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5.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6.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1"/>
  <workbookPr/>
  <mc:AlternateContent xmlns:mc="http://schemas.openxmlformats.org/markup-compatibility/2006">
    <mc:Choice Requires="x15">
      <x15ac:absPath xmlns:x15ac="http://schemas.microsoft.com/office/spreadsheetml/2010/11/ac" url="https://ofgemcloud.sharepoint.com/sites/PC/Shared Documents/Monitoring and Response/RIIO 2 - Annual Monitoring/ET/FINAL PUBLICATIONS 2023_24/"/>
    </mc:Choice>
  </mc:AlternateContent>
  <xr:revisionPtr revIDLastSave="0" documentId="8_{D90C576D-E60F-4087-B4B6-1E784FA67F35}" xr6:coauthVersionLast="47" xr6:coauthVersionMax="47" xr10:uidLastSave="{00000000-0000-0000-0000-000000000000}"/>
  <bookViews>
    <workbookView xWindow="-110" yWindow="-110" windowWidth="19420" windowHeight="10420" firstSheet="7" activeTab="7" xr2:uid="{00000000-000D-0000-FFFF-FFFF00000000}"/>
  </bookViews>
  <sheets>
    <sheet name="Cover" sheetId="1" r:id="rId1"/>
    <sheet name="Chapter Two" sheetId="4" r:id="rId2"/>
    <sheet name="Chapter Five" sheetId="14" r:id="rId3"/>
    <sheet name="Appendix Two" sheetId="15" r:id="rId4"/>
    <sheet name="Appendix Four_NGET" sheetId="6" r:id="rId5"/>
    <sheet name="Appendix Four_SHET" sheetId="7" r:id="rId6"/>
    <sheet name="Appendix Four_SPT" sheetId="8" r:id="rId7"/>
    <sheet name="Appendix Five_NGET" sheetId="9" r:id="rId8"/>
  </sheet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ftn1" localSheetId="4">'Appendix Four_NGET'!$B$115</definedName>
    <definedName name="_ftn1" localSheetId="2">'Chapter Five'!#REF!</definedName>
    <definedName name="_ftn2" localSheetId="1">'Chapter Two'!#REF!</definedName>
    <definedName name="_ftn3" localSheetId="7">'Appendix Five_NGET'!#REF!</definedName>
    <definedName name="_ftn3" localSheetId="3">'Appendix Two'!$B$124</definedName>
    <definedName name="_ftn4" localSheetId="7">'Appendix Five_NGET'!#REF!</definedName>
    <definedName name="_ftn4" localSheetId="3">'Appendix Two'!$B$125</definedName>
    <definedName name="_ftn5" localSheetId="7">'Appendix Five_NGET'!#REF!</definedName>
    <definedName name="_ftn5" localSheetId="3">'Appendix Two'!$B$126</definedName>
    <definedName name="_ftnref1" localSheetId="4">'Appendix Four_NGET'!$I$73</definedName>
    <definedName name="_ftnref1" localSheetId="2">'Chapter Five'!#REF!</definedName>
    <definedName name="_ftnref2" localSheetId="4">'Appendix Four_NGET'!$B$59</definedName>
    <definedName name="_ftnref2" localSheetId="2">'Chapter Five'!#REF!</definedName>
    <definedName name="_ftnref3" localSheetId="7">'Appendix Five_NGET'!#REF!</definedName>
    <definedName name="_ftnref3" localSheetId="3">'Appendix Two'!#REF!</definedName>
    <definedName name="_ftnref4" localSheetId="7">'Appendix Five_NGET'!#REF!</definedName>
    <definedName name="_ftnref4" localSheetId="3">'Appendix Two'!#REF!</definedName>
    <definedName name="_ftnref5" localSheetId="7">'Appendix Five_NGET'!#REF!</definedName>
    <definedName name="_ftnref5" localSheetId="3">'Appendix Two'!#REF!</definedName>
    <definedName name="_Hlk189666652" localSheetId="4">'Appendix Four_NGET'!$B$304</definedName>
    <definedName name="_Hlk189666652" localSheetId="2">'Chapter Five'!#REF!</definedName>
    <definedName name="_Order2" hidden="1">0</definedName>
    <definedName name="m_PCFM_year_t">#REF!</definedName>
    <definedName name="Million" localSheetId="4">#REF!</definedName>
    <definedName name="Million" localSheetId="2">#REF!</definedName>
    <definedName name="Million">#REF!</definedName>
    <definedName name="OLE_LINK1" localSheetId="4">'Appendix Four_NGET'!$I$39</definedName>
    <definedName name="OLE_LINK1" localSheetId="2">'Chapter Five'!#REF!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APBEXhrIndnt" hidden="1">"Wide"</definedName>
    <definedName name="SAPsysID" hidden="1">"708C5W7SBKP804JT78WJ0JNKI"</definedName>
    <definedName name="SAPwbID" hidden="1">"ARS"</definedName>
    <definedName name="Thousan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0" i="8" l="1"/>
  <c r="G122" i="8"/>
  <c r="C96" i="8"/>
  <c r="C102" i="8" s="1"/>
  <c r="H45" i="8"/>
  <c r="I45" i="8" s="1"/>
  <c r="H42" i="8"/>
  <c r="H41" i="8"/>
  <c r="H40" i="8"/>
  <c r="H39" i="8"/>
  <c r="H36" i="8"/>
  <c r="H35" i="8"/>
  <c r="H34" i="8"/>
  <c r="H33" i="8"/>
  <c r="C25" i="8"/>
  <c r="D25" i="8" s="1"/>
  <c r="C297" i="7"/>
  <c r="C248" i="7"/>
  <c r="C249" i="7" s="1"/>
  <c r="D249" i="7" s="1"/>
  <c r="C302" i="7"/>
  <c r="F264" i="7"/>
  <c r="F213" i="7"/>
  <c r="F212" i="7"/>
  <c r="F211" i="7"/>
  <c r="F210" i="7"/>
  <c r="F209" i="7"/>
  <c r="F208" i="7"/>
  <c r="F201" i="7"/>
  <c r="F202" i="7"/>
  <c r="F203" i="7"/>
  <c r="F204" i="7"/>
  <c r="F205" i="7"/>
  <c r="F200" i="7"/>
  <c r="G138" i="7"/>
  <c r="G131" i="7"/>
  <c r="G128" i="7"/>
  <c r="G132" i="7" s="1"/>
  <c r="G120" i="7"/>
  <c r="G113" i="7"/>
  <c r="G110" i="7"/>
  <c r="G114" i="7" s="1"/>
  <c r="H53" i="7"/>
  <c r="H62" i="7"/>
  <c r="H61" i="7"/>
  <c r="H60" i="7"/>
  <c r="H59" i="7"/>
  <c r="H56" i="7"/>
  <c r="H55" i="7"/>
  <c r="H54" i="7"/>
  <c r="H40" i="7"/>
  <c r="H41" i="7"/>
  <c r="H42" i="7"/>
  <c r="H39" i="7"/>
  <c r="H35" i="7"/>
  <c r="H36" i="7"/>
  <c r="H34" i="7"/>
  <c r="H33" i="7"/>
  <c r="C25" i="7"/>
  <c r="C19" i="7"/>
  <c r="C303" i="7" l="1"/>
  <c r="D303" i="7" s="1"/>
  <c r="H43" i="7"/>
  <c r="H45" i="7" s="1"/>
  <c r="C26" i="7"/>
  <c r="D26" i="7" s="1"/>
  <c r="G122" i="7"/>
  <c r="F206" i="7"/>
  <c r="H57" i="7"/>
  <c r="C7" i="7" s="1"/>
  <c r="H63" i="7"/>
  <c r="C8" i="7" s="1"/>
  <c r="G140" i="7"/>
  <c r="F214" i="7"/>
  <c r="F215" i="7" l="1"/>
  <c r="H215" i="7" s="1"/>
  <c r="C358" i="6"/>
  <c r="D358" i="6" s="1"/>
  <c r="F317" i="6"/>
  <c r="F310" i="6"/>
  <c r="F311" i="6"/>
  <c r="F307" i="6"/>
  <c r="F306" i="6"/>
  <c r="C299" i="6"/>
  <c r="D299" i="6" s="1"/>
  <c r="F231" i="6"/>
  <c r="F230" i="6"/>
  <c r="F229" i="6"/>
  <c r="F228" i="6"/>
  <c r="F227" i="6"/>
  <c r="F226" i="6"/>
  <c r="F225" i="6"/>
  <c r="F219" i="6"/>
  <c r="F220" i="6"/>
  <c r="F221" i="6"/>
  <c r="F222" i="6"/>
  <c r="F217" i="6"/>
  <c r="F218" i="6"/>
  <c r="F216" i="6"/>
  <c r="G143" i="6"/>
  <c r="G142" i="6"/>
  <c r="G141" i="6"/>
  <c r="G138" i="6"/>
  <c r="G137" i="6"/>
  <c r="G136" i="6"/>
  <c r="G126" i="6"/>
  <c r="G127" i="6"/>
  <c r="G125" i="6"/>
  <c r="G122" i="6"/>
  <c r="G121" i="6"/>
  <c r="G120" i="6"/>
  <c r="H34" i="6"/>
  <c r="C34" i="6"/>
  <c r="F308" i="6" l="1"/>
  <c r="F318" i="6" s="1"/>
  <c r="G318" i="6" s="1"/>
  <c r="F223" i="6"/>
  <c r="F233" i="6" s="1"/>
  <c r="G123" i="6"/>
  <c r="G128" i="6"/>
  <c r="F313" i="6"/>
  <c r="G144" i="6"/>
  <c r="G139" i="6"/>
  <c r="G148" i="6" s="1"/>
  <c r="G130" i="6" l="1"/>
  <c r="H130" i="6" s="1"/>
  <c r="C31" i="6"/>
  <c r="H148" i="6" l="1"/>
  <c r="G81" i="6"/>
  <c r="G43" i="6"/>
  <c r="G44" i="6"/>
  <c r="G45" i="6"/>
  <c r="G46" i="6"/>
  <c r="G47" i="6"/>
  <c r="C29" i="6"/>
  <c r="C16" i="6"/>
  <c r="C7" i="6"/>
  <c r="C19" i="6"/>
  <c r="C22" i="6" s="1"/>
  <c r="C8" i="6" s="1"/>
  <c r="C14" i="14" s="1"/>
  <c r="C13" i="14" l="1"/>
  <c r="C9" i="6"/>
  <c r="D22" i="15"/>
  <c r="C22" i="15" s="1"/>
  <c r="F22" i="15"/>
  <c r="E22" i="15" s="1"/>
  <c r="H22" i="15"/>
  <c r="G22" i="15" s="1"/>
  <c r="D40" i="15"/>
  <c r="C40" i="15" s="1"/>
  <c r="F40" i="15"/>
  <c r="E40" i="15" s="1"/>
  <c r="G40" i="15"/>
  <c r="H40" i="15"/>
  <c r="C292" i="8"/>
  <c r="C260" i="8"/>
  <c r="C256" i="8"/>
  <c r="C261" i="8" l="1"/>
  <c r="C297" i="8" l="1"/>
  <c r="H255" i="8" l="1"/>
  <c r="H54" i="8" l="1"/>
  <c r="H55" i="8"/>
  <c r="H56" i="8"/>
  <c r="H53" i="8"/>
  <c r="H57" i="8" s="1"/>
  <c r="H60" i="8"/>
  <c r="H61" i="8"/>
  <c r="H62" i="8"/>
  <c r="H59" i="8"/>
  <c r="F214" i="8"/>
  <c r="C59" i="9"/>
  <c r="D59" i="9"/>
  <c r="E59" i="9"/>
  <c r="G59" i="9"/>
  <c r="F58" i="9"/>
  <c r="H58" i="9" s="1"/>
  <c r="F57" i="9"/>
  <c r="H57" i="9" s="1"/>
  <c r="E63" i="15"/>
  <c r="D63" i="15"/>
  <c r="E53" i="15"/>
  <c r="D53" i="15"/>
  <c r="H63" i="8" l="1"/>
  <c r="H59" i="9"/>
  <c r="F59" i="9"/>
  <c r="L14" i="15" l="1"/>
  <c r="M14" i="15"/>
  <c r="N14" i="15"/>
  <c r="L15" i="15"/>
  <c r="M15" i="15"/>
  <c r="N15" i="15"/>
  <c r="N13" i="15"/>
  <c r="M13" i="15"/>
  <c r="L13" i="15"/>
  <c r="I14" i="15" l="1"/>
  <c r="I15" i="15"/>
  <c r="I13" i="15"/>
  <c r="G14" i="15"/>
  <c r="G15" i="15"/>
  <c r="G13" i="15"/>
  <c r="E14" i="15"/>
  <c r="E15" i="15"/>
  <c r="E13" i="15"/>
  <c r="H31" i="15"/>
  <c r="G31" i="15" s="1"/>
  <c r="M29" i="15" s="1"/>
  <c r="F31" i="15"/>
  <c r="E31" i="15" s="1"/>
  <c r="L29" i="15" s="1"/>
  <c r="D31" i="15"/>
  <c r="C31" i="15" s="1"/>
  <c r="K29" i="15" s="1"/>
  <c r="A1" i="15" a="1"/>
  <c r="A1" i="15" s="1"/>
  <c r="D261" i="8"/>
  <c r="F173" i="8"/>
  <c r="H122" i="8"/>
  <c r="D102" i="8"/>
  <c r="I65" i="8"/>
  <c r="D298" i="8" l="1"/>
  <c r="H140" i="8"/>
  <c r="A1" i="8" a="1"/>
  <c r="A1" i="8" s="1"/>
  <c r="D14" i="14"/>
  <c r="D13" i="14"/>
  <c r="D15" i="14" s="1"/>
  <c r="D16" i="14" s="1"/>
  <c r="F173" i="7"/>
  <c r="H140" i="7"/>
  <c r="H122" i="7"/>
  <c r="D103" i="7"/>
  <c r="J65" i="7"/>
  <c r="J45" i="7"/>
  <c r="A1" i="7" a="1"/>
  <c r="A1" i="7" s="1"/>
  <c r="C9" i="7" l="1"/>
  <c r="D9" i="7" s="1"/>
  <c r="A1" i="14" l="1" a="1"/>
  <c r="A1" i="14" s="1"/>
  <c r="C108" i="6" l="1"/>
  <c r="C99" i="6"/>
  <c r="G76" i="6"/>
  <c r="G77" i="6"/>
  <c r="G78" i="6"/>
  <c r="G79" i="6"/>
  <c r="G75" i="6"/>
  <c r="G70" i="6"/>
  <c r="G69" i="6"/>
  <c r="G68" i="6"/>
  <c r="G67" i="6"/>
  <c r="G66" i="6"/>
  <c r="G56" i="6"/>
  <c r="G55" i="6"/>
  <c r="G54" i="6"/>
  <c r="G53" i="6"/>
  <c r="G52" i="6"/>
  <c r="G50" i="6"/>
  <c r="G57" i="6" l="1"/>
  <c r="C109" i="6"/>
  <c r="D109" i="6" s="1"/>
  <c r="G71" i="6"/>
  <c r="G73" i="6" s="1"/>
  <c r="G80" i="6"/>
  <c r="G82" i="6" s="1"/>
  <c r="G59" i="6"/>
  <c r="H59" i="6" s="1"/>
  <c r="G84" i="6" l="1"/>
  <c r="H84" i="6" s="1"/>
  <c r="A1" i="9" a="1"/>
  <c r="A1" i="9" s="1"/>
  <c r="C15" i="14" l="1"/>
  <c r="C16" i="14" s="1"/>
  <c r="A1" i="6" a="1"/>
  <c r="A1" i="6" s="1"/>
  <c r="A1" i="4" l="1" a="1"/>
  <c r="A1" i="4" s="1"/>
  <c r="F205" i="8" l="1"/>
  <c r="F201" i="8" l="1"/>
  <c r="F203" i="8"/>
  <c r="F204" i="8"/>
  <c r="F202" i="8"/>
  <c r="F213" i="8"/>
  <c r="F212" i="8"/>
  <c r="F211" i="8"/>
  <c r="F210" i="8"/>
  <c r="F200" i="8" l="1"/>
  <c r="F209" i="8"/>
  <c r="F206" i="8" l="1"/>
  <c r="F207" i="8" s="1"/>
  <c r="F215" i="8"/>
  <c r="F216" i="8" s="1"/>
  <c r="C8" i="8" s="1"/>
  <c r="E14" i="14" l="1"/>
  <c r="C7" i="8"/>
  <c r="C9" i="8" s="1"/>
  <c r="D9" i="8" s="1"/>
  <c r="F217" i="8"/>
  <c r="H217" i="8" s="1"/>
  <c r="F14" i="14" l="1"/>
  <c r="E13" i="14"/>
  <c r="F13" i="14" l="1"/>
  <c r="F15" i="14" s="1"/>
  <c r="F16" i="14" s="1"/>
  <c r="E15" i="14"/>
  <c r="E16" i="1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<sst xmlns="http://schemas.openxmlformats.org/spreadsheetml/2006/main" count="1290" uniqueCount="410">
  <si>
    <t>RIIO-2 annual report: datafile</t>
  </si>
  <si>
    <t>Electricity Transmission</t>
  </si>
  <si>
    <t>All amounts shown in the datafile are in £m 18/19 prices, unless stated otherwise</t>
  </si>
  <si>
    <t>Contents</t>
  </si>
  <si>
    <t>Chapter Two</t>
  </si>
  <si>
    <t>Chapter Five</t>
  </si>
  <si>
    <t>Appendix Two</t>
  </si>
  <si>
    <t>Appendix Four_NGET</t>
  </si>
  <si>
    <t>Appendix Four_SHET</t>
  </si>
  <si>
    <t>Appendix Four_SPT</t>
  </si>
  <si>
    <t>Appendix Five_NGET</t>
  </si>
  <si>
    <t>Return to Cover tab</t>
  </si>
  <si>
    <t xml:space="preserve">ODI measures of performance </t>
  </si>
  <si>
    <t>ODI mechanisms – indicative cumulative revenue rewards &amp; penalties (201-2024)</t>
  </si>
  <si>
    <t>Incentive area</t>
  </si>
  <si>
    <t>RIIO measure</t>
  </si>
  <si>
    <t xml:space="preserve">SHET </t>
  </si>
  <si>
    <t>SPT</t>
  </si>
  <si>
    <t>NGET</t>
  </si>
  <si>
    <t xml:space="preserve">Safety </t>
  </si>
  <si>
    <t xml:space="preserve">To meet all safety legislation requirements. </t>
  </si>
  <si>
    <t>Mechanism</t>
  </si>
  <si>
    <t>SHET</t>
  </si>
  <si>
    <t>TOTAL</t>
  </si>
  <si>
    <t>Reliability of service</t>
  </si>
  <si>
    <t>Minimise how much electricity is lost to customers because of failures of the assets on the network.</t>
  </si>
  <si>
    <t xml:space="preserve">Energy not supplied  </t>
  </si>
  <si>
    <t>Energy not supplied (annual MWh target)</t>
  </si>
  <si>
    <t xml:space="preserve">IIG emissions </t>
  </si>
  <si>
    <t xml:space="preserve">Quality of connections survey score </t>
  </si>
  <si>
    <t xml:space="preserve">To measure and improve the customer experience throughout the connections journey. </t>
  </si>
  <si>
    <t xml:space="preserve">Timely Connections  </t>
  </si>
  <si>
    <t xml:space="preserve"> -   </t>
  </si>
  <si>
    <t>Target annual survey score (7.7 out of 10)</t>
  </si>
  <si>
    <t xml:space="preserve">Quality of Connection Survey Score </t>
  </si>
  <si>
    <t>IIG emissions</t>
  </si>
  <si>
    <t>Annual target leakage rates (Tonnes per CO2 equivalent)</t>
  </si>
  <si>
    <t>SO-TO Optimisation</t>
  </si>
  <si>
    <t>Timely connections</t>
  </si>
  <si>
    <t>Number of connection offers provided in accordance with licence timescales</t>
  </si>
  <si>
    <t xml:space="preserve">Environmental scorecard </t>
  </si>
  <si>
    <t xml:space="preserve">SO-TO optimisation </t>
  </si>
  <si>
    <t>Collaboration to identify and deliver services that have a positive impact in assisting in minimising costs on the GB Transmission network.</t>
  </si>
  <si>
    <t xml:space="preserve">Environmental Scorecard </t>
  </si>
  <si>
    <t>Percentage change in impact areas to annual reward/penalty thresholds</t>
  </si>
  <si>
    <r>
      <t>Green means ‘Met’</t>
    </r>
    <r>
      <rPr>
        <sz val="12"/>
        <color theme="1"/>
        <rFont val="Aptos"/>
        <family val="2"/>
      </rPr>
      <t>: performance on target / ahead of target or above score.</t>
    </r>
  </si>
  <si>
    <r>
      <t>Orange means ‘Near’</t>
    </r>
    <r>
      <rPr>
        <sz val="12"/>
        <color theme="1"/>
        <rFont val="Aptos"/>
        <family val="2"/>
      </rPr>
      <t>: partially missing target / partially behind target or below score.</t>
    </r>
  </si>
  <si>
    <r>
      <t>Red means ‘Not met’</t>
    </r>
    <r>
      <rPr>
        <sz val="12"/>
        <color theme="1"/>
        <rFont val="Aptos"/>
        <family val="2"/>
      </rPr>
      <t>: performance substantially missing target / substantially behind target or below score.</t>
    </r>
  </si>
  <si>
    <t xml:space="preserve">NGET generation volume driver delivery overview  </t>
  </si>
  <si>
    <t>Column1</t>
  </si>
  <si>
    <t>Number of connected projects (#)</t>
  </si>
  <si>
    <t>Output capacity (GW)</t>
  </si>
  <si>
    <t xml:space="preserve">Length of OHL assets (km) </t>
  </si>
  <si>
    <t>Length of OHL assets (km) “reconductoring”</t>
  </si>
  <si>
    <t>cable assets &lt;1km</t>
  </si>
  <si>
    <t>cable assets ≥1km</t>
  </si>
  <si>
    <t>“new build”</t>
  </si>
  <si>
    <t xml:space="preserve">Original delivery expectations  </t>
  </si>
  <si>
    <t>n/a</t>
  </si>
  <si>
    <t xml:space="preserve">Current T2 expectations </t>
  </si>
  <si>
    <t>Difference</t>
  </si>
  <si>
    <t>2021/22</t>
  </si>
  <si>
    <t>2022/23</t>
  </si>
  <si>
    <t>2023/24</t>
  </si>
  <si>
    <t>2024/25</t>
  </si>
  <si>
    <t>2025/26</t>
  </si>
  <si>
    <t>actual / forecast</t>
  </si>
  <si>
    <t xml:space="preserve">baseline </t>
  </si>
  <si>
    <t xml:space="preserve">NGET demand volume driver delivery overview  </t>
  </si>
  <si>
    <t>Demand connection output capacity (MW) in NGET’s network</t>
  </si>
  <si>
    <t>Output capacity (GVa)</t>
  </si>
  <si>
    <t>Actual Forecast vs. Baseline. 2022-2026, volume driver only</t>
  </si>
  <si>
    <t>baseline level</t>
  </si>
  <si>
    <t>Generation connection output capacity (MW) in SPT’s network</t>
  </si>
  <si>
    <t xml:space="preserve">SPT generation volume driver delivery overview  </t>
  </si>
  <si>
    <t>Output capacity (MW)</t>
  </si>
  <si>
    <t>Output capacity (MVa)</t>
  </si>
  <si>
    <t xml:space="preserve">SHET generation volume driver delivery overview  </t>
  </si>
  <si>
    <t>Generation connection output capacity (MW) in SHET’s network</t>
  </si>
  <si>
    <t>Current T2 expectations</t>
  </si>
  <si>
    <t>There may be some small rounding errors in the values</t>
  </si>
  <si>
    <t>Current view of five-year expenditure and adjusted allowance</t>
  </si>
  <si>
    <t>£ billion, 2018-19 prices</t>
  </si>
  <si>
    <t>A – B</t>
  </si>
  <si>
    <t>a. Current forecast of T2 expenditure</t>
  </si>
  <si>
    <t>b. Current forecast of T2 adjusted allowance</t>
  </si>
  <si>
    <t>Performance (a-b)</t>
  </si>
  <si>
    <t>ENS</t>
  </si>
  <si>
    <t>QoC</t>
  </si>
  <si>
    <t>Business Carbon Footprint</t>
  </si>
  <si>
    <t>IIG Emissions</t>
  </si>
  <si>
    <t>Timely Connections</t>
  </si>
  <si>
    <t>Target</t>
  </si>
  <si>
    <t>2021-22</t>
  </si>
  <si>
    <t>2022-23</t>
  </si>
  <si>
    <t>2023-24</t>
  </si>
  <si>
    <t>MWh</t>
  </si>
  <si>
    <t>% below target</t>
  </si>
  <si>
    <t>`</t>
  </si>
  <si>
    <t>QoCS</t>
  </si>
  <si>
    <t>Reward</t>
  </si>
  <si>
    <t>Penalty</t>
  </si>
  <si>
    <t>Mean</t>
  </si>
  <si>
    <t>Responses</t>
  </si>
  <si>
    <t>All customers across all Customer Milestones</t>
  </si>
  <si>
    <t>Pre-application Engagement milestone</t>
  </si>
  <si>
    <t>Application Process and Offer milestone</t>
  </si>
  <si>
    <t>Project Development milestone</t>
  </si>
  <si>
    <t>Project Delivery milestone</t>
  </si>
  <si>
    <t>Outage Management milestone</t>
  </si>
  <si>
    <t>Connected Customer Reviews milestone</t>
  </si>
  <si>
    <t xml:space="preserve">Note: </t>
  </si>
  <si>
    <t>Total scope 1 + 2 BCF (excluding losses), tCO2e</t>
  </si>
  <si>
    <t xml:space="preserve">The emissions value is 2,031 tCO2e in 2023/24 without fugitive emmissions.  </t>
  </si>
  <si>
    <t>Target (reduction)</t>
  </si>
  <si>
    <t>Actual (reduction)</t>
  </si>
  <si>
    <t>negative values indicate a year-on-year increase</t>
  </si>
  <si>
    <t>posative values indicate a year-on-year decrease</t>
  </si>
  <si>
    <t>IIG</t>
  </si>
  <si>
    <t>Actual IIG emissions exc exceptional events</t>
  </si>
  <si>
    <t>2023/2024</t>
  </si>
  <si>
    <t>Total estimated constraint savings (£m)</t>
  </si>
  <si>
    <t>Actual constraint savings (£m)</t>
  </si>
  <si>
    <t>Total Output Incentive</t>
  </si>
  <si>
    <t>ODI Annual Cap (£m)</t>
  </si>
  <si>
    <t>2022/2023</t>
  </si>
  <si>
    <t>Network Company</t>
  </si>
  <si>
    <t xml:space="preserve">Total estimated constraint savings (£m) </t>
  </si>
  <si>
    <t>2021/2022</t>
  </si>
  <si>
    <t>Total Offers</t>
  </si>
  <si>
    <t>of which untimely</t>
  </si>
  <si>
    <t>of which timely</t>
  </si>
  <si>
    <t>Percentage delivered on time</t>
  </si>
  <si>
    <r>
      <t>NGET’s current view of totex and adjusted totex allowance (per RRP24)</t>
    </r>
    <r>
      <rPr>
        <b/>
        <sz val="10"/>
        <color rgb="FF000000"/>
        <rFont val="Aptos"/>
        <family val="2"/>
      </rPr>
      <t xml:space="preserve">  </t>
    </r>
  </si>
  <si>
    <t>£ million, 2018-19 prices</t>
  </si>
  <si>
    <t>Five-year total</t>
  </si>
  <si>
    <t>Current forecast of expenditure</t>
  </si>
  <si>
    <t>Note: an alternate presentation of expenditure can increase the value of total RIIO-2 expenditure to c.£7.6bn.</t>
  </si>
  <si>
    <t>Current forecast of adjusted allowance</t>
  </si>
  <si>
    <t>Note: addition of the assumed pipeline log value (c£0.2bn) will increase the total allowance to c.£7.8bn.</t>
  </si>
  <si>
    <t xml:space="preserve">Performance </t>
  </si>
  <si>
    <t>Allowance values</t>
  </si>
  <si>
    <t>Expenditure values</t>
  </si>
  <si>
    <t>£million (pre impact of customer contributions and one-off)</t>
  </si>
  <si>
    <t xml:space="preserve">5 yr LR adjusted baseline </t>
  </si>
  <si>
    <t>5 yr LR UM &amp; Re-opener allowance</t>
  </si>
  <si>
    <t>Sub total</t>
  </si>
  <si>
    <t>LR TOTAL</t>
  </si>
  <si>
    <t>pre impact of customer contributions or one-offs</t>
  </si>
  <si>
    <t>DAF adjustment</t>
  </si>
  <si>
    <t>including the impact of one-offs only</t>
  </si>
  <si>
    <t>PCD adjustment</t>
  </si>
  <si>
    <t>post impact of customer contributions or one-offs</t>
  </si>
  <si>
    <t>Estimated 'Edge Effects'</t>
  </si>
  <si>
    <t>Estimated Bridging projects adjustment</t>
  </si>
  <si>
    <t>5 yr NLR adjusted baseline (does not reflect the offset value in Special Licence Condition 3.38 of NGET’s RIIO-2 licence)</t>
  </si>
  <si>
    <t>NLR TOTAL</t>
  </si>
  <si>
    <t>Estimated UIOLI and PCD adjustment</t>
  </si>
  <si>
    <t>Non-op capex</t>
  </si>
  <si>
    <t>Non-op capex TOTAL</t>
  </si>
  <si>
    <t>NOCs</t>
  </si>
  <si>
    <t>NOCs TOTAL</t>
  </si>
  <si>
    <t>Indirects</t>
  </si>
  <si>
    <t>Indirects TOTAL</t>
  </si>
  <si>
    <t>Other</t>
  </si>
  <si>
    <t>Other TOTAL</t>
  </si>
  <si>
    <t>CoS</t>
  </si>
  <si>
    <t>NGET LR performance (three-year actual expenditure vs allowance)</t>
  </si>
  <si>
    <t xml:space="preserve">£million, 2018/19 </t>
  </si>
  <si>
    <t>Baseline</t>
  </si>
  <si>
    <t>UM</t>
  </si>
  <si>
    <t xml:space="preserve">Re-opener </t>
  </si>
  <si>
    <t>T1 carry-over</t>
  </si>
  <si>
    <t>Three-year total</t>
  </si>
  <si>
    <t>Expenditure (not adjusted for the impact of forecast customer contributions)</t>
  </si>
  <si>
    <r>
      <t>Generation</t>
    </r>
    <r>
      <rPr>
        <vertAlign val="superscript"/>
        <sz val="9"/>
        <color theme="1"/>
        <rFont val="Aptos"/>
        <family val="2"/>
      </rPr>
      <t>*</t>
    </r>
  </si>
  <si>
    <t>Demand</t>
  </si>
  <si>
    <t>Wider Works</t>
  </si>
  <si>
    <t>General WW</t>
  </si>
  <si>
    <t>Pre-con</t>
  </si>
  <si>
    <t>Total value of “One-off” contributions (actual)</t>
  </si>
  <si>
    <t>1. TOTAL</t>
  </si>
  <si>
    <t>Adjusted allowance (note: no end-of period adjustments are included)</t>
  </si>
  <si>
    <t>Generation</t>
  </si>
  <si>
    <t>2. TOTAL</t>
  </si>
  <si>
    <t>LR Performance (expenditure less adjusted allowance)</t>
  </si>
  <si>
    <t>Total 1 less Total 2</t>
  </si>
  <si>
    <t>NGET LR performance (five-year expenditure vs adjusted allowance)</t>
  </si>
  <si>
    <t>T1 carry over</t>
  </si>
  <si>
    <t>“One-off” contributions (actual and forecast)</t>
  </si>
  <si>
    <t xml:space="preserve">Adjusted allowance </t>
  </si>
  <si>
    <t>NGET forecast adjustments</t>
  </si>
  <si>
    <t>2. Total</t>
  </si>
  <si>
    <t>NGET’s current view of five-year NLR expenditure and adjusted NLR allowance</t>
  </si>
  <si>
    <t>Comparison of LR costs vs adjusted allowance, £mILLION, 2018/2019 prices</t>
  </si>
  <si>
    <r>
      <t>NLR expenditure</t>
    </r>
    <r>
      <rPr>
        <b/>
        <sz val="8"/>
        <color rgb="FF000000"/>
        <rFont val="Aptos"/>
        <family val="2"/>
      </rPr>
      <t xml:space="preserve"> (not adjusted for the impact of forecast customer contributions)</t>
    </r>
  </si>
  <si>
    <t xml:space="preserve">Baseline </t>
  </si>
  <si>
    <t>Uncertainty Mechanisms</t>
  </si>
  <si>
    <t>Re-openers</t>
  </si>
  <si>
    <t xml:space="preserve">Value of “One-off” contributions </t>
  </si>
  <si>
    <t>Current forecast of T2 expenditure</t>
  </si>
  <si>
    <t>NLR allowance</t>
  </si>
  <si>
    <t>1,797*</t>
  </si>
  <si>
    <t xml:space="preserve">Uncertainty Mechanisms </t>
  </si>
  <si>
    <t xml:space="preserve">Re-openers </t>
  </si>
  <si>
    <t>Sub Total</t>
  </si>
  <si>
    <t>NGET end of period forecast adjustments</t>
  </si>
  <si>
    <t>Adjustment f: re-opener additions</t>
  </si>
  <si>
    <t>2024/2025</t>
  </si>
  <si>
    <t>2025/2026</t>
  </si>
  <si>
    <t>Adjustment g: mechanistic PCD</t>
  </si>
  <si>
    <t>Expenditure (actual and forecast)</t>
  </si>
  <si>
    <t>Current forecast of T2 adjusted NLR allowance</t>
  </si>
  <si>
    <t>Adjusted allowance</t>
  </si>
  <si>
    <r>
      <t>*</t>
    </r>
    <r>
      <rPr>
        <sz val="8"/>
        <color theme="1"/>
        <rFont val="Aptos"/>
        <family val="2"/>
      </rPr>
      <t xml:space="preserve">This is the value of baseline allowances, including the impact of ongoing efficiency,  across the cost categories of Replacement, Refurbishment Major and Refurbishment Minor only.  It does not incorporate the impact of the NLR offset value captured in SpC 3.38 of NGET’s RIIO-2 licence.  </t>
    </r>
  </si>
  <si>
    <t>NGET NLR performance (three-year actual expenditure vs allowance)</t>
  </si>
  <si>
    <t>Total</t>
  </si>
  <si>
    <t>Replacement</t>
  </si>
  <si>
    <t>Refurb Major</t>
  </si>
  <si>
    <t>Refurb Minor</t>
  </si>
  <si>
    <t>Adjusted allowance (the impact of end-of-period adjustments is not included)</t>
  </si>
  <si>
    <t>NLR Performance (expenditure less adjusted allowance)</t>
  </si>
  <si>
    <t xml:space="preserve">Total 1 less Total 2 </t>
  </si>
  <si>
    <t>NGET NLR performance (five-year expenditure vs adjusted allowance)</t>
  </si>
  <si>
    <t xml:space="preserve">Sub total </t>
  </si>
  <si>
    <t xml:space="preserve">NGET end-of-period forecast adjustments </t>
  </si>
  <si>
    <t>2.TOTAL</t>
  </si>
  <si>
    <t>Total 1 less Total  2</t>
  </si>
  <si>
    <t xml:space="preserve">Asset Health five-year cost vs adjusted allowance performance  </t>
  </si>
  <si>
    <t xml:space="preserve">Spend (all cost categories) </t>
  </si>
  <si>
    <t xml:space="preserve"> NGET’s current view of five-year CoS actual and forecast expenditure </t>
  </si>
  <si>
    <t>% of NLR total spend</t>
  </si>
  <si>
    <t xml:space="preserve">NGET’s non-op capex spend compared to allowance </t>
  </si>
  <si>
    <t>£m 18/19</t>
  </si>
  <si>
    <t>Three-year actual vs adjusted allowance</t>
  </si>
  <si>
    <t>Two-year spend forecast vs adjusted allowance</t>
  </si>
  <si>
    <t>a. Baseline Spend</t>
  </si>
  <si>
    <t>b. Re-Opener Spend</t>
  </si>
  <si>
    <t>1. Total Spend</t>
  </si>
  <si>
    <t>c. Baseline Allowance</t>
  </si>
  <si>
    <t>d. Re-opener allowance</t>
  </si>
  <si>
    <t>2. Adjusted Allowance</t>
  </si>
  <si>
    <t>Performance (1-2)</t>
  </si>
  <si>
    <t>Non-operational capex cost vs adjusted allowance performance</t>
  </si>
  <si>
    <t>Actual  / Forecast</t>
  </si>
  <si>
    <t>baseline allowance (post efficiency)</t>
  </si>
  <si>
    <t>NGET NOC performance (five-year expenditure vs allowance)</t>
  </si>
  <si>
    <t>Faults</t>
  </si>
  <si>
    <t>Inspections</t>
  </si>
  <si>
    <t xml:space="preserve">Repairs </t>
  </si>
  <si>
    <t>Maintenance</t>
  </si>
  <si>
    <t>Veg management</t>
  </si>
  <si>
    <t>L&amp;S (excl. electricity costs)</t>
  </si>
  <si>
    <t>Electricity costs only</t>
  </si>
  <si>
    <t xml:space="preserve">* These allowances are based on calculating the impact of the Opex Escalator (NOCAt) excluding projects in the Pipeline Log. NGET allocate to Inspections, but the allowance arising from the NOC element of the OE could be split across all categories of NOC. </t>
  </si>
  <si>
    <r>
      <t>Comparison of NOCs spend vs adjusted allowance</t>
    </r>
    <r>
      <rPr>
        <b/>
        <sz val="9"/>
        <color theme="1"/>
        <rFont val="Aptos"/>
        <family val="2"/>
      </rPr>
      <t xml:space="preserve"> £million, 2018/2019 (incl. own-use electricity costs)</t>
    </r>
  </si>
  <si>
    <t>Actual/Forecast</t>
  </si>
  <si>
    <t>Allowance (post efficiency)</t>
  </si>
  <si>
    <r>
      <t>Comparison of NOCs spend vs adjusted allowance £miliion, 2018/2019</t>
    </r>
    <r>
      <rPr>
        <b/>
        <sz val="9"/>
        <color theme="1"/>
        <rFont val="Aptos"/>
        <family val="2"/>
      </rPr>
      <t xml:space="preserve"> (excl. own-use electricity costs)</t>
    </r>
  </si>
  <si>
    <t>NGET NOC volumes by category (actual and forecast vs FD five-year total)</t>
  </si>
  <si>
    <t>2022 (actual)</t>
  </si>
  <si>
    <t>2023 (actual)</t>
  </si>
  <si>
    <t>2024 (actual)</t>
  </si>
  <si>
    <r>
      <t>2025</t>
    </r>
    <r>
      <rPr>
        <b/>
        <i/>
        <sz val="8"/>
        <color rgb="FF000000"/>
        <rFont val="Aptos"/>
        <family val="2"/>
      </rPr>
      <t xml:space="preserve"> (forecast)</t>
    </r>
  </si>
  <si>
    <r>
      <t xml:space="preserve">2026 </t>
    </r>
    <r>
      <rPr>
        <b/>
        <i/>
        <sz val="8"/>
        <color rgb="FF000000"/>
        <rFont val="Aptos"/>
        <family val="2"/>
      </rPr>
      <t>(forecast)</t>
    </r>
  </si>
  <si>
    <t>FD</t>
  </si>
  <si>
    <t>30,935*</t>
  </si>
  <si>
    <t>Repairs</t>
  </si>
  <si>
    <t>Veg Mgmnt</t>
  </si>
  <si>
    <t>L&amp;S</t>
  </si>
  <si>
    <t>L&amp;S re-op sites</t>
  </si>
  <si>
    <t>-</t>
  </si>
  <si>
    <t>NGET’s Visual Amenity current view of five-year expenditure and adjusted allowance</t>
  </si>
  <si>
    <r>
      <t>Expenditure</t>
    </r>
    <r>
      <rPr>
        <b/>
        <sz val="8"/>
        <color rgb="FF000000"/>
        <rFont val="Aptos"/>
        <family val="2"/>
      </rPr>
      <t xml:space="preserve"> (not adjusted for the impact of forecast customer contributions)</t>
    </r>
  </si>
  <si>
    <t>Allowance</t>
  </si>
  <si>
    <t xml:space="preserve">Revised baseline </t>
  </si>
  <si>
    <t>Current forecast of T2 adjusted LR allowance</t>
  </si>
  <si>
    <t>NGET indirect performance (five-year expenditure vs allowance)</t>
  </si>
  <si>
    <t>CAI</t>
  </si>
  <si>
    <t>BSC</t>
  </si>
  <si>
    <t>Baseline allowance (the impact of adjustments is not included)</t>
  </si>
  <si>
    <t>NGET movements</t>
  </si>
  <si>
    <t>109*</t>
  </si>
  <si>
    <t>184*</t>
  </si>
  <si>
    <t>93**</t>
  </si>
  <si>
    <t>* This cumulative adjustment includes a transfer of £10.5 million from the Pension Levy to the BSC category, a transfer of £63.3 million from Operation IT &amp; Telecoms funding</t>
  </si>
  <si>
    <t>to the CAI category, and includes and uplift of £34.5 million to CAI related to the delivery of schemes within the first two years of the RIIO-2 period.</t>
  </si>
  <si>
    <t xml:space="preserve">** CAI associated with LOTI decisions for the Hinkley and Harker projects (£59m and £34m, respectively). </t>
  </si>
  <si>
    <t>Comparison of Indirect baseline spend vs adjusted baseline allowance, £million, 2018/2019</t>
  </si>
  <si>
    <t>CAI &amp; BSC baseline allowance (post efficiency)</t>
  </si>
  <si>
    <t>NGET’s current view of "other" five-year other expenditure and adjusted allowance</t>
  </si>
  <si>
    <t>Other allowance</t>
  </si>
  <si>
    <t xml:space="preserve">Unadjusted Uncertainty Mechanisms </t>
  </si>
  <si>
    <t>Current forecast of T2 adjusted allowance</t>
  </si>
  <si>
    <r>
      <t>SHET’s current view of totex and adjusted totex allowance (per RRP24)</t>
    </r>
    <r>
      <rPr>
        <b/>
        <sz val="10"/>
        <color rgb="FF000000"/>
        <rFont val="Aptos"/>
        <family val="2"/>
      </rPr>
      <t xml:space="preserve">  </t>
    </r>
  </si>
  <si>
    <t>SHET’s current view of five-year LR expenditure and adjusted LR allowance</t>
  </si>
  <si>
    <t>£ m, 2018-19 prices</t>
  </si>
  <si>
    <r>
      <t xml:space="preserve">Load Related expenditure </t>
    </r>
    <r>
      <rPr>
        <sz val="12"/>
        <color theme="1"/>
        <rFont val="Aptos"/>
        <family val="2"/>
      </rPr>
      <t>(not adjusted for the impact of forecast customer contributions)</t>
    </r>
  </si>
  <si>
    <t>Other including T1 carry over</t>
  </si>
  <si>
    <t>Load Related allowance</t>
  </si>
  <si>
    <t>SHET LR performance (three-year actual expenditure vs allowance)</t>
  </si>
  <si>
    <t>£m, 2018/19</t>
  </si>
  <si>
    <t>Re-opener</t>
  </si>
  <si>
    <r>
      <t xml:space="preserve">LR Expenditure </t>
    </r>
    <r>
      <rPr>
        <sz val="12"/>
        <color rgb="FF242424"/>
        <rFont val="Aptos"/>
        <family val="2"/>
      </rPr>
      <t>(not adjusted for the impact of forecast customer contributions)</t>
    </r>
  </si>
  <si>
    <t>0 </t>
  </si>
  <si>
    <t>LR Adjusted allowance</t>
  </si>
  <si>
    <t>SHET LR performance (five-year expenditure vs adjusted allowance)</t>
  </si>
  <si>
    <t>LR Expenditure (not adjusted for the impact of forecast customer contributions)</t>
  </si>
  <si>
    <t>Total 1 less Total  3</t>
  </si>
  <si>
    <t xml:space="preserve">Comparison of LR costs vs adjusted allowance </t>
  </si>
  <si>
    <t>SHET’s current view of five-year NLR expenditure and adjusted NLR allowance</t>
  </si>
  <si>
    <t>NLR expenditure (not adjusted for the impact of forecast customer contributions)</t>
  </si>
  <si>
    <t>Performance</t>
  </si>
  <si>
    <t>SHET NLR performance (three-year actual expenditure vs allowance)</t>
  </si>
  <si>
    <t>NLR Other</t>
  </si>
  <si>
    <t>SHET NLR performance (five-year expenditure vs adjusted allowance)</t>
  </si>
  <si>
    <t xml:space="preserve">SHET’s non-op capex spend compared to allowance </t>
  </si>
  <si>
    <t>SHET NOC performance (five-year expenditure vs allowance)</t>
  </si>
  <si>
    <t>Repairs and Maintenance</t>
  </si>
  <si>
    <r>
      <t>Comparison of NOCs spend vs adjusted allowance</t>
    </r>
    <r>
      <rPr>
        <b/>
        <sz val="9"/>
        <color theme="1"/>
        <rFont val="Aptos"/>
        <family val="2"/>
      </rPr>
      <t xml:space="preserve"> (incl. own-use electricity costs)</t>
    </r>
  </si>
  <si>
    <t>SHET’s Visual Amenity current view of five-year expenditure and adjusted allowance</t>
  </si>
  <si>
    <t xml:space="preserve">SHET’s current view of five-year capex and opex </t>
  </si>
  <si>
    <t>CI reallocated</t>
  </si>
  <si>
    <t>CI not reallocated</t>
  </si>
  <si>
    <t>Capital expenditure (not adjusted for the impact of forecast customer contributions)</t>
  </si>
  <si>
    <t>LOAD</t>
  </si>
  <si>
    <t>NON LOAD</t>
  </si>
  <si>
    <t>NON-OPERATIONAL</t>
  </si>
  <si>
    <t>Current forecast of T2 capex</t>
  </si>
  <si>
    <t>Revised baseline</t>
  </si>
  <si>
    <t>Operational expenditure</t>
  </si>
  <si>
    <t>NOCs &amp; VIP excluding own use electricity</t>
  </si>
  <si>
    <t>INDIRECTS</t>
  </si>
  <si>
    <t>OTHER</t>
  </si>
  <si>
    <t>Current forecast of T2 totex</t>
  </si>
  <si>
    <t>SHET indirect performance (five-year expenditure vs allowance)</t>
  </si>
  <si>
    <t>Expenditure</t>
  </si>
  <si>
    <t>CAI Customer contribution</t>
  </si>
  <si>
    <t>Comparison of Indirect baseline spend vs adjusted baseline allowance</t>
  </si>
  <si>
    <t xml:space="preserve">SHET’s current view of Visual amenity </t>
  </si>
  <si>
    <t>SHET’s current view of "other" five-year other expenditure and adjusted allowance</t>
  </si>
  <si>
    <t>Unadjusted Uncertainty Mechanisms</t>
  </si>
  <si>
    <r>
      <t>SPT’s current view of totex and adjusted totex allowance (per RRP24)</t>
    </r>
    <r>
      <rPr>
        <b/>
        <sz val="10"/>
        <color rgb="FF000000"/>
        <rFont val="Aptos"/>
        <family val="2"/>
      </rPr>
      <t xml:space="preserve">  </t>
    </r>
  </si>
  <si>
    <t>SPT’s current view of five-year LR expenditure and adjusted LR allowance</t>
  </si>
  <si>
    <t>Load Related expenditure (not adjusted for the impact of forecast customer contributions)</t>
  </si>
  <si>
    <t>Load Related allowance (not adjusted for the impact of forecast customer contributions)</t>
  </si>
  <si>
    <t>SPT LR performance (three-year actual expenditure vs allowance)</t>
  </si>
  <si>
    <t>SPT LR performance (five-year expenditure vs adjusted allowance)</t>
  </si>
  <si>
    <t>LR Adjusted allowance (note: no end-of period adjustments are included)</t>
  </si>
  <si>
    <t>SPT’s current view of five-year NLR expenditure and adjusted NLR allowance</t>
  </si>
  <si>
    <t>Other T2 capital costs</t>
  </si>
  <si>
    <t>SPT NLR performance (three-year actual expenditure vs allowance)</t>
  </si>
  <si>
    <t>SPT NLR performance (five-year expenditure vs adjusted allowance)</t>
  </si>
  <si>
    <t xml:space="preserve">SPT’s non-op capex spend compared to allowance </t>
  </si>
  <si>
    <t>SPT NOC performance (five-year expenditure vs allowance)</t>
  </si>
  <si>
    <t>L&amp;S (excl electricity costs)</t>
  </si>
  <si>
    <t>Own use electricity costs</t>
  </si>
  <si>
    <t>Operational Protection Measures &amp; Op IT Capex</t>
  </si>
  <si>
    <t>SPT’s current view of CI costs (five-year period)</t>
  </si>
  <si>
    <t>By cost category</t>
  </si>
  <si>
    <t>SPT indirect performance (five-year expenditure vs allowance)</t>
  </si>
  <si>
    <t>SPT's CAI UM performance</t>
  </si>
  <si>
    <t>Baseline (CI not reallocated)</t>
  </si>
  <si>
    <t>Baseline expenditure</t>
  </si>
  <si>
    <t>Total CAI UM expenditure</t>
  </si>
  <si>
    <t>Total CAI UM allowance</t>
  </si>
  <si>
    <t>Baseline allowance</t>
  </si>
  <si>
    <t>SPT’s current view of "other" five-year other expenditure and adjusted allowance</t>
  </si>
  <si>
    <t>Current forecast of T2 allowance</t>
  </si>
  <si>
    <t>Spend vs allowance across the RIIO-2 period: NLR mechanistic PCDs</t>
  </si>
  <si>
    <t xml:space="preserve">Baseline allowance </t>
  </si>
  <si>
    <t>Spend</t>
  </si>
  <si>
    <t>Spend less allowance</t>
  </si>
  <si>
    <t>SHET’s ‘clawback’</t>
  </si>
  <si>
    <t xml:space="preserve">Revised performance </t>
  </si>
  <si>
    <t>Instrument Transformer PCD</t>
  </si>
  <si>
    <t>Bay Assets PCD</t>
  </si>
  <si>
    <t>P&amp;C PCD</t>
  </si>
  <si>
    <t>OHL PCD</t>
  </si>
  <si>
    <t>-107 (19%)</t>
  </si>
  <si>
    <t>Volume delivery expectations: NLR mechanistic PCDs</t>
  </si>
  <si>
    <t xml:space="preserve">Target </t>
  </si>
  <si>
    <t>Five-year delivery expectation</t>
  </si>
  <si>
    <t xml:space="preserve">Variance </t>
  </si>
  <si>
    <t>- 855 (17%)</t>
  </si>
  <si>
    <r>
      <t>Evaluative PCD (SF</t>
    </r>
    <r>
      <rPr>
        <b/>
        <vertAlign val="subscript"/>
        <sz val="11"/>
        <color theme="1"/>
        <rFont val="Aptos"/>
        <family val="2"/>
      </rPr>
      <t>6</t>
    </r>
    <r>
      <rPr>
        <b/>
        <sz val="11"/>
        <color theme="1"/>
        <rFont val="Aptos"/>
        <family val="2"/>
      </rPr>
      <t xml:space="preserve">  Intervention)</t>
    </r>
  </si>
  <si>
    <t>Spend less Allowance</t>
  </si>
  <si>
    <t>SF6 Interventions</t>
  </si>
  <si>
    <t>SF6 re-opener (sites)*</t>
  </si>
  <si>
    <t>SF6 re-opener (CTs)*</t>
  </si>
  <si>
    <t xml:space="preserve">SpC 3.9 Wider Works evaluative PCDs, spend vs allowance </t>
  </si>
  <si>
    <t xml:space="preserve">A. Baseline allowance </t>
  </si>
  <si>
    <t>B. Five -year Spend</t>
  </si>
  <si>
    <t>C. &gt;March 2026 spend</t>
  </si>
  <si>
    <t xml:space="preserve">D. </t>
  </si>
  <si>
    <t>E. NGET estimated ‘clawback’</t>
  </si>
  <si>
    <t>F. Performance (D+E)</t>
  </si>
  <si>
    <t>(B+C) less A</t>
  </si>
  <si>
    <t>SpC 3.9</t>
  </si>
  <si>
    <t xml:space="preserve">Project delivery profile </t>
  </si>
  <si>
    <t>PCD: MW boundary</t>
  </si>
  <si>
    <t>Projects # (WWAt)</t>
  </si>
  <si>
    <t>Vol Driver: MW boundary</t>
  </si>
  <si>
    <t>Projects # (WWVt)</t>
  </si>
  <si>
    <t>SpC 3.15 spend vs allowance PCFt</t>
  </si>
  <si>
    <t>E. SHET’s ‘clawback’</t>
  </si>
  <si>
    <t xml:space="preserve">SpC 3.35 Bengeworth Road, spend vs allowance </t>
  </si>
  <si>
    <t>Licence term</t>
  </si>
  <si>
    <t>BRGt</t>
  </si>
  <si>
    <t>EECEt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</si>
</sst>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0;[Red]\-#,##0.00;&quot;-&quot;_0_0;@"/>
    <numFmt numFmtId="165" formatCode="0.0"/>
    <numFmt numFmtId="166" formatCode="[$£-452]#,##0.000"/>
    <numFmt numFmtId="167" formatCode="0.0%"/>
    <numFmt numFmtId="168" formatCode="#,##0.0"/>
    <numFmt numFmtId="169" formatCode="0.0000%"/>
    <numFmt numFmtId="170" formatCode="_-* #,##0_-;\-* #,##0_-;_-* &quot;-&quot;??_-;_-@_-"/>
    <numFmt numFmtId="171" formatCode="#,##0.000"/>
  </numFmts>
  <fonts count="73">
    <font>
      <sz val="10"/>
      <color theme="1"/>
      <name val="Verdana"/>
      <family val="2"/>
    </font>
    <font>
      <sz val="11"/>
      <color theme="1"/>
      <name val="Calibri"/>
      <family val="2"/>
      <scheme val="minor"/>
    </font>
    <font>
      <sz val="10"/>
      <color theme="1"/>
      <name val="Verdana"/>
      <family val="2"/>
    </font>
    <font>
      <sz val="10"/>
      <color theme="1"/>
      <name val="Calibri"/>
      <family val="2"/>
      <scheme val="minor"/>
    </font>
    <font>
      <b/>
      <sz val="10"/>
      <color theme="1"/>
      <name val="Gill Sans MT"/>
      <family val="2"/>
    </font>
    <font>
      <sz val="10"/>
      <color theme="1"/>
      <name val="Gill Sans MT"/>
      <family val="2"/>
    </font>
    <font>
      <sz val="16"/>
      <color theme="1"/>
      <name val="Gill Sans MT"/>
      <family val="2"/>
    </font>
    <font>
      <sz val="12"/>
      <color theme="1"/>
      <name val="Gill Sans MT"/>
      <family val="2"/>
    </font>
    <font>
      <b/>
      <sz val="10"/>
      <color indexed="9"/>
      <name val="Gill Sans MT"/>
      <family val="2"/>
    </font>
    <font>
      <sz val="11"/>
      <color theme="1"/>
      <name val="Aptos"/>
      <family val="2"/>
    </font>
    <font>
      <u/>
      <sz val="10"/>
      <color theme="10"/>
      <name val="Verdana"/>
      <family val="2"/>
    </font>
    <font>
      <sz val="11"/>
      <color rgb="FF000000"/>
      <name val="Aptos Narrow"/>
      <family val="2"/>
    </font>
    <font>
      <sz val="11"/>
      <color rgb="FF9C0006"/>
      <name val="Aptos Narrow"/>
      <family val="2"/>
    </font>
    <font>
      <sz val="11"/>
      <color rgb="FF006100"/>
      <name val="Aptos Narrow"/>
      <family val="2"/>
    </font>
    <font>
      <b/>
      <sz val="18"/>
      <name val="Gill Sans MT"/>
      <family val="2"/>
    </font>
    <font>
      <sz val="18"/>
      <name val="Gill Sans MT"/>
      <family val="2"/>
    </font>
    <font>
      <b/>
      <sz val="12"/>
      <color theme="1"/>
      <name val="Gill Sans MT"/>
      <family val="2"/>
    </font>
    <font>
      <b/>
      <sz val="10"/>
      <name val="Verdana"/>
      <family val="2"/>
    </font>
    <font>
      <sz val="9"/>
      <color theme="1"/>
      <name val="Verdana"/>
      <family val="2"/>
    </font>
    <font>
      <sz val="9"/>
      <color rgb="FF000000"/>
      <name val="Verdana"/>
      <family val="2"/>
    </font>
    <font>
      <b/>
      <sz val="9"/>
      <color rgb="FF000000"/>
      <name val="Verdana"/>
      <family val="2"/>
    </font>
    <font>
      <b/>
      <sz val="11"/>
      <color rgb="FF000000"/>
      <name val="Aptos"/>
      <family val="2"/>
    </font>
    <font>
      <b/>
      <sz val="11"/>
      <color theme="1"/>
      <name val="Aptos"/>
      <family val="2"/>
    </font>
    <font>
      <sz val="10"/>
      <color theme="1"/>
      <name val="Aptos"/>
      <family val="2"/>
    </font>
    <font>
      <sz val="8"/>
      <color theme="1"/>
      <name val="Aptos"/>
      <family val="2"/>
    </font>
    <font>
      <sz val="9"/>
      <color rgb="FF000000"/>
      <name val="Aptos"/>
      <family val="2"/>
    </font>
    <font>
      <sz val="9"/>
      <color theme="1"/>
      <name val="Aptos"/>
      <family val="2"/>
    </font>
    <font>
      <b/>
      <i/>
      <sz val="10"/>
      <color rgb="FF000000"/>
      <name val="Aptos"/>
      <family val="2"/>
    </font>
    <font>
      <i/>
      <sz val="10"/>
      <color rgb="FF000000"/>
      <name val="Aptos"/>
      <family val="2"/>
    </font>
    <font>
      <sz val="10"/>
      <color rgb="FF000000"/>
      <name val="Aptos"/>
      <family val="2"/>
    </font>
    <font>
      <b/>
      <sz val="10"/>
      <color rgb="FF000000"/>
      <name val="Aptos"/>
      <family val="2"/>
    </font>
    <font>
      <b/>
      <sz val="9"/>
      <color theme="1"/>
      <name val="Aptos"/>
      <family val="2"/>
    </font>
    <font>
      <vertAlign val="superscript"/>
      <sz val="8"/>
      <color theme="1"/>
      <name val="Aptos"/>
      <family val="2"/>
    </font>
    <font>
      <b/>
      <i/>
      <sz val="9"/>
      <color theme="1"/>
      <name val="Aptos"/>
      <family val="2"/>
    </font>
    <font>
      <b/>
      <sz val="8"/>
      <color theme="1"/>
      <name val="Aptos"/>
      <family val="2"/>
    </font>
    <font>
      <b/>
      <sz val="9"/>
      <color rgb="FF000000"/>
      <name val="Aptos"/>
      <family val="2"/>
    </font>
    <font>
      <sz val="8"/>
      <color rgb="FF242424"/>
      <name val="Aptos"/>
      <family val="2"/>
    </font>
    <font>
      <vertAlign val="superscript"/>
      <sz val="9"/>
      <color theme="1"/>
      <name val="Aptos"/>
      <family val="2"/>
    </font>
    <font>
      <i/>
      <sz val="9"/>
      <color theme="1"/>
      <name val="Aptos"/>
      <family val="2"/>
    </font>
    <font>
      <b/>
      <sz val="8"/>
      <color rgb="FF000000"/>
      <name val="Aptos"/>
      <family val="2"/>
    </font>
    <font>
      <i/>
      <sz val="9"/>
      <color rgb="FF000000"/>
      <name val="Aptos"/>
      <family val="2"/>
    </font>
    <font>
      <b/>
      <i/>
      <sz val="8"/>
      <color rgb="FF000000"/>
      <name val="Aptos"/>
      <family val="2"/>
    </font>
    <font>
      <sz val="12"/>
      <color theme="1"/>
      <name val="Aptos"/>
      <family val="2"/>
    </font>
    <font>
      <b/>
      <vertAlign val="subscript"/>
      <sz val="11"/>
      <color theme="1"/>
      <name val="Aptos"/>
      <family val="2"/>
    </font>
    <font>
      <i/>
      <sz val="8"/>
      <color theme="1"/>
      <name val="Aptos"/>
      <family val="2"/>
    </font>
    <font>
      <sz val="8"/>
      <color rgb="FF000000"/>
      <name val="Aptos"/>
      <family val="2"/>
    </font>
    <font>
      <sz val="11"/>
      <color rgb="FF242424"/>
      <name val="Aptos"/>
      <family val="2"/>
    </font>
    <font>
      <sz val="11"/>
      <name val="Aptos"/>
      <family val="2"/>
    </font>
    <font>
      <sz val="10"/>
      <color rgb="FF242424"/>
      <name val="Aptos"/>
      <family val="2"/>
    </font>
    <font>
      <sz val="10"/>
      <name val="Verdana"/>
      <family val="2"/>
    </font>
    <font>
      <b/>
      <sz val="12"/>
      <color theme="1"/>
      <name val="Aptos"/>
      <family val="2"/>
    </font>
    <font>
      <sz val="9"/>
      <name val="Aptos Narrow"/>
      <family val="2"/>
    </font>
    <font>
      <sz val="9"/>
      <name val="Aptos"/>
      <family val="2"/>
    </font>
    <font>
      <sz val="8"/>
      <name val="Aptos"/>
      <family val="2"/>
    </font>
    <font>
      <sz val="10"/>
      <name val="Aptos Narrow"/>
      <family val="2"/>
    </font>
    <font>
      <i/>
      <sz val="8"/>
      <name val="Aptos"/>
      <family val="2"/>
    </font>
    <font>
      <i/>
      <sz val="9"/>
      <name val="Aptos"/>
      <family val="2"/>
    </font>
    <font>
      <b/>
      <sz val="11"/>
      <name val="Aptos"/>
      <family val="2"/>
    </font>
    <font>
      <sz val="12"/>
      <color rgb="FF000000"/>
      <name val="Aptos"/>
      <family val="2"/>
    </font>
    <font>
      <sz val="12"/>
      <color rgb="FF242424"/>
      <name val="Aptos"/>
      <family val="2"/>
    </font>
    <font>
      <b/>
      <sz val="12"/>
      <color rgb="FF242424"/>
      <name val="Aptos"/>
      <family val="2"/>
    </font>
    <font>
      <b/>
      <sz val="10"/>
      <color theme="1"/>
      <name val="Verdana"/>
      <family val="2"/>
    </font>
    <font>
      <b/>
      <sz val="11"/>
      <color theme="1"/>
      <name val="Calibri"/>
      <family val="2"/>
      <scheme val="minor"/>
    </font>
    <font>
      <b/>
      <sz val="11"/>
      <name val="Calibri"/>
      <family val="2"/>
      <scheme val="minor"/>
    </font>
    <font>
      <sz val="11"/>
      <name val="Calibri"/>
      <family val="2"/>
      <scheme val="minor"/>
    </font>
    <font>
      <b/>
      <sz val="11"/>
      <name val="Calibri"/>
      <family val="2"/>
    </font>
    <font>
      <b/>
      <sz val="11"/>
      <color rgb="FFFF0000"/>
      <name val="Calibri"/>
      <family val="2"/>
      <scheme val="minor"/>
    </font>
    <font>
      <b/>
      <sz val="10"/>
      <color rgb="FF242424"/>
      <name val="Aptos"/>
      <family val="2"/>
    </font>
    <font>
      <i/>
      <sz val="10"/>
      <color theme="1"/>
      <name val="Verdana"/>
      <family val="2"/>
    </font>
    <font>
      <sz val="8"/>
      <name val="Verdana"/>
      <family val="2"/>
    </font>
    <font>
      <i/>
      <sz val="10"/>
      <color theme="1"/>
      <name val="Gill Sans MT"/>
      <family val="2"/>
    </font>
    <font>
      <sz val="9"/>
      <color rgb="FF242424"/>
      <name val="Aptos"/>
      <family val="2"/>
    </font>
    <font>
      <sz val="9"/>
      <color theme="1"/>
      <name val="Times New Roman"/>
      <family val="1"/>
    </font>
  </fonts>
  <fills count="14">
    <fill>
      <patternFill patternType="none"/>
    </fill>
    <fill>
      <patternFill patternType="gray125"/>
    </fill>
    <fill>
      <patternFill patternType="solid">
        <fgColor rgb="FFC6EFCE"/>
        <bgColor rgb="FFC6EFCE"/>
      </patternFill>
    </fill>
    <fill>
      <patternFill patternType="solid">
        <fgColor rgb="FFFF9900"/>
        <bgColor indexed="64"/>
      </patternFill>
    </fill>
    <fill>
      <patternFill patternType="solid">
        <fgColor rgb="FFFFC7CE"/>
        <bgColor rgb="FFFFC7CE"/>
      </patternFill>
    </fill>
    <fill>
      <patternFill patternType="solid">
        <fgColor rgb="FFF1A00F"/>
        <bgColor indexed="64"/>
      </patternFill>
    </fill>
    <fill>
      <patternFill patternType="solid">
        <fgColor rgb="FFC2D69B"/>
        <bgColor indexed="64"/>
      </patternFill>
    </fill>
    <fill>
      <patternFill patternType="solid">
        <fgColor rgb="FFFABF8F"/>
        <bgColor indexed="64"/>
      </patternFill>
    </fill>
    <fill>
      <patternFill patternType="solid">
        <fgColor rgb="FFD99594"/>
        <bgColor indexed="64"/>
      </patternFill>
    </fill>
    <fill>
      <patternFill patternType="solid">
        <fgColor rgb="FFFFFFFF"/>
        <bgColor indexed="64"/>
      </patternFill>
    </fill>
    <fill>
      <patternFill patternType="solid">
        <fgColor rgb="FFD9F2D0"/>
        <bgColor indexed="64"/>
      </patternFill>
    </fill>
    <fill>
      <patternFill patternType="solid">
        <fgColor rgb="FFF28686"/>
        <bgColor indexed="64"/>
      </patternFill>
    </fill>
    <fill>
      <patternFill patternType="solid">
        <fgColor rgb="FFFFCC66"/>
        <bgColor indexed="64"/>
      </patternFill>
    </fill>
    <fill>
      <patternFill patternType="solid">
        <fgColor theme="0"/>
        <bgColor indexed="64"/>
      </patternFill>
    </fill>
  </fills>
  <borders count="25">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bottom style="medium">
        <color rgb="FF000000"/>
      </bottom>
      <diagonal/>
    </border>
    <border>
      <left/>
      <right style="medium">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rgb="FF7F7F7F"/>
      </top>
      <bottom style="medium">
        <color rgb="FF7F7F7F"/>
      </bottom>
      <diagonal/>
    </border>
    <border>
      <left/>
      <right/>
      <top/>
      <bottom style="medium">
        <color rgb="FF7F7F7F"/>
      </bottom>
      <diagonal/>
    </border>
    <border>
      <left/>
      <right/>
      <top style="medium">
        <color rgb="FF7F7F7F"/>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4">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164" fontId="3" fillId="0" borderId="0" applyFont="0" applyFill="0" applyBorder="0" applyProtection="0">
      <alignment vertical="top"/>
    </xf>
    <xf numFmtId="0" fontId="10" fillId="0" borderId="0" applyNumberFormat="0" applyFill="0" applyBorder="0" applyAlignment="0" applyProtection="0"/>
    <xf numFmtId="0" fontId="11" fillId="0" borderId="0"/>
    <xf numFmtId="0" fontId="12" fillId="4" borderId="0" applyNumberFormat="0" applyBorder="0" applyAlignment="0" applyProtection="0"/>
    <xf numFmtId="0" fontId="13" fillId="2" borderId="0" applyNumberFormat="0" applyBorder="0" applyAlignment="0" applyProtection="0"/>
    <xf numFmtId="9" fontId="11" fillId="0" borderId="0" applyFont="0" applyFill="0" applyBorder="0" applyAlignment="0" applyProtection="0"/>
    <xf numFmtId="0" fontId="10" fillId="0" borderId="0" applyNumberForma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cellStyleXfs>
  <cellXfs count="431">
    <xf numFmtId="0" fontId="0" fillId="0" borderId="0" xfId="0"/>
    <xf numFmtId="0" fontId="4" fillId="0" borderId="0" xfId="0" applyFont="1"/>
    <xf numFmtId="0" fontId="5" fillId="0" borderId="0" xfId="0" applyFont="1"/>
    <xf numFmtId="0" fontId="6" fillId="3" borderId="0" xfId="0" applyFont="1" applyFill="1" applyAlignment="1">
      <alignment horizontal="left" vertical="center"/>
    </xf>
    <xf numFmtId="0" fontId="5" fillId="3" borderId="0" xfId="0" applyFont="1" applyFill="1" applyAlignment="1">
      <alignment horizontal="left" vertical="center"/>
    </xf>
    <xf numFmtId="0" fontId="5" fillId="3" borderId="0" xfId="0" applyFont="1" applyFill="1" applyAlignment="1">
      <alignment vertical="center"/>
    </xf>
    <xf numFmtId="0" fontId="7" fillId="3" borderId="0" xfId="0" applyFont="1" applyFill="1" applyAlignment="1">
      <alignment horizontal="left" vertical="center"/>
    </xf>
    <xf numFmtId="0" fontId="8" fillId="3" borderId="0" xfId="0" applyFont="1" applyFill="1" applyAlignment="1">
      <alignment horizontal="left" vertical="center"/>
    </xf>
    <xf numFmtId="0" fontId="8" fillId="3" borderId="0" xfId="0" applyFont="1" applyFill="1" applyAlignment="1">
      <alignment vertical="center"/>
    </xf>
    <xf numFmtId="0" fontId="4" fillId="0" borderId="0" xfId="0" applyFont="1" applyAlignment="1">
      <alignment horizontal="left"/>
    </xf>
    <xf numFmtId="0" fontId="15" fillId="5" borderId="0" xfId="0" applyFont="1" applyFill="1"/>
    <xf numFmtId="0" fontId="10" fillId="0" borderId="0" xfId="10" applyAlignment="1">
      <alignment horizontal="left"/>
    </xf>
    <xf numFmtId="0" fontId="16" fillId="0" borderId="0" xfId="0" applyFont="1"/>
    <xf numFmtId="0" fontId="11" fillId="0" borderId="0" xfId="6"/>
    <xf numFmtId="165" fontId="11" fillId="0" borderId="0" xfId="6" applyNumberFormat="1"/>
    <xf numFmtId="166" fontId="11" fillId="0" borderId="0" xfId="6" applyNumberFormat="1"/>
    <xf numFmtId="0" fontId="18" fillId="0" borderId="0" xfId="0" applyFont="1" applyAlignment="1">
      <alignment horizontal="right" vertical="center" wrapText="1"/>
    </xf>
    <xf numFmtId="0" fontId="19" fillId="0" borderId="0" xfId="0" applyFont="1" applyAlignment="1">
      <alignment horizontal="right" vertical="center" wrapText="1"/>
    </xf>
    <xf numFmtId="0" fontId="20" fillId="0" borderId="0" xfId="0" applyFont="1" applyAlignment="1">
      <alignment horizontal="right" vertical="center" wrapText="1"/>
    </xf>
    <xf numFmtId="0" fontId="21" fillId="0" borderId="0" xfId="0" applyFont="1" applyAlignment="1">
      <alignment vertical="center"/>
    </xf>
    <xf numFmtId="0" fontId="27" fillId="9" borderId="10" xfId="0" applyFont="1" applyFill="1" applyBorder="1" applyAlignment="1">
      <alignment horizontal="right" vertical="center" wrapText="1"/>
    </xf>
    <xf numFmtId="0" fontId="27" fillId="9" borderId="10" xfId="0" applyFont="1" applyFill="1" applyBorder="1" applyAlignment="1">
      <alignment vertical="center" wrapText="1"/>
    </xf>
    <xf numFmtId="0" fontId="28" fillId="9" borderId="11" xfId="0" applyFont="1" applyFill="1" applyBorder="1" applyAlignment="1">
      <alignment horizontal="right" vertical="center" wrapText="1"/>
    </xf>
    <xf numFmtId="0" fontId="29" fillId="9" borderId="0" xfId="0" applyFont="1" applyFill="1" applyAlignment="1">
      <alignment vertical="center" wrapText="1"/>
    </xf>
    <xf numFmtId="0" fontId="30" fillId="0" borderId="0" xfId="0" applyFont="1" applyAlignment="1">
      <alignment vertical="center" wrapText="1"/>
    </xf>
    <xf numFmtId="0" fontId="27" fillId="9" borderId="11" xfId="0" applyFont="1" applyFill="1" applyBorder="1" applyAlignment="1">
      <alignment horizontal="right" vertical="center" wrapText="1"/>
    </xf>
    <xf numFmtId="0" fontId="25" fillId="0" borderId="0" xfId="0" applyFont="1" applyAlignment="1">
      <alignment vertical="center" wrapText="1"/>
    </xf>
    <xf numFmtId="0" fontId="26" fillId="0" borderId="5" xfId="0" applyFont="1" applyBorder="1" applyAlignment="1">
      <alignment vertical="center" wrapText="1"/>
    </xf>
    <xf numFmtId="0" fontId="26" fillId="0" borderId="4" xfId="0" applyFont="1" applyBorder="1" applyAlignment="1">
      <alignment vertical="center" wrapText="1"/>
    </xf>
    <xf numFmtId="0" fontId="32" fillId="0" borderId="0" xfId="0" applyFont="1" applyAlignment="1">
      <alignment vertical="center"/>
    </xf>
    <xf numFmtId="0" fontId="10" fillId="0" borderId="0" xfId="10" applyAlignment="1">
      <alignment vertical="center"/>
    </xf>
    <xf numFmtId="0" fontId="31" fillId="0" borderId="9" xfId="0" applyFont="1" applyBorder="1" applyAlignment="1">
      <alignment horizontal="center" vertical="center" wrapText="1"/>
    </xf>
    <xf numFmtId="0" fontId="0" fillId="0" borderId="7" xfId="0" applyBorder="1" applyAlignment="1">
      <alignment vertical="center" wrapText="1"/>
    </xf>
    <xf numFmtId="0" fontId="31" fillId="0" borderId="5" xfId="0" applyFont="1" applyBorder="1" applyAlignment="1">
      <alignment horizontal="center" vertical="center" wrapText="1"/>
    </xf>
    <xf numFmtId="0" fontId="31" fillId="0" borderId="4" xfId="0" applyFont="1" applyBorder="1" applyAlignment="1">
      <alignment vertical="center" wrapText="1"/>
    </xf>
    <xf numFmtId="0" fontId="26" fillId="0" borderId="5" xfId="0" applyFont="1" applyBorder="1" applyAlignment="1">
      <alignment horizontal="center" vertical="center" wrapText="1"/>
    </xf>
    <xf numFmtId="0" fontId="33" fillId="0" borderId="4" xfId="0" applyFont="1" applyBorder="1" applyAlignment="1">
      <alignment vertical="center" wrapText="1"/>
    </xf>
    <xf numFmtId="0" fontId="34" fillId="0" borderId="9" xfId="0" applyFont="1" applyBorder="1" applyAlignment="1">
      <alignment horizontal="center" vertical="center" wrapText="1"/>
    </xf>
    <xf numFmtId="0" fontId="34" fillId="0" borderId="5" xfId="0" applyFont="1" applyBorder="1" applyAlignment="1">
      <alignment horizontal="center" vertical="center" wrapText="1"/>
    </xf>
    <xf numFmtId="0" fontId="23" fillId="0" borderId="5" xfId="0" applyFont="1" applyBorder="1" applyAlignment="1">
      <alignment horizontal="center" vertical="center" wrapText="1"/>
    </xf>
    <xf numFmtId="3" fontId="23" fillId="0" borderId="5" xfId="0" applyNumberFormat="1" applyFont="1" applyBorder="1" applyAlignment="1">
      <alignment horizontal="center" vertical="center" wrapText="1"/>
    </xf>
    <xf numFmtId="0" fontId="22" fillId="0" borderId="0" xfId="0" applyFont="1" applyAlignment="1">
      <alignment vertical="center"/>
    </xf>
    <xf numFmtId="0" fontId="22" fillId="0" borderId="0" xfId="0" applyFont="1"/>
    <xf numFmtId="0" fontId="25" fillId="0" borderId="5" xfId="0" applyFont="1" applyBorder="1" applyAlignment="1">
      <alignment vertical="center"/>
    </xf>
    <xf numFmtId="0" fontId="35" fillId="0" borderId="5" xfId="0" applyFont="1" applyBorder="1" applyAlignment="1">
      <alignment horizontal="center" vertical="center" wrapText="1"/>
    </xf>
    <xf numFmtId="0" fontId="25" fillId="0" borderId="4" xfId="0" applyFont="1" applyBorder="1" applyAlignment="1">
      <alignment vertical="center"/>
    </xf>
    <xf numFmtId="0" fontId="25" fillId="0" borderId="5" xfId="0" applyFont="1" applyBorder="1" applyAlignment="1">
      <alignment horizontal="center" vertical="center" wrapText="1"/>
    </xf>
    <xf numFmtId="0" fontId="36" fillId="0" borderId="0" xfId="0" applyFont="1" applyAlignment="1">
      <alignment vertical="center"/>
    </xf>
    <xf numFmtId="0" fontId="24" fillId="0" borderId="0" xfId="0" applyFont="1" applyAlignment="1">
      <alignment vertical="center"/>
    </xf>
    <xf numFmtId="0" fontId="31" fillId="0" borderId="5" xfId="0" applyFont="1" applyBorder="1" applyAlignment="1">
      <alignment vertical="center" wrapText="1"/>
    </xf>
    <xf numFmtId="3" fontId="31" fillId="0" borderId="5" xfId="0" applyNumberFormat="1" applyFont="1" applyBorder="1" applyAlignment="1">
      <alignment vertical="center" wrapText="1"/>
    </xf>
    <xf numFmtId="0" fontId="31" fillId="0" borderId="3" xfId="0" applyFont="1" applyBorder="1" applyAlignment="1">
      <alignment vertical="center" wrapText="1"/>
    </xf>
    <xf numFmtId="9" fontId="0" fillId="0" borderId="0" xfId="11" applyFont="1" applyAlignment="1"/>
    <xf numFmtId="0" fontId="9" fillId="0" borderId="0" xfId="0" applyFont="1" applyAlignment="1">
      <alignment vertical="center"/>
    </xf>
    <xf numFmtId="0" fontId="26" fillId="0" borderId="2" xfId="0" applyFont="1" applyBorder="1" applyAlignment="1">
      <alignment vertical="center" wrapText="1"/>
    </xf>
    <xf numFmtId="9" fontId="5" fillId="0" borderId="0" xfId="11" applyFont="1" applyAlignment="1"/>
    <xf numFmtId="9" fontId="0" fillId="0" borderId="0" xfId="11" applyFont="1"/>
    <xf numFmtId="0" fontId="35" fillId="0" borderId="4" xfId="0" applyFont="1" applyBorder="1" applyAlignment="1">
      <alignment vertical="center"/>
    </xf>
    <xf numFmtId="3" fontId="26" fillId="0" borderId="5" xfId="0" applyNumberFormat="1" applyFont="1" applyBorder="1" applyAlignment="1">
      <alignment vertical="center" wrapText="1"/>
    </xf>
    <xf numFmtId="9" fontId="5" fillId="0" borderId="0" xfId="11" applyFont="1"/>
    <xf numFmtId="9" fontId="31" fillId="0" borderId="5" xfId="0" applyNumberFormat="1" applyFont="1" applyBorder="1" applyAlignment="1">
      <alignment vertical="center" wrapText="1"/>
    </xf>
    <xf numFmtId="0" fontId="38" fillId="0" borderId="2" xfId="0" applyFont="1" applyBorder="1" applyAlignment="1">
      <alignment vertical="center" wrapText="1"/>
    </xf>
    <xf numFmtId="0" fontId="35" fillId="0" borderId="0" xfId="0" applyFont="1" applyAlignment="1">
      <alignment vertical="center" wrapText="1"/>
    </xf>
    <xf numFmtId="0" fontId="40" fillId="9" borderId="10" xfId="0" applyFont="1" applyFill="1" applyBorder="1" applyAlignment="1">
      <alignment horizontal="right" vertical="center" wrapText="1"/>
    </xf>
    <xf numFmtId="0" fontId="39" fillId="9" borderId="10" xfId="0" applyFont="1" applyFill="1" applyBorder="1" applyAlignment="1">
      <alignment vertical="center" wrapText="1"/>
    </xf>
    <xf numFmtId="0" fontId="40" fillId="9" borderId="10" xfId="0" applyFont="1" applyFill="1" applyBorder="1" applyAlignment="1">
      <alignment vertical="center" wrapText="1"/>
    </xf>
    <xf numFmtId="0" fontId="40" fillId="9" borderId="11" xfId="0" applyFont="1" applyFill="1" applyBorder="1" applyAlignment="1">
      <alignment horizontal="right" vertical="center" wrapText="1"/>
    </xf>
    <xf numFmtId="0" fontId="40" fillId="0" borderId="0" xfId="0" applyFont="1" applyAlignment="1">
      <alignment vertical="center" wrapText="1"/>
    </xf>
    <xf numFmtId="3" fontId="25" fillId="0" borderId="0" xfId="0" applyNumberFormat="1" applyFont="1" applyAlignment="1">
      <alignment vertical="center" wrapText="1"/>
    </xf>
    <xf numFmtId="3" fontId="40" fillId="0" borderId="0" xfId="0" applyNumberFormat="1" applyFont="1" applyAlignment="1">
      <alignment vertical="center" wrapText="1"/>
    </xf>
    <xf numFmtId="3" fontId="35" fillId="0" borderId="0" xfId="0" applyNumberFormat="1" applyFont="1" applyAlignment="1">
      <alignment vertical="center" wrapText="1"/>
    </xf>
    <xf numFmtId="0" fontId="38" fillId="0" borderId="4" xfId="0" applyFont="1" applyBorder="1" applyAlignment="1">
      <alignment vertical="center" wrapText="1"/>
    </xf>
    <xf numFmtId="0" fontId="38" fillId="0" borderId="5" xfId="0" applyFont="1" applyBorder="1" applyAlignment="1">
      <alignment vertical="center" wrapText="1"/>
    </xf>
    <xf numFmtId="0" fontId="22" fillId="0" borderId="0" xfId="0" applyFont="1" applyAlignment="1">
      <alignment horizontal="justify" vertical="center" wrapText="1"/>
    </xf>
    <xf numFmtId="0" fontId="31" fillId="0" borderId="6"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2" xfId="0" applyFont="1" applyBorder="1" applyAlignment="1">
      <alignment vertical="center" wrapText="1"/>
    </xf>
    <xf numFmtId="0" fontId="33" fillId="0" borderId="3" xfId="0" applyFont="1" applyBorder="1" applyAlignment="1">
      <alignment vertical="center" wrapText="1"/>
    </xf>
    <xf numFmtId="0" fontId="33" fillId="0" borderId="5" xfId="0" applyFont="1" applyBorder="1" applyAlignment="1">
      <alignment vertical="center" wrapText="1"/>
    </xf>
    <xf numFmtId="0" fontId="22" fillId="0" borderId="0" xfId="0" applyFont="1" applyAlignment="1">
      <alignment horizontal="justify" vertical="center"/>
    </xf>
    <xf numFmtId="0" fontId="9" fillId="0" borderId="0" xfId="0" applyFont="1" applyAlignment="1">
      <alignment horizontal="justify" vertical="center"/>
    </xf>
    <xf numFmtId="0" fontId="34" fillId="0" borderId="9" xfId="0" applyFont="1" applyBorder="1" applyAlignment="1">
      <alignment vertical="center" wrapText="1"/>
    </xf>
    <xf numFmtId="0" fontId="0" fillId="0" borderId="7" xfId="0" applyBorder="1" applyAlignment="1">
      <alignment vertical="top" wrapText="1"/>
    </xf>
    <xf numFmtId="0" fontId="34" fillId="0" borderId="5" xfId="0" applyFont="1" applyBorder="1" applyAlignment="1">
      <alignment vertical="center" wrapText="1"/>
    </xf>
    <xf numFmtId="0" fontId="44" fillId="0" borderId="4" xfId="0" applyFont="1" applyBorder="1" applyAlignment="1">
      <alignment vertical="center" wrapText="1"/>
    </xf>
    <xf numFmtId="0" fontId="26" fillId="0" borderId="7" xfId="0" applyFont="1" applyBorder="1" applyAlignment="1">
      <alignment horizontal="center" vertical="center" wrapText="1"/>
    </xf>
    <xf numFmtId="0" fontId="45" fillId="0" borderId="0" xfId="0" applyFont="1" applyAlignment="1">
      <alignment vertical="center"/>
    </xf>
    <xf numFmtId="0" fontId="46" fillId="0" borderId="0" xfId="0" applyFont="1"/>
    <xf numFmtId="0" fontId="47" fillId="0" borderId="0" xfId="0" applyFont="1" applyAlignment="1">
      <alignment vertical="top"/>
    </xf>
    <xf numFmtId="0" fontId="46" fillId="0" borderId="0" xfId="0" applyFont="1" applyAlignment="1">
      <alignment vertical="top"/>
    </xf>
    <xf numFmtId="0" fontId="26" fillId="0" borderId="7" xfId="0" applyFont="1" applyBorder="1" applyAlignment="1">
      <alignment vertical="center" wrapText="1"/>
    </xf>
    <xf numFmtId="0" fontId="31" fillId="0" borderId="17" xfId="0" applyFont="1" applyBorder="1" applyAlignment="1">
      <alignment horizontal="center" vertical="center" wrapText="1"/>
    </xf>
    <xf numFmtId="0" fontId="31"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31" fillId="0" borderId="7" xfId="0" applyFont="1" applyBorder="1" applyAlignment="1">
      <alignment horizontal="center" vertical="center" wrapText="1"/>
    </xf>
    <xf numFmtId="0" fontId="33" fillId="0" borderId="7" xfId="0" applyFont="1" applyBorder="1" applyAlignment="1">
      <alignment vertical="center" wrapText="1"/>
    </xf>
    <xf numFmtId="0" fontId="26" fillId="0" borderId="0" xfId="0" applyFont="1" applyAlignment="1">
      <alignment horizontal="center" vertical="center" wrapText="1"/>
    </xf>
    <xf numFmtId="0" fontId="48" fillId="0" borderId="2" xfId="0" applyFont="1" applyBorder="1" applyAlignment="1">
      <alignment vertical="center" wrapText="1"/>
    </xf>
    <xf numFmtId="0" fontId="48" fillId="0" borderId="4" xfId="0" applyFont="1" applyBorder="1" applyAlignment="1">
      <alignment vertical="center" wrapText="1"/>
    </xf>
    <xf numFmtId="0" fontId="48" fillId="0" borderId="5" xfId="0" applyFont="1" applyBorder="1" applyAlignment="1">
      <alignment vertical="center" wrapText="1"/>
    </xf>
    <xf numFmtId="0" fontId="48" fillId="10" borderId="5" xfId="0" applyFont="1" applyFill="1" applyBorder="1" applyAlignment="1">
      <alignment vertical="center" wrapText="1"/>
    </xf>
    <xf numFmtId="0" fontId="48" fillId="0" borderId="7" xfId="0" applyFont="1" applyBorder="1" applyAlignment="1">
      <alignment vertical="center" wrapText="1"/>
    </xf>
    <xf numFmtId="0" fontId="48" fillId="12" borderId="5" xfId="0" applyFont="1" applyFill="1" applyBorder="1" applyAlignment="1">
      <alignment vertical="center" wrapText="1"/>
    </xf>
    <xf numFmtId="0" fontId="48" fillId="9" borderId="5" xfId="0" applyFont="1" applyFill="1" applyBorder="1" applyAlignment="1">
      <alignment vertical="center" wrapText="1"/>
    </xf>
    <xf numFmtId="0" fontId="17" fillId="0" borderId="3" xfId="10" applyFont="1" applyBorder="1" applyAlignment="1">
      <alignment vertical="center" wrapText="1"/>
    </xf>
    <xf numFmtId="1" fontId="5" fillId="0" borderId="0" xfId="0" applyNumberFormat="1" applyFont="1"/>
    <xf numFmtId="0" fontId="26" fillId="0" borderId="0" xfId="0" applyFont="1" applyAlignment="1">
      <alignment vertical="center" wrapText="1"/>
    </xf>
    <xf numFmtId="0" fontId="31" fillId="0" borderId="0" xfId="0" applyFont="1" applyAlignment="1">
      <alignment vertical="center" wrapText="1"/>
    </xf>
    <xf numFmtId="3" fontId="31" fillId="0" borderId="0" xfId="0" applyNumberFormat="1" applyFont="1" applyAlignment="1">
      <alignment vertical="center" wrapText="1"/>
    </xf>
    <xf numFmtId="0" fontId="50" fillId="0" borderId="0" xfId="0" applyFont="1" applyAlignment="1">
      <alignment vertical="center"/>
    </xf>
    <xf numFmtId="0" fontId="50" fillId="0" borderId="18" xfId="0" applyFont="1" applyBorder="1" applyAlignment="1">
      <alignment vertical="center"/>
    </xf>
    <xf numFmtId="0" fontId="50" fillId="0" borderId="18" xfId="0" applyFont="1" applyBorder="1" applyAlignment="1">
      <alignment vertical="center" wrapText="1"/>
    </xf>
    <xf numFmtId="0" fontId="50" fillId="0" borderId="19" xfId="0" applyFont="1" applyBorder="1" applyAlignment="1">
      <alignment vertical="center"/>
    </xf>
    <xf numFmtId="0" fontId="42" fillId="0" borderId="0" xfId="0" applyFont="1" applyAlignment="1">
      <alignment vertical="center" wrapText="1"/>
    </xf>
    <xf numFmtId="0" fontId="50" fillId="0" borderId="20" xfId="0" applyFont="1" applyBorder="1" applyAlignment="1">
      <alignment vertical="center"/>
    </xf>
    <xf numFmtId="1" fontId="0" fillId="0" borderId="0" xfId="0" applyNumberFormat="1"/>
    <xf numFmtId="0" fontId="0" fillId="0" borderId="0" xfId="0" applyAlignment="1">
      <alignment horizontal="right"/>
    </xf>
    <xf numFmtId="0" fontId="49" fillId="0" borderId="0" xfId="10" applyFont="1" applyAlignment="1">
      <alignment vertical="center"/>
    </xf>
    <xf numFmtId="3" fontId="5" fillId="0" borderId="0" xfId="0" applyNumberFormat="1" applyFont="1" applyAlignment="1">
      <alignment horizontal="right"/>
    </xf>
    <xf numFmtId="3" fontId="35" fillId="0" borderId="5" xfId="0" applyNumberFormat="1" applyFont="1" applyBorder="1" applyAlignment="1">
      <alignment horizontal="right" vertical="center" wrapText="1"/>
    </xf>
    <xf numFmtId="3" fontId="42" fillId="0" borderId="0" xfId="0" applyNumberFormat="1" applyFont="1" applyAlignment="1">
      <alignment vertical="center" wrapText="1"/>
    </xf>
    <xf numFmtId="0" fontId="42" fillId="0" borderId="2" xfId="0" applyFont="1" applyBorder="1" applyAlignment="1">
      <alignment vertical="center" wrapText="1"/>
    </xf>
    <xf numFmtId="0" fontId="42" fillId="0" borderId="4" xfId="0" applyFont="1" applyBorder="1" applyAlignment="1">
      <alignment vertical="center" wrapText="1"/>
    </xf>
    <xf numFmtId="9" fontId="0" fillId="0" borderId="0" xfId="11" applyFont="1" applyBorder="1" applyAlignment="1"/>
    <xf numFmtId="0" fontId="42" fillId="0" borderId="5" xfId="0" applyFont="1" applyBorder="1" applyAlignment="1">
      <alignment vertical="center"/>
    </xf>
    <xf numFmtId="0" fontId="42" fillId="0" borderId="5" xfId="0" applyFont="1" applyBorder="1" applyAlignment="1">
      <alignment vertical="center" wrapText="1"/>
    </xf>
    <xf numFmtId="0" fontId="50" fillId="0" borderId="0" xfId="0" applyFont="1"/>
    <xf numFmtId="0" fontId="42" fillId="0" borderId="4" xfId="0" applyFont="1" applyBorder="1" applyAlignment="1">
      <alignment vertical="center"/>
    </xf>
    <xf numFmtId="3" fontId="42" fillId="0" borderId="5" xfId="0" applyNumberFormat="1" applyFont="1" applyBorder="1" applyAlignment="1">
      <alignment vertical="center" wrapText="1"/>
    </xf>
    <xf numFmtId="0" fontId="59" fillId="0" borderId="2" xfId="0" applyFont="1" applyBorder="1" applyAlignment="1">
      <alignment vertical="center" wrapText="1"/>
    </xf>
    <xf numFmtId="0" fontId="59" fillId="0" borderId="3" xfId="0" applyFont="1" applyBorder="1" applyAlignment="1">
      <alignment vertical="center" wrapText="1"/>
    </xf>
    <xf numFmtId="0" fontId="59" fillId="0" borderId="4" xfId="0" applyFont="1" applyBorder="1" applyAlignment="1">
      <alignment vertical="center" wrapText="1"/>
    </xf>
    <xf numFmtId="0" fontId="59" fillId="0" borderId="5" xfId="0" applyFont="1" applyBorder="1" applyAlignment="1">
      <alignment vertical="center" wrapText="1"/>
    </xf>
    <xf numFmtId="3" fontId="59" fillId="0" borderId="5" xfId="0" applyNumberFormat="1" applyFont="1" applyBorder="1" applyAlignment="1">
      <alignment vertical="center" wrapText="1"/>
    </xf>
    <xf numFmtId="0" fontId="42" fillId="0" borderId="3" xfId="0" applyFont="1" applyBorder="1" applyAlignment="1">
      <alignment vertical="center" wrapText="1"/>
    </xf>
    <xf numFmtId="0" fontId="60" fillId="0" borderId="4" xfId="0" applyFont="1" applyBorder="1" applyAlignment="1">
      <alignment vertical="center" wrapText="1"/>
    </xf>
    <xf numFmtId="167" fontId="5" fillId="0" borderId="0" xfId="11" applyNumberFormat="1" applyFont="1"/>
    <xf numFmtId="0" fontId="42" fillId="0" borderId="0" xfId="0" applyFont="1" applyAlignment="1">
      <alignment vertical="center"/>
    </xf>
    <xf numFmtId="0" fontId="59" fillId="0" borderId="0" xfId="0" applyFont="1" applyAlignment="1">
      <alignment vertical="center" wrapText="1"/>
    </xf>
    <xf numFmtId="9" fontId="59" fillId="0" borderId="0" xfId="11" applyFont="1" applyBorder="1" applyAlignment="1">
      <alignment vertical="center" wrapText="1"/>
    </xf>
    <xf numFmtId="0" fontId="61" fillId="0" borderId="0" xfId="0" applyFont="1"/>
    <xf numFmtId="0" fontId="42" fillId="0" borderId="7" xfId="0" applyFont="1" applyBorder="1" applyAlignment="1">
      <alignment vertical="center" wrapText="1"/>
    </xf>
    <xf numFmtId="3" fontId="5" fillId="0" borderId="8" xfId="0" applyNumberFormat="1" applyFont="1" applyBorder="1" applyAlignment="1">
      <alignment horizontal="right"/>
    </xf>
    <xf numFmtId="3" fontId="5" fillId="0" borderId="6" xfId="0" applyNumberFormat="1" applyFont="1" applyBorder="1" applyAlignment="1">
      <alignment horizontal="right"/>
    </xf>
    <xf numFmtId="3" fontId="35" fillId="0" borderId="4" xfId="0" applyNumberFormat="1" applyFont="1" applyBorder="1" applyAlignment="1">
      <alignment horizontal="right" vertical="center" wrapText="1"/>
    </xf>
    <xf numFmtId="0" fontId="0" fillId="0" borderId="16" xfId="0" applyBorder="1"/>
    <xf numFmtId="0" fontId="31" fillId="0" borderId="8"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4" xfId="0" applyFont="1" applyBorder="1" applyAlignment="1">
      <alignment horizontal="center" vertical="center" wrapText="1"/>
    </xf>
    <xf numFmtId="0" fontId="48" fillId="10" borderId="8" xfId="0" applyFont="1" applyFill="1" applyBorder="1" applyAlignment="1">
      <alignment vertical="center" wrapText="1"/>
    </xf>
    <xf numFmtId="0" fontId="48" fillId="10" borderId="4" xfId="0" applyFont="1" applyFill="1" applyBorder="1" applyAlignment="1">
      <alignment vertical="center" wrapText="1"/>
    </xf>
    <xf numFmtId="0" fontId="48" fillId="11" borderId="8" xfId="0" applyFont="1" applyFill="1" applyBorder="1" applyAlignment="1">
      <alignment vertical="center" wrapText="1"/>
    </xf>
    <xf numFmtId="0" fontId="48" fillId="11" borderId="4" xfId="0" applyFont="1" applyFill="1" applyBorder="1" applyAlignment="1">
      <alignment vertical="center" wrapText="1"/>
    </xf>
    <xf numFmtId="0" fontId="48" fillId="0" borderId="8" xfId="0" applyFont="1" applyBorder="1" applyAlignment="1">
      <alignment vertical="center" wrapText="1"/>
    </xf>
    <xf numFmtId="0" fontId="35" fillId="0" borderId="12" xfId="0" applyFont="1" applyBorder="1" applyAlignment="1">
      <alignment horizontal="center" vertical="center"/>
    </xf>
    <xf numFmtId="0" fontId="35" fillId="0" borderId="3" xfId="0" applyFont="1" applyBorder="1" applyAlignment="1">
      <alignment horizontal="center" vertical="center"/>
    </xf>
    <xf numFmtId="0" fontId="31" fillId="0" borderId="12" xfId="0" applyFont="1" applyBorder="1" applyAlignment="1">
      <alignment vertical="center" wrapText="1"/>
    </xf>
    <xf numFmtId="0" fontId="31" fillId="0" borderId="13" xfId="0" applyFont="1" applyBorder="1" applyAlignment="1">
      <alignment vertical="center" wrapText="1"/>
    </xf>
    <xf numFmtId="0" fontId="59" fillId="0" borderId="12" xfId="0" applyFont="1" applyBorder="1" applyAlignment="1">
      <alignment vertical="center" wrapText="1"/>
    </xf>
    <xf numFmtId="0" fontId="60" fillId="0" borderId="3" xfId="0" applyFont="1" applyBorder="1" applyAlignment="1">
      <alignment vertical="center" wrapText="1"/>
    </xf>
    <xf numFmtId="0" fontId="34" fillId="0" borderId="8" xfId="0" applyFont="1" applyBorder="1" applyAlignment="1">
      <alignment vertical="center" wrapText="1"/>
    </xf>
    <xf numFmtId="0" fontId="34" fillId="0" borderId="6" xfId="0" applyFont="1" applyBorder="1" applyAlignment="1">
      <alignment vertical="center" wrapText="1"/>
    </xf>
    <xf numFmtId="0" fontId="34" fillId="0" borderId="4" xfId="0" applyFont="1" applyBorder="1" applyAlignment="1">
      <alignment vertical="center" wrapText="1"/>
    </xf>
    <xf numFmtId="0" fontId="26" fillId="0" borderId="8" xfId="0" applyFont="1" applyBorder="1" applyAlignment="1">
      <alignment horizontal="center" vertical="center" wrapText="1"/>
    </xf>
    <xf numFmtId="0" fontId="26" fillId="0" borderId="4" xfId="0" applyFont="1" applyBorder="1" applyAlignment="1">
      <alignment horizontal="center" vertical="center" wrapText="1"/>
    </xf>
    <xf numFmtId="0" fontId="0" fillId="0" borderId="15" xfId="0" applyBorder="1"/>
    <xf numFmtId="0" fontId="0" fillId="0" borderId="9" xfId="0" applyBorder="1"/>
    <xf numFmtId="0" fontId="0" fillId="0" borderId="17" xfId="0" applyBorder="1"/>
    <xf numFmtId="0" fontId="0" fillId="0" borderId="7" xfId="0" applyBorder="1"/>
    <xf numFmtId="0" fontId="0" fillId="0" borderId="14" xfId="0" applyBorder="1"/>
    <xf numFmtId="0" fontId="0" fillId="0" borderId="1" xfId="0" applyBorder="1"/>
    <xf numFmtId="0" fontId="0" fillId="0" borderId="5" xfId="0" applyBorder="1"/>
    <xf numFmtId="0" fontId="62" fillId="0" borderId="15" xfId="0" applyFont="1" applyBorder="1"/>
    <xf numFmtId="0" fontId="62" fillId="0" borderId="16" xfId="0" applyFont="1" applyBorder="1"/>
    <xf numFmtId="0" fontId="62" fillId="0" borderId="16" xfId="0" applyFont="1" applyBorder="1" applyAlignment="1">
      <alignment horizontal="center"/>
    </xf>
    <xf numFmtId="0" fontId="62" fillId="0" borderId="9" xfId="0" applyFont="1" applyBorder="1" applyAlignment="1">
      <alignment horizontal="center"/>
    </xf>
    <xf numFmtId="0" fontId="62" fillId="0" borderId="17" xfId="0" applyFont="1" applyBorder="1"/>
    <xf numFmtId="0" fontId="62" fillId="0" borderId="0" xfId="0" applyFont="1"/>
    <xf numFmtId="0" fontId="62" fillId="0" borderId="0" xfId="0" applyFont="1" applyAlignment="1">
      <alignment horizontal="center" wrapText="1"/>
    </xf>
    <xf numFmtId="0" fontId="62" fillId="0" borderId="7" xfId="0" applyFont="1" applyBorder="1" applyAlignment="1">
      <alignment horizontal="center" wrapText="1"/>
    </xf>
    <xf numFmtId="10" fontId="0" fillId="0" borderId="7" xfId="0" applyNumberFormat="1" applyBorder="1"/>
    <xf numFmtId="0" fontId="62" fillId="0" borderId="14" xfId="0" applyFont="1" applyBorder="1"/>
    <xf numFmtId="10" fontId="0" fillId="0" borderId="1" xfId="0" applyNumberFormat="1" applyBorder="1"/>
    <xf numFmtId="10" fontId="0" fillId="0" borderId="5" xfId="0" applyNumberFormat="1" applyBorder="1"/>
    <xf numFmtId="0" fontId="0" fillId="0" borderId="0" xfId="0" applyAlignment="1">
      <alignment horizontal="center"/>
    </xf>
    <xf numFmtId="0" fontId="0" fillId="0" borderId="7" xfId="0" applyBorder="1" applyAlignment="1">
      <alignment horizontal="center"/>
    </xf>
    <xf numFmtId="168" fontId="63" fillId="0" borderId="21" xfId="12" applyNumberFormat="1" applyFont="1" applyBorder="1" applyAlignment="1">
      <alignment horizontal="center"/>
    </xf>
    <xf numFmtId="3" fontId="63" fillId="0" borderId="21" xfId="12" applyNumberFormat="1" applyFont="1" applyBorder="1" applyAlignment="1">
      <alignment horizontal="center"/>
    </xf>
    <xf numFmtId="3" fontId="63" fillId="0" borderId="22" xfId="12" applyNumberFormat="1" applyFont="1" applyBorder="1" applyAlignment="1">
      <alignment horizontal="center"/>
    </xf>
    <xf numFmtId="168" fontId="64" fillId="0" borderId="21" xfId="12" applyNumberFormat="1" applyFont="1" applyBorder="1" applyAlignment="1">
      <alignment horizontal="center"/>
    </xf>
    <xf numFmtId="168" fontId="64" fillId="0" borderId="22" xfId="12" applyNumberFormat="1" applyFont="1" applyBorder="1" applyAlignment="1">
      <alignment horizontal="center"/>
    </xf>
    <xf numFmtId="168" fontId="64" fillId="0" borderId="23" xfId="12" applyNumberFormat="1" applyFont="1" applyBorder="1" applyAlignment="1">
      <alignment horizontal="center"/>
    </xf>
    <xf numFmtId="168" fontId="64" fillId="0" borderId="24" xfId="12" applyNumberFormat="1" applyFont="1" applyBorder="1" applyAlignment="1">
      <alignment horizontal="center"/>
    </xf>
    <xf numFmtId="4" fontId="64" fillId="0" borderId="21" xfId="12" quotePrefix="1" applyNumberFormat="1" applyFont="1" applyBorder="1" applyAlignment="1">
      <alignment horizontal="center"/>
    </xf>
    <xf numFmtId="4" fontId="64" fillId="0" borderId="22" xfId="12" quotePrefix="1" applyNumberFormat="1" applyFont="1" applyBorder="1" applyAlignment="1">
      <alignment horizontal="center"/>
    </xf>
    <xf numFmtId="4" fontId="64" fillId="0" borderId="23" xfId="12" quotePrefix="1" applyNumberFormat="1" applyFont="1" applyBorder="1" applyAlignment="1">
      <alignment horizontal="center"/>
    </xf>
    <xf numFmtId="4" fontId="64" fillId="0" borderId="24" xfId="12" quotePrefix="1" applyNumberFormat="1" applyFont="1" applyBorder="1" applyAlignment="1">
      <alignment horizontal="center"/>
    </xf>
    <xf numFmtId="0" fontId="62" fillId="0" borderId="0" xfId="0" applyFont="1" applyAlignment="1">
      <alignment horizontal="center"/>
    </xf>
    <xf numFmtId="0" fontId="62" fillId="0" borderId="7" xfId="0" applyFont="1" applyBorder="1" applyAlignment="1">
      <alignment horizontal="center"/>
    </xf>
    <xf numFmtId="3" fontId="64" fillId="0" borderId="21" xfId="12" applyNumberFormat="1" applyFont="1" applyBorder="1" applyAlignment="1">
      <alignment horizontal="center"/>
    </xf>
    <xf numFmtId="168" fontId="64" fillId="0" borderId="21" xfId="12" quotePrefix="1" applyNumberFormat="1" applyFont="1" applyBorder="1" applyAlignment="1">
      <alignment horizontal="center"/>
    </xf>
    <xf numFmtId="3" fontId="64" fillId="0" borderId="21" xfId="12" quotePrefix="1" applyNumberFormat="1" applyFont="1" applyBorder="1" applyAlignment="1">
      <alignment horizontal="center"/>
    </xf>
    <xf numFmtId="3" fontId="64" fillId="0" borderId="22" xfId="12" quotePrefix="1" applyNumberFormat="1" applyFont="1" applyBorder="1" applyAlignment="1">
      <alignment horizontal="center"/>
    </xf>
    <xf numFmtId="3" fontId="64" fillId="0" borderId="23" xfId="12" applyNumberFormat="1" applyFont="1" applyBorder="1" applyAlignment="1">
      <alignment horizontal="center"/>
    </xf>
    <xf numFmtId="168" fontId="64" fillId="0" borderId="23" xfId="12" quotePrefix="1" applyNumberFormat="1" applyFont="1" applyBorder="1" applyAlignment="1">
      <alignment horizontal="center"/>
    </xf>
    <xf numFmtId="3" fontId="64" fillId="0" borderId="23" xfId="12" quotePrefix="1" applyNumberFormat="1" applyFont="1" applyBorder="1" applyAlignment="1">
      <alignment horizontal="center"/>
    </xf>
    <xf numFmtId="3" fontId="64" fillId="0" borderId="24" xfId="12" quotePrefix="1" applyNumberFormat="1" applyFont="1" applyBorder="1" applyAlignment="1">
      <alignment horizontal="center"/>
    </xf>
    <xf numFmtId="0" fontId="62" fillId="0" borderId="9" xfId="0" applyFont="1" applyBorder="1"/>
    <xf numFmtId="9" fontId="0" fillId="0" borderId="0" xfId="11" applyFont="1" applyBorder="1"/>
    <xf numFmtId="9" fontId="0" fillId="0" borderId="7" xfId="11" applyFont="1" applyBorder="1"/>
    <xf numFmtId="9" fontId="0" fillId="0" borderId="1" xfId="11" applyFont="1" applyBorder="1"/>
    <xf numFmtId="9" fontId="0" fillId="0" borderId="5" xfId="11" applyFont="1" applyBorder="1"/>
    <xf numFmtId="0" fontId="62" fillId="0" borderId="7" xfId="0" applyFont="1" applyBorder="1"/>
    <xf numFmtId="0" fontId="62" fillId="0" borderId="16" xfId="0" applyFont="1" applyBorder="1" applyAlignment="1">
      <alignment wrapText="1"/>
    </xf>
    <xf numFmtId="0" fontId="62" fillId="0" borderId="9" xfId="0" applyFont="1" applyBorder="1" applyAlignment="1">
      <alignment wrapText="1"/>
    </xf>
    <xf numFmtId="0" fontId="10" fillId="0" borderId="0" xfId="10" applyBorder="1" applyAlignment="1">
      <alignment horizontal="left"/>
    </xf>
    <xf numFmtId="0" fontId="53" fillId="0" borderId="0" xfId="0" applyFont="1" applyAlignment="1">
      <alignment horizontal="center" vertical="center" wrapText="1"/>
    </xf>
    <xf numFmtId="0" fontId="54" fillId="0" borderId="0" xfId="0" applyFont="1" applyAlignment="1">
      <alignment horizontal="center" vertical="center" wrapText="1"/>
    </xf>
    <xf numFmtId="0" fontId="52" fillId="0" borderId="0" xfId="0" applyFont="1" applyAlignment="1">
      <alignment horizontal="center" vertical="center" wrapText="1"/>
    </xf>
    <xf numFmtId="0" fontId="47" fillId="0" borderId="0" xfId="0" applyFont="1" applyAlignment="1">
      <alignment horizontal="center" vertical="center" wrapText="1"/>
    </xf>
    <xf numFmtId="0" fontId="56" fillId="0" borderId="0" xfId="0" applyFont="1" applyAlignment="1">
      <alignment horizontal="center" vertical="center" wrapText="1"/>
    </xf>
    <xf numFmtId="0" fontId="55" fillId="0" borderId="0" xfId="0" applyFont="1" applyAlignment="1">
      <alignment horizontal="center" vertical="center" wrapText="1"/>
    </xf>
    <xf numFmtId="10" fontId="0" fillId="0" borderId="0" xfId="0" applyNumberFormat="1"/>
    <xf numFmtId="0" fontId="57" fillId="0" borderId="0" xfId="0" applyFont="1" applyAlignment="1">
      <alignment vertical="center"/>
    </xf>
    <xf numFmtId="0" fontId="0" fillId="0" borderId="0" xfId="0" applyAlignment="1">
      <alignment wrapText="1"/>
    </xf>
    <xf numFmtId="0" fontId="66" fillId="0" borderId="0" xfId="0" applyFont="1"/>
    <xf numFmtId="0" fontId="62" fillId="0" borderId="0" xfId="0" applyFont="1" applyAlignment="1">
      <alignment vertical="top"/>
    </xf>
    <xf numFmtId="0" fontId="65" fillId="0" borderId="0" xfId="0" applyFont="1" applyAlignment="1">
      <alignment horizontal="left" vertical="top" wrapText="1"/>
    </xf>
    <xf numFmtId="1" fontId="49" fillId="0" borderId="0" xfId="0" applyNumberFormat="1" applyFont="1"/>
    <xf numFmtId="0" fontId="62" fillId="0" borderId="0" xfId="0" applyFont="1" applyAlignment="1">
      <alignment vertical="top" wrapText="1"/>
    </xf>
    <xf numFmtId="0" fontId="61" fillId="0" borderId="15" xfId="0" applyFont="1" applyBorder="1"/>
    <xf numFmtId="1" fontId="0" fillId="0" borderId="7" xfId="0" applyNumberFormat="1" applyBorder="1"/>
    <xf numFmtId="1" fontId="0" fillId="0" borderId="1" xfId="0" applyNumberFormat="1" applyBorder="1"/>
    <xf numFmtId="1" fontId="0" fillId="0" borderId="5" xfId="0" applyNumberFormat="1" applyBorder="1"/>
    <xf numFmtId="165" fontId="0" fillId="0" borderId="0" xfId="0" applyNumberFormat="1"/>
    <xf numFmtId="168" fontId="0" fillId="0" borderId="0" xfId="0" applyNumberFormat="1"/>
    <xf numFmtId="0" fontId="0" fillId="0" borderId="0" xfId="0" applyAlignment="1">
      <alignment horizontal="left"/>
    </xf>
    <xf numFmtId="0" fontId="64" fillId="0" borderId="0" xfId="12" applyFont="1" applyAlignment="1">
      <alignment horizontal="right"/>
    </xf>
    <xf numFmtId="9" fontId="0" fillId="0" borderId="0" xfId="0" applyNumberFormat="1"/>
    <xf numFmtId="168" fontId="42" fillId="0" borderId="0" xfId="0" applyNumberFormat="1" applyFont="1" applyAlignment="1">
      <alignment vertical="center" wrapText="1"/>
    </xf>
    <xf numFmtId="168" fontId="42" fillId="0" borderId="19" xfId="0" applyNumberFormat="1" applyFont="1" applyBorder="1" applyAlignment="1">
      <alignment vertical="center" wrapText="1"/>
    </xf>
    <xf numFmtId="168" fontId="42" fillId="0" borderId="20" xfId="0" applyNumberFormat="1" applyFont="1" applyBorder="1" applyAlignment="1">
      <alignment vertical="center" wrapText="1"/>
    </xf>
    <xf numFmtId="167" fontId="9" fillId="0" borderId="0" xfId="11" applyNumberFormat="1" applyFont="1" applyBorder="1" applyAlignment="1">
      <alignment vertical="center" wrapText="1"/>
    </xf>
    <xf numFmtId="0" fontId="67" fillId="0" borderId="2" xfId="0" applyFont="1" applyBorder="1" applyAlignment="1">
      <alignment vertical="center" wrapText="1"/>
    </xf>
    <xf numFmtId="0" fontId="67" fillId="0" borderId="3" xfId="0" applyFont="1" applyBorder="1" applyAlignment="1">
      <alignment vertical="center" wrapText="1"/>
    </xf>
    <xf numFmtId="0" fontId="48" fillId="0" borderId="6" xfId="0" applyFont="1" applyBorder="1" applyAlignment="1">
      <alignment vertical="center" wrapText="1"/>
    </xf>
    <xf numFmtId="0" fontId="29" fillId="6" borderId="0" xfId="0" applyFont="1" applyFill="1" applyAlignment="1">
      <alignment vertical="center"/>
    </xf>
    <xf numFmtId="0" fontId="0" fillId="6" borderId="0" xfId="0" applyFill="1"/>
    <xf numFmtId="0" fontId="0" fillId="7" borderId="0" xfId="0" applyFill="1"/>
    <xf numFmtId="0" fontId="29" fillId="8" borderId="0" xfId="0" applyFont="1" applyFill="1" applyAlignment="1">
      <alignment vertical="center"/>
    </xf>
    <xf numFmtId="0" fontId="0" fillId="8" borderId="0" xfId="0" applyFill="1"/>
    <xf numFmtId="0" fontId="48" fillId="10" borderId="7" xfId="0" applyFont="1" applyFill="1" applyBorder="1" applyAlignment="1">
      <alignment vertical="center" wrapText="1"/>
    </xf>
    <xf numFmtId="0" fontId="48" fillId="9" borderId="3" xfId="0" applyFont="1" applyFill="1" applyBorder="1" applyAlignment="1">
      <alignment vertical="center" wrapText="1"/>
    </xf>
    <xf numFmtId="0" fontId="58" fillId="6" borderId="0" xfId="0" applyFont="1" applyFill="1" applyAlignment="1">
      <alignment vertical="center"/>
    </xf>
    <xf numFmtId="0" fontId="58" fillId="7" borderId="0" xfId="0" applyFont="1" applyFill="1" applyAlignment="1">
      <alignment vertical="center"/>
    </xf>
    <xf numFmtId="0" fontId="58" fillId="8" borderId="0" xfId="0" applyFont="1" applyFill="1" applyAlignment="1">
      <alignment vertical="center"/>
    </xf>
    <xf numFmtId="3" fontId="0" fillId="0" borderId="0" xfId="0" applyNumberFormat="1"/>
    <xf numFmtId="9" fontId="0" fillId="13" borderId="5" xfId="11" applyFont="1" applyFill="1" applyBorder="1"/>
    <xf numFmtId="9" fontId="0" fillId="13" borderId="7" xfId="11" applyFont="1" applyFill="1" applyBorder="1"/>
    <xf numFmtId="0" fontId="68" fillId="0" borderId="17" xfId="0" applyFont="1" applyBorder="1"/>
    <xf numFmtId="169" fontId="0" fillId="0" borderId="0" xfId="11" applyNumberFormat="1" applyFont="1"/>
    <xf numFmtId="9" fontId="0" fillId="13" borderId="1" xfId="11" applyFont="1" applyFill="1" applyBorder="1"/>
    <xf numFmtId="0" fontId="26" fillId="0" borderId="2" xfId="0" applyFont="1" applyBorder="1" applyAlignment="1">
      <alignment horizontal="center" vertical="center" wrapText="1"/>
    </xf>
    <xf numFmtId="0" fontId="49" fillId="0" borderId="0" xfId="10" applyFont="1"/>
    <xf numFmtId="0" fontId="31" fillId="0" borderId="9" xfId="0" applyFont="1" applyBorder="1" applyAlignment="1">
      <alignment vertical="center" wrapText="1"/>
    </xf>
    <xf numFmtId="1" fontId="59" fillId="0" borderId="5" xfId="0" applyNumberFormat="1" applyFont="1" applyBorder="1" applyAlignment="1">
      <alignment vertical="center" wrapText="1"/>
    </xf>
    <xf numFmtId="1" fontId="42" fillId="0" borderId="5" xfId="0" applyNumberFormat="1" applyFont="1" applyBorder="1" applyAlignment="1">
      <alignment vertical="center" wrapText="1"/>
    </xf>
    <xf numFmtId="3" fontId="5" fillId="0" borderId="0" xfId="0" applyNumberFormat="1" applyFont="1"/>
    <xf numFmtId="170" fontId="5" fillId="0" borderId="0" xfId="13" applyNumberFormat="1" applyFont="1"/>
    <xf numFmtId="0" fontId="70" fillId="0" borderId="0" xfId="0" applyFont="1"/>
    <xf numFmtId="1" fontId="70" fillId="0" borderId="0" xfId="0" applyNumberFormat="1" applyFont="1"/>
    <xf numFmtId="170" fontId="5" fillId="0" borderId="0" xfId="0" applyNumberFormat="1" applyFont="1"/>
    <xf numFmtId="170" fontId="4" fillId="0" borderId="0" xfId="13" applyNumberFormat="1" applyFont="1"/>
    <xf numFmtId="170" fontId="4" fillId="0" borderId="0" xfId="0" applyNumberFormat="1" applyFont="1"/>
    <xf numFmtId="0" fontId="70" fillId="0" borderId="0" xfId="0" quotePrefix="1" applyFont="1"/>
    <xf numFmtId="43" fontId="0" fillId="0" borderId="0" xfId="0" applyNumberFormat="1"/>
    <xf numFmtId="170" fontId="4" fillId="0" borderId="2" xfId="0" applyNumberFormat="1" applyFont="1" applyBorder="1"/>
    <xf numFmtId="170" fontId="4" fillId="0" borderId="2" xfId="13" applyNumberFormat="1" applyFont="1" applyBorder="1"/>
    <xf numFmtId="0" fontId="61" fillId="0" borderId="2" xfId="0" applyFont="1" applyBorder="1"/>
    <xf numFmtId="0" fontId="4" fillId="0" borderId="2" xfId="0" applyFont="1" applyBorder="1"/>
    <xf numFmtId="170" fontId="5" fillId="0" borderId="8" xfId="0" applyNumberFormat="1" applyFont="1" applyBorder="1"/>
    <xf numFmtId="170" fontId="5" fillId="0" borderId="6" xfId="0" applyNumberFormat="1" applyFont="1" applyBorder="1"/>
    <xf numFmtId="3" fontId="35" fillId="0" borderId="2" xfId="0" applyNumberFormat="1" applyFont="1" applyBorder="1" applyAlignment="1">
      <alignment horizontal="right" vertical="center" wrapText="1"/>
    </xf>
    <xf numFmtId="170" fontId="4" fillId="0" borderId="0" xfId="13" applyNumberFormat="1" applyFont="1" applyBorder="1"/>
    <xf numFmtId="0" fontId="31" fillId="0" borderId="14" xfId="0" applyFont="1" applyBorder="1" applyAlignment="1">
      <alignment vertical="center" wrapText="1"/>
    </xf>
    <xf numFmtId="0" fontId="31" fillId="0" borderId="16" xfId="0" applyFont="1" applyBorder="1" applyAlignment="1">
      <alignment vertical="center" wrapText="1"/>
    </xf>
    <xf numFmtId="0" fontId="31" fillId="0" borderId="1" xfId="0" applyFont="1" applyBorder="1" applyAlignment="1">
      <alignment vertical="center" wrapText="1"/>
    </xf>
    <xf numFmtId="0" fontId="71" fillId="0" borderId="0" xfId="0" applyFont="1" applyAlignment="1">
      <alignment horizontal="right" vertical="center" wrapText="1"/>
    </xf>
    <xf numFmtId="0" fontId="38" fillId="0" borderId="0" xfId="0" applyFont="1" applyAlignment="1">
      <alignment vertical="center" wrapText="1"/>
    </xf>
    <xf numFmtId="0" fontId="31" fillId="0" borderId="15" xfId="0" applyFont="1" applyBorder="1" applyAlignment="1">
      <alignment vertical="center" wrapText="1"/>
    </xf>
    <xf numFmtId="0" fontId="26" fillId="0" borderId="15" xfId="0" applyFont="1" applyBorder="1" applyAlignment="1">
      <alignment vertical="center" wrapText="1"/>
    </xf>
    <xf numFmtId="0" fontId="71" fillId="0" borderId="16" xfId="0" applyFont="1" applyBorder="1" applyAlignment="1">
      <alignment horizontal="right" vertical="center" wrapText="1"/>
    </xf>
    <xf numFmtId="0" fontId="26" fillId="0" borderId="17" xfId="0" applyFont="1" applyBorder="1" applyAlignment="1">
      <alignment vertical="center" wrapText="1"/>
    </xf>
    <xf numFmtId="0" fontId="31" fillId="0" borderId="7" xfId="0" applyFont="1" applyBorder="1" applyAlignment="1">
      <alignment vertical="center" wrapText="1"/>
    </xf>
    <xf numFmtId="0" fontId="31" fillId="0" borderId="17" xfId="0" applyFont="1" applyBorder="1" applyAlignment="1">
      <alignment vertical="center" wrapText="1"/>
    </xf>
    <xf numFmtId="0" fontId="38" fillId="0" borderId="17" xfId="0" applyFont="1" applyBorder="1" applyAlignment="1">
      <alignment vertical="center" wrapText="1"/>
    </xf>
    <xf numFmtId="3" fontId="31" fillId="0" borderId="7" xfId="0" applyNumberFormat="1" applyFont="1" applyBorder="1" applyAlignment="1">
      <alignment vertical="center" wrapText="1"/>
    </xf>
    <xf numFmtId="0" fontId="17" fillId="0" borderId="2" xfId="10" applyFont="1" applyBorder="1" applyAlignment="1">
      <alignment vertical="center" wrapText="1"/>
    </xf>
    <xf numFmtId="0" fontId="26" fillId="0" borderId="0" xfId="0" applyFont="1" applyAlignment="1">
      <alignment horizontal="right" vertical="center" wrapText="1"/>
    </xf>
    <xf numFmtId="0" fontId="17" fillId="0" borderId="14" xfId="10" applyFont="1" applyBorder="1" applyAlignment="1">
      <alignment vertical="center" wrapText="1"/>
    </xf>
    <xf numFmtId="0" fontId="17" fillId="0" borderId="1" xfId="10" applyFont="1" applyBorder="1" applyAlignment="1">
      <alignment vertical="center" wrapText="1"/>
    </xf>
    <xf numFmtId="0" fontId="17" fillId="0" borderId="5" xfId="10" applyFont="1" applyBorder="1" applyAlignment="1">
      <alignment vertical="center" wrapText="1"/>
    </xf>
    <xf numFmtId="0" fontId="59" fillId="0" borderId="0" xfId="0" applyFont="1" applyAlignment="1">
      <alignment horizontal="right" vertical="center" wrapText="1"/>
    </xf>
    <xf numFmtId="0" fontId="26" fillId="0" borderId="16" xfId="0" applyFont="1" applyBorder="1" applyAlignment="1">
      <alignment vertical="center" wrapText="1"/>
    </xf>
    <xf numFmtId="1" fontId="31" fillId="0" borderId="7" xfId="0" applyNumberFormat="1" applyFont="1" applyBorder="1" applyAlignment="1">
      <alignment vertical="center" wrapText="1"/>
    </xf>
    <xf numFmtId="0" fontId="25" fillId="0" borderId="0" xfId="0" applyFont="1" applyAlignment="1">
      <alignment horizontal="right" vertical="center" wrapText="1"/>
    </xf>
    <xf numFmtId="0" fontId="35" fillId="0" borderId="15" xfId="0" applyFont="1" applyBorder="1" applyAlignment="1">
      <alignment horizontal="center" vertical="center"/>
    </xf>
    <xf numFmtId="0" fontId="35" fillId="0" borderId="9" xfId="0" applyFont="1" applyBorder="1" applyAlignment="1">
      <alignment horizontal="center" vertical="center"/>
    </xf>
    <xf numFmtId="0" fontId="25" fillId="0" borderId="15" xfId="0" applyFont="1" applyBorder="1" applyAlignment="1">
      <alignment vertical="center"/>
    </xf>
    <xf numFmtId="0" fontId="25" fillId="0" borderId="17" xfId="0" applyFont="1" applyBorder="1" applyAlignment="1">
      <alignment vertical="center"/>
    </xf>
    <xf numFmtId="0" fontId="25" fillId="0" borderId="7" xfId="0" applyFont="1" applyBorder="1" applyAlignment="1">
      <alignment horizontal="center" vertical="center" wrapText="1"/>
    </xf>
    <xf numFmtId="0" fontId="40" fillId="0" borderId="17" xfId="0" applyFont="1" applyBorder="1" applyAlignment="1">
      <alignment vertical="center"/>
    </xf>
    <xf numFmtId="0" fontId="35" fillId="0" borderId="17" xfId="0" applyFont="1" applyBorder="1" applyAlignment="1">
      <alignment vertical="center"/>
    </xf>
    <xf numFmtId="0" fontId="35" fillId="0" borderId="17" xfId="0" applyFont="1" applyBorder="1" applyAlignment="1">
      <alignment horizontal="center" vertical="center"/>
    </xf>
    <xf numFmtId="0" fontId="35" fillId="0" borderId="7" xfId="0" applyFont="1" applyBorder="1" applyAlignment="1">
      <alignment horizontal="center" vertical="center"/>
    </xf>
    <xf numFmtId="0" fontId="35" fillId="0" borderId="14" xfId="0" applyFont="1" applyBorder="1" applyAlignment="1">
      <alignment vertical="center"/>
    </xf>
    <xf numFmtId="0" fontId="25" fillId="0" borderId="14" xfId="0" applyFont="1" applyBorder="1" applyAlignment="1">
      <alignment vertical="center"/>
    </xf>
    <xf numFmtId="3" fontId="25" fillId="0" borderId="8" xfId="0" applyNumberFormat="1" applyFont="1" applyBorder="1" applyAlignment="1">
      <alignment horizontal="center" vertical="center" wrapText="1"/>
    </xf>
    <xf numFmtId="0" fontId="25" fillId="0" borderId="6" xfId="0" applyFont="1" applyBorder="1" applyAlignment="1">
      <alignment horizontal="center" vertical="center" wrapText="1"/>
    </xf>
    <xf numFmtId="3" fontId="35" fillId="0" borderId="6" xfId="0" applyNumberFormat="1" applyFont="1" applyBorder="1" applyAlignment="1">
      <alignment horizontal="center" vertical="center" wrapText="1"/>
    </xf>
    <xf numFmtId="0" fontId="35" fillId="0" borderId="6" xfId="0" applyFont="1" applyBorder="1" applyAlignment="1">
      <alignment horizontal="center" vertical="center"/>
    </xf>
    <xf numFmtId="0" fontId="17" fillId="0" borderId="6" xfId="10" applyFont="1" applyBorder="1" applyAlignment="1">
      <alignment horizontal="center" vertical="center" wrapText="1"/>
    </xf>
    <xf numFmtId="3" fontId="35" fillId="0" borderId="4" xfId="0" applyNumberFormat="1" applyFont="1" applyBorder="1" applyAlignment="1">
      <alignment horizontal="center" vertical="center" wrapText="1"/>
    </xf>
    <xf numFmtId="3" fontId="31" fillId="0" borderId="4" xfId="0" applyNumberFormat="1" applyFont="1" applyBorder="1" applyAlignment="1">
      <alignment horizontal="center" vertical="center" wrapText="1"/>
    </xf>
    <xf numFmtId="3" fontId="26" fillId="0" borderId="0" xfId="0" applyNumberFormat="1" applyFont="1" applyAlignment="1">
      <alignment vertical="center" wrapText="1"/>
    </xf>
    <xf numFmtId="0" fontId="31" fillId="0" borderId="0" xfId="0" applyFont="1" applyAlignment="1">
      <alignment horizontal="right" vertical="center" wrapText="1"/>
    </xf>
    <xf numFmtId="3" fontId="26" fillId="0" borderId="0" xfId="0" applyNumberFormat="1" applyFont="1" applyAlignment="1">
      <alignment horizontal="right" vertical="center" wrapText="1"/>
    </xf>
    <xf numFmtId="0" fontId="26" fillId="0" borderId="16" xfId="0" applyFont="1" applyBorder="1" applyAlignment="1">
      <alignment horizontal="right" vertical="center" wrapText="1"/>
    </xf>
    <xf numFmtId="3" fontId="31" fillId="0" borderId="9" xfId="0" applyNumberFormat="1" applyFont="1" applyBorder="1" applyAlignment="1">
      <alignment vertical="center" wrapText="1"/>
    </xf>
    <xf numFmtId="3" fontId="71" fillId="0" borderId="20" xfId="0" applyNumberFormat="1" applyFont="1" applyBorder="1" applyAlignment="1">
      <alignment horizontal="right" vertical="center" wrapText="1"/>
    </xf>
    <xf numFmtId="0" fontId="71" fillId="0" borderId="20" xfId="0" applyFont="1" applyBorder="1" applyAlignment="1">
      <alignment horizontal="right" vertical="center" wrapText="1"/>
    </xf>
    <xf numFmtId="0" fontId="49" fillId="0" borderId="0" xfId="10" applyFont="1" applyBorder="1" applyAlignment="1">
      <alignment horizontal="right" vertical="center" wrapText="1"/>
    </xf>
    <xf numFmtId="3" fontId="26" fillId="0" borderId="16" xfId="0" applyNumberFormat="1" applyFont="1" applyBorder="1" applyAlignment="1">
      <alignment horizontal="right" vertical="center" wrapText="1"/>
    </xf>
    <xf numFmtId="3" fontId="31" fillId="0" borderId="1" xfId="0" applyNumberFormat="1" applyFont="1" applyBorder="1" applyAlignment="1">
      <alignment vertical="center" wrapText="1"/>
    </xf>
    <xf numFmtId="0" fontId="25" fillId="0" borderId="9" xfId="0" applyFont="1" applyBorder="1" applyAlignment="1">
      <alignment horizontal="center" vertical="center" wrapText="1"/>
    </xf>
    <xf numFmtId="0" fontId="35" fillId="0" borderId="7" xfId="0" applyFont="1" applyBorder="1" applyAlignment="1">
      <alignment horizontal="center" vertical="center" wrapText="1"/>
    </xf>
    <xf numFmtId="0" fontId="42" fillId="0" borderId="19" xfId="0" applyFont="1" applyBorder="1" applyAlignment="1">
      <alignment horizontal="right" vertical="center" wrapText="1"/>
    </xf>
    <xf numFmtId="0" fontId="23" fillId="0" borderId="0" xfId="0" applyFont="1" applyAlignment="1">
      <alignment vertical="center"/>
    </xf>
    <xf numFmtId="0" fontId="42" fillId="0" borderId="18" xfId="0" applyFont="1" applyBorder="1" applyAlignment="1">
      <alignment horizontal="right" vertical="center" wrapText="1"/>
    </xf>
    <xf numFmtId="0" fontId="60" fillId="0" borderId="5" xfId="0" applyFont="1" applyBorder="1" applyAlignment="1">
      <alignment vertical="center" wrapText="1"/>
    </xf>
    <xf numFmtId="3" fontId="60" fillId="0" borderId="5" xfId="0" applyNumberFormat="1" applyFont="1" applyBorder="1" applyAlignment="1">
      <alignment vertical="center" wrapText="1"/>
    </xf>
    <xf numFmtId="0" fontId="60" fillId="0" borderId="15" xfId="0" applyFont="1" applyBorder="1" applyAlignment="1">
      <alignment vertical="center" wrapText="1"/>
    </xf>
    <xf numFmtId="0" fontId="60" fillId="0" borderId="16" xfId="0" applyFont="1" applyBorder="1" applyAlignment="1">
      <alignment vertical="center" wrapText="1"/>
    </xf>
    <xf numFmtId="0" fontId="60" fillId="0" borderId="9" xfId="0" applyFont="1" applyBorder="1" applyAlignment="1">
      <alignment vertical="center" wrapText="1"/>
    </xf>
    <xf numFmtId="0" fontId="59" fillId="0" borderId="15" xfId="0" applyFont="1" applyBorder="1" applyAlignment="1">
      <alignment vertical="center" wrapText="1"/>
    </xf>
    <xf numFmtId="0" fontId="59" fillId="0" borderId="16" xfId="0" applyFont="1" applyBorder="1" applyAlignment="1">
      <alignment vertical="center" wrapText="1"/>
    </xf>
    <xf numFmtId="0" fontId="59" fillId="0" borderId="17" xfId="0" applyFont="1" applyBorder="1" applyAlignment="1">
      <alignment vertical="center" wrapText="1"/>
    </xf>
    <xf numFmtId="0" fontId="60" fillId="0" borderId="7" xfId="0" applyFont="1" applyBorder="1" applyAlignment="1">
      <alignment vertical="center" wrapText="1"/>
    </xf>
    <xf numFmtId="0" fontId="59" fillId="0" borderId="14" xfId="0" applyFont="1" applyBorder="1" applyAlignment="1">
      <alignment vertical="center" wrapText="1"/>
    </xf>
    <xf numFmtId="0" fontId="59" fillId="0" borderId="1" xfId="0" applyFont="1" applyBorder="1" applyAlignment="1">
      <alignment vertical="center" wrapText="1"/>
    </xf>
    <xf numFmtId="0" fontId="50" fillId="0" borderId="15" xfId="0" applyFont="1" applyBorder="1" applyAlignment="1">
      <alignment vertical="center"/>
    </xf>
    <xf numFmtId="0" fontId="50" fillId="0" borderId="9" xfId="0" applyFont="1" applyBorder="1" applyAlignment="1">
      <alignment vertical="center"/>
    </xf>
    <xf numFmtId="0" fontId="42" fillId="0" borderId="15" xfId="0" applyFont="1" applyBorder="1" applyAlignment="1">
      <alignment vertical="center"/>
    </xf>
    <xf numFmtId="0" fontId="42" fillId="0" borderId="17" xfId="0" applyFont="1" applyBorder="1" applyAlignment="1">
      <alignment vertical="center"/>
    </xf>
    <xf numFmtId="3" fontId="42" fillId="0" borderId="7" xfId="0" applyNumberFormat="1" applyFont="1" applyBorder="1" applyAlignment="1">
      <alignment vertical="center" wrapText="1"/>
    </xf>
    <xf numFmtId="0" fontId="42" fillId="0" borderId="14" xfId="0" applyFont="1" applyBorder="1" applyAlignment="1">
      <alignment vertical="center"/>
    </xf>
    <xf numFmtId="0" fontId="50" fillId="0" borderId="9" xfId="0" applyFont="1" applyBorder="1" applyAlignment="1">
      <alignment vertical="center" wrapText="1"/>
    </xf>
    <xf numFmtId="0" fontId="50" fillId="0" borderId="7" xfId="0" applyFont="1" applyBorder="1" applyAlignment="1">
      <alignment vertical="center" wrapText="1"/>
    </xf>
    <xf numFmtId="3" fontId="50" fillId="0" borderId="7" xfId="0" applyNumberFormat="1" applyFont="1" applyBorder="1" applyAlignment="1">
      <alignment vertical="center" wrapText="1"/>
    </xf>
    <xf numFmtId="0" fontId="50" fillId="0" borderId="7" xfId="0" applyFont="1" applyBorder="1" applyAlignment="1">
      <alignment vertical="center"/>
    </xf>
    <xf numFmtId="0" fontId="50" fillId="0" borderId="5" xfId="0" applyFont="1" applyBorder="1" applyAlignment="1">
      <alignment vertical="center" wrapText="1"/>
    </xf>
    <xf numFmtId="3" fontId="50" fillId="0" borderId="5" xfId="0" applyNumberFormat="1" applyFont="1" applyBorder="1" applyAlignment="1">
      <alignment vertical="center" wrapText="1"/>
    </xf>
    <xf numFmtId="1" fontId="59" fillId="0" borderId="16" xfId="0" applyNumberFormat="1" applyFont="1" applyBorder="1" applyAlignment="1">
      <alignment vertical="center" wrapText="1"/>
    </xf>
    <xf numFmtId="1" fontId="59" fillId="0" borderId="0" xfId="0" applyNumberFormat="1" applyFont="1" applyAlignment="1">
      <alignment vertical="center" wrapText="1"/>
    </xf>
    <xf numFmtId="1" fontId="60" fillId="0" borderId="9" xfId="0" applyNumberFormat="1" applyFont="1" applyBorder="1" applyAlignment="1">
      <alignment vertical="center" wrapText="1"/>
    </xf>
    <xf numFmtId="1" fontId="60" fillId="0" borderId="7" xfId="0" applyNumberFormat="1" applyFont="1" applyBorder="1" applyAlignment="1">
      <alignment vertical="center" wrapText="1"/>
    </xf>
    <xf numFmtId="0" fontId="59" fillId="0" borderId="16" xfId="0" applyFont="1" applyBorder="1" applyAlignment="1">
      <alignment horizontal="right" vertical="center" wrapText="1"/>
    </xf>
    <xf numFmtId="1" fontId="60" fillId="0" borderId="5" xfId="0" applyNumberFormat="1" applyFont="1" applyBorder="1" applyAlignment="1">
      <alignment vertical="center" wrapText="1"/>
    </xf>
    <xf numFmtId="1" fontId="60" fillId="0" borderId="3" xfId="0" applyNumberFormat="1" applyFont="1" applyBorder="1" applyAlignment="1">
      <alignment vertical="center" wrapText="1"/>
    </xf>
    <xf numFmtId="0" fontId="59" fillId="0" borderId="9" xfId="0" applyFont="1" applyBorder="1" applyAlignment="1">
      <alignment vertical="center" wrapText="1"/>
    </xf>
    <xf numFmtId="3" fontId="59" fillId="0" borderId="0" xfId="0" applyNumberFormat="1" applyFont="1" applyAlignment="1">
      <alignment vertical="center" wrapText="1"/>
    </xf>
    <xf numFmtId="0" fontId="59" fillId="0" borderId="7" xfId="0" applyFont="1" applyBorder="1" applyAlignment="1">
      <alignment vertical="center" wrapText="1"/>
    </xf>
    <xf numFmtId="3" fontId="59" fillId="0" borderId="7" xfId="0" applyNumberFormat="1" applyFont="1" applyBorder="1" applyAlignment="1">
      <alignment vertical="center" wrapText="1"/>
    </xf>
    <xf numFmtId="3" fontId="59" fillId="0" borderId="1" xfId="0" applyNumberFormat="1" applyFont="1" applyBorder="1" applyAlignment="1">
      <alignment vertical="center" wrapText="1"/>
    </xf>
    <xf numFmtId="0" fontId="42" fillId="0" borderId="9" xfId="0" applyFont="1" applyBorder="1" applyAlignment="1">
      <alignment vertical="center"/>
    </xf>
    <xf numFmtId="0" fontId="42" fillId="0" borderId="16" xfId="0" applyFont="1" applyBorder="1" applyAlignment="1">
      <alignment vertical="center"/>
    </xf>
    <xf numFmtId="3" fontId="42" fillId="0" borderId="16" xfId="0" applyNumberFormat="1" applyFont="1" applyBorder="1" applyAlignment="1">
      <alignment vertical="center" wrapText="1"/>
    </xf>
    <xf numFmtId="3" fontId="42" fillId="0" borderId="9" xfId="0" applyNumberFormat="1" applyFont="1" applyBorder="1" applyAlignment="1">
      <alignment vertical="center" wrapText="1"/>
    </xf>
    <xf numFmtId="3" fontId="42" fillId="0" borderId="1" xfId="0" applyNumberFormat="1" applyFont="1" applyBorder="1" applyAlignment="1">
      <alignment vertical="center" wrapText="1"/>
    </xf>
    <xf numFmtId="0" fontId="0" fillId="0" borderId="0" xfId="11" applyNumberFormat="1" applyFont="1" applyBorder="1" applyAlignment="1"/>
    <xf numFmtId="1" fontId="59" fillId="0" borderId="0" xfId="0" quotePrefix="1" applyNumberFormat="1" applyFont="1" applyAlignment="1">
      <alignment vertical="center" wrapText="1"/>
    </xf>
    <xf numFmtId="1" fontId="59" fillId="0" borderId="1" xfId="0" applyNumberFormat="1" applyFont="1" applyBorder="1" applyAlignment="1">
      <alignment vertical="center" wrapText="1"/>
    </xf>
    <xf numFmtId="3" fontId="72" fillId="0" borderId="5" xfId="0" applyNumberFormat="1" applyFont="1" applyBorder="1" applyAlignment="1">
      <alignment vertical="center" wrapText="1"/>
    </xf>
    <xf numFmtId="0" fontId="72" fillId="0" borderId="5" xfId="0" applyFont="1" applyBorder="1" applyAlignment="1">
      <alignment vertical="center" wrapText="1"/>
    </xf>
    <xf numFmtId="4" fontId="42" fillId="0" borderId="0" xfId="0" applyNumberFormat="1" applyFont="1" applyAlignment="1">
      <alignment vertical="center" wrapText="1"/>
    </xf>
    <xf numFmtId="171" fontId="42" fillId="0" borderId="0" xfId="0" applyNumberFormat="1" applyFont="1" applyAlignment="1">
      <alignment vertical="center" wrapText="1"/>
    </xf>
    <xf numFmtId="171" fontId="42" fillId="0" borderId="20" xfId="0" applyNumberFormat="1" applyFont="1" applyBorder="1" applyAlignment="1">
      <alignment vertical="center" wrapText="1"/>
    </xf>
    <xf numFmtId="4" fontId="42" fillId="0" borderId="19" xfId="0" applyNumberFormat="1" applyFont="1" applyBorder="1" applyAlignment="1">
      <alignment vertical="center" wrapText="1"/>
    </xf>
    <xf numFmtId="0" fontId="4" fillId="3" borderId="0" xfId="0" applyFont="1" applyFill="1" applyAlignment="1">
      <alignment horizontal="left" vertical="top" wrapText="1"/>
    </xf>
    <xf numFmtId="0" fontId="5" fillId="0" borderId="0" xfId="0" applyFont="1" applyAlignment="1">
      <alignment horizontal="center"/>
    </xf>
    <xf numFmtId="0" fontId="9" fillId="0" borderId="8" xfId="0" applyFont="1" applyBorder="1" applyAlignment="1">
      <alignment vertical="center" wrapText="1"/>
    </xf>
    <xf numFmtId="0" fontId="9" fillId="0" borderId="6" xfId="0" applyFont="1" applyBorder="1" applyAlignment="1">
      <alignment vertical="center" wrapText="1"/>
    </xf>
    <xf numFmtId="0" fontId="9" fillId="0" borderId="4" xfId="0" applyFont="1" applyBorder="1" applyAlignment="1">
      <alignment vertical="center" wrapText="1"/>
    </xf>
    <xf numFmtId="0" fontId="34" fillId="0" borderId="8"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4" xfId="0" applyFont="1" applyBorder="1" applyAlignment="1">
      <alignment horizontal="center" vertical="center" wrapText="1"/>
    </xf>
    <xf numFmtId="0" fontId="14" fillId="5" borderId="0" xfId="0" applyFont="1" applyFill="1" applyAlignment="1">
      <alignment horizontal="left"/>
    </xf>
    <xf numFmtId="0" fontId="31" fillId="0" borderId="8" xfId="0" applyFont="1" applyBorder="1" applyAlignment="1">
      <alignment vertical="center" wrapText="1"/>
    </xf>
    <xf numFmtId="0" fontId="31" fillId="0" borderId="6" xfId="0" applyFont="1" applyBorder="1" applyAlignment="1">
      <alignment vertical="center" wrapText="1"/>
    </xf>
    <xf numFmtId="0" fontId="31" fillId="0" borderId="4" xfId="0" applyFont="1" applyBorder="1" applyAlignment="1">
      <alignment vertical="center" wrapText="1"/>
    </xf>
    <xf numFmtId="0" fontId="31" fillId="0" borderId="8"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4" xfId="0" applyFont="1" applyBorder="1" applyAlignment="1">
      <alignment horizontal="center" vertical="center" wrapText="1"/>
    </xf>
    <xf numFmtId="0" fontId="56" fillId="0" borderId="0" xfId="0" applyFont="1" applyAlignment="1">
      <alignment horizontal="center" vertical="center" wrapText="1"/>
    </xf>
    <xf numFmtId="0" fontId="51" fillId="0" borderId="0" xfId="0" applyFont="1" applyAlignment="1">
      <alignment horizontal="right" vertical="center"/>
    </xf>
    <xf numFmtId="0" fontId="52" fillId="0" borderId="0" xfId="0" applyFont="1" applyAlignment="1">
      <alignment horizontal="right" vertical="center"/>
    </xf>
    <xf numFmtId="0" fontId="53" fillId="0" borderId="0" xfId="0" applyFont="1" applyAlignment="1">
      <alignment horizontal="center" vertical="center" wrapText="1"/>
    </xf>
    <xf numFmtId="0" fontId="54" fillId="0" borderId="0" xfId="0" applyFont="1" applyAlignment="1">
      <alignment horizontal="center" vertical="center" wrapText="1"/>
    </xf>
    <xf numFmtId="0" fontId="62" fillId="0" borderId="16" xfId="0" applyFont="1" applyBorder="1" applyAlignment="1">
      <alignment horizontal="center"/>
    </xf>
    <xf numFmtId="0" fontId="62" fillId="0" borderId="9" xfId="0" applyFont="1" applyBorder="1" applyAlignment="1">
      <alignment horizontal="center"/>
    </xf>
    <xf numFmtId="0" fontId="31" fillId="0" borderId="12" xfId="0" applyFont="1" applyBorder="1" applyAlignment="1">
      <alignment vertical="center" wrapText="1"/>
    </xf>
    <xf numFmtId="0" fontId="31" fillId="0" borderId="13" xfId="0" applyFont="1" applyBorder="1" applyAlignment="1">
      <alignment vertical="center" wrapText="1"/>
    </xf>
    <xf numFmtId="0" fontId="31" fillId="0" borderId="3" xfId="0" applyFont="1" applyBorder="1" applyAlignment="1">
      <alignment vertical="center" wrapText="1"/>
    </xf>
    <xf numFmtId="0" fontId="31" fillId="0" borderId="9" xfId="0" applyFont="1" applyBorder="1" applyAlignment="1">
      <alignment vertical="center" wrapText="1"/>
    </xf>
    <xf numFmtId="0" fontId="31" fillId="0" borderId="5" xfId="0" applyFont="1" applyBorder="1" applyAlignment="1">
      <alignment vertical="center" wrapText="1"/>
    </xf>
    <xf numFmtId="0" fontId="59" fillId="0" borderId="0" xfId="0" applyFont="1" applyAlignment="1">
      <alignment vertical="center" wrapText="1"/>
    </xf>
    <xf numFmtId="0" fontId="42" fillId="0" borderId="0" xfId="0" applyFont="1" applyAlignment="1">
      <alignment vertical="center"/>
    </xf>
    <xf numFmtId="0" fontId="59" fillId="0" borderId="12" xfId="0" applyFont="1" applyBorder="1" applyAlignment="1">
      <alignment vertical="center" wrapText="1"/>
    </xf>
    <xf numFmtId="0" fontId="59" fillId="0" borderId="3" xfId="0" applyFont="1" applyBorder="1" applyAlignment="1">
      <alignment vertical="center" wrapText="1"/>
    </xf>
    <xf numFmtId="0" fontId="59" fillId="0" borderId="16" xfId="0" applyFont="1" applyBorder="1" applyAlignment="1">
      <alignment vertical="center" wrapText="1"/>
    </xf>
    <xf numFmtId="0" fontId="59" fillId="0" borderId="1" xfId="0" applyFont="1" applyBorder="1" applyAlignment="1">
      <alignment vertical="center" wrapText="1"/>
    </xf>
    <xf numFmtId="0" fontId="44" fillId="0" borderId="8" xfId="0" applyFont="1" applyBorder="1" applyAlignment="1">
      <alignment vertical="center" wrapText="1"/>
    </xf>
    <xf numFmtId="0" fontId="44" fillId="0" borderId="6" xfId="0" applyFont="1" applyBorder="1" applyAlignment="1">
      <alignment vertical="center" wrapText="1"/>
    </xf>
    <xf numFmtId="0" fontId="44" fillId="0" borderId="4" xfId="0" applyFont="1" applyBorder="1" applyAlignment="1">
      <alignment vertical="center" wrapText="1"/>
    </xf>
    <xf numFmtId="0" fontId="34" fillId="0" borderId="8" xfId="0" applyFont="1" applyBorder="1" applyAlignment="1">
      <alignment vertical="center" wrapText="1"/>
    </xf>
    <xf numFmtId="0" fontId="34" fillId="0" borderId="6" xfId="0" applyFont="1" applyBorder="1" applyAlignment="1">
      <alignment vertical="center" wrapText="1"/>
    </xf>
    <xf numFmtId="0" fontId="34" fillId="0" borderId="4" xfId="0" applyFont="1" applyBorder="1" applyAlignment="1">
      <alignment vertical="center" wrapText="1"/>
    </xf>
    <xf numFmtId="0" fontId="38" fillId="0" borderId="8" xfId="0" applyFont="1" applyBorder="1" applyAlignment="1">
      <alignment vertical="center" wrapText="1"/>
    </xf>
    <xf numFmtId="0" fontId="38" fillId="0" borderId="6" xfId="0" applyFont="1" applyBorder="1" applyAlignment="1">
      <alignment vertical="center" wrapText="1"/>
    </xf>
    <xf numFmtId="0" fontId="38" fillId="0" borderId="4" xfId="0" applyFont="1" applyBorder="1" applyAlignment="1">
      <alignment vertical="center" wrapText="1"/>
    </xf>
  </cellXfs>
  <cellStyles count="14">
    <cellStyle name="Bad 2" xfId="7" xr:uid="{A5BB0138-D0CD-46E3-AB08-9AA2AD79D468}"/>
    <cellStyle name="Comma" xfId="13" builtinId="3"/>
    <cellStyle name="Comma 2" xfId="2" xr:uid="{67964B6C-1AAD-4E86-B24C-845E96371A73}"/>
    <cellStyle name="Good 2" xfId="8" xr:uid="{A46FCFB4-7D83-4E0A-9EAC-DBCBA5AFBE51}"/>
    <cellStyle name="Hyperlink" xfId="10" builtinId="8"/>
    <cellStyle name="Hyperlink 2" xfId="5" xr:uid="{33905B50-BD72-4609-B810-B28EB81B13A8}"/>
    <cellStyle name="Normal" xfId="0" builtinId="0"/>
    <cellStyle name="Normal 10 2 2 2" xfId="12" xr:uid="{2DAB4913-33A9-428D-915B-3AE31DAF8C0E}"/>
    <cellStyle name="Normal 2" xfId="1" xr:uid="{0EA13128-1D13-460C-8E65-24C8F2416E78}"/>
    <cellStyle name="Normal 2 2" xfId="4" xr:uid="{26401737-5F35-4FFF-AB02-44AEA209A6E7}"/>
    <cellStyle name="Normal 3" xfId="6" xr:uid="{AC07BEB1-AECA-4929-BC8F-901BBEB5D788}"/>
    <cellStyle name="Per cent" xfId="11" builtinId="5"/>
    <cellStyle name="Percent 2" xfId="3" xr:uid="{5ABB8A62-4686-417A-B382-C72AFC20321B}"/>
    <cellStyle name="Percent 3" xfId="9" xr:uid="{0B3AEE8E-4412-439E-9C6E-17B15770F237}"/>
  </cellStyles>
  <dxfs count="9">
    <dxf>
      <font>
        <b val="0"/>
        <i val="0"/>
        <strike val="0"/>
        <condense val="0"/>
        <extend val="0"/>
        <outline val="0"/>
        <shadow val="0"/>
        <u val="none"/>
        <vertAlign val="baseline"/>
        <sz val="9"/>
        <color theme="1"/>
        <name val="Aptos"/>
        <family val="2"/>
        <scheme val="none"/>
      </font>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9"/>
        <color theme="1"/>
        <name val="Aptos"/>
        <family val="2"/>
        <scheme val="none"/>
      </font>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9"/>
        <color theme="1"/>
        <name val="Aptos"/>
        <family val="2"/>
        <scheme val="none"/>
      </font>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9"/>
        <color theme="1"/>
        <name val="Aptos"/>
        <family val="2"/>
        <scheme val="none"/>
      </font>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9"/>
        <color theme="1"/>
        <name val="Aptos"/>
        <family val="2"/>
        <scheme val="none"/>
      </font>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9"/>
        <color theme="1"/>
        <name val="Aptos"/>
        <family val="2"/>
        <scheme val="none"/>
      </font>
      <alignment horizontal="center" vertical="center" textRotation="0" wrapText="1" indent="0" justifyLastLine="0" shrinkToFit="0" readingOrder="0"/>
      <border diagonalUp="0" diagonalDown="0">
        <left/>
        <right style="medium">
          <color indexed="64"/>
        </right>
        <top/>
        <bottom style="medium">
          <color indexed="64"/>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9"/>
        <color theme="1"/>
        <name val="Aptos"/>
        <family val="2"/>
        <scheme val="none"/>
      </font>
      <alignment horizontal="center" vertical="center" textRotation="0" wrapText="1" indent="0" justifyLastLine="0" shrinkToFit="0" readingOrder="0"/>
    </dxf>
    <dxf>
      <font>
        <b/>
        <i val="0"/>
        <strike val="0"/>
        <condense val="0"/>
        <extend val="0"/>
        <outline val="0"/>
        <shadow val="0"/>
        <u val="none"/>
        <vertAlign val="baseline"/>
        <sz val="9"/>
        <color theme="1"/>
        <name val="Aptos"/>
        <family val="2"/>
        <scheme val="none"/>
      </font>
      <alignment horizontal="center" vertical="center" textRotation="0" wrapText="1" indent="0" justifyLastLine="0" shrinkToFit="0" readingOrder="0"/>
      <border diagonalUp="0" diagonalDown="0" outline="0">
        <left style="medium">
          <color indexed="64"/>
        </left>
        <right style="medium">
          <color indexed="64"/>
        </right>
        <top/>
        <bottom/>
      </border>
    </dxf>
  </dxfs>
  <tableStyles count="0" defaultTableStyle="TableStyleMedium2" defaultPivotStyle="PivotStyleLight16"/>
  <colors>
    <mruColors>
      <color rgb="FFD99594"/>
      <color rgb="FFFABF8F"/>
      <color rgb="FFC2D69B"/>
      <color rgb="FF12436D"/>
      <color rgb="FF28A197"/>
      <color rgb="FFF1A0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'Chapter Two'!$I$33</c:f>
              <c:strCache>
                <c:ptCount val="1"/>
                <c:pt idx="0">
                  <c:v>actual / forecast</c:v>
                </c:pt>
              </c:strCache>
            </c:strRef>
          </c:tx>
          <c:spPr>
            <a:ln w="28575" cap="rnd" cmpd="sng">
              <a:solidFill>
                <a:srgbClr val="12436D"/>
              </a:solidFill>
              <a:round/>
            </a:ln>
            <a:effectLst/>
          </c:spPr>
          <c:marker>
            <c:symbol val="square"/>
            <c:size val="5"/>
            <c:spPr>
              <a:solidFill>
                <a:srgbClr val="12436D"/>
              </a:solidFill>
              <a:ln w="9525">
                <a:noFill/>
              </a:ln>
              <a:effectLst/>
            </c:spPr>
          </c:marker>
          <c:cat>
            <c:strRef>
              <c:f>'Chapter Two'!$J$32:$N$32</c:f>
              <c:strCache>
                <c:ptCount val="5"/>
                <c:pt idx="0">
                  <c:v>2021/22</c:v>
                </c:pt>
                <c:pt idx="1">
                  <c:v>2022/23</c:v>
                </c:pt>
                <c:pt idx="2">
                  <c:v>2023/24</c:v>
                </c:pt>
                <c:pt idx="3">
                  <c:v>2024/25</c:v>
                </c:pt>
                <c:pt idx="4">
                  <c:v>2025/26</c:v>
                </c:pt>
              </c:strCache>
            </c:strRef>
          </c:cat>
          <c:val>
            <c:numRef>
              <c:f>'Chapter Two'!$J$33:$N$33</c:f>
              <c:numCache>
                <c:formatCode>0</c:formatCode>
                <c:ptCount val="5"/>
                <c:pt idx="0">
                  <c:v>5261.7999999999993</c:v>
                </c:pt>
                <c:pt idx="1">
                  <c:v>149.9</c:v>
                </c:pt>
                <c:pt idx="2">
                  <c:v>2999.29</c:v>
                </c:pt>
                <c:pt idx="3">
                  <c:v>3476.1349999999998</c:v>
                </c:pt>
                <c:pt idx="4">
                  <c:v>3808.5000000000005</c:v>
                </c:pt>
              </c:numCache>
            </c:numRef>
          </c:val>
          <c:smooth val="0"/>
          <c:extLst>
            <c:ext xmlns:c16="http://schemas.microsoft.com/office/drawing/2014/chart" uri="{C3380CC4-5D6E-409C-BE32-E72D297353CC}">
              <c16:uniqueId val="{00000000-4CE2-4577-BD3A-F20F7BD84895}"/>
            </c:ext>
          </c:extLst>
        </c:ser>
        <c:ser>
          <c:idx val="1"/>
          <c:order val="1"/>
          <c:tx>
            <c:strRef>
              <c:f>'Chapter Two'!$I$34</c:f>
              <c:strCache>
                <c:ptCount val="1"/>
                <c:pt idx="0">
                  <c:v>baseline </c:v>
                </c:pt>
              </c:strCache>
            </c:strRef>
          </c:tx>
          <c:spPr>
            <a:ln w="28575" cap="rnd">
              <a:solidFill>
                <a:srgbClr val="28A197"/>
              </a:solidFill>
              <a:prstDash val="dash"/>
              <a:round/>
            </a:ln>
            <a:effectLst/>
          </c:spPr>
          <c:marker>
            <c:symbol val="none"/>
          </c:marker>
          <c:cat>
            <c:strRef>
              <c:f>'Chapter Two'!$J$32:$N$32</c:f>
              <c:strCache>
                <c:ptCount val="5"/>
                <c:pt idx="0">
                  <c:v>2021/22</c:v>
                </c:pt>
                <c:pt idx="1">
                  <c:v>2022/23</c:v>
                </c:pt>
                <c:pt idx="2">
                  <c:v>2023/24</c:v>
                </c:pt>
                <c:pt idx="3">
                  <c:v>2024/25</c:v>
                </c:pt>
                <c:pt idx="4">
                  <c:v>2025/26</c:v>
                </c:pt>
              </c:strCache>
            </c:strRef>
          </c:cat>
          <c:val>
            <c:numRef>
              <c:f>'Chapter Two'!$J$34:$N$34</c:f>
              <c:numCache>
                <c:formatCode>0</c:formatCode>
                <c:ptCount val="5"/>
                <c:pt idx="0">
                  <c:v>5261.8</c:v>
                </c:pt>
                <c:pt idx="1">
                  <c:v>299.7</c:v>
                </c:pt>
                <c:pt idx="2">
                  <c:v>2276.8000000000002</c:v>
                </c:pt>
                <c:pt idx="3">
                  <c:v>2498.8000000000002</c:v>
                </c:pt>
                <c:pt idx="4">
                  <c:v>3149.9</c:v>
                </c:pt>
              </c:numCache>
            </c:numRef>
          </c:val>
          <c:smooth val="0"/>
          <c:extLst>
            <c:ext xmlns:c16="http://schemas.microsoft.com/office/drawing/2014/chart" uri="{C3380CC4-5D6E-409C-BE32-E72D297353CC}">
              <c16:uniqueId val="{00000001-4CE2-4577-BD3A-F20F7BD84895}"/>
            </c:ext>
          </c:extLst>
        </c:ser>
        <c:dLbls>
          <c:showLegendKey val="0"/>
          <c:showVal val="0"/>
          <c:showCatName val="0"/>
          <c:showSerName val="0"/>
          <c:showPercent val="0"/>
          <c:showBubbleSize val="0"/>
        </c:dLbls>
        <c:marker val="1"/>
        <c:smooth val="0"/>
        <c:axId val="708407455"/>
        <c:axId val="708392095"/>
      </c:lineChart>
      <c:catAx>
        <c:axId val="708407455"/>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ptos" panose="020B0004020202020204" pitchFamily="34" charset="0"/>
                <a:ea typeface="+mn-ea"/>
                <a:cs typeface="+mn-cs"/>
              </a:defRPr>
            </a:pPr>
            <a:endParaRPr lang="af-ZA"/>
          </a:p>
        </c:txPr>
        <c:crossAx val="708392095"/>
        <c:crosses val="autoZero"/>
        <c:auto val="1"/>
        <c:lblAlgn val="ctr"/>
        <c:lblOffset val="100"/>
        <c:noMultiLvlLbl val="0"/>
      </c:catAx>
      <c:valAx>
        <c:axId val="70839209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ptos" panose="020B0004020202020204" pitchFamily="34" charset="0"/>
                <a:ea typeface="+mn-ea"/>
                <a:cs typeface="+mn-cs"/>
              </a:defRPr>
            </a:pPr>
            <a:endParaRPr lang="af-ZA"/>
          </a:p>
        </c:txPr>
        <c:crossAx val="70840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ptos" panose="020B0004020202020204" pitchFamily="34" charset="0"/>
              <a:ea typeface="+mn-ea"/>
              <a:cs typeface="+mn-cs"/>
            </a:defRPr>
          </a:pPr>
          <a:endParaRPr lang="af-ZA"/>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Aptos" panose="020B0004020202020204" pitchFamily="34" charset="0"/>
        </a:defRPr>
      </a:pPr>
      <a:endParaRPr lang="af-ZA"/>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'Chapter Two'!$I$53</c:f>
              <c:strCache>
                <c:ptCount val="1"/>
                <c:pt idx="0">
                  <c:v>actual / forecast</c:v>
                </c:pt>
              </c:strCache>
            </c:strRef>
          </c:tx>
          <c:spPr>
            <a:ln w="28575" cap="rnd">
              <a:solidFill>
                <a:srgbClr val="12436D"/>
              </a:solidFill>
              <a:round/>
            </a:ln>
            <a:effectLst/>
          </c:spPr>
          <c:marker>
            <c:symbol val="square"/>
            <c:size val="5"/>
            <c:spPr>
              <a:solidFill>
                <a:srgbClr val="12436D"/>
              </a:solidFill>
              <a:ln w="9525">
                <a:noFill/>
              </a:ln>
              <a:effectLst/>
            </c:spPr>
          </c:marker>
          <c:cat>
            <c:strRef>
              <c:f>'Chapter Two'!$J$52:$N$52</c:f>
              <c:strCache>
                <c:ptCount val="5"/>
                <c:pt idx="0">
                  <c:v>2021/22</c:v>
                </c:pt>
                <c:pt idx="1">
                  <c:v>2022/23</c:v>
                </c:pt>
                <c:pt idx="2">
                  <c:v>2023/24</c:v>
                </c:pt>
                <c:pt idx="3">
                  <c:v>2024/25</c:v>
                </c:pt>
                <c:pt idx="4">
                  <c:v>2025/26</c:v>
                </c:pt>
              </c:strCache>
            </c:strRef>
          </c:cat>
          <c:val>
            <c:numRef>
              <c:f>'Chapter Two'!$J$53:$N$53</c:f>
              <c:numCache>
                <c:formatCode>General</c:formatCode>
                <c:ptCount val="5"/>
                <c:pt idx="0">
                  <c:v>1020</c:v>
                </c:pt>
                <c:pt idx="1">
                  <c:v>292</c:v>
                </c:pt>
                <c:pt idx="2">
                  <c:v>500</c:v>
                </c:pt>
                <c:pt idx="3">
                  <c:v>1544</c:v>
                </c:pt>
                <c:pt idx="4">
                  <c:v>960</c:v>
                </c:pt>
              </c:numCache>
            </c:numRef>
          </c:val>
          <c:smooth val="0"/>
          <c:extLst>
            <c:ext xmlns:c16="http://schemas.microsoft.com/office/drawing/2014/chart" uri="{C3380CC4-5D6E-409C-BE32-E72D297353CC}">
              <c16:uniqueId val="{00000000-0434-4FC1-9C2E-999C9D148E8E}"/>
            </c:ext>
          </c:extLst>
        </c:ser>
        <c:ser>
          <c:idx val="1"/>
          <c:order val="1"/>
          <c:tx>
            <c:strRef>
              <c:f>'Chapter Two'!$I$54</c:f>
              <c:strCache>
                <c:ptCount val="1"/>
                <c:pt idx="0">
                  <c:v>baseline level</c:v>
                </c:pt>
              </c:strCache>
            </c:strRef>
          </c:tx>
          <c:spPr>
            <a:ln w="28575" cap="rnd">
              <a:solidFill>
                <a:srgbClr val="28A197"/>
              </a:solidFill>
              <a:prstDash val="dash"/>
              <a:round/>
            </a:ln>
            <a:effectLst/>
          </c:spPr>
          <c:marker>
            <c:symbol val="none"/>
          </c:marker>
          <c:cat>
            <c:strRef>
              <c:f>'Chapter Two'!$J$52:$N$52</c:f>
              <c:strCache>
                <c:ptCount val="5"/>
                <c:pt idx="0">
                  <c:v>2021/22</c:v>
                </c:pt>
                <c:pt idx="1">
                  <c:v>2022/23</c:v>
                </c:pt>
                <c:pt idx="2">
                  <c:v>2023/24</c:v>
                </c:pt>
                <c:pt idx="3">
                  <c:v>2024/25</c:v>
                </c:pt>
                <c:pt idx="4">
                  <c:v>2025/26</c:v>
                </c:pt>
              </c:strCache>
            </c:strRef>
          </c:cat>
          <c:val>
            <c:numRef>
              <c:f>'Chapter Two'!$J$54:$N$54</c:f>
              <c:numCache>
                <c:formatCode>General</c:formatCode>
                <c:ptCount val="5"/>
                <c:pt idx="0">
                  <c:v>1020</c:v>
                </c:pt>
                <c:pt idx="1">
                  <c:v>700</c:v>
                </c:pt>
                <c:pt idx="2">
                  <c:v>480</c:v>
                </c:pt>
                <c:pt idx="3">
                  <c:v>480</c:v>
                </c:pt>
                <c:pt idx="4">
                  <c:v>0</c:v>
                </c:pt>
              </c:numCache>
            </c:numRef>
          </c:val>
          <c:smooth val="0"/>
          <c:extLst>
            <c:ext xmlns:c16="http://schemas.microsoft.com/office/drawing/2014/chart" uri="{C3380CC4-5D6E-409C-BE32-E72D297353CC}">
              <c16:uniqueId val="{00000001-0434-4FC1-9C2E-999C9D148E8E}"/>
            </c:ext>
          </c:extLst>
        </c:ser>
        <c:dLbls>
          <c:showLegendKey val="0"/>
          <c:showVal val="0"/>
          <c:showCatName val="0"/>
          <c:showSerName val="0"/>
          <c:showPercent val="0"/>
          <c:showBubbleSize val="0"/>
        </c:dLbls>
        <c:marker val="1"/>
        <c:smooth val="0"/>
        <c:axId val="708384895"/>
        <c:axId val="708408415"/>
      </c:lineChart>
      <c:catAx>
        <c:axId val="7083848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ptos" panose="020B0004020202020204" pitchFamily="34" charset="0"/>
                <a:ea typeface="+mn-ea"/>
                <a:cs typeface="+mn-cs"/>
              </a:defRPr>
            </a:pPr>
            <a:endParaRPr lang="af-ZA"/>
          </a:p>
        </c:txPr>
        <c:crossAx val="708408415"/>
        <c:crosses val="autoZero"/>
        <c:auto val="1"/>
        <c:lblAlgn val="ctr"/>
        <c:lblOffset val="100"/>
        <c:noMultiLvlLbl val="0"/>
      </c:catAx>
      <c:valAx>
        <c:axId val="70840841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ptos" panose="020B0004020202020204" pitchFamily="34" charset="0"/>
                <a:ea typeface="+mn-ea"/>
                <a:cs typeface="+mn-cs"/>
              </a:defRPr>
            </a:pPr>
            <a:endParaRPr lang="af-ZA"/>
          </a:p>
        </c:txPr>
        <c:crossAx val="7083848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ptos" panose="020B0004020202020204" pitchFamily="34" charset="0"/>
              <a:ea typeface="+mn-ea"/>
              <a:cs typeface="+mn-cs"/>
            </a:defRPr>
          </a:pPr>
          <a:endParaRPr lang="af-ZA"/>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Aptos" panose="020B0004020202020204" pitchFamily="34" charset="0"/>
        </a:defRPr>
      </a:pPr>
      <a:endParaRPr lang="af-ZA"/>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'Chapter Two'!$I$74</c:f>
              <c:strCache>
                <c:ptCount val="1"/>
                <c:pt idx="0">
                  <c:v>actual / forecast</c:v>
                </c:pt>
              </c:strCache>
            </c:strRef>
          </c:tx>
          <c:spPr>
            <a:ln w="28575" cap="rnd">
              <a:solidFill>
                <a:srgbClr val="12436D"/>
              </a:solidFill>
              <a:round/>
            </a:ln>
            <a:effectLst/>
          </c:spPr>
          <c:marker>
            <c:symbol val="square"/>
            <c:size val="5"/>
            <c:spPr>
              <a:solidFill>
                <a:srgbClr val="12436D"/>
              </a:solidFill>
              <a:ln w="9525">
                <a:noFill/>
              </a:ln>
              <a:effectLst/>
            </c:spPr>
          </c:marker>
          <c:cat>
            <c:strRef>
              <c:f>'Chapter Two'!$J$73:$N$73</c:f>
              <c:strCache>
                <c:ptCount val="5"/>
                <c:pt idx="0">
                  <c:v>2021/22</c:v>
                </c:pt>
                <c:pt idx="1">
                  <c:v>2022/23</c:v>
                </c:pt>
                <c:pt idx="2">
                  <c:v>2023/24</c:v>
                </c:pt>
                <c:pt idx="3">
                  <c:v>2024/25</c:v>
                </c:pt>
                <c:pt idx="4">
                  <c:v>2025/26</c:v>
                </c:pt>
              </c:strCache>
            </c:strRef>
          </c:cat>
          <c:val>
            <c:numRef>
              <c:f>'Chapter Two'!$J$74:$N$74</c:f>
              <c:numCache>
                <c:formatCode>General</c:formatCode>
                <c:ptCount val="5"/>
                <c:pt idx="0">
                  <c:v>605</c:v>
                </c:pt>
                <c:pt idx="1">
                  <c:v>415.2</c:v>
                </c:pt>
                <c:pt idx="2">
                  <c:v>927</c:v>
                </c:pt>
                <c:pt idx="3">
                  <c:v>1373.3157894736842</c:v>
                </c:pt>
                <c:pt idx="4">
                  <c:v>3182.8</c:v>
                </c:pt>
              </c:numCache>
            </c:numRef>
          </c:val>
          <c:smooth val="0"/>
          <c:extLst>
            <c:ext xmlns:c16="http://schemas.microsoft.com/office/drawing/2014/chart" uri="{C3380CC4-5D6E-409C-BE32-E72D297353CC}">
              <c16:uniqueId val="{00000000-0463-42A0-8144-02A39AF18863}"/>
            </c:ext>
          </c:extLst>
        </c:ser>
        <c:ser>
          <c:idx val="1"/>
          <c:order val="1"/>
          <c:tx>
            <c:strRef>
              <c:f>'Chapter Two'!$I$75</c:f>
              <c:strCache>
                <c:ptCount val="1"/>
                <c:pt idx="0">
                  <c:v>baseline </c:v>
                </c:pt>
              </c:strCache>
            </c:strRef>
          </c:tx>
          <c:spPr>
            <a:ln w="28575" cap="rnd">
              <a:solidFill>
                <a:srgbClr val="28A197"/>
              </a:solidFill>
              <a:prstDash val="dash"/>
              <a:round/>
            </a:ln>
            <a:effectLst/>
          </c:spPr>
          <c:marker>
            <c:symbol val="none"/>
          </c:marker>
          <c:cat>
            <c:strRef>
              <c:f>'Chapter Two'!$J$73:$N$73</c:f>
              <c:strCache>
                <c:ptCount val="5"/>
                <c:pt idx="0">
                  <c:v>2021/22</c:v>
                </c:pt>
                <c:pt idx="1">
                  <c:v>2022/23</c:v>
                </c:pt>
                <c:pt idx="2">
                  <c:v>2023/24</c:v>
                </c:pt>
                <c:pt idx="3">
                  <c:v>2024/25</c:v>
                </c:pt>
                <c:pt idx="4">
                  <c:v>2025/26</c:v>
                </c:pt>
              </c:strCache>
            </c:strRef>
          </c:cat>
          <c:val>
            <c:numRef>
              <c:f>'Chapter Two'!$J$75:$N$75</c:f>
              <c:numCache>
                <c:formatCode>General</c:formatCode>
                <c:ptCount val="5"/>
                <c:pt idx="0">
                  <c:v>1014.6</c:v>
                </c:pt>
                <c:pt idx="1">
                  <c:v>1120</c:v>
                </c:pt>
                <c:pt idx="2">
                  <c:v>190.7</c:v>
                </c:pt>
                <c:pt idx="3">
                  <c:v>0</c:v>
                </c:pt>
                <c:pt idx="4">
                  <c:v>0</c:v>
                </c:pt>
              </c:numCache>
            </c:numRef>
          </c:val>
          <c:smooth val="0"/>
          <c:extLst>
            <c:ext xmlns:c16="http://schemas.microsoft.com/office/drawing/2014/chart" uri="{C3380CC4-5D6E-409C-BE32-E72D297353CC}">
              <c16:uniqueId val="{00000001-0463-42A0-8144-02A39AF18863}"/>
            </c:ext>
          </c:extLst>
        </c:ser>
        <c:dLbls>
          <c:showLegendKey val="0"/>
          <c:showVal val="0"/>
          <c:showCatName val="0"/>
          <c:showSerName val="0"/>
          <c:showPercent val="0"/>
          <c:showBubbleSize val="0"/>
        </c:dLbls>
        <c:marker val="1"/>
        <c:smooth val="0"/>
        <c:axId val="492052288"/>
        <c:axId val="492038848"/>
      </c:lineChart>
      <c:catAx>
        <c:axId val="492052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ptos" panose="020B0004020202020204" pitchFamily="34" charset="0"/>
                <a:ea typeface="+mn-ea"/>
                <a:cs typeface="+mn-cs"/>
              </a:defRPr>
            </a:pPr>
            <a:endParaRPr lang="af-ZA"/>
          </a:p>
        </c:txPr>
        <c:crossAx val="492038848"/>
        <c:crosses val="autoZero"/>
        <c:auto val="1"/>
        <c:lblAlgn val="ctr"/>
        <c:lblOffset val="100"/>
        <c:noMultiLvlLbl val="0"/>
      </c:catAx>
      <c:valAx>
        <c:axId val="4920388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ptos" panose="020B0004020202020204" pitchFamily="34" charset="0"/>
                <a:ea typeface="+mn-ea"/>
                <a:cs typeface="+mn-cs"/>
              </a:defRPr>
            </a:pPr>
            <a:endParaRPr lang="af-ZA"/>
          </a:p>
        </c:txPr>
        <c:crossAx val="492052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ptos" panose="020B0004020202020204" pitchFamily="34" charset="0"/>
              <a:ea typeface="+mn-ea"/>
              <a:cs typeface="+mn-cs"/>
            </a:defRPr>
          </a:pPr>
          <a:endParaRPr lang="af-ZA"/>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Aptos" panose="020B0004020202020204" pitchFamily="34" charset="0"/>
        </a:defRPr>
      </a:pPr>
      <a:endParaRPr lang="af-ZA"/>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'Chapter Two'!$I$106</c:f>
              <c:strCache>
                <c:ptCount val="1"/>
                <c:pt idx="0">
                  <c:v>actual / forecast</c:v>
                </c:pt>
              </c:strCache>
            </c:strRef>
          </c:tx>
          <c:spPr>
            <a:ln w="28575" cap="rnd">
              <a:solidFill>
                <a:srgbClr val="12436D"/>
              </a:solidFill>
              <a:round/>
            </a:ln>
            <a:effectLst/>
          </c:spPr>
          <c:marker>
            <c:symbol val="square"/>
            <c:size val="5"/>
            <c:spPr>
              <a:solidFill>
                <a:srgbClr val="12436D"/>
              </a:solidFill>
              <a:ln w="9525">
                <a:noFill/>
              </a:ln>
              <a:effectLst/>
            </c:spPr>
          </c:marker>
          <c:cat>
            <c:strRef>
              <c:f>'Chapter Two'!$J$105:$N$105</c:f>
              <c:strCache>
                <c:ptCount val="5"/>
                <c:pt idx="0">
                  <c:v>2021/22</c:v>
                </c:pt>
                <c:pt idx="1">
                  <c:v>2022/23</c:v>
                </c:pt>
                <c:pt idx="2">
                  <c:v>2023/24</c:v>
                </c:pt>
                <c:pt idx="3">
                  <c:v>2024/25</c:v>
                </c:pt>
                <c:pt idx="4">
                  <c:v>2025/26</c:v>
                </c:pt>
              </c:strCache>
            </c:strRef>
          </c:cat>
          <c:val>
            <c:numRef>
              <c:f>'Chapter Two'!$J$106:$N$106</c:f>
              <c:numCache>
                <c:formatCode>0</c:formatCode>
                <c:ptCount val="5"/>
                <c:pt idx="0">
                  <c:v>0</c:v>
                </c:pt>
                <c:pt idx="1">
                  <c:v>0</c:v>
                </c:pt>
                <c:pt idx="2">
                  <c:v>49.9</c:v>
                </c:pt>
                <c:pt idx="3">
                  <c:v>106.4</c:v>
                </c:pt>
                <c:pt idx="4">
                  <c:v>205.9</c:v>
                </c:pt>
              </c:numCache>
            </c:numRef>
          </c:val>
          <c:smooth val="0"/>
          <c:extLst>
            <c:ext xmlns:c16="http://schemas.microsoft.com/office/drawing/2014/chart" uri="{C3380CC4-5D6E-409C-BE32-E72D297353CC}">
              <c16:uniqueId val="{00000000-D056-4603-95E4-E6B311E97529}"/>
            </c:ext>
          </c:extLst>
        </c:ser>
        <c:dLbls>
          <c:showLegendKey val="0"/>
          <c:showVal val="0"/>
          <c:showCatName val="0"/>
          <c:showSerName val="0"/>
          <c:showPercent val="0"/>
          <c:showBubbleSize val="0"/>
        </c:dLbls>
        <c:marker val="1"/>
        <c:smooth val="0"/>
        <c:axId val="2104845200"/>
        <c:axId val="2104845680"/>
      </c:lineChart>
      <c:catAx>
        <c:axId val="2104845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ptos" panose="020B0004020202020204" pitchFamily="34" charset="0"/>
                <a:ea typeface="+mn-ea"/>
                <a:cs typeface="+mn-cs"/>
              </a:defRPr>
            </a:pPr>
            <a:endParaRPr lang="af-ZA"/>
          </a:p>
        </c:txPr>
        <c:crossAx val="2104845680"/>
        <c:crosses val="autoZero"/>
        <c:auto val="1"/>
        <c:lblAlgn val="ctr"/>
        <c:lblOffset val="100"/>
        <c:noMultiLvlLbl val="0"/>
      </c:catAx>
      <c:valAx>
        <c:axId val="21048456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ptos" panose="020B0004020202020204" pitchFamily="34" charset="0"/>
                <a:ea typeface="+mn-ea"/>
                <a:cs typeface="+mn-cs"/>
              </a:defRPr>
            </a:pPr>
            <a:endParaRPr lang="af-ZA"/>
          </a:p>
        </c:txPr>
        <c:crossAx val="21048452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ptos" panose="020B0004020202020204" pitchFamily="34" charset="0"/>
              <a:ea typeface="+mn-ea"/>
              <a:cs typeface="+mn-cs"/>
            </a:defRPr>
          </a:pPr>
          <a:endParaRPr lang="af-ZA"/>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Aptos" panose="020B0004020202020204" pitchFamily="34" charset="0"/>
        </a:defRPr>
      </a:pPr>
      <a:endParaRPr lang="af-ZA"/>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692038495188118E-2"/>
          <c:y val="2.6627218934911243E-2"/>
          <c:w val="0.90286351706036749"/>
          <c:h val="0.76614359595583092"/>
        </c:manualLayout>
      </c:layout>
      <c:barChart>
        <c:barDir val="col"/>
        <c:grouping val="clustered"/>
        <c:varyColors val="0"/>
        <c:ser>
          <c:idx val="0"/>
          <c:order val="0"/>
          <c:tx>
            <c:strRef>
              <c:f>'Appendix Two'!$B$86</c:f>
              <c:strCache>
                <c:ptCount val="1"/>
                <c:pt idx="0">
                  <c:v>SPT</c:v>
                </c:pt>
              </c:strCache>
            </c:strRef>
          </c:tx>
          <c:spPr>
            <a:solidFill>
              <a:schemeClr val="accent1"/>
            </a:solidFill>
            <a:ln>
              <a:noFill/>
            </a:ln>
            <a:effectLst/>
          </c:spPr>
          <c:invertIfNegative val="0"/>
          <c:cat>
            <c:strRef>
              <c:f>'Appendix Two'!$C$85:$F$85</c:f>
              <c:strCache>
                <c:ptCount val="4"/>
                <c:pt idx="0">
                  <c:v>Total estimated constraint savings (£m)</c:v>
                </c:pt>
                <c:pt idx="1">
                  <c:v>Actual constraint savings (£m)</c:v>
                </c:pt>
                <c:pt idx="2">
                  <c:v>Total Output Incentive</c:v>
                </c:pt>
                <c:pt idx="3">
                  <c:v>ODI Annual Cap (£m)</c:v>
                </c:pt>
              </c:strCache>
            </c:strRef>
          </c:cat>
          <c:val>
            <c:numRef>
              <c:f>'Appendix Two'!$C$86:$F$86</c:f>
              <c:numCache>
                <c:formatCode>General</c:formatCode>
                <c:ptCount val="4"/>
                <c:pt idx="0">
                  <c:v>60.34939</c:v>
                </c:pt>
                <c:pt idx="1">
                  <c:v>69.997600000000006</c:v>
                </c:pt>
                <c:pt idx="2">
                  <c:v>6.5173495000000008</c:v>
                </c:pt>
                <c:pt idx="3">
                  <c:v>2.5</c:v>
                </c:pt>
              </c:numCache>
            </c:numRef>
          </c:val>
          <c:extLst>
            <c:ext xmlns:c16="http://schemas.microsoft.com/office/drawing/2014/chart" uri="{C3380CC4-5D6E-409C-BE32-E72D297353CC}">
              <c16:uniqueId val="{00000000-6328-4715-83A5-1CC108B9D6AB}"/>
            </c:ext>
          </c:extLst>
        </c:ser>
        <c:ser>
          <c:idx val="1"/>
          <c:order val="1"/>
          <c:tx>
            <c:strRef>
              <c:f>'Appendix Two'!$B$87</c:f>
              <c:strCache>
                <c:ptCount val="1"/>
                <c:pt idx="0">
                  <c:v>NGET</c:v>
                </c:pt>
              </c:strCache>
            </c:strRef>
          </c:tx>
          <c:spPr>
            <a:solidFill>
              <a:schemeClr val="accent2"/>
            </a:solidFill>
            <a:ln>
              <a:noFill/>
            </a:ln>
            <a:effectLst/>
          </c:spPr>
          <c:invertIfNegative val="0"/>
          <c:cat>
            <c:strRef>
              <c:f>'Appendix Two'!$C$85:$F$85</c:f>
              <c:strCache>
                <c:ptCount val="4"/>
                <c:pt idx="0">
                  <c:v>Total estimated constraint savings (£m)</c:v>
                </c:pt>
                <c:pt idx="1">
                  <c:v>Actual constraint savings (£m)</c:v>
                </c:pt>
                <c:pt idx="2">
                  <c:v>Total Output Incentive</c:v>
                </c:pt>
                <c:pt idx="3">
                  <c:v>ODI Annual Cap (£m)</c:v>
                </c:pt>
              </c:strCache>
            </c:strRef>
          </c:cat>
          <c:val>
            <c:numRef>
              <c:f>'Appendix Two'!$C$87:$F$87</c:f>
              <c:numCache>
                <c:formatCode>General</c:formatCode>
                <c:ptCount val="4"/>
                <c:pt idx="0">
                  <c:v>75.414605995975052</c:v>
                </c:pt>
                <c:pt idx="1">
                  <c:v>41.697971419716779</c:v>
                </c:pt>
                <c:pt idx="2">
                  <c:v>5.8556288707845923</c:v>
                </c:pt>
                <c:pt idx="3">
                  <c:v>5</c:v>
                </c:pt>
              </c:numCache>
            </c:numRef>
          </c:val>
          <c:extLst>
            <c:ext xmlns:c16="http://schemas.microsoft.com/office/drawing/2014/chart" uri="{C3380CC4-5D6E-409C-BE32-E72D297353CC}">
              <c16:uniqueId val="{00000001-6328-4715-83A5-1CC108B9D6AB}"/>
            </c:ext>
          </c:extLst>
        </c:ser>
        <c:ser>
          <c:idx val="2"/>
          <c:order val="2"/>
          <c:tx>
            <c:strRef>
              <c:f>'Appendix Two'!$B$88</c:f>
              <c:strCache>
                <c:ptCount val="1"/>
                <c:pt idx="0">
                  <c:v>SHET</c:v>
                </c:pt>
              </c:strCache>
            </c:strRef>
          </c:tx>
          <c:spPr>
            <a:solidFill>
              <a:schemeClr val="accent3"/>
            </a:solidFill>
            <a:ln>
              <a:noFill/>
            </a:ln>
            <a:effectLst/>
          </c:spPr>
          <c:invertIfNegative val="0"/>
          <c:cat>
            <c:strRef>
              <c:f>'Appendix Two'!$C$85:$F$85</c:f>
              <c:strCache>
                <c:ptCount val="4"/>
                <c:pt idx="0">
                  <c:v>Total estimated constraint savings (£m)</c:v>
                </c:pt>
                <c:pt idx="1">
                  <c:v>Actual constraint savings (£m)</c:v>
                </c:pt>
                <c:pt idx="2">
                  <c:v>Total Output Incentive</c:v>
                </c:pt>
                <c:pt idx="3">
                  <c:v>ODI Annual Cap (£m)</c:v>
                </c:pt>
              </c:strCache>
            </c:strRef>
          </c:cat>
          <c:val>
            <c:numRef>
              <c:f>'Appendix Two'!$C$88:$F$88</c:f>
              <c:numCache>
                <c:formatCode>General</c:formatCode>
                <c:ptCount val="4"/>
                <c:pt idx="0">
                  <c:v>45.18</c:v>
                </c:pt>
                <c:pt idx="1">
                  <c:v>59.760000000000005</c:v>
                </c:pt>
                <c:pt idx="2">
                  <c:v>4.5179999999999998</c:v>
                </c:pt>
                <c:pt idx="3">
                  <c:v>1.2</c:v>
                </c:pt>
              </c:numCache>
            </c:numRef>
          </c:val>
          <c:extLst>
            <c:ext xmlns:c16="http://schemas.microsoft.com/office/drawing/2014/chart" uri="{C3380CC4-5D6E-409C-BE32-E72D297353CC}">
              <c16:uniqueId val="{00000002-6328-4715-83A5-1CC108B9D6AB}"/>
            </c:ext>
          </c:extLst>
        </c:ser>
        <c:dLbls>
          <c:showLegendKey val="0"/>
          <c:showVal val="0"/>
          <c:showCatName val="0"/>
          <c:showSerName val="0"/>
          <c:showPercent val="0"/>
          <c:showBubbleSize val="0"/>
        </c:dLbls>
        <c:gapWidth val="150"/>
        <c:axId val="1512709216"/>
        <c:axId val="1512708256"/>
      </c:barChart>
      <c:catAx>
        <c:axId val="1512709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af-ZA"/>
          </a:p>
        </c:txPr>
        <c:crossAx val="1512708256"/>
        <c:crosses val="autoZero"/>
        <c:auto val="1"/>
        <c:lblAlgn val="ctr"/>
        <c:lblOffset val="100"/>
        <c:noMultiLvlLbl val="0"/>
      </c:catAx>
      <c:valAx>
        <c:axId val="15127082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af-ZA"/>
          </a:p>
        </c:txPr>
        <c:crossAx val="151270921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af-ZA"/>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af-ZA"/>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f-ZA"/>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'Appendix Two'!$D$72</c:f>
              <c:strCache>
                <c:ptCount val="1"/>
                <c:pt idx="0">
                  <c:v>2021-22</c:v>
                </c:pt>
              </c:strCache>
            </c:strRef>
          </c:tx>
          <c:spPr>
            <a:solidFill>
              <a:schemeClr val="accent1"/>
            </a:solidFill>
            <a:ln>
              <a:noFill/>
            </a:ln>
            <a:effectLst/>
          </c:spPr>
          <c:invertIfNegative val="0"/>
          <c:cat>
            <c:multiLvlStrRef>
              <c:extLst>
                <c:ext xmlns:c15="http://schemas.microsoft.com/office/drawing/2012/chart" uri="{02D57815-91ED-43cb-92C2-25804820EDAC}">
                  <c15:fullRef>
                    <c15:sqref>'Appendix Two'!$B$73:$C$75</c15:sqref>
                  </c15:fullRef>
                </c:ext>
              </c:extLst>
              <c:f>('Appendix Two'!$B$73:$C$73,'Appendix Two'!$B$75:$C$75)</c:f>
              <c:multiLvlStrCache>
                <c:ptCount val="2"/>
                <c:lvl/>
                <c:lvl>
                  <c:pt idx="0">
                    <c:v>SPT</c:v>
                  </c:pt>
                  <c:pt idx="1">
                    <c:v>SHET</c:v>
                  </c:pt>
                </c:lvl>
              </c:multiLvlStrCache>
            </c:multiLvlStrRef>
          </c:cat>
          <c:val>
            <c:numRef>
              <c:extLst>
                <c:ext xmlns:c15="http://schemas.microsoft.com/office/drawing/2012/chart" uri="{02D57815-91ED-43cb-92C2-25804820EDAC}">
                  <c15:fullRef>
                    <c15:sqref>'Appendix Two'!$D$73:$D$75</c15:sqref>
                  </c15:fullRef>
                </c:ext>
              </c:extLst>
              <c:f>('Appendix Two'!$D$73,'Appendix Two'!$D$75)</c:f>
              <c:numCache>
                <c:formatCode>0</c:formatCode>
                <c:ptCount val="2"/>
                <c:pt idx="0">
                  <c:v>12196.147499999999</c:v>
                </c:pt>
                <c:pt idx="1">
                  <c:v>1979.4050000000002</c:v>
                </c:pt>
              </c:numCache>
            </c:numRef>
          </c:val>
          <c:extLst>
            <c:ext xmlns:c16="http://schemas.microsoft.com/office/drawing/2014/chart" uri="{C3380CC4-5D6E-409C-BE32-E72D297353CC}">
              <c16:uniqueId val="{00000000-B7A8-4E91-B533-37D96E2F098C}"/>
            </c:ext>
          </c:extLst>
        </c:ser>
        <c:ser>
          <c:idx val="1"/>
          <c:order val="1"/>
          <c:tx>
            <c:strRef>
              <c:f>'Appendix Two'!$E$72</c:f>
              <c:strCache>
                <c:ptCount val="1"/>
                <c:pt idx="0">
                  <c:v>2022-23</c:v>
                </c:pt>
              </c:strCache>
            </c:strRef>
          </c:tx>
          <c:spPr>
            <a:solidFill>
              <a:schemeClr val="accent2"/>
            </a:solidFill>
            <a:ln>
              <a:noFill/>
            </a:ln>
            <a:effectLst/>
          </c:spPr>
          <c:invertIfNegative val="0"/>
          <c:cat>
            <c:multiLvlStrRef>
              <c:extLst>
                <c:ext xmlns:c15="http://schemas.microsoft.com/office/drawing/2012/chart" uri="{02D57815-91ED-43cb-92C2-25804820EDAC}">
                  <c15:fullRef>
                    <c15:sqref>'Appendix Two'!$B$73:$C$75</c15:sqref>
                  </c15:fullRef>
                </c:ext>
              </c:extLst>
              <c:f>('Appendix Two'!$B$73:$C$73,'Appendix Two'!$B$75:$C$75)</c:f>
              <c:multiLvlStrCache>
                <c:ptCount val="2"/>
                <c:lvl/>
                <c:lvl>
                  <c:pt idx="0">
                    <c:v>SPT</c:v>
                  </c:pt>
                  <c:pt idx="1">
                    <c:v>SHET</c:v>
                  </c:pt>
                </c:lvl>
              </c:multiLvlStrCache>
            </c:multiLvlStrRef>
          </c:cat>
          <c:val>
            <c:numRef>
              <c:extLst>
                <c:ext xmlns:c15="http://schemas.microsoft.com/office/drawing/2012/chart" uri="{02D57815-91ED-43cb-92C2-25804820EDAC}">
                  <c15:fullRef>
                    <c15:sqref>'Appendix Two'!$E$73:$E$75</c15:sqref>
                  </c15:fullRef>
                </c:ext>
              </c:extLst>
              <c:f>('Appendix Two'!$E$73,'Appendix Two'!$E$75)</c:f>
              <c:numCache>
                <c:formatCode>0</c:formatCode>
                <c:ptCount val="2"/>
                <c:pt idx="0">
                  <c:v>6838.5</c:v>
                </c:pt>
                <c:pt idx="1">
                  <c:v>4530.8</c:v>
                </c:pt>
              </c:numCache>
            </c:numRef>
          </c:val>
          <c:extLst>
            <c:ext xmlns:c16="http://schemas.microsoft.com/office/drawing/2014/chart" uri="{C3380CC4-5D6E-409C-BE32-E72D297353CC}">
              <c16:uniqueId val="{00000001-B7A8-4E91-B533-37D96E2F098C}"/>
            </c:ext>
          </c:extLst>
        </c:ser>
        <c:ser>
          <c:idx val="2"/>
          <c:order val="2"/>
          <c:tx>
            <c:strRef>
              <c:f>'Appendix Two'!$F$72</c:f>
              <c:strCache>
                <c:ptCount val="1"/>
                <c:pt idx="0">
                  <c:v>2023-24</c:v>
                </c:pt>
              </c:strCache>
            </c:strRef>
          </c:tx>
          <c:spPr>
            <a:solidFill>
              <a:schemeClr val="accent3"/>
            </a:solidFill>
            <a:ln>
              <a:noFill/>
            </a:ln>
            <a:effectLst/>
          </c:spPr>
          <c:invertIfNegative val="0"/>
          <c:cat>
            <c:multiLvlStrRef>
              <c:extLst>
                <c:ext xmlns:c15="http://schemas.microsoft.com/office/drawing/2012/chart" uri="{02D57815-91ED-43cb-92C2-25804820EDAC}">
                  <c15:fullRef>
                    <c15:sqref>'Appendix Two'!$B$73:$C$75</c15:sqref>
                  </c15:fullRef>
                </c:ext>
              </c:extLst>
              <c:f>('Appendix Two'!$B$73:$C$73,'Appendix Two'!$B$75:$C$75)</c:f>
              <c:multiLvlStrCache>
                <c:ptCount val="2"/>
                <c:lvl/>
                <c:lvl>
                  <c:pt idx="0">
                    <c:v>SPT</c:v>
                  </c:pt>
                  <c:pt idx="1">
                    <c:v>SHET</c:v>
                  </c:pt>
                </c:lvl>
              </c:multiLvlStrCache>
            </c:multiLvlStrRef>
          </c:cat>
          <c:val>
            <c:numRef>
              <c:extLst>
                <c:ext xmlns:c15="http://schemas.microsoft.com/office/drawing/2012/chart" uri="{02D57815-91ED-43cb-92C2-25804820EDAC}">
                  <c15:fullRef>
                    <c15:sqref>'Appendix Two'!$F$73:$F$75</c15:sqref>
                  </c15:fullRef>
                </c:ext>
              </c:extLst>
              <c:f>('Appendix Two'!$F$73,'Appendix Two'!$F$75)</c:f>
              <c:numCache>
                <c:formatCode>0</c:formatCode>
                <c:ptCount val="2"/>
                <c:pt idx="0">
                  <c:v>5306.3000000000011</c:v>
                </c:pt>
                <c:pt idx="1">
                  <c:v>2490.2950000000001</c:v>
                </c:pt>
              </c:numCache>
            </c:numRef>
          </c:val>
          <c:extLst>
            <c:ext xmlns:c16="http://schemas.microsoft.com/office/drawing/2014/chart" uri="{C3380CC4-5D6E-409C-BE32-E72D297353CC}">
              <c16:uniqueId val="{00000002-B7A8-4E91-B533-37D96E2F098C}"/>
            </c:ext>
          </c:extLst>
        </c:ser>
        <c:dLbls>
          <c:showLegendKey val="0"/>
          <c:showVal val="0"/>
          <c:showCatName val="0"/>
          <c:showSerName val="0"/>
          <c:showPercent val="0"/>
          <c:showBubbleSize val="0"/>
        </c:dLbls>
        <c:gapWidth val="219"/>
        <c:overlap val="-27"/>
        <c:axId val="1447336000"/>
        <c:axId val="1505800224"/>
      </c:barChart>
      <c:catAx>
        <c:axId val="1447336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af-ZA"/>
          </a:p>
        </c:txPr>
        <c:crossAx val="1505800224"/>
        <c:crosses val="autoZero"/>
        <c:auto val="1"/>
        <c:lblAlgn val="ctr"/>
        <c:lblOffset val="100"/>
        <c:noMultiLvlLbl val="0"/>
      </c:catAx>
      <c:valAx>
        <c:axId val="15058002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af-ZA"/>
          </a:p>
        </c:txPr>
        <c:crossAx val="1447336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af-ZA"/>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f-ZA"/>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'Appendix Two'!$K$13</c:f>
              <c:strCache>
                <c:ptCount val="1"/>
                <c:pt idx="0">
                  <c:v>SPT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af-Z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'Appendix Two'!$L$12:$N$12</c:f>
              <c:strCache>
                <c:ptCount val="3"/>
                <c:pt idx="0">
                  <c:v>2021/22</c:v>
                </c:pt>
                <c:pt idx="1">
                  <c:v>2022/23</c:v>
                </c:pt>
                <c:pt idx="2">
                  <c:v>2023/24</c:v>
                </c:pt>
              </c:strCache>
            </c:strRef>
          </c:cat>
          <c:val>
            <c:numRef>
              <c:f>'Appendix Two'!$L$13:$N$13</c:f>
              <c:numCache>
                <c:formatCode>0.0</c:formatCode>
                <c:ptCount val="3"/>
                <c:pt idx="0">
                  <c:v>0.14000000000000001</c:v>
                </c:pt>
                <c:pt idx="1">
                  <c:v>0</c:v>
                </c:pt>
                <c:pt idx="2">
                  <c:v>91.77</c:v>
                </c:pt>
              </c:numCache>
            </c:numRef>
          </c:val>
          <c:extLst>
            <c:ext xmlns:c16="http://schemas.microsoft.com/office/drawing/2014/chart" uri="{C3380CC4-5D6E-409C-BE32-E72D297353CC}">
              <c16:uniqueId val="{00000000-DF91-4D94-B7E9-70C6999A3189}"/>
            </c:ext>
          </c:extLst>
        </c:ser>
        <c:ser>
          <c:idx val="1"/>
          <c:order val="1"/>
          <c:tx>
            <c:strRef>
              <c:f>'Appendix Two'!$K$14</c:f>
              <c:strCache>
                <c:ptCount val="1"/>
                <c:pt idx="0">
                  <c:v>NGET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af-Z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'Appendix Two'!$L$12:$N$12</c:f>
              <c:strCache>
                <c:ptCount val="3"/>
                <c:pt idx="0">
                  <c:v>2021/22</c:v>
                </c:pt>
                <c:pt idx="1">
                  <c:v>2022/23</c:v>
                </c:pt>
                <c:pt idx="2">
                  <c:v>2023/24</c:v>
                </c:pt>
              </c:strCache>
            </c:strRef>
          </c:cat>
          <c:val>
            <c:numRef>
              <c:f>'Appendix Two'!$L$14:$N$14</c:f>
              <c:numCache>
                <c:formatCode>0.0</c:formatCode>
                <c:ptCount val="3"/>
                <c:pt idx="0">
                  <c:v>26.7</c:v>
                </c:pt>
                <c:pt idx="1">
                  <c:v>5.2</c:v>
                </c:pt>
                <c:pt idx="2">
                  <c:v>0</c:v>
                </c:pt>
              </c:numCache>
            </c:numRef>
          </c:val>
          <c:extLst>
            <c:ext xmlns:c16="http://schemas.microsoft.com/office/drawing/2014/chart" uri="{C3380CC4-5D6E-409C-BE32-E72D297353CC}">
              <c16:uniqueId val="{00000001-DF91-4D94-B7E9-70C6999A3189}"/>
            </c:ext>
          </c:extLst>
        </c:ser>
        <c:ser>
          <c:idx val="2"/>
          <c:order val="2"/>
          <c:tx>
            <c:strRef>
              <c:f>'Appendix Two'!$K$15</c:f>
              <c:strCache>
                <c:ptCount val="1"/>
                <c:pt idx="0">
                  <c:v>SHET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af-Z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'Appendix Two'!$L$12:$N$12</c:f>
              <c:strCache>
                <c:ptCount val="3"/>
                <c:pt idx="0">
                  <c:v>2021/22</c:v>
                </c:pt>
                <c:pt idx="1">
                  <c:v>2022/23</c:v>
                </c:pt>
                <c:pt idx="2">
                  <c:v>2023/24</c:v>
                </c:pt>
              </c:strCache>
            </c:strRef>
          </c:cat>
          <c:val>
            <c:numRef>
              <c:f>'Appendix Two'!$L$15:$N$15</c:f>
              <c:numCache>
                <c:formatCode>0.0</c:formatCode>
                <c:ptCount val="3"/>
                <c:pt idx="0">
                  <c:v>0</c:v>
                </c:pt>
                <c:pt idx="1">
                  <c:v>0</c:v>
                </c:pt>
                <c:pt idx="2">
                  <c:v>5.3</c:v>
                </c:pt>
              </c:numCache>
            </c:numRef>
          </c:val>
          <c:extLst>
            <c:ext xmlns:c16="http://schemas.microsoft.com/office/drawing/2014/chart" uri="{C3380CC4-5D6E-409C-BE32-E72D297353CC}">
              <c16:uniqueId val="{00000002-DF91-4D94-B7E9-70C6999A3189}"/>
            </c:ext>
          </c:extLst>
        </c:ser>
        <c:dLbls>
          <c:dLblPos val="outEnd"/>
          <c:showLegendKey val="0"/>
          <c:showVal val="1"/>
          <c:showCatName val="0"/>
          <c:showSerName val="0"/>
          <c:showPercent val="0"/>
          <c:showBubbleSize val="0"/>
        </c:dLbls>
        <c:gapWidth val="219"/>
        <c:overlap val="-27"/>
        <c:axId val="1516401856"/>
        <c:axId val="1516405696"/>
      </c:barChart>
      <c:catAx>
        <c:axId val="1516401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af-ZA"/>
          </a:p>
        </c:txPr>
        <c:crossAx val="1516405696"/>
        <c:crosses val="autoZero"/>
        <c:auto val="1"/>
        <c:lblAlgn val="ctr"/>
        <c:lblOffset val="100"/>
        <c:noMultiLvlLbl val="0"/>
      </c:catAx>
      <c:valAx>
        <c:axId val="151640569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af-ZA"/>
          </a:p>
        </c:txPr>
        <c:crossAx val="15164018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af-ZA"/>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f-ZA"/>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'Appendix Two'!$J$28</c:f>
              <c:strCache>
                <c:ptCount val="1"/>
                <c:pt idx="0">
                  <c:v>SPT</c:v>
                </c:pt>
              </c:strCache>
            </c:strRef>
          </c:tx>
          <c:spPr>
            <a:solidFill>
              <a:schemeClr val="accent1"/>
            </a:solidFill>
            <a:ln>
              <a:noFill/>
            </a:ln>
            <a:effectLst/>
          </c:spPr>
          <c:invertIfNegative val="0"/>
          <c:cat>
            <c:strRef>
              <c:f>'Appendix Two'!$K$27:$M$27</c:f>
              <c:strCache>
                <c:ptCount val="3"/>
                <c:pt idx="0">
                  <c:v>2021/22</c:v>
                </c:pt>
                <c:pt idx="1">
                  <c:v>2022/23</c:v>
                </c:pt>
                <c:pt idx="2">
                  <c:v>2023/24</c:v>
                </c:pt>
              </c:strCache>
            </c:strRef>
          </c:cat>
          <c:val>
            <c:numRef>
              <c:f>'Appendix Two'!$K$28:$M$28</c:f>
              <c:numCache>
                <c:formatCode>#,##0.0</c:formatCode>
                <c:ptCount val="3"/>
                <c:pt idx="0">
                  <c:v>8.3008130081300813</c:v>
                </c:pt>
                <c:pt idx="1">
                  <c:v>8.2261904761904763</c:v>
                </c:pt>
                <c:pt idx="2">
                  <c:v>8.2727272727272734</c:v>
                </c:pt>
              </c:numCache>
            </c:numRef>
          </c:val>
          <c:extLst>
            <c:ext xmlns:c16="http://schemas.microsoft.com/office/drawing/2014/chart" uri="{C3380CC4-5D6E-409C-BE32-E72D297353CC}">
              <c16:uniqueId val="{00000000-12AF-4588-A22F-92EDE512A68C}"/>
            </c:ext>
          </c:extLst>
        </c:ser>
        <c:ser>
          <c:idx val="1"/>
          <c:order val="1"/>
          <c:tx>
            <c:strRef>
              <c:f>'Appendix Two'!$J$29</c:f>
              <c:strCache>
                <c:ptCount val="1"/>
                <c:pt idx="0">
                  <c:v>NGET</c:v>
                </c:pt>
              </c:strCache>
            </c:strRef>
          </c:tx>
          <c:spPr>
            <a:solidFill>
              <a:schemeClr val="accent2"/>
            </a:solidFill>
            <a:ln>
              <a:noFill/>
            </a:ln>
            <a:effectLst/>
          </c:spPr>
          <c:invertIfNegative val="0"/>
          <c:cat>
            <c:strRef>
              <c:f>'Appendix Two'!$K$27:$M$27</c:f>
              <c:strCache>
                <c:ptCount val="3"/>
                <c:pt idx="0">
                  <c:v>2021/22</c:v>
                </c:pt>
                <c:pt idx="1">
                  <c:v>2022/23</c:v>
                </c:pt>
                <c:pt idx="2">
                  <c:v>2023/24</c:v>
                </c:pt>
              </c:strCache>
            </c:strRef>
          </c:cat>
          <c:val>
            <c:numRef>
              <c:f>'Appendix Two'!$K$29:$M$29</c:f>
              <c:numCache>
                <c:formatCode>#,##0.0</c:formatCode>
                <c:ptCount val="3"/>
                <c:pt idx="0">
                  <c:v>7.7742083333333332</c:v>
                </c:pt>
                <c:pt idx="1">
                  <c:v>7.1843971631205674</c:v>
                </c:pt>
                <c:pt idx="2">
                  <c:v>7.2290322580645157</c:v>
                </c:pt>
              </c:numCache>
            </c:numRef>
          </c:val>
          <c:extLst>
            <c:ext xmlns:c16="http://schemas.microsoft.com/office/drawing/2014/chart" uri="{C3380CC4-5D6E-409C-BE32-E72D297353CC}">
              <c16:uniqueId val="{00000001-12AF-4588-A22F-92EDE512A68C}"/>
            </c:ext>
          </c:extLst>
        </c:ser>
        <c:ser>
          <c:idx val="2"/>
          <c:order val="2"/>
          <c:tx>
            <c:strRef>
              <c:f>'Appendix Two'!$J$30</c:f>
              <c:strCache>
                <c:ptCount val="1"/>
                <c:pt idx="0">
                  <c:v>SHET</c:v>
                </c:pt>
              </c:strCache>
            </c:strRef>
          </c:tx>
          <c:spPr>
            <a:solidFill>
              <a:schemeClr val="accent3"/>
            </a:solidFill>
            <a:ln>
              <a:noFill/>
            </a:ln>
            <a:effectLst/>
          </c:spPr>
          <c:invertIfNegative val="0"/>
          <c:cat>
            <c:strRef>
              <c:f>'Appendix Two'!$K$27:$M$27</c:f>
              <c:strCache>
                <c:ptCount val="3"/>
                <c:pt idx="0">
                  <c:v>2021/22</c:v>
                </c:pt>
                <c:pt idx="1">
                  <c:v>2022/23</c:v>
                </c:pt>
                <c:pt idx="2">
                  <c:v>2023/24</c:v>
                </c:pt>
              </c:strCache>
            </c:strRef>
          </c:cat>
          <c:val>
            <c:numRef>
              <c:f>'Appendix Two'!$K$30:$M$30</c:f>
              <c:numCache>
                <c:formatCode>#,##0.0</c:formatCode>
                <c:ptCount val="3"/>
                <c:pt idx="0">
                  <c:v>8.136057692307693</c:v>
                </c:pt>
                <c:pt idx="1">
                  <c:v>8.6293159609120522</c:v>
                </c:pt>
                <c:pt idx="2">
                  <c:v>8.6401591895803183</c:v>
                </c:pt>
              </c:numCache>
            </c:numRef>
          </c:val>
          <c:extLst>
            <c:ext xmlns:c16="http://schemas.microsoft.com/office/drawing/2014/chart" uri="{C3380CC4-5D6E-409C-BE32-E72D297353CC}">
              <c16:uniqueId val="{00000002-12AF-4588-A22F-92EDE512A68C}"/>
            </c:ext>
          </c:extLst>
        </c:ser>
        <c:dLbls>
          <c:showLegendKey val="0"/>
          <c:showVal val="0"/>
          <c:showCatName val="0"/>
          <c:showSerName val="0"/>
          <c:showPercent val="0"/>
          <c:showBubbleSize val="0"/>
        </c:dLbls>
        <c:gapWidth val="219"/>
        <c:overlap val="-27"/>
        <c:axId val="1452341216"/>
        <c:axId val="1452327776"/>
      </c:barChart>
      <c:lineChart>
        <c:grouping val="standard"/>
        <c:varyColors val="0"/>
        <c:ser>
          <c:idx val="3"/>
          <c:order val="3"/>
          <c:tx>
            <c:v>target</c:v>
          </c:tx>
          <c:spPr>
            <a:ln w="38100" cap="rnd">
              <a:solidFill>
                <a:schemeClr val="tx1"/>
              </a:solidFill>
              <a:round/>
            </a:ln>
            <a:effectLst/>
          </c:spPr>
          <c:marker>
            <c:symbol val="none"/>
          </c:marker>
          <c:val>
            <c:numRef>
              <c:f>'Appendix Two'!$O$28:$O$30</c:f>
              <c:numCache>
                <c:formatCode>General</c:formatCode>
                <c:ptCount val="3"/>
                <c:pt idx="0">
                  <c:v>7.7</c:v>
                </c:pt>
                <c:pt idx="1">
                  <c:v>7.7</c:v>
                </c:pt>
                <c:pt idx="2">
                  <c:v>7.7</c:v>
                </c:pt>
              </c:numCache>
            </c:numRef>
          </c:val>
          <c:smooth val="0"/>
          <c:extLst>
            <c:ext xmlns:c16="http://schemas.microsoft.com/office/drawing/2014/chart" uri="{C3380CC4-5D6E-409C-BE32-E72D297353CC}">
              <c16:uniqueId val="{00000006-12AF-4588-A22F-92EDE512A68C}"/>
            </c:ext>
          </c:extLst>
        </c:ser>
        <c:dLbls>
          <c:showLegendKey val="0"/>
          <c:showVal val="0"/>
          <c:showCatName val="0"/>
          <c:showSerName val="0"/>
          <c:showPercent val="0"/>
          <c:showBubbleSize val="0"/>
        </c:dLbls>
        <c:marker val="1"/>
        <c:smooth val="0"/>
        <c:axId val="1452341216"/>
        <c:axId val="1452327776"/>
      </c:lineChart>
      <c:catAx>
        <c:axId val="1452341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af-ZA"/>
          </a:p>
        </c:txPr>
        <c:crossAx val="1452327776"/>
        <c:crosses val="autoZero"/>
        <c:auto val="1"/>
        <c:lblAlgn val="ctr"/>
        <c:lblOffset val="100"/>
        <c:noMultiLvlLbl val="0"/>
      </c:catAx>
      <c:valAx>
        <c:axId val="145232777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af-ZA"/>
          </a:p>
        </c:txPr>
        <c:crossAx val="1452341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af-ZA"/>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f-ZA"/>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'Appendix Two'!$D$72</c:f>
              <c:strCache>
                <c:ptCount val="1"/>
                <c:pt idx="0">
                  <c:v>2021-22</c:v>
                </c:pt>
              </c:strCache>
            </c:strRef>
          </c:tx>
          <c:spPr>
            <a:solidFill>
              <a:schemeClr val="accent1"/>
            </a:solidFill>
            <a:ln>
              <a:noFill/>
            </a:ln>
            <a:effectLst/>
          </c:spPr>
          <c:invertIfNegative val="0"/>
          <c:cat>
            <c:multiLvlStrRef>
              <c:extLst>
                <c:ext xmlns:c15="http://schemas.microsoft.com/office/drawing/2012/chart" uri="{02D57815-91ED-43cb-92C2-25804820EDAC}">
                  <c15:fullRef>
                    <c15:sqref>'Appendix Two'!$B$73:$C$75</c15:sqref>
                  </c15:fullRef>
                </c:ext>
              </c:extLst>
              <c:f>'Appendix Two'!$B$74:$C$74</c:f>
              <c:multiLvlStrCache>
                <c:ptCount val="1"/>
                <c:lvl/>
                <c:lvl>
                  <c:pt idx="0">
                    <c:v>NGET</c:v>
                  </c:pt>
                </c:lvl>
              </c:multiLvlStrCache>
            </c:multiLvlStrRef>
          </c:cat>
          <c:val>
            <c:numRef>
              <c:extLst>
                <c:ext xmlns:c15="http://schemas.microsoft.com/office/drawing/2012/chart" uri="{02D57815-91ED-43cb-92C2-25804820EDAC}">
                  <c15:fullRef>
                    <c15:sqref>'Appendix Two'!$D$73:$D$75</c15:sqref>
                  </c15:fullRef>
                </c:ext>
              </c:extLst>
              <c:f>'Appendix Two'!$D$74</c:f>
              <c:numCache>
                <c:formatCode>0</c:formatCode>
                <c:ptCount val="1"/>
                <c:pt idx="0">
                  <c:v>229781.52476</c:v>
                </c:pt>
              </c:numCache>
            </c:numRef>
          </c:val>
          <c:extLst>
            <c:ext xmlns:c16="http://schemas.microsoft.com/office/drawing/2014/chart" uri="{C3380CC4-5D6E-409C-BE32-E72D297353CC}">
              <c16:uniqueId val="{00000000-E7C5-4DDB-8C48-1F3434868461}"/>
            </c:ext>
          </c:extLst>
        </c:ser>
        <c:ser>
          <c:idx val="1"/>
          <c:order val="1"/>
          <c:tx>
            <c:strRef>
              <c:f>'Appendix Two'!$E$72</c:f>
              <c:strCache>
                <c:ptCount val="1"/>
                <c:pt idx="0">
                  <c:v>2022-23</c:v>
                </c:pt>
              </c:strCache>
            </c:strRef>
          </c:tx>
          <c:spPr>
            <a:solidFill>
              <a:schemeClr val="accent2"/>
            </a:solidFill>
            <a:ln>
              <a:noFill/>
            </a:ln>
            <a:effectLst/>
          </c:spPr>
          <c:invertIfNegative val="0"/>
          <c:cat>
            <c:multiLvlStrRef>
              <c:extLst>
                <c:ext xmlns:c15="http://schemas.microsoft.com/office/drawing/2012/chart" uri="{02D57815-91ED-43cb-92C2-25804820EDAC}">
                  <c15:fullRef>
                    <c15:sqref>'Appendix Two'!$B$73:$C$75</c15:sqref>
                  </c15:fullRef>
                </c:ext>
              </c:extLst>
              <c:f>'Appendix Two'!$B$74:$C$74</c:f>
              <c:multiLvlStrCache>
                <c:ptCount val="1"/>
                <c:lvl/>
                <c:lvl>
                  <c:pt idx="0">
                    <c:v>NGET</c:v>
                  </c:pt>
                </c:lvl>
              </c:multiLvlStrCache>
            </c:multiLvlStrRef>
          </c:cat>
          <c:val>
            <c:numRef>
              <c:extLst>
                <c:ext xmlns:c15="http://schemas.microsoft.com/office/drawing/2012/chart" uri="{02D57815-91ED-43cb-92C2-25804820EDAC}">
                  <c15:fullRef>
                    <c15:sqref>'Appendix Two'!$E$73:$E$75</c15:sqref>
                  </c15:fullRef>
                </c:ext>
              </c:extLst>
              <c:f>'Appendix Two'!$E$74</c:f>
              <c:numCache>
                <c:formatCode>0</c:formatCode>
                <c:ptCount val="1"/>
                <c:pt idx="0">
                  <c:v>223156.74882000001</c:v>
                </c:pt>
              </c:numCache>
            </c:numRef>
          </c:val>
          <c:extLst>
            <c:ext xmlns:c16="http://schemas.microsoft.com/office/drawing/2014/chart" uri="{C3380CC4-5D6E-409C-BE32-E72D297353CC}">
              <c16:uniqueId val="{00000001-E7C5-4DDB-8C48-1F3434868461}"/>
            </c:ext>
          </c:extLst>
        </c:ser>
        <c:ser>
          <c:idx val="2"/>
          <c:order val="2"/>
          <c:tx>
            <c:strRef>
              <c:f>'Appendix Two'!$F$72</c:f>
              <c:strCache>
                <c:ptCount val="1"/>
                <c:pt idx="0">
                  <c:v>2023-24</c:v>
                </c:pt>
              </c:strCache>
            </c:strRef>
          </c:tx>
          <c:spPr>
            <a:solidFill>
              <a:schemeClr val="accent3"/>
            </a:solidFill>
            <a:ln>
              <a:noFill/>
            </a:ln>
            <a:effectLst/>
          </c:spPr>
          <c:invertIfNegative val="0"/>
          <c:cat>
            <c:multiLvlStrRef>
              <c:extLst>
                <c:ext xmlns:c15="http://schemas.microsoft.com/office/drawing/2012/chart" uri="{02D57815-91ED-43cb-92C2-25804820EDAC}">
                  <c15:fullRef>
                    <c15:sqref>'Appendix Two'!$B$73:$C$75</c15:sqref>
                  </c15:fullRef>
                </c:ext>
              </c:extLst>
              <c:f>'Appendix Two'!$B$74:$C$74</c:f>
              <c:multiLvlStrCache>
                <c:ptCount val="1"/>
                <c:lvl/>
                <c:lvl>
                  <c:pt idx="0">
                    <c:v>NGET</c:v>
                  </c:pt>
                </c:lvl>
              </c:multiLvlStrCache>
            </c:multiLvlStrRef>
          </c:cat>
          <c:val>
            <c:numRef>
              <c:extLst>
                <c:ext xmlns:c15="http://schemas.microsoft.com/office/drawing/2012/chart" uri="{02D57815-91ED-43cb-92C2-25804820EDAC}">
                  <c15:fullRef>
                    <c15:sqref>'Appendix Two'!$F$73:$F$75</c15:sqref>
                  </c15:fullRef>
                </c:ext>
              </c:extLst>
              <c:f>'Appendix Two'!$F$74</c:f>
              <c:numCache>
                <c:formatCode>0</c:formatCode>
                <c:ptCount val="1"/>
                <c:pt idx="0">
                  <c:v>231519.62649999995</c:v>
                </c:pt>
              </c:numCache>
            </c:numRef>
          </c:val>
          <c:extLst>
            <c:ext xmlns:c16="http://schemas.microsoft.com/office/drawing/2014/chart" uri="{C3380CC4-5D6E-409C-BE32-E72D297353CC}">
              <c16:uniqueId val="{00000002-E7C5-4DDB-8C48-1F3434868461}"/>
            </c:ext>
          </c:extLst>
        </c:ser>
        <c:dLbls>
          <c:showLegendKey val="0"/>
          <c:showVal val="0"/>
          <c:showCatName val="0"/>
          <c:showSerName val="0"/>
          <c:showPercent val="0"/>
          <c:showBubbleSize val="0"/>
        </c:dLbls>
        <c:gapWidth val="219"/>
        <c:overlap val="-27"/>
        <c:axId val="390024559"/>
        <c:axId val="390020719"/>
      </c:barChart>
      <c:catAx>
        <c:axId val="3900245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af-ZA"/>
          </a:p>
        </c:txPr>
        <c:crossAx val="390020719"/>
        <c:crosses val="autoZero"/>
        <c:auto val="1"/>
        <c:lblAlgn val="ctr"/>
        <c:lblOffset val="100"/>
        <c:noMultiLvlLbl val="0"/>
      </c:catAx>
      <c:valAx>
        <c:axId val="39002071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af-ZA"/>
          </a:p>
        </c:txPr>
        <c:crossAx val="390024559"/>
        <c:crosses val="autoZero"/>
        <c:crossBetween val="between"/>
        <c:majorUnit val="5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af-ZA"/>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f-ZA"/>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522512502211925E-2"/>
          <c:y val="6.0575561478209819E-2"/>
          <c:w val="0.78927246113004501"/>
          <c:h val="0.66996334848740247"/>
        </c:manualLayout>
      </c:layout>
      <c:lineChart>
        <c:grouping val="standard"/>
        <c:varyColors val="0"/>
        <c:ser>
          <c:idx val="0"/>
          <c:order val="0"/>
          <c:tx>
            <c:strRef>
              <c:f>'Appendix Four_NGET'!$F$107</c:f>
              <c:strCache>
                <c:ptCount val="1"/>
                <c:pt idx="0">
                  <c:v>Expenditure (actual and forecast)</c:v>
                </c:pt>
              </c:strCache>
            </c:strRef>
          </c:tx>
          <c:spPr>
            <a:ln w="28575" cap="rnd">
              <a:solidFill>
                <a:srgbClr val="12436D"/>
              </a:solidFill>
              <a:round/>
            </a:ln>
            <a:effectLst/>
          </c:spPr>
          <c:marker>
            <c:symbol val="square"/>
            <c:size val="5"/>
            <c:spPr>
              <a:solidFill>
                <a:srgbClr val="12436D"/>
              </a:solidFill>
              <a:ln w="9525">
                <a:solidFill>
                  <a:srgbClr val="12436D"/>
                </a:solidFill>
              </a:ln>
              <a:effectLst/>
            </c:spPr>
          </c:marker>
          <c:cat>
            <c:strRef>
              <c:f>'Appendix Four_NGET'!$G$106:$K$106</c:f>
              <c:strCache>
                <c:ptCount val="5"/>
                <c:pt idx="0">
                  <c:v>2021/2022</c:v>
                </c:pt>
                <c:pt idx="1">
                  <c:v>2022/2023</c:v>
                </c:pt>
                <c:pt idx="2">
                  <c:v>2023/2024</c:v>
                </c:pt>
                <c:pt idx="3">
                  <c:v>2024/2025</c:v>
                </c:pt>
                <c:pt idx="4">
                  <c:v>2025/2026</c:v>
                </c:pt>
              </c:strCache>
            </c:strRef>
          </c:cat>
          <c:val>
            <c:numRef>
              <c:f>'Appendix Four_NGET'!$G$107:$K$107</c:f>
              <c:numCache>
                <c:formatCode>0</c:formatCode>
                <c:ptCount val="5"/>
                <c:pt idx="0">
                  <c:v>307.44873579861786</c:v>
                </c:pt>
                <c:pt idx="1">
                  <c:v>282.42607639280129</c:v>
                </c:pt>
                <c:pt idx="2">
                  <c:v>350.61039017173562</c:v>
                </c:pt>
                <c:pt idx="3">
                  <c:v>574.06397508796499</c:v>
                </c:pt>
                <c:pt idx="4">
                  <c:v>507.00712572106886</c:v>
                </c:pt>
              </c:numCache>
            </c:numRef>
          </c:val>
          <c:smooth val="0"/>
          <c:extLst>
            <c:ext xmlns:c16="http://schemas.microsoft.com/office/drawing/2014/chart" uri="{C3380CC4-5D6E-409C-BE32-E72D297353CC}">
              <c16:uniqueId val="{00000000-1553-4044-BF5D-66E108444B4F}"/>
            </c:ext>
          </c:extLst>
        </c:ser>
        <c:ser>
          <c:idx val="1"/>
          <c:order val="1"/>
          <c:tx>
            <c:strRef>
              <c:f>'Appendix Four_NGET'!$F$108</c:f>
              <c:strCache>
                <c:ptCount val="1"/>
                <c:pt idx="0">
                  <c:v>Adjusted allowance</c:v>
                </c:pt>
              </c:strCache>
            </c:strRef>
          </c:tx>
          <c:spPr>
            <a:ln w="28575" cap="rnd">
              <a:solidFill>
                <a:srgbClr val="28A197"/>
              </a:solidFill>
              <a:prstDash val="dash"/>
              <a:round/>
            </a:ln>
            <a:effectLst/>
          </c:spPr>
          <c:marker>
            <c:symbol val="none"/>
          </c:marker>
          <c:cat>
            <c:strRef>
              <c:f>'Appendix Four_NGET'!$G$106:$K$106</c:f>
              <c:strCache>
                <c:ptCount val="5"/>
                <c:pt idx="0">
                  <c:v>2021/2022</c:v>
                </c:pt>
                <c:pt idx="1">
                  <c:v>2022/2023</c:v>
                </c:pt>
                <c:pt idx="2">
                  <c:v>2023/2024</c:v>
                </c:pt>
                <c:pt idx="3">
                  <c:v>2024/2025</c:v>
                </c:pt>
                <c:pt idx="4">
                  <c:v>2025/2026</c:v>
                </c:pt>
              </c:strCache>
            </c:strRef>
          </c:cat>
          <c:val>
            <c:numRef>
              <c:f>'Appendix Four_NGET'!$G$108:$K$108</c:f>
              <c:numCache>
                <c:formatCode>0</c:formatCode>
                <c:ptCount val="5"/>
                <c:pt idx="0">
                  <c:v>477</c:v>
                </c:pt>
                <c:pt idx="1">
                  <c:v>541</c:v>
                </c:pt>
                <c:pt idx="2">
                  <c:v>525</c:v>
                </c:pt>
                <c:pt idx="3">
                  <c:v>515</c:v>
                </c:pt>
                <c:pt idx="4">
                  <c:v>381</c:v>
                </c:pt>
              </c:numCache>
            </c:numRef>
          </c:val>
          <c:smooth val="0"/>
          <c:extLst>
            <c:ext xmlns:c16="http://schemas.microsoft.com/office/drawing/2014/chart" uri="{C3380CC4-5D6E-409C-BE32-E72D297353CC}">
              <c16:uniqueId val="{00000001-1553-4044-BF5D-66E108444B4F}"/>
            </c:ext>
          </c:extLst>
        </c:ser>
        <c:dLbls>
          <c:showLegendKey val="0"/>
          <c:showVal val="0"/>
          <c:showCatName val="0"/>
          <c:showSerName val="0"/>
          <c:showPercent val="0"/>
          <c:showBubbleSize val="0"/>
        </c:dLbls>
        <c:marker val="1"/>
        <c:smooth val="0"/>
        <c:axId val="387441439"/>
        <c:axId val="387450079"/>
      </c:lineChart>
      <c:catAx>
        <c:axId val="38744143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ptos" panose="020B0004020202020204" pitchFamily="34" charset="0"/>
                <a:ea typeface="+mn-ea"/>
                <a:cs typeface="+mn-cs"/>
              </a:defRPr>
            </a:pPr>
            <a:endParaRPr lang="af-ZA"/>
          </a:p>
        </c:txPr>
        <c:crossAx val="387450079"/>
        <c:crosses val="autoZero"/>
        <c:auto val="1"/>
        <c:lblAlgn val="r"/>
        <c:lblOffset val="100"/>
        <c:noMultiLvlLbl val="0"/>
      </c:catAx>
      <c:valAx>
        <c:axId val="38745007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ptos" panose="020B0004020202020204" pitchFamily="34" charset="0"/>
                <a:ea typeface="+mn-ea"/>
                <a:cs typeface="+mn-cs"/>
              </a:defRPr>
            </a:pPr>
            <a:endParaRPr lang="af-ZA"/>
          </a:p>
        </c:txPr>
        <c:crossAx val="387441439"/>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ptos" panose="020B0004020202020204" pitchFamily="34" charset="0"/>
              <a:ea typeface="+mn-ea"/>
              <a:cs typeface="+mn-cs"/>
            </a:defRPr>
          </a:pPr>
          <a:endParaRPr lang="af-ZA"/>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Aptos" panose="020B0004020202020204" pitchFamily="34" charset="0"/>
        </a:defRPr>
      </a:pPr>
      <a:endParaRPr lang="af-ZA"/>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569417607964596E-2"/>
          <c:y val="5.9095987883693947E-2"/>
          <c:w val="0.77909293601288843"/>
          <c:h val="0.67802457817944795"/>
        </c:manualLayout>
      </c:layout>
      <c:lineChart>
        <c:grouping val="standard"/>
        <c:varyColors val="0"/>
        <c:ser>
          <c:idx val="0"/>
          <c:order val="0"/>
          <c:tx>
            <c:strRef>
              <c:f>'Appendix Four_NGET'!$B$166</c:f>
              <c:strCache>
                <c:ptCount val="1"/>
                <c:pt idx="0">
                  <c:v>Spend (all cost categories) </c:v>
                </c:pt>
              </c:strCache>
            </c:strRef>
          </c:tx>
          <c:spPr>
            <a:ln w="28575" cap="rnd">
              <a:solidFill>
                <a:srgbClr val="12436D"/>
              </a:solidFill>
              <a:round/>
            </a:ln>
            <a:effectLst/>
          </c:spPr>
          <c:marker>
            <c:symbol val="square"/>
            <c:size val="5"/>
            <c:spPr>
              <a:solidFill>
                <a:srgbClr val="12436D"/>
              </a:solidFill>
              <a:ln w="9525">
                <a:solidFill>
                  <a:srgbClr val="12436D"/>
                </a:solidFill>
              </a:ln>
              <a:effectLst/>
            </c:spPr>
          </c:marker>
          <c:cat>
            <c:strRef>
              <c:f>'Appendix Four_NGET'!$C$165:$G$165</c:f>
              <c:strCache>
                <c:ptCount val="5"/>
                <c:pt idx="0">
                  <c:v>2021/2022</c:v>
                </c:pt>
                <c:pt idx="1">
                  <c:v>2022/2023</c:v>
                </c:pt>
                <c:pt idx="2">
                  <c:v>2023/2024</c:v>
                </c:pt>
                <c:pt idx="3">
                  <c:v>2024/2025</c:v>
                </c:pt>
                <c:pt idx="4">
                  <c:v>2025/2026</c:v>
                </c:pt>
              </c:strCache>
            </c:strRef>
          </c:cat>
          <c:val>
            <c:numRef>
              <c:f>'Appendix Four_NGET'!$C$166:$G$166</c:f>
              <c:numCache>
                <c:formatCode>0</c:formatCode>
                <c:ptCount val="5"/>
                <c:pt idx="0">
                  <c:v>356.64299999999866</c:v>
                </c:pt>
                <c:pt idx="1">
                  <c:v>381.80299999999829</c:v>
                </c:pt>
                <c:pt idx="2">
                  <c:v>326.34333131406152</c:v>
                </c:pt>
                <c:pt idx="3">
                  <c:v>362.1149999999999</c:v>
                </c:pt>
                <c:pt idx="4">
                  <c:v>456.80799999999965</c:v>
                </c:pt>
              </c:numCache>
            </c:numRef>
          </c:val>
          <c:smooth val="0"/>
          <c:extLst>
            <c:ext xmlns:c16="http://schemas.microsoft.com/office/drawing/2014/chart" uri="{C3380CC4-5D6E-409C-BE32-E72D297353CC}">
              <c16:uniqueId val="{00000000-677B-4D30-B747-2F9721C715B4}"/>
            </c:ext>
          </c:extLst>
        </c:ser>
        <c:ser>
          <c:idx val="1"/>
          <c:order val="1"/>
          <c:tx>
            <c:strRef>
              <c:f>'Appendix Four_NGET'!$B$167</c:f>
              <c:strCache>
                <c:ptCount val="1"/>
                <c:pt idx="0">
                  <c:v>Adjusted allowance </c:v>
                </c:pt>
              </c:strCache>
            </c:strRef>
          </c:tx>
          <c:spPr>
            <a:ln w="28575" cap="rnd">
              <a:solidFill>
                <a:srgbClr val="28A197"/>
              </a:solidFill>
              <a:prstDash val="dash"/>
              <a:round/>
            </a:ln>
            <a:effectLst/>
          </c:spPr>
          <c:marker>
            <c:symbol val="none"/>
          </c:marker>
          <c:cat>
            <c:strRef>
              <c:f>'Appendix Four_NGET'!$C$165:$G$165</c:f>
              <c:strCache>
                <c:ptCount val="5"/>
                <c:pt idx="0">
                  <c:v>2021/2022</c:v>
                </c:pt>
                <c:pt idx="1">
                  <c:v>2022/2023</c:v>
                </c:pt>
                <c:pt idx="2">
                  <c:v>2023/2024</c:v>
                </c:pt>
                <c:pt idx="3">
                  <c:v>2024/2025</c:v>
                </c:pt>
                <c:pt idx="4">
                  <c:v>2025/2026</c:v>
                </c:pt>
              </c:strCache>
            </c:strRef>
          </c:cat>
          <c:val>
            <c:numRef>
              <c:f>'Appendix Four_NGET'!$C$167:$G$167</c:f>
              <c:numCache>
                <c:formatCode>0</c:formatCode>
                <c:ptCount val="5"/>
                <c:pt idx="0">
                  <c:v>399.13617513441659</c:v>
                </c:pt>
                <c:pt idx="1">
                  <c:v>424.02719128707605</c:v>
                </c:pt>
                <c:pt idx="2">
                  <c:v>398.57955205888032</c:v>
                </c:pt>
                <c:pt idx="3">
                  <c:v>309.03132584565407</c:v>
                </c:pt>
                <c:pt idx="4">
                  <c:v>272.63007982207625</c:v>
                </c:pt>
              </c:numCache>
            </c:numRef>
          </c:val>
          <c:smooth val="0"/>
          <c:extLst>
            <c:ext xmlns:c16="http://schemas.microsoft.com/office/drawing/2014/chart" uri="{C3380CC4-5D6E-409C-BE32-E72D297353CC}">
              <c16:uniqueId val="{00000001-677B-4D30-B747-2F9721C715B4}"/>
            </c:ext>
          </c:extLst>
        </c:ser>
        <c:dLbls>
          <c:showLegendKey val="0"/>
          <c:showVal val="0"/>
          <c:showCatName val="0"/>
          <c:showSerName val="0"/>
          <c:showPercent val="0"/>
          <c:showBubbleSize val="0"/>
        </c:dLbls>
        <c:marker val="1"/>
        <c:smooth val="0"/>
        <c:axId val="186169263"/>
        <c:axId val="186156783"/>
      </c:lineChart>
      <c:catAx>
        <c:axId val="186169263"/>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ptos" panose="020B0004020202020204" pitchFamily="34" charset="0"/>
                <a:ea typeface="+mn-ea"/>
                <a:cs typeface="+mn-cs"/>
              </a:defRPr>
            </a:pPr>
            <a:endParaRPr lang="af-ZA"/>
          </a:p>
        </c:txPr>
        <c:crossAx val="186156783"/>
        <c:crosses val="autoZero"/>
        <c:auto val="1"/>
        <c:lblAlgn val="r"/>
        <c:lblOffset val="100"/>
        <c:noMultiLvlLbl val="0"/>
      </c:catAx>
      <c:valAx>
        <c:axId val="18615678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ptos" panose="020B0004020202020204" pitchFamily="34" charset="0"/>
                <a:ea typeface="+mn-ea"/>
                <a:cs typeface="+mn-cs"/>
              </a:defRPr>
            </a:pPr>
            <a:endParaRPr lang="af-ZA"/>
          </a:p>
        </c:txPr>
        <c:crossAx val="186169263"/>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ptos" panose="020B0004020202020204" pitchFamily="34" charset="0"/>
              <a:ea typeface="+mn-ea"/>
              <a:cs typeface="+mn-cs"/>
            </a:defRPr>
          </a:pPr>
          <a:endParaRPr lang="af-ZA"/>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Aptos" panose="020B0004020202020204" pitchFamily="34" charset="0"/>
        </a:defRPr>
      </a:pPr>
      <a:endParaRPr lang="af-ZA"/>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640674603174599E-2"/>
          <c:y val="5.9039682539682538E-2"/>
          <c:w val="0.78396071428571423"/>
          <c:h val="0.67833134920634919"/>
        </c:manualLayout>
      </c:layout>
      <c:lineChart>
        <c:grouping val="standard"/>
        <c:varyColors val="0"/>
        <c:ser>
          <c:idx val="0"/>
          <c:order val="0"/>
          <c:tx>
            <c:strRef>
              <c:f>'Appendix Four_NGET'!$B$252</c:f>
              <c:strCache>
                <c:ptCount val="1"/>
                <c:pt idx="0">
                  <c:v>Actual/Forecast</c:v>
                </c:pt>
              </c:strCache>
            </c:strRef>
          </c:tx>
          <c:spPr>
            <a:ln w="28575" cap="rnd">
              <a:solidFill>
                <a:srgbClr val="12436D"/>
              </a:solidFill>
              <a:round/>
            </a:ln>
            <a:effectLst/>
          </c:spPr>
          <c:marker>
            <c:symbol val="square"/>
            <c:size val="5"/>
            <c:spPr>
              <a:solidFill>
                <a:srgbClr val="12436D"/>
              </a:solidFill>
              <a:ln w="9525">
                <a:solidFill>
                  <a:srgbClr val="12436D"/>
                </a:solidFill>
              </a:ln>
              <a:effectLst/>
            </c:spPr>
          </c:marker>
          <c:cat>
            <c:strRef>
              <c:f>'Appendix Four_NGET'!$C$251:$G$251</c:f>
              <c:strCache>
                <c:ptCount val="5"/>
                <c:pt idx="0">
                  <c:v>2021/2022</c:v>
                </c:pt>
                <c:pt idx="1">
                  <c:v>2022/2023</c:v>
                </c:pt>
                <c:pt idx="2">
                  <c:v>2023/2024</c:v>
                </c:pt>
                <c:pt idx="3">
                  <c:v>2024/2025</c:v>
                </c:pt>
                <c:pt idx="4">
                  <c:v>2025/2026</c:v>
                </c:pt>
              </c:strCache>
            </c:strRef>
          </c:cat>
          <c:val>
            <c:numRef>
              <c:f>'Appendix Four_NGET'!$C$252:$G$252</c:f>
              <c:numCache>
                <c:formatCode>0</c:formatCode>
                <c:ptCount val="5"/>
                <c:pt idx="0">
                  <c:v>137.8093104266319</c:v>
                </c:pt>
                <c:pt idx="1">
                  <c:v>118.14690958382995</c:v>
                </c:pt>
                <c:pt idx="2">
                  <c:v>134.05533915163139</c:v>
                </c:pt>
                <c:pt idx="3">
                  <c:v>137.08206147797983</c:v>
                </c:pt>
                <c:pt idx="4">
                  <c:v>138.23454226897098</c:v>
                </c:pt>
              </c:numCache>
            </c:numRef>
          </c:val>
          <c:smooth val="0"/>
          <c:extLst>
            <c:ext xmlns:c16="http://schemas.microsoft.com/office/drawing/2014/chart" uri="{C3380CC4-5D6E-409C-BE32-E72D297353CC}">
              <c16:uniqueId val="{00000000-F4C9-4802-B650-3457EC0711C4}"/>
            </c:ext>
          </c:extLst>
        </c:ser>
        <c:ser>
          <c:idx val="1"/>
          <c:order val="1"/>
          <c:tx>
            <c:strRef>
              <c:f>'Appendix Four_NGET'!$B$253</c:f>
              <c:strCache>
                <c:ptCount val="1"/>
                <c:pt idx="0">
                  <c:v>Allowance (post efficiency)</c:v>
                </c:pt>
              </c:strCache>
            </c:strRef>
          </c:tx>
          <c:spPr>
            <a:ln w="28575" cap="rnd">
              <a:solidFill>
                <a:srgbClr val="28A197"/>
              </a:solidFill>
              <a:prstDash val="dash"/>
              <a:round/>
            </a:ln>
            <a:effectLst/>
          </c:spPr>
          <c:marker>
            <c:symbol val="none"/>
          </c:marker>
          <c:cat>
            <c:strRef>
              <c:f>'Appendix Four_NGET'!$C$251:$G$251</c:f>
              <c:strCache>
                <c:ptCount val="5"/>
                <c:pt idx="0">
                  <c:v>2021/2022</c:v>
                </c:pt>
                <c:pt idx="1">
                  <c:v>2022/2023</c:v>
                </c:pt>
                <c:pt idx="2">
                  <c:v>2023/2024</c:v>
                </c:pt>
                <c:pt idx="3">
                  <c:v>2024/2025</c:v>
                </c:pt>
                <c:pt idx="4">
                  <c:v>2025/2026</c:v>
                </c:pt>
              </c:strCache>
            </c:strRef>
          </c:cat>
          <c:val>
            <c:numRef>
              <c:f>'Appendix Four_NGET'!$C$253:$G$253</c:f>
              <c:numCache>
                <c:formatCode>0</c:formatCode>
                <c:ptCount val="5"/>
                <c:pt idx="0">
                  <c:v>149.94967648402096</c:v>
                </c:pt>
                <c:pt idx="1">
                  <c:v>136.7612654752042</c:v>
                </c:pt>
                <c:pt idx="2">
                  <c:v>148.11106974498023</c:v>
                </c:pt>
                <c:pt idx="3">
                  <c:v>152.92286215100438</c:v>
                </c:pt>
                <c:pt idx="4">
                  <c:v>153.83547041365577</c:v>
                </c:pt>
              </c:numCache>
            </c:numRef>
          </c:val>
          <c:smooth val="0"/>
          <c:extLst>
            <c:ext xmlns:c16="http://schemas.microsoft.com/office/drawing/2014/chart" uri="{C3380CC4-5D6E-409C-BE32-E72D297353CC}">
              <c16:uniqueId val="{00000001-F4C9-4802-B650-3457EC0711C4}"/>
            </c:ext>
          </c:extLst>
        </c:ser>
        <c:dLbls>
          <c:showLegendKey val="0"/>
          <c:showVal val="0"/>
          <c:showCatName val="0"/>
          <c:showSerName val="0"/>
          <c:showPercent val="0"/>
          <c:showBubbleSize val="0"/>
        </c:dLbls>
        <c:marker val="1"/>
        <c:smooth val="0"/>
        <c:axId val="387509119"/>
        <c:axId val="387509599"/>
      </c:lineChart>
      <c:catAx>
        <c:axId val="38750911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ptos" panose="020B0004020202020204" pitchFamily="34" charset="0"/>
                <a:ea typeface="+mn-ea"/>
                <a:cs typeface="+mn-cs"/>
              </a:defRPr>
            </a:pPr>
            <a:endParaRPr lang="af-ZA"/>
          </a:p>
        </c:txPr>
        <c:crossAx val="387509599"/>
        <c:crosses val="autoZero"/>
        <c:auto val="1"/>
        <c:lblAlgn val="r"/>
        <c:lblOffset val="100"/>
        <c:noMultiLvlLbl val="0"/>
      </c:catAx>
      <c:valAx>
        <c:axId val="3875095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ptos" panose="020B0004020202020204" pitchFamily="34" charset="0"/>
                <a:ea typeface="+mn-ea"/>
                <a:cs typeface="+mn-cs"/>
              </a:defRPr>
            </a:pPr>
            <a:endParaRPr lang="af-ZA"/>
          </a:p>
        </c:txPr>
        <c:crossAx val="387509119"/>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ptos" panose="020B0004020202020204" pitchFamily="34" charset="0"/>
              <a:ea typeface="+mn-ea"/>
              <a:cs typeface="+mn-cs"/>
            </a:defRPr>
          </a:pPr>
          <a:endParaRPr lang="af-ZA"/>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Aptos" panose="020B0004020202020204" pitchFamily="34" charset="0"/>
        </a:defRPr>
      </a:pPr>
      <a:endParaRPr lang="af-ZA"/>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640674603174599E-2"/>
          <c:y val="5.9039682539682538E-2"/>
          <c:w val="0.77640119047619049"/>
          <c:h val="0.67833134920634919"/>
        </c:manualLayout>
      </c:layout>
      <c:lineChart>
        <c:grouping val="standard"/>
        <c:varyColors val="0"/>
        <c:ser>
          <c:idx val="0"/>
          <c:order val="0"/>
          <c:tx>
            <c:strRef>
              <c:f>'Appendix Four_NGET'!$B$271</c:f>
              <c:strCache>
                <c:ptCount val="1"/>
                <c:pt idx="0">
                  <c:v>Actual/Forecast</c:v>
                </c:pt>
              </c:strCache>
            </c:strRef>
          </c:tx>
          <c:spPr>
            <a:ln w="28575" cap="rnd">
              <a:solidFill>
                <a:srgbClr val="12436D"/>
              </a:solidFill>
              <a:round/>
            </a:ln>
            <a:effectLst/>
          </c:spPr>
          <c:marker>
            <c:symbol val="square"/>
            <c:size val="5"/>
            <c:spPr>
              <a:solidFill>
                <a:srgbClr val="12436D"/>
              </a:solidFill>
              <a:ln w="9525">
                <a:solidFill>
                  <a:srgbClr val="12436D"/>
                </a:solidFill>
              </a:ln>
              <a:effectLst/>
            </c:spPr>
          </c:marker>
          <c:cat>
            <c:strRef>
              <c:f>'Appendix Four_NGET'!$C$270:$G$270</c:f>
              <c:strCache>
                <c:ptCount val="5"/>
                <c:pt idx="0">
                  <c:v>2021/2022</c:v>
                </c:pt>
                <c:pt idx="1">
                  <c:v>2022/2023</c:v>
                </c:pt>
                <c:pt idx="2">
                  <c:v>2023/2024</c:v>
                </c:pt>
                <c:pt idx="3">
                  <c:v>2024/2025</c:v>
                </c:pt>
                <c:pt idx="4">
                  <c:v>2025/2026</c:v>
                </c:pt>
              </c:strCache>
            </c:strRef>
          </c:cat>
          <c:val>
            <c:numRef>
              <c:f>'Appendix Four_NGET'!$C$271:$G$271</c:f>
              <c:numCache>
                <c:formatCode>0</c:formatCode>
                <c:ptCount val="5"/>
                <c:pt idx="0">
                  <c:v>125.66894436924285</c:v>
                </c:pt>
                <c:pt idx="1">
                  <c:v>99.532553692455707</c:v>
                </c:pt>
                <c:pt idx="2">
                  <c:v>119.99960855828255</c:v>
                </c:pt>
                <c:pt idx="3">
                  <c:v>121.24126080495529</c:v>
                </c:pt>
                <c:pt idx="4">
                  <c:v>122.6336141242862</c:v>
                </c:pt>
              </c:numCache>
            </c:numRef>
          </c:val>
          <c:smooth val="0"/>
          <c:extLst>
            <c:ext xmlns:c16="http://schemas.microsoft.com/office/drawing/2014/chart" uri="{C3380CC4-5D6E-409C-BE32-E72D297353CC}">
              <c16:uniqueId val="{00000000-A6F1-44A5-816A-09EC933AA872}"/>
            </c:ext>
          </c:extLst>
        </c:ser>
        <c:ser>
          <c:idx val="1"/>
          <c:order val="1"/>
          <c:tx>
            <c:strRef>
              <c:f>'Appendix Four_NGET'!$B$272</c:f>
              <c:strCache>
                <c:ptCount val="1"/>
                <c:pt idx="0">
                  <c:v>Allowance (post efficiency)</c:v>
                </c:pt>
              </c:strCache>
            </c:strRef>
          </c:tx>
          <c:spPr>
            <a:ln w="28575" cap="rnd">
              <a:solidFill>
                <a:srgbClr val="28A197"/>
              </a:solidFill>
              <a:prstDash val="dash"/>
              <a:round/>
            </a:ln>
            <a:effectLst/>
          </c:spPr>
          <c:marker>
            <c:symbol val="none"/>
          </c:marker>
          <c:cat>
            <c:strRef>
              <c:f>'Appendix Four_NGET'!$C$270:$G$270</c:f>
              <c:strCache>
                <c:ptCount val="5"/>
                <c:pt idx="0">
                  <c:v>2021/2022</c:v>
                </c:pt>
                <c:pt idx="1">
                  <c:v>2022/2023</c:v>
                </c:pt>
                <c:pt idx="2">
                  <c:v>2023/2024</c:v>
                </c:pt>
                <c:pt idx="3">
                  <c:v>2024/2025</c:v>
                </c:pt>
                <c:pt idx="4">
                  <c:v>2025/2026</c:v>
                </c:pt>
              </c:strCache>
            </c:strRef>
          </c:cat>
          <c:val>
            <c:numRef>
              <c:f>'Appendix Four_NGET'!$C$272:$G$272</c:f>
              <c:numCache>
                <c:formatCode>0</c:formatCode>
                <c:ptCount val="5"/>
                <c:pt idx="0">
                  <c:v>148.58070884582946</c:v>
                </c:pt>
                <c:pt idx="1">
                  <c:v>135.40340610560401</c:v>
                </c:pt>
                <c:pt idx="2">
                  <c:v>146.76430853583787</c:v>
                </c:pt>
                <c:pt idx="3">
                  <c:v>151.58741555573039</c:v>
                </c:pt>
                <c:pt idx="4">
                  <c:v>152.5120558920369</c:v>
                </c:pt>
              </c:numCache>
            </c:numRef>
          </c:val>
          <c:smooth val="0"/>
          <c:extLst>
            <c:ext xmlns:c16="http://schemas.microsoft.com/office/drawing/2014/chart" uri="{C3380CC4-5D6E-409C-BE32-E72D297353CC}">
              <c16:uniqueId val="{00000001-A6F1-44A5-816A-09EC933AA872}"/>
            </c:ext>
          </c:extLst>
        </c:ser>
        <c:dLbls>
          <c:showLegendKey val="0"/>
          <c:showVal val="0"/>
          <c:showCatName val="0"/>
          <c:showSerName val="0"/>
          <c:showPercent val="0"/>
          <c:showBubbleSize val="0"/>
        </c:dLbls>
        <c:marker val="1"/>
        <c:smooth val="0"/>
        <c:axId val="404665696"/>
        <c:axId val="404690176"/>
      </c:lineChart>
      <c:catAx>
        <c:axId val="40466569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ptos" panose="020B0004020202020204" pitchFamily="34" charset="0"/>
                <a:ea typeface="+mn-ea"/>
                <a:cs typeface="+mn-cs"/>
              </a:defRPr>
            </a:pPr>
            <a:endParaRPr lang="af-ZA"/>
          </a:p>
        </c:txPr>
        <c:crossAx val="404690176"/>
        <c:crosses val="autoZero"/>
        <c:auto val="1"/>
        <c:lblAlgn val="r"/>
        <c:lblOffset val="100"/>
        <c:noMultiLvlLbl val="0"/>
      </c:catAx>
      <c:valAx>
        <c:axId val="4046901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ptos" panose="020B0004020202020204" pitchFamily="34" charset="0"/>
                <a:ea typeface="+mn-ea"/>
                <a:cs typeface="+mn-cs"/>
              </a:defRPr>
            </a:pPr>
            <a:endParaRPr lang="af-ZA"/>
          </a:p>
        </c:txPr>
        <c:crossAx val="40466569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ptos" panose="020B0004020202020204" pitchFamily="34" charset="0"/>
              <a:ea typeface="+mn-ea"/>
              <a:cs typeface="+mn-cs"/>
            </a:defRPr>
          </a:pPr>
          <a:endParaRPr lang="af-ZA"/>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Aptos" panose="020B0004020202020204" pitchFamily="34" charset="0"/>
        </a:defRPr>
      </a:pPr>
      <a:endParaRPr lang="af-ZA"/>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640674603174599E-2"/>
          <c:y val="5.9039682539682538E-2"/>
          <c:w val="0.77136150793650793"/>
          <c:h val="0.58864722222222221"/>
        </c:manualLayout>
      </c:layout>
      <c:lineChart>
        <c:grouping val="standard"/>
        <c:varyColors val="0"/>
        <c:ser>
          <c:idx val="0"/>
          <c:order val="0"/>
          <c:tx>
            <c:strRef>
              <c:f>'Appendix Four_NGET'!$B$342</c:f>
              <c:strCache>
                <c:ptCount val="1"/>
                <c:pt idx="0">
                  <c:v>Actual  / Forecast</c:v>
                </c:pt>
              </c:strCache>
            </c:strRef>
          </c:tx>
          <c:spPr>
            <a:ln w="28575" cap="rnd">
              <a:solidFill>
                <a:srgbClr val="12436D"/>
              </a:solidFill>
              <a:round/>
            </a:ln>
            <a:effectLst/>
          </c:spPr>
          <c:marker>
            <c:symbol val="square"/>
            <c:size val="5"/>
            <c:spPr>
              <a:solidFill>
                <a:srgbClr val="12436D"/>
              </a:solidFill>
              <a:ln w="9525">
                <a:solidFill>
                  <a:srgbClr val="12436D"/>
                </a:solidFill>
              </a:ln>
              <a:effectLst/>
            </c:spPr>
          </c:marker>
          <c:cat>
            <c:strRef>
              <c:f>'Appendix Four_NGET'!$C$341:$G$341</c:f>
              <c:strCache>
                <c:ptCount val="5"/>
                <c:pt idx="0">
                  <c:v>2021/2022</c:v>
                </c:pt>
                <c:pt idx="1">
                  <c:v>2022/2023</c:v>
                </c:pt>
                <c:pt idx="2">
                  <c:v>2023/2024</c:v>
                </c:pt>
                <c:pt idx="3">
                  <c:v>2024/2025</c:v>
                </c:pt>
                <c:pt idx="4">
                  <c:v>2025/2026</c:v>
                </c:pt>
              </c:strCache>
            </c:strRef>
          </c:cat>
          <c:val>
            <c:numRef>
              <c:f>'Appendix Four_NGET'!$C$342:$G$342</c:f>
              <c:numCache>
                <c:formatCode>0</c:formatCode>
                <c:ptCount val="5"/>
                <c:pt idx="0">
                  <c:v>298.01848742753725</c:v>
                </c:pt>
                <c:pt idx="1">
                  <c:v>285.49326207386531</c:v>
                </c:pt>
                <c:pt idx="2">
                  <c:v>309.59813259016084</c:v>
                </c:pt>
                <c:pt idx="3">
                  <c:v>365.6400761181622</c:v>
                </c:pt>
                <c:pt idx="4">
                  <c:v>377.85314304591287</c:v>
                </c:pt>
              </c:numCache>
            </c:numRef>
          </c:val>
          <c:smooth val="0"/>
          <c:extLst>
            <c:ext xmlns:c16="http://schemas.microsoft.com/office/drawing/2014/chart" uri="{C3380CC4-5D6E-409C-BE32-E72D297353CC}">
              <c16:uniqueId val="{00000000-8B1A-4925-AEC9-90152EF9A4DC}"/>
            </c:ext>
          </c:extLst>
        </c:ser>
        <c:ser>
          <c:idx val="1"/>
          <c:order val="1"/>
          <c:tx>
            <c:strRef>
              <c:f>'Appendix Four_NGET'!$B$343</c:f>
              <c:strCache>
                <c:ptCount val="1"/>
                <c:pt idx="0">
                  <c:v>CAI &amp; BSC baseline allowance (post efficiency)</c:v>
                </c:pt>
              </c:strCache>
            </c:strRef>
          </c:tx>
          <c:spPr>
            <a:ln w="28575" cap="rnd">
              <a:solidFill>
                <a:srgbClr val="28A197"/>
              </a:solidFill>
              <a:prstDash val="dash"/>
              <a:round/>
            </a:ln>
            <a:effectLst/>
          </c:spPr>
          <c:marker>
            <c:symbol val="none"/>
          </c:marker>
          <c:cat>
            <c:strRef>
              <c:f>'Appendix Four_NGET'!$C$341:$G$341</c:f>
              <c:strCache>
                <c:ptCount val="5"/>
                <c:pt idx="0">
                  <c:v>2021/2022</c:v>
                </c:pt>
                <c:pt idx="1">
                  <c:v>2022/2023</c:v>
                </c:pt>
                <c:pt idx="2">
                  <c:v>2023/2024</c:v>
                </c:pt>
                <c:pt idx="3">
                  <c:v>2024/2025</c:v>
                </c:pt>
                <c:pt idx="4">
                  <c:v>2025/2026</c:v>
                </c:pt>
              </c:strCache>
            </c:strRef>
          </c:cat>
          <c:val>
            <c:numRef>
              <c:f>'Appendix Four_NGET'!$C$343:$G$343</c:f>
              <c:numCache>
                <c:formatCode>0</c:formatCode>
                <c:ptCount val="5"/>
                <c:pt idx="0">
                  <c:v>295.03545526108485</c:v>
                </c:pt>
                <c:pt idx="1">
                  <c:v>285.46631957715954</c:v>
                </c:pt>
                <c:pt idx="2">
                  <c:v>261.85288158741497</c:v>
                </c:pt>
                <c:pt idx="3">
                  <c:v>236.94642326649921</c:v>
                </c:pt>
                <c:pt idx="4">
                  <c:v>242.24821483883164</c:v>
                </c:pt>
              </c:numCache>
            </c:numRef>
          </c:val>
          <c:smooth val="0"/>
          <c:extLst>
            <c:ext xmlns:c16="http://schemas.microsoft.com/office/drawing/2014/chart" uri="{C3380CC4-5D6E-409C-BE32-E72D297353CC}">
              <c16:uniqueId val="{00000001-8B1A-4925-AEC9-90152EF9A4DC}"/>
            </c:ext>
          </c:extLst>
        </c:ser>
        <c:dLbls>
          <c:showLegendKey val="0"/>
          <c:showVal val="0"/>
          <c:showCatName val="0"/>
          <c:showSerName val="0"/>
          <c:showPercent val="0"/>
          <c:showBubbleSize val="0"/>
        </c:dLbls>
        <c:marker val="1"/>
        <c:smooth val="0"/>
        <c:axId val="715137295"/>
        <c:axId val="715160815"/>
      </c:lineChart>
      <c:catAx>
        <c:axId val="715137295"/>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ptos" panose="020B0004020202020204" pitchFamily="34" charset="0"/>
                <a:ea typeface="+mn-ea"/>
                <a:cs typeface="+mn-cs"/>
              </a:defRPr>
            </a:pPr>
            <a:endParaRPr lang="af-ZA"/>
          </a:p>
        </c:txPr>
        <c:crossAx val="715160815"/>
        <c:crosses val="autoZero"/>
        <c:auto val="1"/>
        <c:lblAlgn val="r"/>
        <c:lblOffset val="100"/>
        <c:noMultiLvlLbl val="0"/>
      </c:catAx>
      <c:valAx>
        <c:axId val="71516081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ptos" panose="020B0004020202020204" pitchFamily="34" charset="0"/>
                <a:ea typeface="+mn-ea"/>
                <a:cs typeface="+mn-cs"/>
              </a:defRPr>
            </a:pPr>
            <a:endParaRPr lang="af-ZA"/>
          </a:p>
        </c:txPr>
        <c:crossAx val="715137295"/>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ptos" panose="020B0004020202020204" pitchFamily="34" charset="0"/>
              <a:ea typeface="+mn-ea"/>
              <a:cs typeface="+mn-cs"/>
            </a:defRPr>
          </a:pPr>
          <a:endParaRPr lang="af-ZA"/>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Aptos" panose="020B0004020202020204" pitchFamily="34" charset="0"/>
        </a:defRPr>
      </a:pPr>
      <a:endParaRPr lang="af-ZA"/>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640674603174599E-2"/>
          <c:y val="5.9039682539682538E-2"/>
          <c:w val="0.78144087301587306"/>
          <c:h val="0.67833134920634919"/>
        </c:manualLayout>
      </c:layout>
      <c:lineChart>
        <c:grouping val="standard"/>
        <c:varyColors val="0"/>
        <c:ser>
          <c:idx val="0"/>
          <c:order val="0"/>
          <c:tx>
            <c:strRef>
              <c:f>'Appendix Four_NGET'!$B$209</c:f>
              <c:strCache>
                <c:ptCount val="1"/>
                <c:pt idx="0">
                  <c:v>Actual  / Forecast</c:v>
                </c:pt>
              </c:strCache>
            </c:strRef>
          </c:tx>
          <c:spPr>
            <a:ln w="28575" cap="rnd">
              <a:solidFill>
                <a:srgbClr val="12436D"/>
              </a:solidFill>
              <a:round/>
            </a:ln>
            <a:effectLst/>
          </c:spPr>
          <c:marker>
            <c:symbol val="square"/>
            <c:size val="5"/>
            <c:spPr>
              <a:solidFill>
                <a:srgbClr val="12436D"/>
              </a:solidFill>
              <a:ln w="9525">
                <a:solidFill>
                  <a:srgbClr val="12436D"/>
                </a:solidFill>
              </a:ln>
              <a:effectLst/>
            </c:spPr>
          </c:marker>
          <c:cat>
            <c:strRef>
              <c:f>'Appendix Four_NGET'!$C$208:$G$208</c:f>
              <c:strCache>
                <c:ptCount val="5"/>
                <c:pt idx="0">
                  <c:v>2021/2022</c:v>
                </c:pt>
                <c:pt idx="1">
                  <c:v>2022/2023</c:v>
                </c:pt>
                <c:pt idx="2">
                  <c:v>2023/2024</c:v>
                </c:pt>
                <c:pt idx="3">
                  <c:v>2024/2025</c:v>
                </c:pt>
                <c:pt idx="4">
                  <c:v>2025/2026</c:v>
                </c:pt>
              </c:strCache>
            </c:strRef>
          </c:cat>
          <c:val>
            <c:numRef>
              <c:f>'Appendix Four_NGET'!$C$209:$G$209</c:f>
              <c:numCache>
                <c:formatCode>0</c:formatCode>
                <c:ptCount val="5"/>
                <c:pt idx="0">
                  <c:v>66.466511733282502</c:v>
                </c:pt>
                <c:pt idx="1">
                  <c:v>56.239656106818657</c:v>
                </c:pt>
                <c:pt idx="2">
                  <c:v>74.222862305662218</c:v>
                </c:pt>
                <c:pt idx="3">
                  <c:v>72.170268214954149</c:v>
                </c:pt>
                <c:pt idx="4">
                  <c:v>50.349823037418616</c:v>
                </c:pt>
              </c:numCache>
            </c:numRef>
          </c:val>
          <c:smooth val="0"/>
          <c:extLst>
            <c:ext xmlns:c16="http://schemas.microsoft.com/office/drawing/2014/chart" uri="{C3380CC4-5D6E-409C-BE32-E72D297353CC}">
              <c16:uniqueId val="{00000000-8F73-4C58-814F-3E28D52664F9}"/>
            </c:ext>
          </c:extLst>
        </c:ser>
        <c:ser>
          <c:idx val="1"/>
          <c:order val="1"/>
          <c:tx>
            <c:strRef>
              <c:f>'Appendix Four_NGET'!$B$210</c:f>
              <c:strCache>
                <c:ptCount val="1"/>
                <c:pt idx="0">
                  <c:v>baseline allowance (post efficiency)</c:v>
                </c:pt>
              </c:strCache>
            </c:strRef>
          </c:tx>
          <c:spPr>
            <a:ln w="28575" cap="rnd">
              <a:solidFill>
                <a:srgbClr val="28A197"/>
              </a:solidFill>
              <a:prstDash val="dash"/>
              <a:round/>
            </a:ln>
            <a:effectLst/>
          </c:spPr>
          <c:marker>
            <c:symbol val="none"/>
          </c:marker>
          <c:cat>
            <c:strRef>
              <c:f>'Appendix Four_NGET'!$C$208:$G$208</c:f>
              <c:strCache>
                <c:ptCount val="5"/>
                <c:pt idx="0">
                  <c:v>2021/2022</c:v>
                </c:pt>
                <c:pt idx="1">
                  <c:v>2022/2023</c:v>
                </c:pt>
                <c:pt idx="2">
                  <c:v>2023/2024</c:v>
                </c:pt>
                <c:pt idx="3">
                  <c:v>2024/2025</c:v>
                </c:pt>
                <c:pt idx="4">
                  <c:v>2025/2026</c:v>
                </c:pt>
              </c:strCache>
            </c:strRef>
          </c:cat>
          <c:val>
            <c:numRef>
              <c:f>'Appendix Four_NGET'!$C$210:$G$210</c:f>
              <c:numCache>
                <c:formatCode>0</c:formatCode>
                <c:ptCount val="5"/>
                <c:pt idx="0">
                  <c:v>72.771444626252674</c:v>
                </c:pt>
                <c:pt idx="1">
                  <c:v>91.312842997955045</c:v>
                </c:pt>
                <c:pt idx="2">
                  <c:v>95.270818471972262</c:v>
                </c:pt>
                <c:pt idx="3">
                  <c:v>65.246523987445769</c:v>
                </c:pt>
                <c:pt idx="4">
                  <c:v>68.87206453489857</c:v>
                </c:pt>
              </c:numCache>
            </c:numRef>
          </c:val>
          <c:smooth val="0"/>
          <c:extLst>
            <c:ext xmlns:c16="http://schemas.microsoft.com/office/drawing/2014/chart" uri="{C3380CC4-5D6E-409C-BE32-E72D297353CC}">
              <c16:uniqueId val="{00000001-8F73-4C58-814F-3E28D52664F9}"/>
            </c:ext>
          </c:extLst>
        </c:ser>
        <c:dLbls>
          <c:showLegendKey val="0"/>
          <c:showVal val="0"/>
          <c:showCatName val="0"/>
          <c:showSerName val="0"/>
          <c:showPercent val="0"/>
          <c:showBubbleSize val="0"/>
        </c:dLbls>
        <c:marker val="1"/>
        <c:smooth val="0"/>
        <c:axId val="131328480"/>
        <c:axId val="131330880"/>
      </c:lineChart>
      <c:catAx>
        <c:axId val="1313284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ptos" panose="020B0004020202020204" pitchFamily="34" charset="0"/>
                <a:ea typeface="+mn-ea"/>
                <a:cs typeface="+mn-cs"/>
              </a:defRPr>
            </a:pPr>
            <a:endParaRPr lang="af-ZA"/>
          </a:p>
        </c:txPr>
        <c:crossAx val="131330880"/>
        <c:crosses val="autoZero"/>
        <c:auto val="1"/>
        <c:lblAlgn val="r"/>
        <c:lblOffset val="100"/>
        <c:noMultiLvlLbl val="0"/>
      </c:catAx>
      <c:valAx>
        <c:axId val="1313308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ptos" panose="020B0004020202020204" pitchFamily="34" charset="0"/>
                <a:ea typeface="+mn-ea"/>
                <a:cs typeface="+mn-cs"/>
              </a:defRPr>
            </a:pPr>
            <a:endParaRPr lang="af-ZA"/>
          </a:p>
        </c:txPr>
        <c:crossAx val="13132848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ptos" panose="020B0004020202020204" pitchFamily="34" charset="0"/>
              <a:ea typeface="+mn-ea"/>
              <a:cs typeface="+mn-cs"/>
            </a:defRPr>
          </a:pPr>
          <a:endParaRPr lang="af-ZA"/>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Aptos" panose="020B0004020202020204" pitchFamily="34" charset="0"/>
        </a:defRPr>
      </a:pPr>
      <a:endParaRPr lang="af-ZA"/>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640674603174599E-2"/>
          <c:y val="5.9039682539682538E-2"/>
          <c:w val="0.78648055555555552"/>
          <c:h val="0.67833134920634919"/>
        </c:manualLayout>
      </c:layout>
      <c:lineChart>
        <c:grouping val="standard"/>
        <c:varyColors val="0"/>
        <c:ser>
          <c:idx val="0"/>
          <c:order val="0"/>
          <c:tx>
            <c:strRef>
              <c:f>'Appendix Four_SHET'!$B$193</c:f>
              <c:strCache>
                <c:ptCount val="1"/>
                <c:pt idx="0">
                  <c:v>Actual  / Forecast</c:v>
                </c:pt>
              </c:strCache>
            </c:strRef>
          </c:tx>
          <c:spPr>
            <a:ln w="28575" cap="rnd">
              <a:solidFill>
                <a:srgbClr val="12436D"/>
              </a:solidFill>
              <a:round/>
            </a:ln>
            <a:effectLst/>
          </c:spPr>
          <c:marker>
            <c:symbol val="square"/>
            <c:size val="5"/>
            <c:spPr>
              <a:solidFill>
                <a:srgbClr val="12436D"/>
              </a:solidFill>
              <a:ln w="9525">
                <a:solidFill>
                  <a:srgbClr val="12436D"/>
                </a:solidFill>
              </a:ln>
              <a:effectLst/>
            </c:spPr>
          </c:marker>
          <c:cat>
            <c:strRef>
              <c:f>'Appendix Four_SHET'!$C$192:$G$192</c:f>
              <c:strCache>
                <c:ptCount val="5"/>
                <c:pt idx="0">
                  <c:v>2021/2022</c:v>
                </c:pt>
                <c:pt idx="1">
                  <c:v>2022/2023</c:v>
                </c:pt>
                <c:pt idx="2">
                  <c:v>2023/2024</c:v>
                </c:pt>
                <c:pt idx="3">
                  <c:v>2024/2025</c:v>
                </c:pt>
                <c:pt idx="4">
                  <c:v>2025/2026</c:v>
                </c:pt>
              </c:strCache>
            </c:strRef>
          </c:cat>
          <c:val>
            <c:numRef>
              <c:f>'Appendix Four_SHET'!$C$193:$G$193</c:f>
              <c:numCache>
                <c:formatCode>0</c:formatCode>
                <c:ptCount val="5"/>
                <c:pt idx="0">
                  <c:v>7.6654869337541713</c:v>
                </c:pt>
                <c:pt idx="1">
                  <c:v>3.9647396056150863</c:v>
                </c:pt>
                <c:pt idx="2">
                  <c:v>22.488399908784327</c:v>
                </c:pt>
                <c:pt idx="3">
                  <c:v>37.206745066004792</c:v>
                </c:pt>
                <c:pt idx="4">
                  <c:v>25.324873288713345</c:v>
                </c:pt>
              </c:numCache>
            </c:numRef>
          </c:val>
          <c:smooth val="0"/>
          <c:extLst>
            <c:ext xmlns:c16="http://schemas.microsoft.com/office/drawing/2014/chart" uri="{C3380CC4-5D6E-409C-BE32-E72D297353CC}">
              <c16:uniqueId val="{00000000-7E0A-47E9-A9FB-A46666CFDB73}"/>
            </c:ext>
          </c:extLst>
        </c:ser>
        <c:ser>
          <c:idx val="1"/>
          <c:order val="1"/>
          <c:tx>
            <c:strRef>
              <c:f>'Appendix Four_SHET'!$B$194</c:f>
              <c:strCache>
                <c:ptCount val="1"/>
                <c:pt idx="0">
                  <c:v>baseline allowance (post efficiency)</c:v>
                </c:pt>
              </c:strCache>
            </c:strRef>
          </c:tx>
          <c:spPr>
            <a:ln w="28575" cap="rnd">
              <a:solidFill>
                <a:srgbClr val="28A197"/>
              </a:solidFill>
              <a:prstDash val="dash"/>
              <a:round/>
            </a:ln>
            <a:effectLst/>
          </c:spPr>
          <c:marker>
            <c:symbol val="none"/>
          </c:marker>
          <c:cat>
            <c:strRef>
              <c:f>'Appendix Four_SHET'!$C$192:$G$192</c:f>
              <c:strCache>
                <c:ptCount val="5"/>
                <c:pt idx="0">
                  <c:v>2021/2022</c:v>
                </c:pt>
                <c:pt idx="1">
                  <c:v>2022/2023</c:v>
                </c:pt>
                <c:pt idx="2">
                  <c:v>2023/2024</c:v>
                </c:pt>
                <c:pt idx="3">
                  <c:v>2024/2025</c:v>
                </c:pt>
                <c:pt idx="4">
                  <c:v>2025/2026</c:v>
                </c:pt>
              </c:strCache>
            </c:strRef>
          </c:cat>
          <c:val>
            <c:numRef>
              <c:f>'Appendix Four_SHET'!$C$194:$G$194</c:f>
              <c:numCache>
                <c:formatCode>0</c:formatCode>
                <c:ptCount val="5"/>
                <c:pt idx="0">
                  <c:v>16.192353212301999</c:v>
                </c:pt>
                <c:pt idx="1">
                  <c:v>33.310951267138023</c:v>
                </c:pt>
                <c:pt idx="2">
                  <c:v>30.574761550302142</c:v>
                </c:pt>
                <c:pt idx="3">
                  <c:v>11.951333556849496</c:v>
                </c:pt>
                <c:pt idx="4">
                  <c:v>6.4596222853648957</c:v>
                </c:pt>
              </c:numCache>
            </c:numRef>
          </c:val>
          <c:smooth val="0"/>
          <c:extLst>
            <c:ext xmlns:c16="http://schemas.microsoft.com/office/drawing/2014/chart" uri="{C3380CC4-5D6E-409C-BE32-E72D297353CC}">
              <c16:uniqueId val="{00000001-7E0A-47E9-A9FB-A46666CFDB73}"/>
            </c:ext>
          </c:extLst>
        </c:ser>
        <c:dLbls>
          <c:showLegendKey val="0"/>
          <c:showVal val="0"/>
          <c:showCatName val="0"/>
          <c:showSerName val="0"/>
          <c:showPercent val="0"/>
          <c:showBubbleSize val="0"/>
        </c:dLbls>
        <c:marker val="1"/>
        <c:smooth val="0"/>
        <c:axId val="186476048"/>
        <c:axId val="186488048"/>
      </c:lineChart>
      <c:catAx>
        <c:axId val="1864760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ptos" panose="020B0004020202020204" pitchFamily="34" charset="0"/>
                <a:ea typeface="+mn-ea"/>
                <a:cs typeface="+mn-cs"/>
              </a:defRPr>
            </a:pPr>
            <a:endParaRPr lang="af-ZA"/>
          </a:p>
        </c:txPr>
        <c:crossAx val="186488048"/>
        <c:crosses val="autoZero"/>
        <c:auto val="1"/>
        <c:lblAlgn val="r"/>
        <c:lblOffset val="100"/>
        <c:noMultiLvlLbl val="0"/>
      </c:catAx>
      <c:valAx>
        <c:axId val="1864880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ptos" panose="020B0004020202020204" pitchFamily="34" charset="0"/>
                <a:ea typeface="+mn-ea"/>
                <a:cs typeface="+mn-cs"/>
              </a:defRPr>
            </a:pPr>
            <a:endParaRPr lang="af-ZA"/>
          </a:p>
        </c:txPr>
        <c:crossAx val="18647604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ptos" panose="020B0004020202020204" pitchFamily="34" charset="0"/>
              <a:ea typeface="+mn-ea"/>
              <a:cs typeface="+mn-cs"/>
            </a:defRPr>
          </a:pPr>
          <a:endParaRPr lang="af-ZA"/>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Aptos" panose="020B0004020202020204" pitchFamily="34" charset="0"/>
        </a:defRPr>
      </a:pPr>
      <a:endParaRPr lang="af-ZA"/>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640674603174599E-2"/>
          <c:y val="5.9039682539682538E-2"/>
          <c:w val="0.77892103174603178"/>
          <c:h val="0.67833134920634919"/>
        </c:manualLayout>
      </c:layout>
      <c:lineChart>
        <c:grouping val="standard"/>
        <c:varyColors val="0"/>
        <c:ser>
          <c:idx val="0"/>
          <c:order val="0"/>
          <c:tx>
            <c:strRef>
              <c:f>'Appendix Four_SHET'!$F$84</c:f>
              <c:strCache>
                <c:ptCount val="1"/>
                <c:pt idx="0">
                  <c:v>Expenditure (actual and forecast)</c:v>
                </c:pt>
              </c:strCache>
            </c:strRef>
          </c:tx>
          <c:spPr>
            <a:ln w="28575" cap="rnd">
              <a:solidFill>
                <a:srgbClr val="12436D"/>
              </a:solidFill>
              <a:round/>
            </a:ln>
            <a:effectLst/>
          </c:spPr>
          <c:marker>
            <c:symbol val="square"/>
            <c:size val="5"/>
            <c:spPr>
              <a:solidFill>
                <a:srgbClr val="12436D"/>
              </a:solidFill>
              <a:ln w="9525">
                <a:solidFill>
                  <a:srgbClr val="12436D"/>
                </a:solidFill>
              </a:ln>
              <a:effectLst/>
            </c:spPr>
          </c:marker>
          <c:cat>
            <c:strRef>
              <c:f>'Appendix Four_SHET'!$G$83:$K$83</c:f>
              <c:strCache>
                <c:ptCount val="5"/>
                <c:pt idx="0">
                  <c:v>2021/2022</c:v>
                </c:pt>
                <c:pt idx="1">
                  <c:v>2022/2023</c:v>
                </c:pt>
                <c:pt idx="2">
                  <c:v>2023/2024</c:v>
                </c:pt>
                <c:pt idx="3">
                  <c:v>2024/2025</c:v>
                </c:pt>
                <c:pt idx="4">
                  <c:v>2025/2026</c:v>
                </c:pt>
              </c:strCache>
            </c:strRef>
          </c:cat>
          <c:val>
            <c:numRef>
              <c:f>'Appendix Four_SHET'!$G$84:$K$84</c:f>
              <c:numCache>
                <c:formatCode>0</c:formatCode>
                <c:ptCount val="5"/>
                <c:pt idx="0">
                  <c:v>416.0374416379924</c:v>
                </c:pt>
                <c:pt idx="1">
                  <c:v>403.42024736251278</c:v>
                </c:pt>
                <c:pt idx="2">
                  <c:v>313.02013325972734</c:v>
                </c:pt>
                <c:pt idx="3">
                  <c:v>545.68030975699662</c:v>
                </c:pt>
                <c:pt idx="4">
                  <c:v>843.21453213189989</c:v>
                </c:pt>
              </c:numCache>
            </c:numRef>
          </c:val>
          <c:smooth val="0"/>
          <c:extLst>
            <c:ext xmlns:c16="http://schemas.microsoft.com/office/drawing/2014/chart" uri="{C3380CC4-5D6E-409C-BE32-E72D297353CC}">
              <c16:uniqueId val="{00000000-CCF0-4CFD-A425-AE307BB498D9}"/>
            </c:ext>
          </c:extLst>
        </c:ser>
        <c:ser>
          <c:idx val="1"/>
          <c:order val="1"/>
          <c:tx>
            <c:strRef>
              <c:f>'Appendix Four_SHET'!$F$85</c:f>
              <c:strCache>
                <c:ptCount val="1"/>
                <c:pt idx="0">
                  <c:v>Adjusted allowance</c:v>
                </c:pt>
              </c:strCache>
            </c:strRef>
          </c:tx>
          <c:spPr>
            <a:ln w="28575" cap="rnd">
              <a:solidFill>
                <a:srgbClr val="28A197"/>
              </a:solidFill>
              <a:prstDash val="dash"/>
              <a:round/>
            </a:ln>
            <a:effectLst/>
          </c:spPr>
          <c:marker>
            <c:symbol val="none"/>
          </c:marker>
          <c:cat>
            <c:strRef>
              <c:f>'Appendix Four_SHET'!$G$83:$K$83</c:f>
              <c:strCache>
                <c:ptCount val="5"/>
                <c:pt idx="0">
                  <c:v>2021/2022</c:v>
                </c:pt>
                <c:pt idx="1">
                  <c:v>2022/2023</c:v>
                </c:pt>
                <c:pt idx="2">
                  <c:v>2023/2024</c:v>
                </c:pt>
                <c:pt idx="3">
                  <c:v>2024/2025</c:v>
                </c:pt>
                <c:pt idx="4">
                  <c:v>2025/2026</c:v>
                </c:pt>
              </c:strCache>
            </c:strRef>
          </c:cat>
          <c:val>
            <c:numRef>
              <c:f>'Appendix Four_SHET'!$G$85:$K$85</c:f>
              <c:numCache>
                <c:formatCode>0</c:formatCode>
                <c:ptCount val="5"/>
                <c:pt idx="0">
                  <c:v>357.45584336645538</c:v>
                </c:pt>
                <c:pt idx="1">
                  <c:v>274.59005069626642</c:v>
                </c:pt>
                <c:pt idx="2">
                  <c:v>288.17402701245618</c:v>
                </c:pt>
                <c:pt idx="3">
                  <c:v>495.34683547784471</c:v>
                </c:pt>
                <c:pt idx="4">
                  <c:v>809.15402106398392</c:v>
                </c:pt>
              </c:numCache>
            </c:numRef>
          </c:val>
          <c:smooth val="0"/>
          <c:extLst>
            <c:ext xmlns:c16="http://schemas.microsoft.com/office/drawing/2014/chart" uri="{C3380CC4-5D6E-409C-BE32-E72D297353CC}">
              <c16:uniqueId val="{00000001-CCF0-4CFD-A425-AE307BB498D9}"/>
            </c:ext>
          </c:extLst>
        </c:ser>
        <c:dLbls>
          <c:showLegendKey val="0"/>
          <c:showVal val="0"/>
          <c:showCatName val="0"/>
          <c:showSerName val="0"/>
          <c:showPercent val="0"/>
          <c:showBubbleSize val="0"/>
        </c:dLbls>
        <c:marker val="1"/>
        <c:smooth val="0"/>
        <c:axId val="329029328"/>
        <c:axId val="329023568"/>
      </c:lineChart>
      <c:catAx>
        <c:axId val="3290293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ptos" panose="020B0004020202020204" pitchFamily="34" charset="0"/>
                <a:ea typeface="+mn-ea"/>
                <a:cs typeface="+mn-cs"/>
              </a:defRPr>
            </a:pPr>
            <a:endParaRPr lang="af-ZA"/>
          </a:p>
        </c:txPr>
        <c:crossAx val="329023568"/>
        <c:crosses val="autoZero"/>
        <c:auto val="1"/>
        <c:lblAlgn val="r"/>
        <c:lblOffset val="100"/>
        <c:noMultiLvlLbl val="0"/>
      </c:catAx>
      <c:valAx>
        <c:axId val="3290235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ptos" panose="020B0004020202020204" pitchFamily="34" charset="0"/>
                <a:ea typeface="+mn-ea"/>
                <a:cs typeface="+mn-cs"/>
              </a:defRPr>
            </a:pPr>
            <a:endParaRPr lang="af-ZA"/>
          </a:p>
        </c:txPr>
        <c:crossAx val="32902932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ptos" panose="020B0004020202020204" pitchFamily="34" charset="0"/>
              <a:ea typeface="+mn-ea"/>
              <a:cs typeface="+mn-cs"/>
            </a:defRPr>
          </a:pPr>
          <a:endParaRPr lang="af-ZA"/>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Aptos" panose="020B0004020202020204" pitchFamily="34" charset="0"/>
        </a:defRPr>
      </a:pPr>
      <a:endParaRPr lang="af-ZA"/>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38869047619048E-2"/>
          <c:y val="5.9039682539682538E-2"/>
          <c:w val="0.7888978174603174"/>
          <c:h val="0.67833134920634919"/>
        </c:manualLayout>
      </c:layout>
      <c:lineChart>
        <c:grouping val="standard"/>
        <c:varyColors val="0"/>
        <c:ser>
          <c:idx val="0"/>
          <c:order val="0"/>
          <c:tx>
            <c:strRef>
              <c:f>'Appendix Four_SHET'!$B$159</c:f>
              <c:strCache>
                <c:ptCount val="1"/>
                <c:pt idx="0">
                  <c:v>Spend (all cost categories) </c:v>
                </c:pt>
              </c:strCache>
            </c:strRef>
          </c:tx>
          <c:spPr>
            <a:ln w="28575" cap="rnd">
              <a:solidFill>
                <a:srgbClr val="12436D"/>
              </a:solidFill>
              <a:round/>
            </a:ln>
            <a:effectLst/>
          </c:spPr>
          <c:marker>
            <c:symbol val="square"/>
            <c:size val="5"/>
            <c:spPr>
              <a:solidFill>
                <a:srgbClr val="12436D"/>
              </a:solidFill>
              <a:ln w="9525">
                <a:solidFill>
                  <a:srgbClr val="12436D"/>
                </a:solidFill>
              </a:ln>
              <a:effectLst/>
            </c:spPr>
          </c:marker>
          <c:cat>
            <c:strRef>
              <c:f>'Appendix Four_SHET'!$C$158:$G$158</c:f>
              <c:strCache>
                <c:ptCount val="5"/>
                <c:pt idx="0">
                  <c:v>2021/2022</c:v>
                </c:pt>
                <c:pt idx="1">
                  <c:v>2022/2023</c:v>
                </c:pt>
                <c:pt idx="2">
                  <c:v>2023/2024</c:v>
                </c:pt>
                <c:pt idx="3">
                  <c:v>2024/2025</c:v>
                </c:pt>
                <c:pt idx="4">
                  <c:v>2025/2026</c:v>
                </c:pt>
              </c:strCache>
            </c:strRef>
          </c:cat>
          <c:val>
            <c:numRef>
              <c:f>'Appendix Four_SHET'!$C$159:$G$159</c:f>
              <c:numCache>
                <c:formatCode>0</c:formatCode>
                <c:ptCount val="5"/>
                <c:pt idx="0">
                  <c:v>115.54855325770764</c:v>
                </c:pt>
                <c:pt idx="1">
                  <c:v>177.59065910925773</c:v>
                </c:pt>
                <c:pt idx="2">
                  <c:v>189.05784182698184</c:v>
                </c:pt>
                <c:pt idx="3">
                  <c:v>242.11758865734285</c:v>
                </c:pt>
                <c:pt idx="4">
                  <c:v>119.98650459386849</c:v>
                </c:pt>
              </c:numCache>
            </c:numRef>
          </c:val>
          <c:smooth val="0"/>
          <c:extLst>
            <c:ext xmlns:c16="http://schemas.microsoft.com/office/drawing/2014/chart" uri="{C3380CC4-5D6E-409C-BE32-E72D297353CC}">
              <c16:uniqueId val="{00000000-4830-4F01-9BFA-99B115EF042C}"/>
            </c:ext>
          </c:extLst>
        </c:ser>
        <c:ser>
          <c:idx val="1"/>
          <c:order val="1"/>
          <c:tx>
            <c:strRef>
              <c:f>'Appendix Four_SHET'!$B$160</c:f>
              <c:strCache>
                <c:ptCount val="1"/>
                <c:pt idx="0">
                  <c:v>Adjusted allowance </c:v>
                </c:pt>
              </c:strCache>
            </c:strRef>
          </c:tx>
          <c:spPr>
            <a:ln w="28575" cap="rnd">
              <a:solidFill>
                <a:srgbClr val="28A197"/>
              </a:solidFill>
              <a:prstDash val="dash"/>
              <a:round/>
            </a:ln>
            <a:effectLst/>
          </c:spPr>
          <c:marker>
            <c:symbol val="none"/>
          </c:marker>
          <c:cat>
            <c:strRef>
              <c:f>'Appendix Four_SHET'!$C$158:$G$158</c:f>
              <c:strCache>
                <c:ptCount val="5"/>
                <c:pt idx="0">
                  <c:v>2021/2022</c:v>
                </c:pt>
                <c:pt idx="1">
                  <c:v>2022/2023</c:v>
                </c:pt>
                <c:pt idx="2">
                  <c:v>2023/2024</c:v>
                </c:pt>
                <c:pt idx="3">
                  <c:v>2024/2025</c:v>
                </c:pt>
                <c:pt idx="4">
                  <c:v>2025/2026</c:v>
                </c:pt>
              </c:strCache>
            </c:strRef>
          </c:cat>
          <c:val>
            <c:numRef>
              <c:f>'Appendix Four_SHET'!$C$160:$G$160</c:f>
              <c:numCache>
                <c:formatCode>0</c:formatCode>
                <c:ptCount val="5"/>
                <c:pt idx="0">
                  <c:v>73.700713005390696</c:v>
                </c:pt>
                <c:pt idx="1">
                  <c:v>78.014586624747309</c:v>
                </c:pt>
                <c:pt idx="2">
                  <c:v>96.026189143920632</c:v>
                </c:pt>
                <c:pt idx="3">
                  <c:v>177.37778322431203</c:v>
                </c:pt>
                <c:pt idx="4">
                  <c:v>259.88546554659189</c:v>
                </c:pt>
              </c:numCache>
            </c:numRef>
          </c:val>
          <c:smooth val="0"/>
          <c:extLst>
            <c:ext xmlns:c16="http://schemas.microsoft.com/office/drawing/2014/chart" uri="{C3380CC4-5D6E-409C-BE32-E72D297353CC}">
              <c16:uniqueId val="{00000001-4830-4F01-9BFA-99B115EF042C}"/>
            </c:ext>
          </c:extLst>
        </c:ser>
        <c:dLbls>
          <c:showLegendKey val="0"/>
          <c:showVal val="0"/>
          <c:showCatName val="0"/>
          <c:showSerName val="0"/>
          <c:showPercent val="0"/>
          <c:showBubbleSize val="0"/>
        </c:dLbls>
        <c:marker val="1"/>
        <c:smooth val="0"/>
        <c:axId val="348930800"/>
        <c:axId val="348926000"/>
      </c:lineChart>
      <c:catAx>
        <c:axId val="34893080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ptos" panose="020B0004020202020204" pitchFamily="34" charset="0"/>
                <a:ea typeface="+mn-ea"/>
                <a:cs typeface="+mn-cs"/>
              </a:defRPr>
            </a:pPr>
            <a:endParaRPr lang="af-ZA"/>
          </a:p>
        </c:txPr>
        <c:crossAx val="348926000"/>
        <c:crosses val="autoZero"/>
        <c:auto val="1"/>
        <c:lblAlgn val="r"/>
        <c:lblOffset val="100"/>
        <c:noMultiLvlLbl val="0"/>
      </c:catAx>
      <c:valAx>
        <c:axId val="3489260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ptos" panose="020B0004020202020204" pitchFamily="34" charset="0"/>
                <a:ea typeface="+mn-ea"/>
                <a:cs typeface="+mn-cs"/>
              </a:defRPr>
            </a:pPr>
            <a:endParaRPr lang="af-ZA"/>
          </a:p>
        </c:txPr>
        <c:crossAx val="34893080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ptos" panose="020B0004020202020204" pitchFamily="34" charset="0"/>
              <a:ea typeface="+mn-ea"/>
              <a:cs typeface="+mn-cs"/>
            </a:defRPr>
          </a:pPr>
          <a:endParaRPr lang="af-ZA"/>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Aptos" panose="020B0004020202020204" pitchFamily="34" charset="0"/>
        </a:defRPr>
      </a:pPr>
      <a:endParaRPr lang="af-ZA"/>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640674603174599E-2"/>
          <c:y val="5.9039682539682538E-2"/>
          <c:w val="0.77136150793650793"/>
          <c:h val="0.67833134920634919"/>
        </c:manualLayout>
      </c:layout>
      <c:lineChart>
        <c:grouping val="standard"/>
        <c:varyColors val="0"/>
        <c:ser>
          <c:idx val="0"/>
          <c:order val="0"/>
          <c:tx>
            <c:strRef>
              <c:f>'Appendix Four_SHET'!$B$232</c:f>
              <c:strCache>
                <c:ptCount val="1"/>
                <c:pt idx="0">
                  <c:v>Actual/Forecast</c:v>
                </c:pt>
              </c:strCache>
            </c:strRef>
          </c:tx>
          <c:spPr>
            <a:ln w="28575" cap="rnd">
              <a:solidFill>
                <a:srgbClr val="12436D"/>
              </a:solidFill>
              <a:round/>
            </a:ln>
            <a:effectLst/>
          </c:spPr>
          <c:marker>
            <c:symbol val="square"/>
            <c:size val="5"/>
            <c:spPr>
              <a:solidFill>
                <a:srgbClr val="12436D"/>
              </a:solidFill>
              <a:ln w="9525">
                <a:solidFill>
                  <a:srgbClr val="12436D"/>
                </a:solidFill>
              </a:ln>
              <a:effectLst/>
            </c:spPr>
          </c:marker>
          <c:cat>
            <c:strRef>
              <c:f>'Appendix Four_SHET'!$C$231:$G$231</c:f>
              <c:strCache>
                <c:ptCount val="5"/>
                <c:pt idx="0">
                  <c:v>2021/2022</c:v>
                </c:pt>
                <c:pt idx="1">
                  <c:v>2022/2023</c:v>
                </c:pt>
                <c:pt idx="2">
                  <c:v>2023/2024</c:v>
                </c:pt>
                <c:pt idx="3">
                  <c:v>2024/2025</c:v>
                </c:pt>
                <c:pt idx="4">
                  <c:v>2025/2026</c:v>
                </c:pt>
              </c:strCache>
            </c:strRef>
          </c:cat>
          <c:val>
            <c:numRef>
              <c:f>'Appendix Four_SHET'!$C$232:$G$232</c:f>
              <c:numCache>
                <c:formatCode>General</c:formatCode>
                <c:ptCount val="5"/>
                <c:pt idx="0">
                  <c:v>11</c:v>
                </c:pt>
                <c:pt idx="1">
                  <c:v>13</c:v>
                </c:pt>
                <c:pt idx="2">
                  <c:v>17</c:v>
                </c:pt>
                <c:pt idx="3">
                  <c:v>36</c:v>
                </c:pt>
                <c:pt idx="4">
                  <c:v>29</c:v>
                </c:pt>
              </c:numCache>
            </c:numRef>
          </c:val>
          <c:smooth val="0"/>
          <c:extLst>
            <c:ext xmlns:c16="http://schemas.microsoft.com/office/drawing/2014/chart" uri="{C3380CC4-5D6E-409C-BE32-E72D297353CC}">
              <c16:uniqueId val="{00000000-F652-447A-9681-BDD9B883381B}"/>
            </c:ext>
          </c:extLst>
        </c:ser>
        <c:ser>
          <c:idx val="1"/>
          <c:order val="1"/>
          <c:tx>
            <c:strRef>
              <c:f>'Appendix Four_SHET'!$B$233</c:f>
              <c:strCache>
                <c:ptCount val="1"/>
                <c:pt idx="0">
                  <c:v>Allowance (post efficiency)</c:v>
                </c:pt>
              </c:strCache>
            </c:strRef>
          </c:tx>
          <c:spPr>
            <a:ln w="28575" cap="rnd">
              <a:solidFill>
                <a:srgbClr val="28A197"/>
              </a:solidFill>
              <a:prstDash val="dash"/>
              <a:round/>
            </a:ln>
            <a:effectLst/>
          </c:spPr>
          <c:marker>
            <c:symbol val="none"/>
          </c:marker>
          <c:cat>
            <c:strRef>
              <c:f>'Appendix Four_SHET'!$C$231:$G$231</c:f>
              <c:strCache>
                <c:ptCount val="5"/>
                <c:pt idx="0">
                  <c:v>2021/2022</c:v>
                </c:pt>
                <c:pt idx="1">
                  <c:v>2022/2023</c:v>
                </c:pt>
                <c:pt idx="2">
                  <c:v>2023/2024</c:v>
                </c:pt>
                <c:pt idx="3">
                  <c:v>2024/2025</c:v>
                </c:pt>
                <c:pt idx="4">
                  <c:v>2025/2026</c:v>
                </c:pt>
              </c:strCache>
            </c:strRef>
          </c:cat>
          <c:val>
            <c:numRef>
              <c:f>'Appendix Four_SHET'!$C$233:$G$233</c:f>
              <c:numCache>
                <c:formatCode>General</c:formatCode>
                <c:ptCount val="5"/>
                <c:pt idx="0">
                  <c:v>17</c:v>
                </c:pt>
                <c:pt idx="1">
                  <c:v>19</c:v>
                </c:pt>
                <c:pt idx="2">
                  <c:v>20</c:v>
                </c:pt>
                <c:pt idx="3">
                  <c:v>24</c:v>
                </c:pt>
                <c:pt idx="4">
                  <c:v>22</c:v>
                </c:pt>
              </c:numCache>
            </c:numRef>
          </c:val>
          <c:smooth val="0"/>
          <c:extLst>
            <c:ext xmlns:c16="http://schemas.microsoft.com/office/drawing/2014/chart" uri="{C3380CC4-5D6E-409C-BE32-E72D297353CC}">
              <c16:uniqueId val="{00000001-F652-447A-9681-BDD9B883381B}"/>
            </c:ext>
          </c:extLst>
        </c:ser>
        <c:dLbls>
          <c:showLegendKey val="0"/>
          <c:showVal val="0"/>
          <c:showCatName val="0"/>
          <c:showSerName val="0"/>
          <c:showPercent val="0"/>
          <c:showBubbleSize val="0"/>
        </c:dLbls>
        <c:marker val="1"/>
        <c:smooth val="0"/>
        <c:axId val="217312400"/>
        <c:axId val="217331600"/>
      </c:lineChart>
      <c:catAx>
        <c:axId val="21731240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ptos" panose="020B0004020202020204" pitchFamily="34" charset="0"/>
                <a:ea typeface="+mn-ea"/>
                <a:cs typeface="+mn-cs"/>
              </a:defRPr>
            </a:pPr>
            <a:endParaRPr lang="af-ZA"/>
          </a:p>
        </c:txPr>
        <c:crossAx val="217331600"/>
        <c:crosses val="autoZero"/>
        <c:auto val="1"/>
        <c:lblAlgn val="r"/>
        <c:lblOffset val="100"/>
        <c:noMultiLvlLbl val="0"/>
      </c:catAx>
      <c:valAx>
        <c:axId val="2173316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ptos" panose="020B0004020202020204" pitchFamily="34" charset="0"/>
                <a:ea typeface="+mn-ea"/>
                <a:cs typeface="+mn-cs"/>
              </a:defRPr>
            </a:pPr>
            <a:endParaRPr lang="af-ZA"/>
          </a:p>
        </c:txPr>
        <c:crossAx val="21731240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ptos" panose="020B0004020202020204" pitchFamily="34" charset="0"/>
              <a:ea typeface="+mn-ea"/>
              <a:cs typeface="+mn-cs"/>
            </a:defRPr>
          </a:pPr>
          <a:endParaRPr lang="af-ZA"/>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Aptos" panose="020B0004020202020204" pitchFamily="34" charset="0"/>
        </a:defRPr>
      </a:pPr>
      <a:endParaRPr lang="af-ZA"/>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'Appendix Four_SHET'!$B$284</c:f>
              <c:strCache>
                <c:ptCount val="1"/>
                <c:pt idx="0">
                  <c:v>Actual  / Forecast</c:v>
                </c:pt>
              </c:strCache>
            </c:strRef>
          </c:tx>
          <c:spPr>
            <a:ln w="28575" cap="rnd">
              <a:solidFill>
                <a:schemeClr val="accent1"/>
              </a:solidFill>
              <a:round/>
            </a:ln>
            <a:effectLst/>
          </c:spPr>
          <c:marker>
            <c:symbol val="square"/>
            <c:size val="5"/>
            <c:spPr>
              <a:solidFill>
                <a:srgbClr val="12436D"/>
              </a:solidFill>
              <a:ln w="9525">
                <a:solidFill>
                  <a:schemeClr val="accent1"/>
                </a:solidFill>
              </a:ln>
              <a:effectLst/>
            </c:spPr>
          </c:marker>
          <c:cat>
            <c:strRef>
              <c:f>'Appendix Four_SHET'!$C$283:$G$283</c:f>
              <c:strCache>
                <c:ptCount val="5"/>
                <c:pt idx="0">
                  <c:v>2021/2022</c:v>
                </c:pt>
                <c:pt idx="1">
                  <c:v>2022/2023</c:v>
                </c:pt>
                <c:pt idx="2">
                  <c:v>2023/2024</c:v>
                </c:pt>
                <c:pt idx="3">
                  <c:v>2024/2025</c:v>
                </c:pt>
                <c:pt idx="4">
                  <c:v>2025/2026</c:v>
                </c:pt>
              </c:strCache>
            </c:strRef>
          </c:cat>
          <c:val>
            <c:numRef>
              <c:f>'Appendix Four_SHET'!$C$284:$G$284</c:f>
              <c:numCache>
                <c:formatCode>0</c:formatCode>
                <c:ptCount val="5"/>
                <c:pt idx="0">
                  <c:v>120.46299999999999</c:v>
                </c:pt>
                <c:pt idx="1">
                  <c:v>130.28199999999998</c:v>
                </c:pt>
                <c:pt idx="2">
                  <c:v>153.29957585576275</c:v>
                </c:pt>
                <c:pt idx="3">
                  <c:v>223.53599999999997</c:v>
                </c:pt>
                <c:pt idx="4">
                  <c:v>279.00200000000001</c:v>
                </c:pt>
              </c:numCache>
            </c:numRef>
          </c:val>
          <c:smooth val="0"/>
          <c:extLst>
            <c:ext xmlns:c16="http://schemas.microsoft.com/office/drawing/2014/chart" uri="{C3380CC4-5D6E-409C-BE32-E72D297353CC}">
              <c16:uniqueId val="{00000000-0154-49F4-9F34-12FB61121A37}"/>
            </c:ext>
          </c:extLst>
        </c:ser>
        <c:ser>
          <c:idx val="1"/>
          <c:order val="1"/>
          <c:tx>
            <c:strRef>
              <c:f>'Appendix Four_SHET'!$B$285</c:f>
              <c:strCache>
                <c:ptCount val="1"/>
                <c:pt idx="0">
                  <c:v>CAI &amp; BSC baseline allowance (post efficiency)</c:v>
                </c:pt>
              </c:strCache>
            </c:strRef>
          </c:tx>
          <c:spPr>
            <a:ln w="28575" cap="rnd">
              <a:solidFill>
                <a:srgbClr val="28A197"/>
              </a:solidFill>
              <a:prstDash val="dash"/>
              <a:round/>
            </a:ln>
            <a:effectLst/>
          </c:spPr>
          <c:marker>
            <c:symbol val="none"/>
          </c:marker>
          <c:cat>
            <c:strRef>
              <c:f>'Appendix Four_SHET'!$C$283:$G$283</c:f>
              <c:strCache>
                <c:ptCount val="5"/>
                <c:pt idx="0">
                  <c:v>2021/2022</c:v>
                </c:pt>
                <c:pt idx="1">
                  <c:v>2022/2023</c:v>
                </c:pt>
                <c:pt idx="2">
                  <c:v>2023/2024</c:v>
                </c:pt>
                <c:pt idx="3">
                  <c:v>2024/2025</c:v>
                </c:pt>
                <c:pt idx="4">
                  <c:v>2025/2026</c:v>
                </c:pt>
              </c:strCache>
            </c:strRef>
          </c:cat>
          <c:val>
            <c:numRef>
              <c:f>'Appendix Four_SHET'!$C$285:$G$285</c:f>
              <c:numCache>
                <c:formatCode>0</c:formatCode>
                <c:ptCount val="5"/>
                <c:pt idx="0">
                  <c:v>84.742795614184331</c:v>
                </c:pt>
                <c:pt idx="1">
                  <c:v>84.132516303106172</c:v>
                </c:pt>
                <c:pt idx="2">
                  <c:v>86.515582812379989</c:v>
                </c:pt>
                <c:pt idx="3">
                  <c:v>94.257633689637686</c:v>
                </c:pt>
                <c:pt idx="4">
                  <c:v>97.803994831291718</c:v>
                </c:pt>
              </c:numCache>
            </c:numRef>
          </c:val>
          <c:smooth val="0"/>
          <c:extLst>
            <c:ext xmlns:c16="http://schemas.microsoft.com/office/drawing/2014/chart" uri="{C3380CC4-5D6E-409C-BE32-E72D297353CC}">
              <c16:uniqueId val="{00000001-0154-49F4-9F34-12FB61121A37}"/>
            </c:ext>
          </c:extLst>
        </c:ser>
        <c:dLbls>
          <c:showLegendKey val="0"/>
          <c:showVal val="0"/>
          <c:showCatName val="0"/>
          <c:showSerName val="0"/>
          <c:showPercent val="0"/>
          <c:showBubbleSize val="0"/>
        </c:dLbls>
        <c:marker val="1"/>
        <c:smooth val="0"/>
        <c:axId val="361786144"/>
        <c:axId val="361784704"/>
      </c:lineChart>
      <c:catAx>
        <c:axId val="361786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ptos" panose="020B0004020202020204" pitchFamily="34" charset="0"/>
                <a:ea typeface="+mn-ea"/>
                <a:cs typeface="+mn-cs"/>
              </a:defRPr>
            </a:pPr>
            <a:endParaRPr lang="af-ZA"/>
          </a:p>
        </c:txPr>
        <c:crossAx val="361784704"/>
        <c:crosses val="autoZero"/>
        <c:auto val="1"/>
        <c:lblAlgn val="ctr"/>
        <c:lblOffset val="100"/>
        <c:noMultiLvlLbl val="0"/>
      </c:catAx>
      <c:valAx>
        <c:axId val="3617847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ptos" panose="020B0004020202020204" pitchFamily="34" charset="0"/>
                <a:ea typeface="+mn-ea"/>
                <a:cs typeface="+mn-cs"/>
              </a:defRPr>
            </a:pPr>
            <a:endParaRPr lang="af-ZA"/>
          </a:p>
        </c:txPr>
        <c:crossAx val="361786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ptos" panose="020B0004020202020204" pitchFamily="34" charset="0"/>
              <a:ea typeface="+mn-ea"/>
              <a:cs typeface="+mn-cs"/>
            </a:defRPr>
          </a:pPr>
          <a:endParaRPr lang="af-ZA"/>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Aptos" panose="020B0004020202020204" pitchFamily="34" charset="0"/>
        </a:defRPr>
      </a:pPr>
      <a:endParaRPr lang="af-ZA"/>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16458040809005E-2"/>
          <c:y val="5.9039682539682538E-2"/>
          <c:w val="0.77797926687180707"/>
          <c:h val="0.67833134920634919"/>
        </c:manualLayout>
      </c:layout>
      <c:lineChart>
        <c:grouping val="standard"/>
        <c:varyColors val="0"/>
        <c:ser>
          <c:idx val="0"/>
          <c:order val="0"/>
          <c:tx>
            <c:strRef>
              <c:f>'Appendix Four_SPT'!$F$84</c:f>
              <c:strCache>
                <c:ptCount val="1"/>
                <c:pt idx="0">
                  <c:v>Expenditure (actual and forecast)</c:v>
                </c:pt>
              </c:strCache>
            </c:strRef>
          </c:tx>
          <c:spPr>
            <a:ln w="28575" cap="rnd">
              <a:solidFill>
                <a:srgbClr val="12436D"/>
              </a:solidFill>
              <a:round/>
            </a:ln>
            <a:effectLst/>
          </c:spPr>
          <c:marker>
            <c:symbol val="square"/>
            <c:size val="5"/>
            <c:spPr>
              <a:solidFill>
                <a:srgbClr val="12436D"/>
              </a:solidFill>
              <a:ln w="9525">
                <a:solidFill>
                  <a:srgbClr val="12436D"/>
                </a:solidFill>
              </a:ln>
              <a:effectLst/>
            </c:spPr>
          </c:marker>
          <c:cat>
            <c:strRef>
              <c:f>'Appendix Four_SPT'!$G$83:$K$83</c:f>
              <c:strCache>
                <c:ptCount val="5"/>
                <c:pt idx="0">
                  <c:v>2021/2022</c:v>
                </c:pt>
                <c:pt idx="1">
                  <c:v>2022/2023</c:v>
                </c:pt>
                <c:pt idx="2">
                  <c:v>2023/2024</c:v>
                </c:pt>
                <c:pt idx="3">
                  <c:v>2024/2025</c:v>
                </c:pt>
                <c:pt idx="4">
                  <c:v>2025/2026</c:v>
                </c:pt>
              </c:strCache>
            </c:strRef>
          </c:cat>
          <c:val>
            <c:numRef>
              <c:f>'Appendix Four_SPT'!$G$84:$K$84</c:f>
              <c:numCache>
                <c:formatCode>0</c:formatCode>
                <c:ptCount val="5"/>
                <c:pt idx="0">
                  <c:v>56.572427144232918</c:v>
                </c:pt>
                <c:pt idx="1">
                  <c:v>86.609816426980927</c:v>
                </c:pt>
                <c:pt idx="2">
                  <c:v>259.16357851415444</c:v>
                </c:pt>
                <c:pt idx="3">
                  <c:v>492.68734879465899</c:v>
                </c:pt>
                <c:pt idx="4">
                  <c:v>662.91546044439622</c:v>
                </c:pt>
              </c:numCache>
            </c:numRef>
          </c:val>
          <c:smooth val="0"/>
          <c:extLst>
            <c:ext xmlns:c16="http://schemas.microsoft.com/office/drawing/2014/chart" uri="{C3380CC4-5D6E-409C-BE32-E72D297353CC}">
              <c16:uniqueId val="{00000000-E86A-44B7-99D0-3820C7A087D5}"/>
            </c:ext>
          </c:extLst>
        </c:ser>
        <c:ser>
          <c:idx val="1"/>
          <c:order val="1"/>
          <c:tx>
            <c:strRef>
              <c:f>'Appendix Four_SPT'!$F$85</c:f>
              <c:strCache>
                <c:ptCount val="1"/>
                <c:pt idx="0">
                  <c:v>Adjusted allowance</c:v>
                </c:pt>
              </c:strCache>
            </c:strRef>
          </c:tx>
          <c:spPr>
            <a:ln w="28575" cap="rnd">
              <a:solidFill>
                <a:srgbClr val="28A197"/>
              </a:solidFill>
              <a:prstDash val="dash"/>
              <a:round/>
            </a:ln>
            <a:effectLst/>
          </c:spPr>
          <c:marker>
            <c:symbol val="none"/>
          </c:marker>
          <c:cat>
            <c:strRef>
              <c:f>'Appendix Four_SPT'!$G$83:$K$83</c:f>
              <c:strCache>
                <c:ptCount val="5"/>
                <c:pt idx="0">
                  <c:v>2021/2022</c:v>
                </c:pt>
                <c:pt idx="1">
                  <c:v>2022/2023</c:v>
                </c:pt>
                <c:pt idx="2">
                  <c:v>2023/2024</c:v>
                </c:pt>
                <c:pt idx="3">
                  <c:v>2024/2025</c:v>
                </c:pt>
                <c:pt idx="4">
                  <c:v>2025/2026</c:v>
                </c:pt>
              </c:strCache>
            </c:strRef>
          </c:cat>
          <c:val>
            <c:numRef>
              <c:f>'Appendix Four_SPT'!$G$85:$K$85</c:f>
              <c:numCache>
                <c:formatCode>0</c:formatCode>
                <c:ptCount val="5"/>
                <c:pt idx="0">
                  <c:v>100.76140520836083</c:v>
                </c:pt>
                <c:pt idx="1">
                  <c:v>152.69827510965897</c:v>
                </c:pt>
                <c:pt idx="2">
                  <c:v>267.85650030590193</c:v>
                </c:pt>
                <c:pt idx="3">
                  <c:v>449.69705770817876</c:v>
                </c:pt>
                <c:pt idx="4">
                  <c:v>610.94313500804719</c:v>
                </c:pt>
              </c:numCache>
            </c:numRef>
          </c:val>
          <c:smooth val="0"/>
          <c:extLst>
            <c:ext xmlns:c16="http://schemas.microsoft.com/office/drawing/2014/chart" uri="{C3380CC4-5D6E-409C-BE32-E72D297353CC}">
              <c16:uniqueId val="{00000001-E86A-44B7-99D0-3820C7A087D5}"/>
            </c:ext>
          </c:extLst>
        </c:ser>
        <c:dLbls>
          <c:showLegendKey val="0"/>
          <c:showVal val="0"/>
          <c:showCatName val="0"/>
          <c:showSerName val="0"/>
          <c:showPercent val="0"/>
          <c:showBubbleSize val="0"/>
        </c:dLbls>
        <c:marker val="1"/>
        <c:smooth val="0"/>
        <c:axId val="361786144"/>
        <c:axId val="361784704"/>
      </c:lineChart>
      <c:catAx>
        <c:axId val="36178614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ptos" panose="020B0004020202020204" pitchFamily="34" charset="0"/>
                <a:ea typeface="+mn-ea"/>
                <a:cs typeface="+mn-cs"/>
              </a:defRPr>
            </a:pPr>
            <a:endParaRPr lang="af-ZA"/>
          </a:p>
        </c:txPr>
        <c:crossAx val="361784704"/>
        <c:crosses val="autoZero"/>
        <c:auto val="1"/>
        <c:lblAlgn val="r"/>
        <c:lblOffset val="100"/>
        <c:noMultiLvlLbl val="0"/>
      </c:catAx>
      <c:valAx>
        <c:axId val="3617847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ptos" panose="020B0004020202020204" pitchFamily="34" charset="0"/>
                <a:ea typeface="+mn-ea"/>
                <a:cs typeface="+mn-cs"/>
              </a:defRPr>
            </a:pPr>
            <a:endParaRPr lang="af-ZA"/>
          </a:p>
        </c:txPr>
        <c:crossAx val="36178614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ptos" panose="020B0004020202020204" pitchFamily="34" charset="0"/>
              <a:ea typeface="+mn-ea"/>
              <a:cs typeface="+mn-cs"/>
            </a:defRPr>
          </a:pPr>
          <a:endParaRPr lang="af-ZA"/>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Aptos" panose="020B0004020202020204" pitchFamily="34" charset="0"/>
        </a:defRPr>
      </a:pPr>
      <a:endParaRPr lang="af-ZA"/>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16458040809005E-2"/>
          <c:y val="5.9039682539682538E-2"/>
          <c:w val="0.77797926687180707"/>
          <c:h val="0.67833134920634919"/>
        </c:manualLayout>
      </c:layout>
      <c:lineChart>
        <c:grouping val="standard"/>
        <c:varyColors val="0"/>
        <c:ser>
          <c:idx val="0"/>
          <c:order val="0"/>
          <c:tx>
            <c:strRef>
              <c:f>'Appendix Four_SPT'!$B$159</c:f>
              <c:strCache>
                <c:ptCount val="1"/>
                <c:pt idx="0">
                  <c:v>Spend (all cost categories) </c:v>
                </c:pt>
              </c:strCache>
            </c:strRef>
          </c:tx>
          <c:spPr>
            <a:ln w="28575" cap="rnd">
              <a:solidFill>
                <a:srgbClr val="12436D"/>
              </a:solidFill>
              <a:round/>
            </a:ln>
            <a:effectLst/>
          </c:spPr>
          <c:marker>
            <c:symbol val="square"/>
            <c:size val="5"/>
            <c:spPr>
              <a:solidFill>
                <a:srgbClr val="12436D"/>
              </a:solidFill>
              <a:ln w="9525">
                <a:solidFill>
                  <a:srgbClr val="12436D"/>
                </a:solidFill>
              </a:ln>
              <a:effectLst/>
            </c:spPr>
          </c:marker>
          <c:cat>
            <c:strRef>
              <c:f>'Appendix Four_SPT'!$C$158:$G$158</c:f>
              <c:strCache>
                <c:ptCount val="5"/>
                <c:pt idx="0">
                  <c:v>2021/2022</c:v>
                </c:pt>
                <c:pt idx="1">
                  <c:v>2022/2023</c:v>
                </c:pt>
                <c:pt idx="2">
                  <c:v>2023/2024</c:v>
                </c:pt>
                <c:pt idx="3">
                  <c:v>2024/2025</c:v>
                </c:pt>
                <c:pt idx="4">
                  <c:v>2025/2026</c:v>
                </c:pt>
              </c:strCache>
            </c:strRef>
          </c:cat>
          <c:val>
            <c:numRef>
              <c:f>'Appendix Four_SPT'!$C$159:$G$159</c:f>
              <c:numCache>
                <c:formatCode>0</c:formatCode>
                <c:ptCount val="5"/>
                <c:pt idx="0">
                  <c:v>88.019251309731573</c:v>
                </c:pt>
                <c:pt idx="1">
                  <c:v>73.111850445469955</c:v>
                </c:pt>
                <c:pt idx="2">
                  <c:v>92.507761947508726</c:v>
                </c:pt>
                <c:pt idx="3">
                  <c:v>134.28039908720814</c:v>
                </c:pt>
                <c:pt idx="4">
                  <c:v>82.832933364206085</c:v>
                </c:pt>
              </c:numCache>
            </c:numRef>
          </c:val>
          <c:smooth val="0"/>
          <c:extLst>
            <c:ext xmlns:c16="http://schemas.microsoft.com/office/drawing/2014/chart" uri="{C3380CC4-5D6E-409C-BE32-E72D297353CC}">
              <c16:uniqueId val="{00000000-D2B9-4685-91DD-979CCE76E768}"/>
            </c:ext>
          </c:extLst>
        </c:ser>
        <c:ser>
          <c:idx val="1"/>
          <c:order val="1"/>
          <c:tx>
            <c:strRef>
              <c:f>'Appendix Four_SPT'!$B$160</c:f>
              <c:strCache>
                <c:ptCount val="1"/>
                <c:pt idx="0">
                  <c:v>Adjusted allowance </c:v>
                </c:pt>
              </c:strCache>
            </c:strRef>
          </c:tx>
          <c:spPr>
            <a:ln w="28575" cap="rnd">
              <a:solidFill>
                <a:srgbClr val="28A197"/>
              </a:solidFill>
              <a:prstDash val="dash"/>
              <a:round/>
            </a:ln>
            <a:effectLst/>
          </c:spPr>
          <c:marker>
            <c:symbol val="none"/>
          </c:marker>
          <c:cat>
            <c:strRef>
              <c:f>'Appendix Four_SPT'!$C$158:$G$158</c:f>
              <c:strCache>
                <c:ptCount val="5"/>
                <c:pt idx="0">
                  <c:v>2021/2022</c:v>
                </c:pt>
                <c:pt idx="1">
                  <c:v>2022/2023</c:v>
                </c:pt>
                <c:pt idx="2">
                  <c:v>2023/2024</c:v>
                </c:pt>
                <c:pt idx="3">
                  <c:v>2024/2025</c:v>
                </c:pt>
                <c:pt idx="4">
                  <c:v>2025/2026</c:v>
                </c:pt>
              </c:strCache>
            </c:strRef>
          </c:cat>
          <c:val>
            <c:numRef>
              <c:f>'Appendix Four_SPT'!$C$160:$G$160</c:f>
              <c:numCache>
                <c:formatCode>0</c:formatCode>
                <c:ptCount val="5"/>
                <c:pt idx="0">
                  <c:v>93.889277704532859</c:v>
                </c:pt>
                <c:pt idx="1">
                  <c:v>100.73274941781062</c:v>
                </c:pt>
                <c:pt idx="2">
                  <c:v>86.951597153081153</c:v>
                </c:pt>
                <c:pt idx="3">
                  <c:v>87.396938087461834</c:v>
                </c:pt>
                <c:pt idx="4">
                  <c:v>65.665980823936209</c:v>
                </c:pt>
              </c:numCache>
            </c:numRef>
          </c:val>
          <c:smooth val="0"/>
          <c:extLst>
            <c:ext xmlns:c16="http://schemas.microsoft.com/office/drawing/2014/chart" uri="{C3380CC4-5D6E-409C-BE32-E72D297353CC}">
              <c16:uniqueId val="{00000001-D2B9-4685-91DD-979CCE76E768}"/>
            </c:ext>
          </c:extLst>
        </c:ser>
        <c:dLbls>
          <c:showLegendKey val="0"/>
          <c:showVal val="0"/>
          <c:showCatName val="0"/>
          <c:showSerName val="0"/>
          <c:showPercent val="0"/>
          <c:showBubbleSize val="0"/>
        </c:dLbls>
        <c:marker val="1"/>
        <c:smooth val="0"/>
        <c:axId val="361786144"/>
        <c:axId val="361784704"/>
      </c:lineChart>
      <c:catAx>
        <c:axId val="36178614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ptos" panose="020B0004020202020204" pitchFamily="34" charset="0"/>
                <a:ea typeface="+mn-ea"/>
                <a:cs typeface="+mn-cs"/>
              </a:defRPr>
            </a:pPr>
            <a:endParaRPr lang="af-ZA"/>
          </a:p>
        </c:txPr>
        <c:crossAx val="361784704"/>
        <c:crosses val="autoZero"/>
        <c:auto val="1"/>
        <c:lblAlgn val="r"/>
        <c:lblOffset val="100"/>
        <c:noMultiLvlLbl val="0"/>
      </c:catAx>
      <c:valAx>
        <c:axId val="3617847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ptos" panose="020B0004020202020204" pitchFamily="34" charset="0"/>
                <a:ea typeface="+mn-ea"/>
                <a:cs typeface="+mn-cs"/>
              </a:defRPr>
            </a:pPr>
            <a:endParaRPr lang="af-ZA"/>
          </a:p>
        </c:txPr>
        <c:crossAx val="36178614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ptos" panose="020B0004020202020204" pitchFamily="34" charset="0"/>
              <a:ea typeface="+mn-ea"/>
              <a:cs typeface="+mn-cs"/>
            </a:defRPr>
          </a:pPr>
          <a:endParaRPr lang="af-ZA"/>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Aptos" panose="020B0004020202020204" pitchFamily="34" charset="0"/>
        </a:defRPr>
      </a:pPr>
      <a:endParaRPr lang="af-ZA"/>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16458040809005E-2"/>
          <c:y val="5.9039682539682538E-2"/>
          <c:w val="0.77797926687180707"/>
          <c:h val="0.67833134920634919"/>
        </c:manualLayout>
      </c:layout>
      <c:lineChart>
        <c:grouping val="standard"/>
        <c:varyColors val="0"/>
        <c:ser>
          <c:idx val="0"/>
          <c:order val="0"/>
          <c:tx>
            <c:strRef>
              <c:f>'Appendix Four_SPT'!$B$193</c:f>
              <c:strCache>
                <c:ptCount val="1"/>
                <c:pt idx="0">
                  <c:v>Actual  / Forecast</c:v>
                </c:pt>
              </c:strCache>
            </c:strRef>
          </c:tx>
          <c:spPr>
            <a:ln w="28575" cap="rnd">
              <a:solidFill>
                <a:srgbClr val="12436D"/>
              </a:solidFill>
              <a:round/>
            </a:ln>
            <a:effectLst/>
          </c:spPr>
          <c:marker>
            <c:symbol val="square"/>
            <c:size val="5"/>
            <c:spPr>
              <a:solidFill>
                <a:srgbClr val="12436D"/>
              </a:solidFill>
              <a:ln w="9525">
                <a:solidFill>
                  <a:srgbClr val="12436D"/>
                </a:solidFill>
              </a:ln>
              <a:effectLst/>
            </c:spPr>
          </c:marker>
          <c:cat>
            <c:strRef>
              <c:f>'Appendix Four_SPT'!$C$192:$G$192</c:f>
              <c:strCache>
                <c:ptCount val="5"/>
                <c:pt idx="0">
                  <c:v>2021/2022</c:v>
                </c:pt>
                <c:pt idx="1">
                  <c:v>2022/2023</c:v>
                </c:pt>
                <c:pt idx="2">
                  <c:v>2023/2024</c:v>
                </c:pt>
                <c:pt idx="3">
                  <c:v>2024/2025</c:v>
                </c:pt>
                <c:pt idx="4">
                  <c:v>2025/2026</c:v>
                </c:pt>
              </c:strCache>
            </c:strRef>
          </c:cat>
          <c:val>
            <c:numRef>
              <c:f>'Appendix Four_SPT'!$C$193:$G$193</c:f>
              <c:numCache>
                <c:formatCode>0</c:formatCode>
                <c:ptCount val="5"/>
                <c:pt idx="0">
                  <c:v>1.6908769507825789</c:v>
                </c:pt>
                <c:pt idx="1">
                  <c:v>2.5438660462791143</c:v>
                </c:pt>
                <c:pt idx="2">
                  <c:v>2.0650595683405348</c:v>
                </c:pt>
                <c:pt idx="3">
                  <c:v>3.2431580499999999</c:v>
                </c:pt>
                <c:pt idx="4">
                  <c:v>5.17036053</c:v>
                </c:pt>
              </c:numCache>
            </c:numRef>
          </c:val>
          <c:smooth val="0"/>
          <c:extLst>
            <c:ext xmlns:c16="http://schemas.microsoft.com/office/drawing/2014/chart" uri="{C3380CC4-5D6E-409C-BE32-E72D297353CC}">
              <c16:uniqueId val="{00000000-FEB9-4409-9541-0D4D75E64474}"/>
            </c:ext>
          </c:extLst>
        </c:ser>
        <c:ser>
          <c:idx val="1"/>
          <c:order val="1"/>
          <c:tx>
            <c:strRef>
              <c:f>'Appendix Four_SPT'!$B$194</c:f>
              <c:strCache>
                <c:ptCount val="1"/>
                <c:pt idx="0">
                  <c:v>baseline allowance (post efficiency)</c:v>
                </c:pt>
              </c:strCache>
            </c:strRef>
          </c:tx>
          <c:spPr>
            <a:ln w="28575" cap="rnd">
              <a:solidFill>
                <a:srgbClr val="28A197"/>
              </a:solidFill>
              <a:prstDash val="dash"/>
              <a:round/>
            </a:ln>
            <a:effectLst/>
          </c:spPr>
          <c:marker>
            <c:symbol val="none"/>
          </c:marker>
          <c:cat>
            <c:strRef>
              <c:f>'Appendix Four_SPT'!$C$192:$G$192</c:f>
              <c:strCache>
                <c:ptCount val="5"/>
                <c:pt idx="0">
                  <c:v>2021/2022</c:v>
                </c:pt>
                <c:pt idx="1">
                  <c:v>2022/2023</c:v>
                </c:pt>
                <c:pt idx="2">
                  <c:v>2023/2024</c:v>
                </c:pt>
                <c:pt idx="3">
                  <c:v>2024/2025</c:v>
                </c:pt>
                <c:pt idx="4">
                  <c:v>2025/2026</c:v>
                </c:pt>
              </c:strCache>
            </c:strRef>
          </c:cat>
          <c:val>
            <c:numRef>
              <c:f>'Appendix Four_SPT'!$C$194:$G$194</c:f>
              <c:numCache>
                <c:formatCode>0</c:formatCode>
                <c:ptCount val="5"/>
                <c:pt idx="0">
                  <c:v>2.6326067909453874</c:v>
                </c:pt>
                <c:pt idx="1">
                  <c:v>1.9147524194831311</c:v>
                </c:pt>
                <c:pt idx="2">
                  <c:v>1.6114834578259936</c:v>
                </c:pt>
                <c:pt idx="3">
                  <c:v>1.8879963497143442</c:v>
                </c:pt>
                <c:pt idx="4">
                  <c:v>1.5256316613910164</c:v>
                </c:pt>
              </c:numCache>
            </c:numRef>
          </c:val>
          <c:smooth val="0"/>
          <c:extLst>
            <c:ext xmlns:c16="http://schemas.microsoft.com/office/drawing/2014/chart" uri="{C3380CC4-5D6E-409C-BE32-E72D297353CC}">
              <c16:uniqueId val="{00000001-FEB9-4409-9541-0D4D75E64474}"/>
            </c:ext>
          </c:extLst>
        </c:ser>
        <c:dLbls>
          <c:showLegendKey val="0"/>
          <c:showVal val="0"/>
          <c:showCatName val="0"/>
          <c:showSerName val="0"/>
          <c:showPercent val="0"/>
          <c:showBubbleSize val="0"/>
        </c:dLbls>
        <c:marker val="1"/>
        <c:smooth val="0"/>
        <c:axId val="361786144"/>
        <c:axId val="361784704"/>
      </c:lineChart>
      <c:catAx>
        <c:axId val="36178614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ptos" panose="020B0004020202020204" pitchFamily="34" charset="0"/>
                <a:ea typeface="+mn-ea"/>
                <a:cs typeface="+mn-cs"/>
              </a:defRPr>
            </a:pPr>
            <a:endParaRPr lang="af-ZA"/>
          </a:p>
        </c:txPr>
        <c:crossAx val="361784704"/>
        <c:crosses val="autoZero"/>
        <c:auto val="1"/>
        <c:lblAlgn val="r"/>
        <c:lblOffset val="100"/>
        <c:noMultiLvlLbl val="0"/>
      </c:catAx>
      <c:valAx>
        <c:axId val="3617847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ptos" panose="020B0004020202020204" pitchFamily="34" charset="0"/>
                <a:ea typeface="+mn-ea"/>
                <a:cs typeface="+mn-cs"/>
              </a:defRPr>
            </a:pPr>
            <a:endParaRPr lang="af-ZA"/>
          </a:p>
        </c:txPr>
        <c:crossAx val="36178614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ptos" panose="020B0004020202020204" pitchFamily="34" charset="0"/>
              <a:ea typeface="+mn-ea"/>
              <a:cs typeface="+mn-cs"/>
            </a:defRPr>
          </a:pPr>
          <a:endParaRPr lang="af-ZA"/>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Aptos" panose="020B0004020202020204" pitchFamily="34" charset="0"/>
        </a:defRPr>
      </a:pPr>
      <a:endParaRPr lang="af-ZA"/>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16458040809005E-2"/>
          <c:y val="5.9039682539682538E-2"/>
          <c:w val="0.77797926687180707"/>
          <c:h val="0.67833134920634919"/>
        </c:manualLayout>
      </c:layout>
      <c:lineChart>
        <c:grouping val="standard"/>
        <c:varyColors val="0"/>
        <c:ser>
          <c:idx val="0"/>
          <c:order val="0"/>
          <c:tx>
            <c:strRef>
              <c:f>'Appendix Four_SPT'!$B$236</c:f>
              <c:strCache>
                <c:ptCount val="1"/>
                <c:pt idx="0">
                  <c:v>Actual/Forecast</c:v>
                </c:pt>
              </c:strCache>
            </c:strRef>
          </c:tx>
          <c:spPr>
            <a:ln w="28575" cap="rnd">
              <a:solidFill>
                <a:srgbClr val="12436D"/>
              </a:solidFill>
              <a:round/>
            </a:ln>
            <a:effectLst/>
          </c:spPr>
          <c:marker>
            <c:symbol val="square"/>
            <c:size val="5"/>
            <c:spPr>
              <a:solidFill>
                <a:srgbClr val="12436D"/>
              </a:solidFill>
              <a:ln w="9525">
                <a:solidFill>
                  <a:srgbClr val="12436D"/>
                </a:solidFill>
              </a:ln>
              <a:effectLst/>
            </c:spPr>
          </c:marker>
          <c:cat>
            <c:strRef>
              <c:f>'Appendix Four_SPT'!$C$235:$G$235</c:f>
              <c:strCache>
                <c:ptCount val="5"/>
                <c:pt idx="0">
                  <c:v>2021/2022</c:v>
                </c:pt>
                <c:pt idx="1">
                  <c:v>2022/2023</c:v>
                </c:pt>
                <c:pt idx="2">
                  <c:v>2023/2024</c:v>
                </c:pt>
                <c:pt idx="3">
                  <c:v>2024/2025</c:v>
                </c:pt>
                <c:pt idx="4">
                  <c:v>2025/2026</c:v>
                </c:pt>
              </c:strCache>
            </c:strRef>
          </c:cat>
          <c:val>
            <c:numRef>
              <c:f>'Appendix Four_SPT'!$C$236:$G$236</c:f>
              <c:numCache>
                <c:formatCode>0</c:formatCode>
                <c:ptCount val="5"/>
                <c:pt idx="0">
                  <c:v>18.838052928545402</c:v>
                </c:pt>
                <c:pt idx="1">
                  <c:v>15.065342334398371</c:v>
                </c:pt>
                <c:pt idx="2">
                  <c:v>20.353733282542461</c:v>
                </c:pt>
                <c:pt idx="3">
                  <c:v>21.002116540468741</c:v>
                </c:pt>
                <c:pt idx="4">
                  <c:v>21.169540747414676</c:v>
                </c:pt>
              </c:numCache>
            </c:numRef>
          </c:val>
          <c:smooth val="0"/>
          <c:extLst>
            <c:ext xmlns:c16="http://schemas.microsoft.com/office/drawing/2014/chart" uri="{C3380CC4-5D6E-409C-BE32-E72D297353CC}">
              <c16:uniqueId val="{00000000-6214-4B85-A257-7C4DB163979B}"/>
            </c:ext>
          </c:extLst>
        </c:ser>
        <c:ser>
          <c:idx val="1"/>
          <c:order val="1"/>
          <c:tx>
            <c:strRef>
              <c:f>'Appendix Four_SPT'!$B$237</c:f>
              <c:strCache>
                <c:ptCount val="1"/>
                <c:pt idx="0">
                  <c:v>Allowance (post efficiency)</c:v>
                </c:pt>
              </c:strCache>
            </c:strRef>
          </c:tx>
          <c:spPr>
            <a:ln w="28575" cap="rnd">
              <a:solidFill>
                <a:srgbClr val="28A197"/>
              </a:solidFill>
              <a:prstDash val="dash"/>
              <a:round/>
            </a:ln>
            <a:effectLst/>
          </c:spPr>
          <c:marker>
            <c:symbol val="none"/>
          </c:marker>
          <c:cat>
            <c:strRef>
              <c:f>'Appendix Four_SPT'!$C$235:$G$235</c:f>
              <c:strCache>
                <c:ptCount val="5"/>
                <c:pt idx="0">
                  <c:v>2021/2022</c:v>
                </c:pt>
                <c:pt idx="1">
                  <c:v>2022/2023</c:v>
                </c:pt>
                <c:pt idx="2">
                  <c:v>2023/2024</c:v>
                </c:pt>
                <c:pt idx="3">
                  <c:v>2024/2025</c:v>
                </c:pt>
                <c:pt idx="4">
                  <c:v>2025/2026</c:v>
                </c:pt>
              </c:strCache>
            </c:strRef>
          </c:cat>
          <c:val>
            <c:numRef>
              <c:f>'Appendix Four_SPT'!$C$237:$G$237</c:f>
              <c:numCache>
                <c:formatCode>0</c:formatCode>
                <c:ptCount val="5"/>
                <c:pt idx="0">
                  <c:v>24.062419498425228</c:v>
                </c:pt>
                <c:pt idx="1">
                  <c:v>22.61990273680841</c:v>
                </c:pt>
                <c:pt idx="2">
                  <c:v>22.548855044988866</c:v>
                </c:pt>
                <c:pt idx="3">
                  <c:v>21.220789633949689</c:v>
                </c:pt>
                <c:pt idx="4">
                  <c:v>19.604423909803081</c:v>
                </c:pt>
              </c:numCache>
            </c:numRef>
          </c:val>
          <c:smooth val="0"/>
          <c:extLst>
            <c:ext xmlns:c16="http://schemas.microsoft.com/office/drawing/2014/chart" uri="{C3380CC4-5D6E-409C-BE32-E72D297353CC}">
              <c16:uniqueId val="{00000001-6214-4B85-A257-7C4DB163979B}"/>
            </c:ext>
          </c:extLst>
        </c:ser>
        <c:dLbls>
          <c:showLegendKey val="0"/>
          <c:showVal val="0"/>
          <c:showCatName val="0"/>
          <c:showSerName val="0"/>
          <c:showPercent val="0"/>
          <c:showBubbleSize val="0"/>
        </c:dLbls>
        <c:marker val="1"/>
        <c:smooth val="0"/>
        <c:axId val="361786144"/>
        <c:axId val="361784704"/>
      </c:lineChart>
      <c:catAx>
        <c:axId val="36178614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ptos" panose="020B0004020202020204" pitchFamily="34" charset="0"/>
                <a:ea typeface="+mn-ea"/>
                <a:cs typeface="+mn-cs"/>
              </a:defRPr>
            </a:pPr>
            <a:endParaRPr lang="af-ZA"/>
          </a:p>
        </c:txPr>
        <c:crossAx val="361784704"/>
        <c:crosses val="autoZero"/>
        <c:auto val="1"/>
        <c:lblAlgn val="r"/>
        <c:lblOffset val="100"/>
        <c:noMultiLvlLbl val="0"/>
      </c:catAx>
      <c:valAx>
        <c:axId val="3617847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ptos" panose="020B0004020202020204" pitchFamily="34" charset="0"/>
                <a:ea typeface="+mn-ea"/>
                <a:cs typeface="+mn-cs"/>
              </a:defRPr>
            </a:pPr>
            <a:endParaRPr lang="af-ZA"/>
          </a:p>
        </c:txPr>
        <c:crossAx val="36178614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ptos" panose="020B0004020202020204" pitchFamily="34" charset="0"/>
              <a:ea typeface="+mn-ea"/>
              <a:cs typeface="+mn-cs"/>
            </a:defRPr>
          </a:pPr>
          <a:endParaRPr lang="af-ZA"/>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Aptos" panose="020B0004020202020204" pitchFamily="34" charset="0"/>
        </a:defRPr>
      </a:pPr>
      <a:endParaRPr lang="af-ZA"/>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16458040809005E-2"/>
          <c:y val="5.9039682539682538E-2"/>
          <c:w val="0.77797926687180707"/>
          <c:h val="0.67833134920634919"/>
        </c:manualLayout>
      </c:layout>
      <c:lineChart>
        <c:grouping val="standard"/>
        <c:varyColors val="0"/>
        <c:ser>
          <c:idx val="0"/>
          <c:order val="0"/>
          <c:tx>
            <c:strRef>
              <c:f>'Appendix Four_SPT'!$B$282</c:f>
              <c:strCache>
                <c:ptCount val="1"/>
                <c:pt idx="0">
                  <c:v>Actual  / Forecast</c:v>
                </c:pt>
              </c:strCache>
            </c:strRef>
          </c:tx>
          <c:spPr>
            <a:ln w="28575" cap="rnd">
              <a:solidFill>
                <a:srgbClr val="12436D"/>
              </a:solidFill>
              <a:round/>
            </a:ln>
            <a:effectLst/>
          </c:spPr>
          <c:marker>
            <c:symbol val="square"/>
            <c:size val="5"/>
            <c:spPr>
              <a:solidFill>
                <a:srgbClr val="12436D"/>
              </a:solidFill>
              <a:ln w="9525">
                <a:solidFill>
                  <a:srgbClr val="12436D"/>
                </a:solidFill>
              </a:ln>
              <a:effectLst/>
            </c:spPr>
          </c:marker>
          <c:cat>
            <c:strRef>
              <c:f>'Appendix Four_SPT'!$C$281:$G$281</c:f>
              <c:strCache>
                <c:ptCount val="5"/>
                <c:pt idx="0">
                  <c:v>2021/2022</c:v>
                </c:pt>
                <c:pt idx="1">
                  <c:v>2022/2023</c:v>
                </c:pt>
                <c:pt idx="2">
                  <c:v>2023/2024</c:v>
                </c:pt>
                <c:pt idx="3">
                  <c:v>2024/2025</c:v>
                </c:pt>
                <c:pt idx="4">
                  <c:v>2025/2026</c:v>
                </c:pt>
              </c:strCache>
            </c:strRef>
          </c:cat>
          <c:val>
            <c:numRef>
              <c:f>'Appendix Four_SPT'!$C$282:$G$282</c:f>
              <c:numCache>
                <c:formatCode>0</c:formatCode>
                <c:ptCount val="5"/>
                <c:pt idx="0">
                  <c:v>61.161203195914382</c:v>
                </c:pt>
                <c:pt idx="1">
                  <c:v>59.699469221681682</c:v>
                </c:pt>
                <c:pt idx="2">
                  <c:v>44.449365031281452</c:v>
                </c:pt>
                <c:pt idx="3">
                  <c:v>54.718914559459222</c:v>
                </c:pt>
                <c:pt idx="4">
                  <c:v>54.140696073412606</c:v>
                </c:pt>
              </c:numCache>
            </c:numRef>
          </c:val>
          <c:smooth val="0"/>
          <c:extLst>
            <c:ext xmlns:c16="http://schemas.microsoft.com/office/drawing/2014/chart" uri="{C3380CC4-5D6E-409C-BE32-E72D297353CC}">
              <c16:uniqueId val="{00000000-A58B-475D-B80C-D8AECB1B73A8}"/>
            </c:ext>
          </c:extLst>
        </c:ser>
        <c:ser>
          <c:idx val="1"/>
          <c:order val="1"/>
          <c:tx>
            <c:strRef>
              <c:f>'Appendix Four_SPT'!$B$283</c:f>
              <c:strCache>
                <c:ptCount val="1"/>
                <c:pt idx="0">
                  <c:v>CAI &amp; BSC baseline allowance (post efficiency)</c:v>
                </c:pt>
              </c:strCache>
            </c:strRef>
          </c:tx>
          <c:spPr>
            <a:ln w="28575" cap="rnd">
              <a:solidFill>
                <a:srgbClr val="28A197"/>
              </a:solidFill>
              <a:prstDash val="dash"/>
              <a:round/>
            </a:ln>
            <a:effectLst/>
          </c:spPr>
          <c:marker>
            <c:symbol val="none"/>
          </c:marker>
          <c:cat>
            <c:strRef>
              <c:f>'Appendix Four_SPT'!$C$281:$G$281</c:f>
              <c:strCache>
                <c:ptCount val="5"/>
                <c:pt idx="0">
                  <c:v>2021/2022</c:v>
                </c:pt>
                <c:pt idx="1">
                  <c:v>2022/2023</c:v>
                </c:pt>
                <c:pt idx="2">
                  <c:v>2023/2024</c:v>
                </c:pt>
                <c:pt idx="3">
                  <c:v>2024/2025</c:v>
                </c:pt>
                <c:pt idx="4">
                  <c:v>2025/2026</c:v>
                </c:pt>
              </c:strCache>
            </c:strRef>
          </c:cat>
          <c:val>
            <c:numRef>
              <c:f>'Appendix Four_SPT'!$C$283:$G$283</c:f>
              <c:numCache>
                <c:formatCode>0</c:formatCode>
                <c:ptCount val="5"/>
                <c:pt idx="0">
                  <c:v>52.164328179118925</c:v>
                </c:pt>
                <c:pt idx="1">
                  <c:v>52.113252047696299</c:v>
                </c:pt>
                <c:pt idx="2">
                  <c:v>52.011605012663878</c:v>
                </c:pt>
                <c:pt idx="3">
                  <c:v>51.467556983807555</c:v>
                </c:pt>
                <c:pt idx="4">
                  <c:v>50.731052347017204</c:v>
                </c:pt>
              </c:numCache>
            </c:numRef>
          </c:val>
          <c:smooth val="0"/>
          <c:extLst>
            <c:ext xmlns:c16="http://schemas.microsoft.com/office/drawing/2014/chart" uri="{C3380CC4-5D6E-409C-BE32-E72D297353CC}">
              <c16:uniqueId val="{00000001-A58B-475D-B80C-D8AECB1B73A8}"/>
            </c:ext>
          </c:extLst>
        </c:ser>
        <c:dLbls>
          <c:showLegendKey val="0"/>
          <c:showVal val="0"/>
          <c:showCatName val="0"/>
          <c:showSerName val="0"/>
          <c:showPercent val="0"/>
          <c:showBubbleSize val="0"/>
        </c:dLbls>
        <c:marker val="1"/>
        <c:smooth val="0"/>
        <c:axId val="361786144"/>
        <c:axId val="361784704"/>
      </c:lineChart>
      <c:catAx>
        <c:axId val="36178614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ptos" panose="020B0004020202020204" pitchFamily="34" charset="0"/>
                <a:ea typeface="+mn-ea"/>
                <a:cs typeface="+mn-cs"/>
              </a:defRPr>
            </a:pPr>
            <a:endParaRPr lang="af-ZA"/>
          </a:p>
        </c:txPr>
        <c:crossAx val="361784704"/>
        <c:crosses val="autoZero"/>
        <c:auto val="1"/>
        <c:lblAlgn val="r"/>
        <c:lblOffset val="100"/>
        <c:noMultiLvlLbl val="0"/>
      </c:catAx>
      <c:valAx>
        <c:axId val="3617847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ptos" panose="020B0004020202020204" pitchFamily="34" charset="0"/>
                <a:ea typeface="+mn-ea"/>
                <a:cs typeface="+mn-cs"/>
              </a:defRPr>
            </a:pPr>
            <a:endParaRPr lang="af-ZA"/>
          </a:p>
        </c:txPr>
        <c:crossAx val="36178614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ptos" panose="020B0004020202020204" pitchFamily="34" charset="0"/>
              <a:ea typeface="+mn-ea"/>
              <a:cs typeface="+mn-cs"/>
            </a:defRPr>
          </a:pPr>
          <a:endParaRPr lang="af-ZA"/>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Aptos" panose="020B0004020202020204" pitchFamily="34" charset="0"/>
        </a:defRPr>
      </a:pPr>
      <a:endParaRPr lang="af-ZA"/>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5" Type="http://schemas.openxmlformats.org/officeDocument/2006/relationships/chart" Target="../charts/chart20.xml"/><Relationship Id="rId4"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5" Type="http://schemas.openxmlformats.org/officeDocument/2006/relationships/chart" Target="../charts/chart25.xml"/><Relationship Id="rId4"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5</xdr:col>
      <xdr:colOff>256959</xdr:colOff>
      <xdr:row>0</xdr:row>
      <xdr:rowOff>713384</xdr:rowOff>
    </xdr:to>
    <xdr:pic>
      <xdr:nvPicPr>
        <xdr:cNvPr id="3" name="Picture 2" descr="image of the Ofgem logo" title="Ofgem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94187" cy="716559"/>
        </a:xfrm>
        <a:prstGeom prst="rect">
          <a:avLst/>
        </a:prstGeom>
      </xdr:spPr>
    </xdr:pic>
    <xdr:clientData/>
  </xdr:twoCellAnchor>
  <xdr:twoCellAnchor editAs="oneCell">
    <xdr:from>
      <xdr:col>5</xdr:col>
      <xdr:colOff>179140</xdr:colOff>
      <xdr:row>0</xdr:row>
      <xdr:rowOff>183509</xdr:rowOff>
    </xdr:from>
    <xdr:to>
      <xdr:col>6</xdr:col>
      <xdr:colOff>554</xdr:colOff>
      <xdr:row>0</xdr:row>
      <xdr:rowOff>542284</xdr:rowOff>
    </xdr:to>
    <xdr:pic>
      <xdr:nvPicPr>
        <xdr:cNvPr id="2" name="Picture 1" title="white box">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05631" y="183509"/>
          <a:ext cx="904875" cy="361950"/>
        </a:xfrm>
        <a:prstGeom prst="rect">
          <a:avLst/>
        </a:prstGeom>
      </xdr:spPr>
    </xdr:pic>
    <xdr:clientData/>
  </xdr:twoCellAnchor>
  <xdr:twoCellAnchor editAs="oneCell">
    <xdr:from>
      <xdr:col>0</xdr:col>
      <xdr:colOff>0</xdr:colOff>
      <xdr:row>0</xdr:row>
      <xdr:rowOff>0</xdr:rowOff>
    </xdr:from>
    <xdr:to>
      <xdr:col>5</xdr:col>
      <xdr:colOff>286270</xdr:colOff>
      <xdr:row>0</xdr:row>
      <xdr:rowOff>714250</xdr:rowOff>
    </xdr:to>
    <xdr:pic>
      <xdr:nvPicPr>
        <xdr:cNvPr id="4" name="Picture 3" descr="image of the Ofgem logo" title="Ofgem logo">
          <a:extLst>
            <a:ext uri="{FF2B5EF4-FFF2-40B4-BE49-F238E27FC236}">
              <a16:creationId xmlns:a16="http://schemas.microsoft.com/office/drawing/2014/main" id="{D7F90EB4-CAE7-4773-A633-AF62133185C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3061628" cy="717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28576</xdr:colOff>
      <xdr:row>20</xdr:row>
      <xdr:rowOff>0</xdr:rowOff>
    </xdr:from>
    <xdr:to>
      <xdr:col>13</xdr:col>
      <xdr:colOff>600076</xdr:colOff>
      <xdr:row>29</xdr:row>
      <xdr:rowOff>165100</xdr:rowOff>
    </xdr:to>
    <xdr:graphicFrame macro="">
      <xdr:nvGraphicFramePr>
        <xdr:cNvPr id="2" name="Chart 1">
          <a:extLst>
            <a:ext uri="{FF2B5EF4-FFF2-40B4-BE49-F238E27FC236}">
              <a16:creationId xmlns:a16="http://schemas.microsoft.com/office/drawing/2014/main" id="{FC9D1145-BC5B-837C-3151-FC0500DB19FF}"/>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1704975</xdr:colOff>
      <xdr:row>37</xdr:row>
      <xdr:rowOff>196850</xdr:rowOff>
    </xdr:from>
    <xdr:to>
      <xdr:col>13</xdr:col>
      <xdr:colOff>568325</xdr:colOff>
      <xdr:row>50</xdr:row>
      <xdr:rowOff>184150</xdr:rowOff>
    </xdr:to>
    <xdr:graphicFrame macro="">
      <xdr:nvGraphicFramePr>
        <xdr:cNvPr id="3" name="Chart 2">
          <a:extLst>
            <a:ext uri="{FF2B5EF4-FFF2-40B4-BE49-F238E27FC236}">
              <a16:creationId xmlns:a16="http://schemas.microsoft.com/office/drawing/2014/main" id="{298686D6-839D-1059-984D-EA60FD690D6D}"/>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1704975</xdr:colOff>
      <xdr:row>58</xdr:row>
      <xdr:rowOff>130175</xdr:rowOff>
    </xdr:from>
    <xdr:to>
      <xdr:col>13</xdr:col>
      <xdr:colOff>571500</xdr:colOff>
      <xdr:row>71</xdr:row>
      <xdr:rowOff>6350</xdr:rowOff>
    </xdr:to>
    <xdr:graphicFrame macro="">
      <xdr:nvGraphicFramePr>
        <xdr:cNvPr id="4" name="Chart 3" descr="LIne graph showing generation connection output capacity delivery across the five year period. Trend is increasing in the later reporting years of RIIO-2.">
          <a:extLst>
            <a:ext uri="{FF2B5EF4-FFF2-40B4-BE49-F238E27FC236}">
              <a16:creationId xmlns:a16="http://schemas.microsoft.com/office/drawing/2014/main" id="{83B6094C-315C-4A4F-D378-91571E2D9EE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9525</xdr:colOff>
      <xdr:row>91</xdr:row>
      <xdr:rowOff>168275</xdr:rowOff>
    </xdr:from>
    <xdr:to>
      <xdr:col>13</xdr:col>
      <xdr:colOff>514350</xdr:colOff>
      <xdr:row>104</xdr:row>
      <xdr:rowOff>3175</xdr:rowOff>
    </xdr:to>
    <xdr:graphicFrame macro="">
      <xdr:nvGraphicFramePr>
        <xdr:cNvPr id="5" name="Chart 4" descr="LIne graph showing generation connection output capacity delivery across the five year period. Trend is increasing in the later reporting years of RIIO-2.">
          <a:extLst>
            <a:ext uri="{FF2B5EF4-FFF2-40B4-BE49-F238E27FC236}">
              <a16:creationId xmlns:a16="http://schemas.microsoft.com/office/drawing/2014/main" id="{C5DCEDCB-295D-585C-5057-38BAF89FFE5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25400</xdr:colOff>
      <xdr:row>83</xdr:row>
      <xdr:rowOff>203200</xdr:rowOff>
    </xdr:from>
    <xdr:to>
      <xdr:col>12</xdr:col>
      <xdr:colOff>495300</xdr:colOff>
      <xdr:row>96</xdr:row>
      <xdr:rowOff>25400</xdr:rowOff>
    </xdr:to>
    <xdr:graphicFrame macro="">
      <xdr:nvGraphicFramePr>
        <xdr:cNvPr id="2" name="Chart 1">
          <a:extLst>
            <a:ext uri="{FF2B5EF4-FFF2-40B4-BE49-F238E27FC236}">
              <a16:creationId xmlns:a16="http://schemas.microsoft.com/office/drawing/2014/main" id="{3F99D939-3687-9074-2056-51CC5717A80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393700</xdr:colOff>
      <xdr:row>69</xdr:row>
      <xdr:rowOff>63500</xdr:rowOff>
    </xdr:from>
    <xdr:to>
      <xdr:col>10</xdr:col>
      <xdr:colOff>584200</xdr:colOff>
      <xdr:row>82</xdr:row>
      <xdr:rowOff>114300</xdr:rowOff>
    </xdr:to>
    <xdr:graphicFrame macro="">
      <xdr:nvGraphicFramePr>
        <xdr:cNvPr id="3" name="Chart 2">
          <a:extLst>
            <a:ext uri="{FF2B5EF4-FFF2-40B4-BE49-F238E27FC236}">
              <a16:creationId xmlns:a16="http://schemas.microsoft.com/office/drawing/2014/main" id="{5B3014BB-FB23-CD70-3440-E1EE15406DA2}"/>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755650</xdr:colOff>
      <xdr:row>7</xdr:row>
      <xdr:rowOff>25400</xdr:rowOff>
    </xdr:from>
    <xdr:to>
      <xdr:col>14</xdr:col>
      <xdr:colOff>469900</xdr:colOff>
      <xdr:row>17</xdr:row>
      <xdr:rowOff>76200</xdr:rowOff>
    </xdr:to>
    <xdr:graphicFrame macro="">
      <xdr:nvGraphicFramePr>
        <xdr:cNvPr id="4" name="Chart 3" descr="Bar chart showing the level of annual energy not supplied by each licensee. ">
          <a:extLst>
            <a:ext uri="{FF2B5EF4-FFF2-40B4-BE49-F238E27FC236}">
              <a16:creationId xmlns:a16="http://schemas.microsoft.com/office/drawing/2014/main" id="{797E2459-BB8E-9D20-3CDD-2A21495BF7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908050</xdr:colOff>
      <xdr:row>21</xdr:row>
      <xdr:rowOff>76200</xdr:rowOff>
    </xdr:from>
    <xdr:to>
      <xdr:col>13</xdr:col>
      <xdr:colOff>654050</xdr:colOff>
      <xdr:row>34</xdr:row>
      <xdr:rowOff>165100</xdr:rowOff>
    </xdr:to>
    <xdr:graphicFrame macro="">
      <xdr:nvGraphicFramePr>
        <xdr:cNvPr id="7" name="Chart 6" descr="Bar chart showing the level of annual survey scores achieved by each licensee. ">
          <a:extLst>
            <a:ext uri="{FF2B5EF4-FFF2-40B4-BE49-F238E27FC236}">
              <a16:creationId xmlns:a16="http://schemas.microsoft.com/office/drawing/2014/main" id="{8CEF122C-44FF-49AD-BE76-2B1D7795E9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711200</xdr:colOff>
      <xdr:row>69</xdr:row>
      <xdr:rowOff>50800</xdr:rowOff>
    </xdr:from>
    <xdr:to>
      <xdr:col>15</xdr:col>
      <xdr:colOff>0</xdr:colOff>
      <xdr:row>82</xdr:row>
      <xdr:rowOff>101600</xdr:rowOff>
    </xdr:to>
    <xdr:graphicFrame macro="">
      <xdr:nvGraphicFramePr>
        <xdr:cNvPr id="9" name="Chart 8">
          <a:extLst>
            <a:ext uri="{FF2B5EF4-FFF2-40B4-BE49-F238E27FC236}">
              <a16:creationId xmlns:a16="http://schemas.microsoft.com/office/drawing/2014/main" id="{8F7A80F4-BF1A-DB5A-7F0D-F03E343CD9FA}"/>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866321</xdr:colOff>
      <xdr:row>91</xdr:row>
      <xdr:rowOff>0</xdr:rowOff>
    </xdr:from>
    <xdr:to>
      <xdr:col>10</xdr:col>
      <xdr:colOff>123285</xdr:colOff>
      <xdr:row>103</xdr:row>
      <xdr:rowOff>70715</xdr:rowOff>
    </xdr:to>
    <xdr:graphicFrame macro="">
      <xdr:nvGraphicFramePr>
        <xdr:cNvPr id="2" name="Chart 1" descr="Table showing the level of load related expenditure compared to adjusted allowance for the five year period.   ">
          <a:extLst>
            <a:ext uri="{FF2B5EF4-FFF2-40B4-BE49-F238E27FC236}">
              <a16:creationId xmlns:a16="http://schemas.microsoft.com/office/drawing/2014/main" id="{9B5E215B-19F0-711F-D6E3-FC41E8F984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671798</xdr:colOff>
      <xdr:row>151</xdr:row>
      <xdr:rowOff>7709</xdr:rowOff>
    </xdr:from>
    <xdr:to>
      <xdr:col>1</xdr:col>
      <xdr:colOff>5039445</xdr:colOff>
      <xdr:row>164</xdr:row>
      <xdr:rowOff>48808</xdr:rowOff>
    </xdr:to>
    <xdr:graphicFrame macro="">
      <xdr:nvGraphicFramePr>
        <xdr:cNvPr id="3" name="Chart 2" descr="Table comparing the annual asset health related expenditure with the adjusted allowance for the five year price control period.  ">
          <a:extLst>
            <a:ext uri="{FF2B5EF4-FFF2-40B4-BE49-F238E27FC236}">
              <a16:creationId xmlns:a16="http://schemas.microsoft.com/office/drawing/2014/main" id="{9DBFE04E-2999-3B32-6FB9-98EF118DBF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38099</xdr:colOff>
      <xdr:row>236</xdr:row>
      <xdr:rowOff>65315</xdr:rowOff>
    </xdr:from>
    <xdr:to>
      <xdr:col>1</xdr:col>
      <xdr:colOff>5078099</xdr:colOff>
      <xdr:row>249</xdr:row>
      <xdr:rowOff>108815</xdr:rowOff>
    </xdr:to>
    <xdr:graphicFrame macro="">
      <xdr:nvGraphicFramePr>
        <xdr:cNvPr id="4" name="Chart 3" descr="Table comparing the annual Network Operating Costs related expenditure with the adjusted allowance for the five year price control period.  ">
          <a:extLst>
            <a:ext uri="{FF2B5EF4-FFF2-40B4-BE49-F238E27FC236}">
              <a16:creationId xmlns:a16="http://schemas.microsoft.com/office/drawing/2014/main" id="{DC5CB2AE-89E8-90C5-66A3-50CF55F73B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907</xdr:colOff>
      <xdr:row>255</xdr:row>
      <xdr:rowOff>141515</xdr:rowOff>
    </xdr:from>
    <xdr:to>
      <xdr:col>1</xdr:col>
      <xdr:colOff>5040907</xdr:colOff>
      <xdr:row>268</xdr:row>
      <xdr:rowOff>185015</xdr:rowOff>
    </xdr:to>
    <xdr:graphicFrame macro="">
      <xdr:nvGraphicFramePr>
        <xdr:cNvPr id="5" name="Chart 4" descr="Table comparing the annual Network Operating Costs related expenditure with the adjusted allowance for the five year price control period.  This excludes own use electricity costs. ">
          <a:extLst>
            <a:ext uri="{FF2B5EF4-FFF2-40B4-BE49-F238E27FC236}">
              <a16:creationId xmlns:a16="http://schemas.microsoft.com/office/drawing/2014/main" id="{3661BD61-AB09-81C5-64E0-C754F16877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14512</xdr:colOff>
      <xdr:row>324</xdr:row>
      <xdr:rowOff>183244</xdr:rowOff>
    </xdr:from>
    <xdr:to>
      <xdr:col>1</xdr:col>
      <xdr:colOff>5054512</xdr:colOff>
      <xdr:row>338</xdr:row>
      <xdr:rowOff>36244</xdr:rowOff>
    </xdr:to>
    <xdr:graphicFrame macro="">
      <xdr:nvGraphicFramePr>
        <xdr:cNvPr id="6" name="Chart 5" descr="Table comparing the annual indirect expenditure with the adjusted allowance for the five year price control period.  This includes Closely Associated Indirects and Business Support Costs.  ">
          <a:extLst>
            <a:ext uri="{FF2B5EF4-FFF2-40B4-BE49-F238E27FC236}">
              <a16:creationId xmlns:a16="http://schemas.microsoft.com/office/drawing/2014/main" id="{E9D28AFD-42E7-4F21-3393-7AA83CD816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11340</xdr:colOff>
      <xdr:row>192</xdr:row>
      <xdr:rowOff>4989</xdr:rowOff>
    </xdr:from>
    <xdr:to>
      <xdr:col>1</xdr:col>
      <xdr:colOff>5051340</xdr:colOff>
      <xdr:row>205</xdr:row>
      <xdr:rowOff>48489</xdr:rowOff>
    </xdr:to>
    <xdr:graphicFrame macro="">
      <xdr:nvGraphicFramePr>
        <xdr:cNvPr id="7" name="Chart 6" descr="Table comparing the annual non-operational capital related expenditure with the adjusted allowance for the five year price control period.  ">
          <a:extLst>
            <a:ext uri="{FF2B5EF4-FFF2-40B4-BE49-F238E27FC236}">
              <a16:creationId xmlns:a16="http://schemas.microsoft.com/office/drawing/2014/main" id="{5FD622D8-EEF0-6ADF-5C6B-47934B01FB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656292</xdr:colOff>
      <xdr:row>176</xdr:row>
      <xdr:rowOff>5230</xdr:rowOff>
    </xdr:from>
    <xdr:to>
      <xdr:col>1</xdr:col>
      <xdr:colOff>5023939</xdr:colOff>
      <xdr:row>189</xdr:row>
      <xdr:rowOff>48730</xdr:rowOff>
    </xdr:to>
    <xdr:graphicFrame macro="">
      <xdr:nvGraphicFramePr>
        <xdr:cNvPr id="9" name="Chart 8" descr="Table comparing the annual non-operational capital related expenditure with the adjusted allowance for the five year price control period.  ">
          <a:extLst>
            <a:ext uri="{FF2B5EF4-FFF2-40B4-BE49-F238E27FC236}">
              <a16:creationId xmlns:a16="http://schemas.microsoft.com/office/drawing/2014/main" id="{C23DFEBC-4AB6-D1E7-2A70-42A0592124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742950</xdr:colOff>
      <xdr:row>67</xdr:row>
      <xdr:rowOff>63500</xdr:rowOff>
    </xdr:from>
    <xdr:to>
      <xdr:col>9</xdr:col>
      <xdr:colOff>874774</xdr:colOff>
      <xdr:row>80</xdr:row>
      <xdr:rowOff>107000</xdr:rowOff>
    </xdr:to>
    <xdr:graphicFrame macro="">
      <xdr:nvGraphicFramePr>
        <xdr:cNvPr id="10" name="Chart 9" descr="Table comparing the annual load related expenditure with the adjusted allowance for the five year price control period.  ">
          <a:extLst>
            <a:ext uri="{FF2B5EF4-FFF2-40B4-BE49-F238E27FC236}">
              <a16:creationId xmlns:a16="http://schemas.microsoft.com/office/drawing/2014/main" id="{4AE3FD21-BF74-25CF-097D-1BAFD1A47E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372</xdr:colOff>
      <xdr:row>142</xdr:row>
      <xdr:rowOff>73212</xdr:rowOff>
    </xdr:from>
    <xdr:to>
      <xdr:col>1</xdr:col>
      <xdr:colOff>5040372</xdr:colOff>
      <xdr:row>155</xdr:row>
      <xdr:rowOff>105506</xdr:rowOff>
    </xdr:to>
    <xdr:graphicFrame macro="">
      <xdr:nvGraphicFramePr>
        <xdr:cNvPr id="11" name="Chart 10" descr="Table comparing the annual asset health related expenditure with the adjusted allowance for the five year price control period.  ">
          <a:extLst>
            <a:ext uri="{FF2B5EF4-FFF2-40B4-BE49-F238E27FC236}">
              <a16:creationId xmlns:a16="http://schemas.microsoft.com/office/drawing/2014/main" id="{F29865C1-CD4B-0A65-AE3E-F0DFBE64CE6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25026</xdr:colOff>
      <xdr:row>216</xdr:row>
      <xdr:rowOff>189753</xdr:rowOff>
    </xdr:from>
    <xdr:to>
      <xdr:col>1</xdr:col>
      <xdr:colOff>5065026</xdr:colOff>
      <xdr:row>230</xdr:row>
      <xdr:rowOff>31547</xdr:rowOff>
    </xdr:to>
    <xdr:graphicFrame macro="">
      <xdr:nvGraphicFramePr>
        <xdr:cNvPr id="12" name="Chart 11" descr="Table comparing the annual Network Operating related expenditure with the adjusted allowance for the five year price control period.  ">
          <a:extLst>
            <a:ext uri="{FF2B5EF4-FFF2-40B4-BE49-F238E27FC236}">
              <a16:creationId xmlns:a16="http://schemas.microsoft.com/office/drawing/2014/main" id="{4DDCEF7B-D4F8-E66C-159C-71F5A5FCD0B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12326</xdr:colOff>
      <xdr:row>267</xdr:row>
      <xdr:rowOff>16436</xdr:rowOff>
    </xdr:from>
    <xdr:to>
      <xdr:col>1</xdr:col>
      <xdr:colOff>5052326</xdr:colOff>
      <xdr:row>280</xdr:row>
      <xdr:rowOff>59936</xdr:rowOff>
    </xdr:to>
    <xdr:graphicFrame macro="">
      <xdr:nvGraphicFramePr>
        <xdr:cNvPr id="13" name="Chart 12" descr="Table comparing the annual indirect related expenditure with the adjusted allowance for the five year price control period.  ">
          <a:extLst>
            <a:ext uri="{FF2B5EF4-FFF2-40B4-BE49-F238E27FC236}">
              <a16:creationId xmlns:a16="http://schemas.microsoft.com/office/drawing/2014/main" id="{805709C9-D462-2520-01DE-6440316AE2C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847725</xdr:colOff>
      <xdr:row>67</xdr:row>
      <xdr:rowOff>57150</xdr:rowOff>
    </xdr:from>
    <xdr:to>
      <xdr:col>8</xdr:col>
      <xdr:colOff>1849125</xdr:colOff>
      <xdr:row>80</xdr:row>
      <xdr:rowOff>100650</xdr:rowOff>
    </xdr:to>
    <xdr:graphicFrame macro="">
      <xdr:nvGraphicFramePr>
        <xdr:cNvPr id="2" name="Chart 1" descr="Table comparing the annual load related expenditure with the adjusted allowance for the five year price control period.  ">
          <a:extLst>
            <a:ext uri="{FF2B5EF4-FFF2-40B4-BE49-F238E27FC236}">
              <a16:creationId xmlns:a16="http://schemas.microsoft.com/office/drawing/2014/main" id="{C7E341FE-EE9B-4774-98B5-F329502B5C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142</xdr:row>
      <xdr:rowOff>0</xdr:rowOff>
    </xdr:from>
    <xdr:to>
      <xdr:col>1</xdr:col>
      <xdr:colOff>5020950</xdr:colOff>
      <xdr:row>155</xdr:row>
      <xdr:rowOff>33975</xdr:rowOff>
    </xdr:to>
    <xdr:graphicFrame macro="">
      <xdr:nvGraphicFramePr>
        <xdr:cNvPr id="3" name="Chart 2" descr="Table comparing the annual asset health related expenditure with the adjusted allowance for the five year price control period.  ">
          <a:extLst>
            <a:ext uri="{FF2B5EF4-FFF2-40B4-BE49-F238E27FC236}">
              <a16:creationId xmlns:a16="http://schemas.microsoft.com/office/drawing/2014/main" id="{180917A1-2F5B-4BDA-88BD-48568C3EB3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175</xdr:row>
      <xdr:rowOff>0</xdr:rowOff>
    </xdr:from>
    <xdr:to>
      <xdr:col>1</xdr:col>
      <xdr:colOff>5020950</xdr:colOff>
      <xdr:row>188</xdr:row>
      <xdr:rowOff>45181</xdr:rowOff>
    </xdr:to>
    <xdr:graphicFrame macro="">
      <xdr:nvGraphicFramePr>
        <xdr:cNvPr id="4" name="Chart 3" descr="Table comparing the annual non-operational capital related expenditure with the adjusted allowance for the five year price control period.  ">
          <a:extLst>
            <a:ext uri="{FF2B5EF4-FFF2-40B4-BE49-F238E27FC236}">
              <a16:creationId xmlns:a16="http://schemas.microsoft.com/office/drawing/2014/main" id="{69C55700-7BF2-4C0D-B2CC-4C590621A7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220</xdr:row>
      <xdr:rowOff>0</xdr:rowOff>
    </xdr:from>
    <xdr:to>
      <xdr:col>1</xdr:col>
      <xdr:colOff>5020950</xdr:colOff>
      <xdr:row>233</xdr:row>
      <xdr:rowOff>43500</xdr:rowOff>
    </xdr:to>
    <xdr:graphicFrame macro="">
      <xdr:nvGraphicFramePr>
        <xdr:cNvPr id="5" name="Chart 4" descr="Table comparing the annual Network Operating related expenditure with the adjusted allowance for the five year price control period.  ">
          <a:extLst>
            <a:ext uri="{FF2B5EF4-FFF2-40B4-BE49-F238E27FC236}">
              <a16:creationId xmlns:a16="http://schemas.microsoft.com/office/drawing/2014/main" id="{9E9C144B-3E68-47B5-8F2B-C61A4FC4F7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263</xdr:row>
      <xdr:rowOff>0</xdr:rowOff>
    </xdr:from>
    <xdr:to>
      <xdr:col>1</xdr:col>
      <xdr:colOff>5020950</xdr:colOff>
      <xdr:row>276</xdr:row>
      <xdr:rowOff>43500</xdr:rowOff>
    </xdr:to>
    <xdr:graphicFrame macro="">
      <xdr:nvGraphicFramePr>
        <xdr:cNvPr id="6" name="Chart 5" descr="Table comparing the annual indirect related expenditure with the adjusted allowance for the five year price control period.  ">
          <a:extLst>
            <a:ext uri="{FF2B5EF4-FFF2-40B4-BE49-F238E27FC236}">
              <a16:creationId xmlns:a16="http://schemas.microsoft.com/office/drawing/2014/main" id="{58F06CB9-F0AC-4FE3-A5BC-7EA51AB490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582056B-5A64-4C3C-8378-C337483D439D}" name="Table1" displayName="Table1" ref="B23:H28" totalsRowShown="0" headerRowDxfId="8" dataDxfId="7" tableBorderDxfId="6">
  <tableColumns count="7">
    <tableColumn id="1" xr3:uid="{048441B9-0ACE-4E3E-AFE5-232E412445C6}" name="Column1"/>
    <tableColumn id="2" xr3:uid="{BBC09FB7-901C-4460-BFE6-79F64ED23047}" name="Number of connected projects (#)" dataDxfId="5"/>
    <tableColumn id="3" xr3:uid="{0EA02E9B-50AC-4848-86B0-CE7E5160A73F}" name="Output capacity (GW)" dataDxfId="4"/>
    <tableColumn id="4" xr3:uid="{838532A4-763A-4A3F-809E-96821EBE8E77}" name="Length of OHL assets (km) " dataDxfId="3"/>
    <tableColumn id="5" xr3:uid="{7DA450BC-3844-4787-9B65-A8AD03AAF67F}" name="Length of OHL assets (km) “reconductoring”" dataDxfId="2"/>
    <tableColumn id="6" xr3:uid="{B3705E25-2669-43BE-AC12-DB4867FAD859}" name="cable assets &lt;1km" dataDxfId="1"/>
    <tableColumn id="7" xr3:uid="{810E9B4D-78A9-46BC-BB97-7AB329392B33}" name="cable assets ≥1km"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8"/>
  <sheetViews>
    <sheetView zoomScale="90" zoomScaleNormal="90" workbookViewId="0">
      <selection activeCell="J13" sqref="J13"/>
    </sheetView>
  </sheetViews>
  <sheetFormatPr defaultColWidth="0" defaultRowHeight="15.95" zeroHeight="1"/>
  <cols>
    <col min="1" max="3" width="1.875" style="2" customWidth="1"/>
    <col min="4" max="12" width="13.625" style="2" customWidth="1"/>
    <col min="13" max="16384" width="8.75" style="2" hidden="1"/>
  </cols>
  <sheetData>
    <row r="1" spans="1:12" ht="57.6" customHeight="1">
      <c r="A1" s="390"/>
      <c r="B1" s="390"/>
      <c r="C1" s="390"/>
      <c r="D1" s="390"/>
      <c r="E1" s="390"/>
      <c r="F1" s="390"/>
      <c r="G1" s="390"/>
      <c r="H1" s="390"/>
      <c r="I1" s="390"/>
      <c r="J1" s="390"/>
      <c r="K1" s="390"/>
      <c r="L1" s="390"/>
    </row>
    <row r="2" spans="1:12" ht="24">
      <c r="A2" s="3" t="s">
        <v>0</v>
      </c>
      <c r="B2" s="4"/>
      <c r="C2" s="4"/>
      <c r="D2" s="4"/>
      <c r="E2" s="4"/>
      <c r="F2" s="5"/>
      <c r="G2" s="5"/>
      <c r="H2" s="5"/>
      <c r="I2" s="5"/>
      <c r="J2" s="5"/>
      <c r="K2" s="5"/>
      <c r="L2" s="5"/>
    </row>
    <row r="3" spans="1:12" ht="18.600000000000001">
      <c r="A3" s="6"/>
      <c r="B3" s="6" t="s">
        <v>1</v>
      </c>
      <c r="C3" s="4"/>
      <c r="D3" s="4"/>
      <c r="E3" s="4"/>
      <c r="F3" s="5"/>
      <c r="G3" s="5"/>
      <c r="H3" s="5"/>
      <c r="I3" s="5"/>
      <c r="J3" s="5"/>
      <c r="K3" s="5"/>
      <c r="L3" s="5"/>
    </row>
    <row r="4" spans="1:12">
      <c r="A4" s="4"/>
      <c r="B4" s="4"/>
      <c r="C4" s="7"/>
      <c r="D4" s="7"/>
      <c r="E4" s="7"/>
      <c r="F4" s="8"/>
      <c r="G4" s="8"/>
      <c r="H4" s="5"/>
      <c r="I4" s="5"/>
      <c r="J4" s="5"/>
      <c r="K4" s="5"/>
      <c r="L4" s="5"/>
    </row>
    <row r="5" spans="1:12">
      <c r="A5" s="4"/>
      <c r="B5" s="4"/>
      <c r="C5" s="389" t="s">
        <v>2</v>
      </c>
      <c r="D5" s="389"/>
      <c r="E5" s="389"/>
      <c r="F5" s="389"/>
      <c r="G5" s="389"/>
      <c r="H5" s="389"/>
      <c r="I5" s="389"/>
      <c r="J5" s="389"/>
      <c r="K5" s="389"/>
      <c r="L5" s="389"/>
    </row>
    <row r="8" spans="1:12" ht="18.600000000000001">
      <c r="D8" s="12" t="s">
        <v>3</v>
      </c>
    </row>
    <row r="9" spans="1:12">
      <c r="D9" s="264" t="s">
        <v>4</v>
      </c>
    </row>
    <row r="10" spans="1:12">
      <c r="D10" s="264" t="s">
        <v>5</v>
      </c>
    </row>
    <row r="11" spans="1:12">
      <c r="D11" s="264" t="s">
        <v>6</v>
      </c>
    </row>
    <row r="12" spans="1:12">
      <c r="D12" s="264" t="s">
        <v>7</v>
      </c>
    </row>
    <row r="13" spans="1:12">
      <c r="D13" s="264" t="s">
        <v>8</v>
      </c>
    </row>
    <row r="14" spans="1:12">
      <c r="D14" s="264" t="s">
        <v>9</v>
      </c>
    </row>
    <row r="15" spans="1:12">
      <c r="D15" s="264" t="s">
        <v>10</v>
      </c>
    </row>
    <row r="16" spans="1:12"/>
    <row r="17"/>
    <row r="18"/>
  </sheetData>
  <mergeCells count="2">
    <mergeCell ref="C5:L5"/>
    <mergeCell ref="A1:L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FA969-E406-4E49-8562-BD75A2D169EA}">
  <dimension ref="A1:AE130"/>
  <sheetViews>
    <sheetView zoomScale="60" zoomScaleNormal="60" workbookViewId="0">
      <selection sqref="A1:B1"/>
    </sheetView>
  </sheetViews>
  <sheetFormatPr defaultColWidth="0" defaultRowHeight="15.95" zeroHeight="1"/>
  <cols>
    <col min="1" max="1" width="17.125" style="2" customWidth="1"/>
    <col min="2" max="2" width="32" style="2" customWidth="1"/>
    <col min="3" max="3" width="39.5" style="2" customWidth="1"/>
    <col min="4" max="4" width="36.875" style="2" customWidth="1"/>
    <col min="5" max="5" width="34" style="2" customWidth="1"/>
    <col min="6" max="6" width="37.5" style="2" customWidth="1"/>
    <col min="7" max="7" width="19.75" style="2" customWidth="1"/>
    <col min="8" max="8" width="20.25" style="2" customWidth="1"/>
    <col min="9" max="9" width="22.5" style="2" customWidth="1"/>
    <col min="10" max="15" width="15.25" style="2" customWidth="1"/>
    <col min="16" max="16" width="14.5" style="2" customWidth="1"/>
    <col min="17" max="31" width="0" style="2" hidden="1" customWidth="1"/>
    <col min="32" max="16384" width="8.75" style="2" hidden="1"/>
  </cols>
  <sheetData>
    <row r="1" spans="1:15" s="10" customFormat="1" ht="27.6">
      <c r="A1" s="397" t="e" cm="1">
        <f t="array" aca="1" ref="A1" ca="1">RIGHT(CELL("filename",A1),LEN(CELL("filename",A1))-FIND("]",CELL("filename",A1)))</f>
        <v>#VALUE!</v>
      </c>
      <c r="B1" s="397"/>
    </row>
    <row r="2" spans="1:15">
      <c r="A2" s="11" t="s">
        <v>11</v>
      </c>
      <c r="B2" s="9"/>
    </row>
    <row r="3" spans="1:15">
      <c r="A3" s="9"/>
      <c r="C3"/>
      <c r="D3"/>
    </row>
    <row r="4" spans="1:15" ht="16.5" thickBot="1">
      <c r="B4" s="19" t="s">
        <v>12</v>
      </c>
      <c r="C4"/>
      <c r="D4"/>
      <c r="H4" s="19" t="s">
        <v>13</v>
      </c>
      <c r="I4"/>
      <c r="J4"/>
      <c r="K4"/>
      <c r="L4"/>
    </row>
    <row r="5" spans="1:15" ht="16.5" thickBot="1">
      <c r="B5" s="244" t="s">
        <v>14</v>
      </c>
      <c r="C5" s="245" t="s">
        <v>15</v>
      </c>
      <c r="D5" s="245" t="s">
        <v>16</v>
      </c>
      <c r="E5" s="245" t="s">
        <v>17</v>
      </c>
      <c r="F5" s="245" t="s">
        <v>18</v>
      </c>
    </row>
    <row r="6" spans="1:15" ht="17.100000000000001" customHeight="1" thickBot="1">
      <c r="B6" s="98" t="s">
        <v>19</v>
      </c>
      <c r="C6" s="99" t="s">
        <v>20</v>
      </c>
      <c r="D6" s="100"/>
      <c r="E6" s="100"/>
      <c r="F6" s="100"/>
      <c r="H6" s="20" t="s">
        <v>21</v>
      </c>
      <c r="I6" s="21" t="s">
        <v>18</v>
      </c>
      <c r="J6" s="21" t="s">
        <v>17</v>
      </c>
      <c r="K6" s="21" t="s">
        <v>22</v>
      </c>
      <c r="L6" s="21" t="s">
        <v>23</v>
      </c>
    </row>
    <row r="7" spans="1:15" ht="42" customHeight="1">
      <c r="B7" s="154" t="s">
        <v>24</v>
      </c>
      <c r="C7" s="101" t="s">
        <v>25</v>
      </c>
      <c r="D7" s="150"/>
      <c r="E7" s="150"/>
      <c r="F7" s="150"/>
      <c r="H7" s="22" t="s">
        <v>26</v>
      </c>
      <c r="I7" s="23">
        <v>2.8</v>
      </c>
      <c r="J7" s="23">
        <v>3.1</v>
      </c>
      <c r="K7" s="23">
        <v>2.2999999999999998</v>
      </c>
      <c r="L7" s="24">
        <v>8.18</v>
      </c>
    </row>
    <row r="8" spans="1:15" ht="17.100000000000001" customHeight="1" thickBot="1">
      <c r="B8" s="98"/>
      <c r="C8" s="99" t="s">
        <v>27</v>
      </c>
      <c r="D8" s="151"/>
      <c r="E8" s="151"/>
      <c r="F8" s="151"/>
      <c r="H8" s="22" t="s">
        <v>28</v>
      </c>
      <c r="I8" s="23">
        <v>3.6</v>
      </c>
      <c r="J8" s="23">
        <v>4.2</v>
      </c>
      <c r="K8" s="23">
        <v>0.7</v>
      </c>
      <c r="L8" s="24">
        <v>8.39</v>
      </c>
    </row>
    <row r="9" spans="1:15" ht="29.1" customHeight="1">
      <c r="B9" s="154" t="s">
        <v>29</v>
      </c>
      <c r="C9" s="101" t="s">
        <v>30</v>
      </c>
      <c r="D9" s="150"/>
      <c r="E9" s="150"/>
      <c r="F9" s="152"/>
      <c r="H9" s="22" t="s">
        <v>31</v>
      </c>
      <c r="I9" s="23">
        <v>-0.5</v>
      </c>
      <c r="J9" s="23">
        <v>0</v>
      </c>
      <c r="K9" s="23" t="s">
        <v>32</v>
      </c>
      <c r="L9" s="24">
        <v>-0.48</v>
      </c>
    </row>
    <row r="10" spans="1:15" ht="31.5" customHeight="1" thickBot="1">
      <c r="B10" s="98"/>
      <c r="C10" s="99" t="s">
        <v>33</v>
      </c>
      <c r="D10" s="151"/>
      <c r="E10" s="151"/>
      <c r="F10" s="153"/>
      <c r="H10" s="22" t="s">
        <v>34</v>
      </c>
      <c r="I10" s="23">
        <v>-6</v>
      </c>
      <c r="J10" s="23">
        <v>1.8</v>
      </c>
      <c r="K10" s="23">
        <v>4</v>
      </c>
      <c r="L10" s="24">
        <v>-0.2</v>
      </c>
    </row>
    <row r="11" spans="1:15" ht="31.5" customHeight="1" thickBot="1">
      <c r="B11" s="98" t="s">
        <v>35</v>
      </c>
      <c r="C11" s="99" t="s">
        <v>36</v>
      </c>
      <c r="D11" s="100"/>
      <c r="E11" s="100"/>
      <c r="F11" s="100"/>
      <c r="H11" s="22" t="s">
        <v>37</v>
      </c>
      <c r="I11" s="23">
        <v>15.9</v>
      </c>
      <c r="J11" s="23">
        <v>9</v>
      </c>
      <c r="K11" s="23">
        <v>5.0999999999999996</v>
      </c>
      <c r="L11" s="24">
        <v>29.97</v>
      </c>
      <c r="O11" s="24"/>
    </row>
    <row r="12" spans="1:15" ht="31.5" customHeight="1" thickBot="1">
      <c r="B12" s="98" t="s">
        <v>38</v>
      </c>
      <c r="C12" s="99" t="s">
        <v>39</v>
      </c>
      <c r="D12" s="100"/>
      <c r="E12" s="102"/>
      <c r="F12" s="102"/>
      <c r="H12" s="22" t="s">
        <v>40</v>
      </c>
      <c r="I12" s="23">
        <v>2.5</v>
      </c>
      <c r="J12" s="23" t="s">
        <v>32</v>
      </c>
      <c r="K12" s="23" t="s">
        <v>32</v>
      </c>
      <c r="L12" s="24">
        <v>2.4900000000000002</v>
      </c>
      <c r="O12" s="24"/>
    </row>
    <row r="13" spans="1:15" ht="54.95" customHeight="1" thickBot="1">
      <c r="B13" s="246" t="s">
        <v>41</v>
      </c>
      <c r="C13" s="101" t="s">
        <v>42</v>
      </c>
      <c r="D13" s="252"/>
      <c r="E13" s="100"/>
      <c r="F13" s="100"/>
      <c r="H13" s="25" t="s">
        <v>23</v>
      </c>
      <c r="I13" s="24">
        <v>18.3</v>
      </c>
      <c r="J13" s="24">
        <v>18</v>
      </c>
      <c r="K13" s="24">
        <v>12.1</v>
      </c>
      <c r="L13" s="24">
        <v>48.4</v>
      </c>
      <c r="O13" s="24"/>
    </row>
    <row r="14" spans="1:15" ht="48.6" customHeight="1" thickBot="1">
      <c r="B14" s="97" t="s">
        <v>43</v>
      </c>
      <c r="C14" s="97" t="s">
        <v>44</v>
      </c>
      <c r="D14" s="253"/>
      <c r="E14" s="103"/>
      <c r="F14" s="100"/>
      <c r="G14" s="16"/>
      <c r="H14" s="16"/>
      <c r="O14" s="17"/>
    </row>
    <row r="15" spans="1:15" ht="21" customHeight="1">
      <c r="B15" s="254" t="s">
        <v>45</v>
      </c>
      <c r="C15" s="247"/>
      <c r="D15" s="248"/>
      <c r="E15" s="145"/>
      <c r="G15" s="16"/>
      <c r="H15" s="16"/>
      <c r="O15" s="17"/>
    </row>
    <row r="16" spans="1:15" ht="18.600000000000001" customHeight="1">
      <c r="B16" s="255" t="s">
        <v>46</v>
      </c>
      <c r="C16" s="249"/>
      <c r="D16" s="249"/>
      <c r="E16"/>
      <c r="G16" s="16"/>
      <c r="H16" s="16"/>
      <c r="I16" s="17"/>
      <c r="J16" s="17"/>
      <c r="K16" s="17"/>
      <c r="L16" s="17"/>
      <c r="M16" s="17"/>
      <c r="N16" s="17"/>
      <c r="O16" s="17"/>
    </row>
    <row r="17" spans="2:15" ht="26.1" customHeight="1">
      <c r="B17" s="256" t="s">
        <v>47</v>
      </c>
      <c r="C17" s="250"/>
      <c r="D17" s="251"/>
      <c r="E17"/>
      <c r="G17" s="17"/>
      <c r="H17" s="17"/>
      <c r="I17" s="17"/>
      <c r="J17" s="18"/>
      <c r="K17" s="18"/>
      <c r="L17" s="18"/>
      <c r="M17" s="18"/>
      <c r="N17" s="18"/>
      <c r="O17" s="18"/>
    </row>
    <row r="18" spans="2:15" ht="18.600000000000001" customHeight="1">
      <c r="D18"/>
      <c r="E18"/>
      <c r="G18" s="17"/>
      <c r="H18" s="17"/>
      <c r="I18" s="17"/>
      <c r="J18" s="18"/>
      <c r="K18" s="18"/>
      <c r="L18" s="18"/>
      <c r="M18" s="18"/>
      <c r="N18" s="18"/>
      <c r="O18" s="18"/>
    </row>
    <row r="19" spans="2:15" ht="13.5" customHeight="1">
      <c r="C19"/>
      <c r="D19"/>
      <c r="E19"/>
    </row>
    <row r="20" spans="2:15" ht="13.5" customHeight="1"/>
    <row r="21" spans="2:15">
      <c r="F21"/>
    </row>
    <row r="22" spans="2:15">
      <c r="B22" s="19" t="s">
        <v>48</v>
      </c>
      <c r="C22"/>
      <c r="D22"/>
      <c r="E22"/>
      <c r="F22"/>
      <c r="G22"/>
      <c r="H22"/>
    </row>
    <row r="23" spans="2:15">
      <c r="B23" s="90" t="s">
        <v>49</v>
      </c>
      <c r="C23" s="74" t="s">
        <v>50</v>
      </c>
      <c r="D23" s="74" t="s">
        <v>51</v>
      </c>
      <c r="E23" s="94" t="s">
        <v>52</v>
      </c>
      <c r="F23" s="74" t="s">
        <v>53</v>
      </c>
      <c r="G23" s="74" t="s">
        <v>54</v>
      </c>
      <c r="H23" s="91" t="s">
        <v>55</v>
      </c>
    </row>
    <row r="24" spans="2:15">
      <c r="B24" s="90"/>
      <c r="C24" s="74"/>
      <c r="D24" s="74"/>
      <c r="E24" s="32"/>
      <c r="F24" s="74"/>
      <c r="G24" s="74"/>
      <c r="H24" s="91"/>
    </row>
    <row r="25" spans="2:15" ht="16.5" thickBot="1">
      <c r="B25" s="27"/>
      <c r="C25" s="75"/>
      <c r="D25" s="75"/>
      <c r="E25" s="33" t="s">
        <v>56</v>
      </c>
      <c r="F25" s="75"/>
      <c r="G25" s="75"/>
      <c r="H25" s="92"/>
    </row>
    <row r="26" spans="2:15" ht="16.5" thickBot="1">
      <c r="B26" s="49" t="s">
        <v>57</v>
      </c>
      <c r="C26" s="35">
        <v>26</v>
      </c>
      <c r="D26" s="35">
        <v>13.49</v>
      </c>
      <c r="E26" s="35" t="s">
        <v>58</v>
      </c>
      <c r="F26" s="35">
        <v>4.5999999999999996</v>
      </c>
      <c r="G26" s="35">
        <v>0.2</v>
      </c>
      <c r="H26" s="93">
        <v>0</v>
      </c>
    </row>
    <row r="27" spans="2:15" ht="16.5" thickBot="1">
      <c r="B27" s="49" t="s">
        <v>59</v>
      </c>
      <c r="C27" s="35">
        <v>55</v>
      </c>
      <c r="D27" s="35">
        <v>15.69</v>
      </c>
      <c r="E27" s="35" t="s">
        <v>58</v>
      </c>
      <c r="F27" s="35">
        <v>2.2999999999999998</v>
      </c>
      <c r="G27" s="35">
        <v>1.6</v>
      </c>
      <c r="H27" s="93">
        <v>0</v>
      </c>
    </row>
    <row r="28" spans="2:15">
      <c r="B28" s="95" t="s">
        <v>60</v>
      </c>
      <c r="C28" s="85">
        <v>29</v>
      </c>
      <c r="D28" s="85">
        <v>2.2000000000000002</v>
      </c>
      <c r="E28" s="85" t="s">
        <v>58</v>
      </c>
      <c r="F28" s="85">
        <v>-2.2999999999999998</v>
      </c>
      <c r="G28" s="85">
        <v>1.4</v>
      </c>
      <c r="H28" s="96">
        <v>0</v>
      </c>
    </row>
    <row r="29" spans="2:15"/>
    <row r="30" spans="2:15"/>
    <row r="31" spans="2:15"/>
    <row r="32" spans="2:15">
      <c r="J32" s="2" t="s">
        <v>61</v>
      </c>
      <c r="K32" s="2" t="s">
        <v>62</v>
      </c>
      <c r="L32" s="2" t="s">
        <v>63</v>
      </c>
      <c r="M32" s="2" t="s">
        <v>64</v>
      </c>
      <c r="N32" s="2" t="s">
        <v>65</v>
      </c>
    </row>
    <row r="33" spans="2:14">
      <c r="I33" s="2" t="s">
        <v>66</v>
      </c>
      <c r="J33" s="105">
        <v>5261.7999999999993</v>
      </c>
      <c r="K33" s="105">
        <v>149.9</v>
      </c>
      <c r="L33" s="105">
        <v>2999.29</v>
      </c>
      <c r="M33" s="105">
        <v>3476.1349999999998</v>
      </c>
      <c r="N33" s="105">
        <v>3808.5000000000005</v>
      </c>
    </row>
    <row r="34" spans="2:14">
      <c r="I34" s="2" t="s">
        <v>67</v>
      </c>
      <c r="J34" s="105">
        <v>5261.8</v>
      </c>
      <c r="K34" s="105">
        <v>299.7</v>
      </c>
      <c r="L34" s="105">
        <v>2276.8000000000002</v>
      </c>
      <c r="M34" s="105">
        <v>2498.8000000000002</v>
      </c>
      <c r="N34" s="105">
        <v>3149.9</v>
      </c>
    </row>
    <row r="35" spans="2:14"/>
    <row r="36" spans="2:14"/>
    <row r="37" spans="2:14" ht="16.5" thickBot="1">
      <c r="B37" s="19" t="s">
        <v>68</v>
      </c>
      <c r="C37"/>
      <c r="D37"/>
      <c r="E37"/>
      <c r="F37"/>
      <c r="G37"/>
      <c r="H37"/>
      <c r="J37" s="42" t="s">
        <v>69</v>
      </c>
    </row>
    <row r="38" spans="2:14">
      <c r="B38" s="391"/>
      <c r="C38" s="394" t="s">
        <v>50</v>
      </c>
      <c r="D38" s="394" t="s">
        <v>70</v>
      </c>
      <c r="E38" s="37" t="s">
        <v>52</v>
      </c>
      <c r="F38" s="147" t="s">
        <v>53</v>
      </c>
      <c r="G38" s="147" t="s">
        <v>54</v>
      </c>
      <c r="H38" s="147" t="s">
        <v>55</v>
      </c>
      <c r="J38" s="88" t="s">
        <v>71</v>
      </c>
    </row>
    <row r="39" spans="2:14">
      <c r="B39" s="392"/>
      <c r="C39" s="395"/>
      <c r="D39" s="395"/>
      <c r="E39" s="32"/>
      <c r="F39" s="148"/>
      <c r="G39" s="148"/>
      <c r="H39" s="148"/>
    </row>
    <row r="40" spans="2:14" ht="16.5" thickBot="1">
      <c r="B40" s="393"/>
      <c r="C40" s="396"/>
      <c r="D40" s="396"/>
      <c r="E40" s="38" t="s">
        <v>56</v>
      </c>
      <c r="F40" s="149"/>
      <c r="G40" s="149"/>
      <c r="H40" s="149"/>
    </row>
    <row r="41" spans="2:14" ht="16.5" thickBot="1">
      <c r="B41" s="34" t="s">
        <v>57</v>
      </c>
      <c r="C41" s="39">
        <v>10</v>
      </c>
      <c r="D41" s="39">
        <v>2.68</v>
      </c>
      <c r="E41" s="39" t="s">
        <v>58</v>
      </c>
      <c r="F41" s="39">
        <v>0</v>
      </c>
      <c r="G41" s="39">
        <v>3.22</v>
      </c>
      <c r="H41" s="39">
        <v>0</v>
      </c>
    </row>
    <row r="42" spans="2:14" ht="16.5" thickBot="1">
      <c r="B42" s="34" t="s">
        <v>59</v>
      </c>
      <c r="C42" s="39">
        <v>16</v>
      </c>
      <c r="D42" s="39">
        <v>4.32</v>
      </c>
      <c r="E42" s="39" t="s">
        <v>58</v>
      </c>
      <c r="F42" s="39">
        <v>4</v>
      </c>
      <c r="G42" s="39">
        <v>2.89</v>
      </c>
      <c r="H42" s="39">
        <v>4.2</v>
      </c>
    </row>
    <row r="43" spans="2:14" ht="16.5" thickBot="1">
      <c r="B43" s="36" t="s">
        <v>60</v>
      </c>
      <c r="C43" s="39">
        <v>6</v>
      </c>
      <c r="D43" s="39">
        <v>1.64</v>
      </c>
      <c r="E43" s="39" t="s">
        <v>58</v>
      </c>
      <c r="F43" s="39">
        <v>4</v>
      </c>
      <c r="G43" s="39">
        <v>-0.33</v>
      </c>
      <c r="H43" s="39">
        <v>4.2</v>
      </c>
    </row>
    <row r="44" spans="2:14"/>
    <row r="45" spans="2:14"/>
    <row r="46" spans="2:14"/>
    <row r="47" spans="2:14"/>
    <row r="48" spans="2:14"/>
    <row r="49" spans="2:14"/>
    <row r="50" spans="2:14"/>
    <row r="51" spans="2:14"/>
    <row r="52" spans="2:14">
      <c r="J52" s="2" t="s">
        <v>61</v>
      </c>
      <c r="K52" s="2" t="s">
        <v>62</v>
      </c>
      <c r="L52" s="2" t="s">
        <v>63</v>
      </c>
      <c r="M52" s="2" t="s">
        <v>64</v>
      </c>
      <c r="N52" s="2" t="s">
        <v>65</v>
      </c>
    </row>
    <row r="53" spans="2:14">
      <c r="I53" s="2" t="s">
        <v>66</v>
      </c>
      <c r="J53" s="2">
        <v>1020</v>
      </c>
      <c r="K53" s="2">
        <v>292</v>
      </c>
      <c r="L53" s="2">
        <v>500</v>
      </c>
      <c r="M53" s="2">
        <v>1544</v>
      </c>
      <c r="N53" s="2">
        <v>960</v>
      </c>
    </row>
    <row r="54" spans="2:14">
      <c r="I54" s="2" t="s">
        <v>72</v>
      </c>
      <c r="J54" s="2">
        <v>1020</v>
      </c>
      <c r="K54" s="2">
        <v>700</v>
      </c>
      <c r="L54" s="2">
        <v>480</v>
      </c>
      <c r="M54" s="2">
        <v>480</v>
      </c>
      <c r="N54" s="2">
        <v>0</v>
      </c>
    </row>
    <row r="55" spans="2:14"/>
    <row r="56" spans="2:14"/>
    <row r="57" spans="2:14">
      <c r="J57" s="42" t="s">
        <v>73</v>
      </c>
    </row>
    <row r="58" spans="2:14">
      <c r="J58" s="87" t="s">
        <v>71</v>
      </c>
    </row>
    <row r="59" spans="2:14" ht="16.5" thickBot="1">
      <c r="B59" s="19" t="s">
        <v>74</v>
      </c>
      <c r="C59"/>
      <c r="D59"/>
      <c r="E59"/>
      <c r="F59"/>
      <c r="G59"/>
      <c r="H59"/>
    </row>
    <row r="60" spans="2:14">
      <c r="B60" s="391"/>
      <c r="C60" s="394" t="s">
        <v>50</v>
      </c>
      <c r="D60" s="394" t="s">
        <v>75</v>
      </c>
      <c r="E60" s="37" t="s">
        <v>52</v>
      </c>
      <c r="F60" s="147" t="s">
        <v>53</v>
      </c>
      <c r="G60" s="147" t="s">
        <v>54</v>
      </c>
      <c r="H60" s="147" t="s">
        <v>55</v>
      </c>
    </row>
    <row r="61" spans="2:14">
      <c r="B61" s="392"/>
      <c r="C61" s="395"/>
      <c r="D61" s="395"/>
      <c r="E61" s="32"/>
      <c r="F61" s="148"/>
      <c r="G61" s="148"/>
      <c r="H61" s="148"/>
    </row>
    <row r="62" spans="2:14" ht="16.5" thickBot="1">
      <c r="B62" s="393"/>
      <c r="C62" s="396"/>
      <c r="D62" s="396"/>
      <c r="E62" s="38" t="s">
        <v>56</v>
      </c>
      <c r="F62" s="149"/>
      <c r="G62" s="149"/>
      <c r="H62" s="149"/>
    </row>
    <row r="63" spans="2:14" ht="16.5" thickBot="1">
      <c r="B63" s="34" t="s">
        <v>57</v>
      </c>
      <c r="C63" s="39">
        <v>16</v>
      </c>
      <c r="D63" s="40">
        <v>2330</v>
      </c>
      <c r="E63" s="39">
        <v>36.200000000000003</v>
      </c>
      <c r="F63" s="39">
        <v>0</v>
      </c>
      <c r="G63" s="39">
        <v>1.1000000000000001</v>
      </c>
      <c r="H63" s="39">
        <v>5.3</v>
      </c>
    </row>
    <row r="64" spans="2:14" ht="16.5" thickBot="1">
      <c r="B64" s="34" t="s">
        <v>59</v>
      </c>
      <c r="C64" s="39">
        <v>41</v>
      </c>
      <c r="D64" s="40">
        <v>6500</v>
      </c>
      <c r="E64" s="39">
        <v>56.5</v>
      </c>
      <c r="F64" s="39">
        <v>5</v>
      </c>
      <c r="G64" s="39">
        <v>4.08</v>
      </c>
      <c r="H64" s="39">
        <v>13.13</v>
      </c>
    </row>
    <row r="65" spans="2:14" ht="16.5" thickBot="1">
      <c r="B65" s="36" t="s">
        <v>60</v>
      </c>
      <c r="C65" s="39">
        <v>25</v>
      </c>
      <c r="D65" s="40">
        <v>4180</v>
      </c>
      <c r="E65" s="39">
        <v>20.3</v>
      </c>
      <c r="F65" s="39">
        <v>5</v>
      </c>
      <c r="G65" s="39">
        <v>3.02</v>
      </c>
      <c r="H65" s="39">
        <v>7.83</v>
      </c>
    </row>
    <row r="66" spans="2:14"/>
    <row r="67" spans="2:14"/>
    <row r="68" spans="2:14"/>
    <row r="69" spans="2:14"/>
    <row r="70" spans="2:14"/>
    <row r="71" spans="2:14"/>
    <row r="72" spans="2:14"/>
    <row r="73" spans="2:14">
      <c r="J73" s="2" t="s">
        <v>61</v>
      </c>
      <c r="K73" s="2" t="s">
        <v>62</v>
      </c>
      <c r="L73" s="2" t="s">
        <v>63</v>
      </c>
      <c r="M73" s="2" t="s">
        <v>64</v>
      </c>
      <c r="N73" s="2" t="s">
        <v>65</v>
      </c>
    </row>
    <row r="74" spans="2:14">
      <c r="I74" s="2" t="s">
        <v>66</v>
      </c>
      <c r="J74" s="2">
        <v>605</v>
      </c>
      <c r="K74" s="2">
        <v>415.2</v>
      </c>
      <c r="L74" s="2">
        <v>927</v>
      </c>
      <c r="M74" s="2">
        <v>1373.3157894736842</v>
      </c>
      <c r="N74" s="2">
        <v>3182.8</v>
      </c>
    </row>
    <row r="75" spans="2:14">
      <c r="I75" s="2" t="s">
        <v>67</v>
      </c>
      <c r="J75" s="2">
        <v>1014.6</v>
      </c>
      <c r="K75" s="2">
        <v>1120</v>
      </c>
      <c r="L75" s="2">
        <v>190.7</v>
      </c>
      <c r="M75" s="2">
        <v>0</v>
      </c>
      <c r="N75" s="2">
        <v>0</v>
      </c>
    </row>
    <row r="76" spans="2:14"/>
    <row r="77" spans="2:14"/>
    <row r="78" spans="2:14" ht="16.5" thickBot="1">
      <c r="B78" s="19" t="s">
        <v>74</v>
      </c>
      <c r="C78"/>
      <c r="D78"/>
      <c r="E78"/>
      <c r="F78"/>
      <c r="G78"/>
      <c r="H78"/>
    </row>
    <row r="79" spans="2:14">
      <c r="B79" s="398"/>
      <c r="C79" s="394" t="s">
        <v>50</v>
      </c>
      <c r="D79" s="394" t="s">
        <v>76</v>
      </c>
      <c r="E79" s="37" t="s">
        <v>52</v>
      </c>
      <c r="F79" s="147" t="s">
        <v>53</v>
      </c>
      <c r="G79" s="147" t="s">
        <v>54</v>
      </c>
      <c r="H79" s="147" t="s">
        <v>55</v>
      </c>
    </row>
    <row r="80" spans="2:14">
      <c r="B80" s="399"/>
      <c r="C80" s="395"/>
      <c r="D80" s="395"/>
      <c r="E80" s="32"/>
      <c r="F80" s="148"/>
      <c r="G80" s="148"/>
      <c r="H80" s="148"/>
    </row>
    <row r="81" spans="2:10" ht="16.5" thickBot="1">
      <c r="B81" s="400"/>
      <c r="C81" s="396"/>
      <c r="D81" s="396"/>
      <c r="E81" s="38" t="s">
        <v>56</v>
      </c>
      <c r="F81" s="149"/>
      <c r="G81" s="149"/>
      <c r="H81" s="149"/>
    </row>
    <row r="82" spans="2:10" ht="16.5" thickBot="1">
      <c r="B82" s="34" t="s">
        <v>57</v>
      </c>
      <c r="C82" s="39">
        <v>3</v>
      </c>
      <c r="D82" s="39">
        <v>652</v>
      </c>
      <c r="E82" s="39">
        <v>6</v>
      </c>
      <c r="F82" s="39">
        <v>36.619999999999997</v>
      </c>
      <c r="G82" s="39">
        <v>2.08</v>
      </c>
      <c r="H82" s="39">
        <v>0</v>
      </c>
    </row>
    <row r="83" spans="2:10" ht="16.5" thickBot="1">
      <c r="B83" s="34" t="s">
        <v>59</v>
      </c>
      <c r="C83" s="39">
        <v>2</v>
      </c>
      <c r="D83" s="39">
        <v>282</v>
      </c>
      <c r="E83" s="39">
        <v>0</v>
      </c>
      <c r="F83" s="39">
        <v>4.2</v>
      </c>
      <c r="G83" s="39">
        <v>4</v>
      </c>
      <c r="H83" s="39">
        <v>0</v>
      </c>
    </row>
    <row r="84" spans="2:10" ht="16.5" thickBot="1">
      <c r="B84" s="36" t="s">
        <v>60</v>
      </c>
      <c r="C84" s="39">
        <v>-1</v>
      </c>
      <c r="D84" s="39">
        <v>-370</v>
      </c>
      <c r="E84" s="39">
        <v>-6</v>
      </c>
      <c r="F84" s="39">
        <v>-32.42</v>
      </c>
      <c r="G84" s="39">
        <v>1.92</v>
      </c>
      <c r="H84" s="39">
        <v>0</v>
      </c>
    </row>
    <row r="85" spans="2:10"/>
    <row r="86" spans="2:10"/>
    <row r="87" spans="2:10"/>
    <row r="88" spans="2:10"/>
    <row r="89" spans="2:10"/>
    <row r="90" spans="2:10"/>
    <row r="91" spans="2:10" ht="16.5" thickBot="1">
      <c r="B91" s="19" t="s">
        <v>77</v>
      </c>
      <c r="C91"/>
      <c r="D91"/>
      <c r="E91"/>
      <c r="F91"/>
      <c r="G91"/>
      <c r="H91"/>
      <c r="J91" s="42" t="s">
        <v>78</v>
      </c>
    </row>
    <row r="92" spans="2:10">
      <c r="B92" s="398"/>
      <c r="C92" s="401" t="s">
        <v>50</v>
      </c>
      <c r="D92" s="401" t="s">
        <v>75</v>
      </c>
      <c r="E92" s="31" t="s">
        <v>52</v>
      </c>
      <c r="F92" s="146" t="s">
        <v>53</v>
      </c>
      <c r="G92" s="146" t="s">
        <v>54</v>
      </c>
      <c r="H92" s="146" t="s">
        <v>55</v>
      </c>
      <c r="J92" s="89" t="s">
        <v>71</v>
      </c>
    </row>
    <row r="93" spans="2:10">
      <c r="B93" s="399"/>
      <c r="C93" s="402"/>
      <c r="D93" s="402"/>
      <c r="E93" s="32"/>
      <c r="F93" s="74"/>
      <c r="G93" s="74"/>
      <c r="H93" s="74"/>
    </row>
    <row r="94" spans="2:10" ht="16.5" thickBot="1">
      <c r="B94" s="400"/>
      <c r="C94" s="403"/>
      <c r="D94" s="403"/>
      <c r="E94" s="33" t="s">
        <v>56</v>
      </c>
      <c r="F94" s="75"/>
      <c r="G94" s="75"/>
      <c r="H94" s="75"/>
    </row>
    <row r="95" spans="2:10" ht="16.5" thickBot="1">
      <c r="B95" s="34" t="s">
        <v>79</v>
      </c>
      <c r="C95" s="39">
        <v>5</v>
      </c>
      <c r="D95" s="39">
        <v>362</v>
      </c>
      <c r="E95" s="39">
        <v>10.1</v>
      </c>
      <c r="F95" s="39">
        <v>0</v>
      </c>
      <c r="G95" s="39">
        <v>0</v>
      </c>
      <c r="H95" s="39">
        <v>0.93</v>
      </c>
    </row>
    <row r="96" spans="2:10"/>
    <row r="97" spans="9:14"/>
    <row r="98" spans="9:14"/>
    <row r="99" spans="9:14"/>
    <row r="100" spans="9:14"/>
    <row r="101" spans="9:14"/>
    <row r="102" spans="9:14"/>
    <row r="103" spans="9:14"/>
    <row r="104" spans="9:14"/>
    <row r="105" spans="9:14">
      <c r="J105" s="2" t="s">
        <v>61</v>
      </c>
      <c r="K105" s="2" t="s">
        <v>62</v>
      </c>
      <c r="L105" s="2" t="s">
        <v>63</v>
      </c>
      <c r="M105" s="2" t="s">
        <v>64</v>
      </c>
      <c r="N105" s="2" t="s">
        <v>65</v>
      </c>
    </row>
    <row r="106" spans="9:14">
      <c r="I106" s="2" t="s">
        <v>66</v>
      </c>
      <c r="J106" s="105">
        <v>0</v>
      </c>
      <c r="K106" s="105">
        <v>0</v>
      </c>
      <c r="L106" s="105">
        <v>49.9</v>
      </c>
      <c r="M106" s="105">
        <v>106.4</v>
      </c>
      <c r="N106" s="105">
        <v>205.9</v>
      </c>
    </row>
    <row r="107" spans="9:14">
      <c r="I107" s="2" t="s">
        <v>67</v>
      </c>
      <c r="J107" s="105">
        <v>0</v>
      </c>
      <c r="K107" s="105">
        <v>0</v>
      </c>
      <c r="L107" s="105">
        <v>0</v>
      </c>
      <c r="M107" s="105">
        <v>0</v>
      </c>
      <c r="N107" s="105">
        <v>0</v>
      </c>
    </row>
    <row r="108" spans="9:14"/>
    <row r="109" spans="9:14"/>
    <row r="110" spans="9:14"/>
    <row r="111" spans="9:14"/>
    <row r="112" spans="9:14"/>
    <row r="113"/>
    <row r="114"/>
    <row r="115"/>
    <row r="116"/>
    <row r="117"/>
    <row r="118"/>
    <row r="119"/>
    <row r="120"/>
    <row r="121"/>
    <row r="122"/>
    <row r="123"/>
    <row r="124"/>
    <row r="125"/>
    <row r="126"/>
    <row r="127"/>
    <row r="128"/>
    <row r="130"/>
  </sheetData>
  <mergeCells count="13">
    <mergeCell ref="B92:B94"/>
    <mergeCell ref="C92:C94"/>
    <mergeCell ref="D92:D94"/>
    <mergeCell ref="B79:B81"/>
    <mergeCell ref="C79:C81"/>
    <mergeCell ref="D79:D81"/>
    <mergeCell ref="B60:B62"/>
    <mergeCell ref="C60:C62"/>
    <mergeCell ref="D60:D62"/>
    <mergeCell ref="A1:B1"/>
    <mergeCell ref="B38:B40"/>
    <mergeCell ref="C38:C40"/>
    <mergeCell ref="D38:D40"/>
  </mergeCells>
  <hyperlinks>
    <hyperlink ref="A2" location="Cover!A1" display="Return to Cover tab" xr:uid="{78B93671-3E42-473F-9F9F-F8818EA4B7F8}"/>
  </hyperlinks>
  <pageMargins left="0.7" right="0.7" top="0.75" bottom="0.75"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BE5DE-67BC-482F-9610-3685C0CA8E4A}">
  <sheetPr>
    <pageSetUpPr fitToPage="1"/>
  </sheetPr>
  <dimension ref="A1:M19"/>
  <sheetViews>
    <sheetView zoomScale="70" zoomScaleNormal="70" workbookViewId="0">
      <selection activeCell="E37" sqref="E37"/>
    </sheetView>
  </sheetViews>
  <sheetFormatPr defaultColWidth="0" defaultRowHeight="15.95"/>
  <cols>
    <col min="1" max="1" width="8.75" style="2" customWidth="1"/>
    <col min="2" max="2" width="72.5" style="2" bestFit="1" customWidth="1"/>
    <col min="3" max="3" width="13.625" style="2" customWidth="1"/>
    <col min="4" max="5" width="11.625" style="2" customWidth="1"/>
    <col min="6" max="6" width="14.25" style="2" customWidth="1"/>
    <col min="7" max="11" width="11.625" style="2" customWidth="1"/>
    <col min="12" max="12" width="11.125" style="2" customWidth="1"/>
    <col min="13" max="13" width="0" style="2" hidden="1" customWidth="1"/>
    <col min="14" max="16384" width="8.75" style="2" hidden="1"/>
  </cols>
  <sheetData>
    <row r="1" spans="1:13" s="10" customFormat="1" ht="27.6">
      <c r="A1" s="397" t="e" cm="1">
        <f t="array" aca="1" ref="A1" ca="1">RIGHT(CELL("filename",A1),LEN(CELL("filename",A1))-FIND("]",CELL("filename",A1)))</f>
        <v>#VALUE!</v>
      </c>
      <c r="B1" s="397"/>
    </row>
    <row r="2" spans="1:13">
      <c r="A2" s="11" t="s">
        <v>11</v>
      </c>
      <c r="C2" s="2" t="s">
        <v>80</v>
      </c>
    </row>
    <row r="3" spans="1:13">
      <c r="A3" s="11"/>
      <c r="C3"/>
    </row>
    <row r="4" spans="1:13">
      <c r="B4" s="19"/>
      <c r="C4"/>
    </row>
    <row r="9" spans="1:13">
      <c r="B9"/>
      <c r="C9"/>
    </row>
    <row r="10" spans="1:13">
      <c r="B10" s="109" t="s">
        <v>81</v>
      </c>
      <c r="C10"/>
      <c r="D10"/>
      <c r="E10"/>
      <c r="F10"/>
      <c r="G10"/>
      <c r="H10"/>
      <c r="I10"/>
      <c r="J10"/>
      <c r="K10"/>
      <c r="L10"/>
      <c r="M10"/>
    </row>
    <row r="11" spans="1:13" ht="16.5" thickBot="1">
      <c r="C11"/>
      <c r="D11"/>
      <c r="E11"/>
      <c r="F11"/>
      <c r="G11"/>
      <c r="H11"/>
      <c r="I11"/>
      <c r="J11"/>
      <c r="K11"/>
      <c r="L11"/>
      <c r="M11"/>
    </row>
    <row r="12" spans="1:13" ht="16.5" thickBot="1">
      <c r="B12" s="110" t="s">
        <v>82</v>
      </c>
      <c r="C12" s="111" t="s">
        <v>18</v>
      </c>
      <c r="D12" s="111" t="s">
        <v>22</v>
      </c>
      <c r="E12" s="111" t="s">
        <v>17</v>
      </c>
      <c r="F12" s="111" t="s">
        <v>23</v>
      </c>
      <c r="G12" s="107"/>
      <c r="H12" s="107"/>
      <c r="I12" s="107"/>
      <c r="J12" s="107"/>
      <c r="K12" s="107"/>
      <c r="L12"/>
      <c r="M12" s="398" t="s">
        <v>83</v>
      </c>
    </row>
    <row r="13" spans="1:13" ht="16.5" thickBot="1">
      <c r="B13" s="112" t="s">
        <v>84</v>
      </c>
      <c r="C13" s="241">
        <f>'Appendix Four_NGET'!C7/1000</f>
        <v>7.4215563031721885</v>
      </c>
      <c r="D13" s="241">
        <f>'Appendix Four_SHET'!C7/1000</f>
        <v>4.1500000000000004</v>
      </c>
      <c r="E13" s="388">
        <f>'Appendix Four_SPT'!C7/1000</f>
        <v>2.6495713475368761</v>
      </c>
      <c r="F13" s="241">
        <f>SUM(C13:E13)</f>
        <v>14.221127650709064</v>
      </c>
      <c r="G13" s="106"/>
      <c r="H13" s="107"/>
      <c r="I13" s="107"/>
      <c r="J13" s="107"/>
      <c r="K13" s="107"/>
      <c r="L13"/>
      <c r="M13" s="400"/>
    </row>
    <row r="14" spans="1:13" ht="16.5" thickBot="1">
      <c r="B14" s="109" t="s">
        <v>85</v>
      </c>
      <c r="C14" s="240">
        <f>'Appendix Four_NGET'!C8/1000</f>
        <v>7.5441490459135547</v>
      </c>
      <c r="D14" s="386">
        <f>'Appendix Four_SHET'!C8/1000</f>
        <v>4.1523999999999992</v>
      </c>
      <c r="E14" s="385">
        <f>'Appendix Four_SPT'!C8/1000</f>
        <v>2.684140202673611</v>
      </c>
      <c r="F14" s="240">
        <f>SUM(C14:E14)</f>
        <v>14.380689248587164</v>
      </c>
      <c r="G14" s="106"/>
      <c r="H14" s="107"/>
      <c r="I14" s="107"/>
      <c r="J14" s="107"/>
      <c r="K14" s="107"/>
      <c r="L14"/>
      <c r="M14" s="49">
        <v>-39</v>
      </c>
    </row>
    <row r="15" spans="1:13" ht="16.5" thickBot="1">
      <c r="B15" s="114" t="s">
        <v>86</v>
      </c>
      <c r="C15" s="242">
        <f>C13-C14</f>
        <v>-0.12259274274136622</v>
      </c>
      <c r="D15" s="387">
        <f t="shared" ref="D15:F15" si="0">D13-D14</f>
        <v>-2.3999999999988475E-3</v>
      </c>
      <c r="E15" s="387">
        <f t="shared" si="0"/>
        <v>-3.4568855136734911E-2</v>
      </c>
      <c r="F15" s="242">
        <f t="shared" si="0"/>
        <v>-0.15956159787809909</v>
      </c>
      <c r="G15" s="106"/>
      <c r="H15" s="107"/>
      <c r="I15" s="107"/>
      <c r="J15" s="107"/>
      <c r="K15" s="107"/>
      <c r="L15"/>
      <c r="M15" s="49">
        <v>51</v>
      </c>
    </row>
    <row r="16" spans="1:13" ht="16.5" thickBot="1">
      <c r="B16" s="106"/>
      <c r="C16" s="243">
        <f>C15/C14</f>
        <v>-1.6250042515765398E-2</v>
      </c>
      <c r="D16" s="243">
        <f t="shared" ref="D16:F16" si="1">D15/D14</f>
        <v>-5.7797900009605235E-4</v>
      </c>
      <c r="E16" s="243">
        <f t="shared" si="1"/>
        <v>-1.2878930505307308E-2</v>
      </c>
      <c r="F16" s="243">
        <f t="shared" si="1"/>
        <v>-1.109554591715938E-2</v>
      </c>
      <c r="G16" s="106"/>
      <c r="H16" s="107"/>
      <c r="I16" s="107"/>
      <c r="J16" s="107"/>
      <c r="K16" s="107"/>
      <c r="L16"/>
      <c r="M16" s="49">
        <v>-63</v>
      </c>
    </row>
    <row r="17" spans="2:13" ht="16.5" thickBot="1">
      <c r="B17" s="106"/>
      <c r="C17" s="106"/>
      <c r="D17" s="106"/>
      <c r="E17" s="106"/>
      <c r="F17" s="107"/>
      <c r="G17" s="106"/>
      <c r="H17" s="106"/>
      <c r="I17" s="106"/>
      <c r="J17" s="107"/>
      <c r="K17" s="107"/>
      <c r="L17"/>
      <c r="M17" s="49">
        <v>167</v>
      </c>
    </row>
    <row r="18" spans="2:13" ht="16.5" thickBot="1">
      <c r="B18" s="107"/>
      <c r="C18" s="107"/>
      <c r="D18" s="107"/>
      <c r="E18" s="107"/>
      <c r="F18" s="108"/>
      <c r="G18" s="107"/>
      <c r="H18" s="107"/>
      <c r="I18" s="107"/>
      <c r="J18" s="108"/>
      <c r="K18" s="107"/>
      <c r="L18" s="52"/>
      <c r="M18" s="49">
        <v>-854</v>
      </c>
    </row>
    <row r="19" spans="2:13">
      <c r="B19" s="47"/>
      <c r="C19"/>
      <c r="K19"/>
      <c r="L19"/>
    </row>
  </sheetData>
  <mergeCells count="2">
    <mergeCell ref="A1:B1"/>
    <mergeCell ref="M12:M13"/>
  </mergeCells>
  <hyperlinks>
    <hyperlink ref="A2" location="Cover!A1" display="Return to Cover tab" xr:uid="{3BDE86FA-E2C4-4D51-A8E2-0AF8CC461889}"/>
  </hyperlinks>
  <pageMargins left="0.70866141732283472" right="0.70866141732283472" top="0.74803149606299213" bottom="0.74803149606299213" header="0.31496062992125984" footer="0.31496062992125984"/>
  <pageSetup paperSize="9" scale="2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7BEA9-9EE5-43EB-AA2C-3750A9EC00C0}">
  <dimension ref="A1:U134"/>
  <sheetViews>
    <sheetView topLeftCell="A22" zoomScale="70" zoomScaleNormal="70" workbookViewId="0">
      <selection sqref="A1:B1"/>
    </sheetView>
  </sheetViews>
  <sheetFormatPr defaultColWidth="0" defaultRowHeight="15.95"/>
  <cols>
    <col min="1" max="1" width="8.75" style="2" customWidth="1"/>
    <col min="2" max="2" width="46" style="2" customWidth="1"/>
    <col min="3" max="14" width="11.625" style="2" customWidth="1"/>
    <col min="15" max="15" width="22.375" style="2" customWidth="1"/>
    <col min="16" max="16" width="0" style="2" hidden="1" customWidth="1"/>
    <col min="17" max="16384" width="8.75" style="2" hidden="1"/>
  </cols>
  <sheetData>
    <row r="1" spans="1:21" s="10" customFormat="1" ht="27.6">
      <c r="A1" s="397" t="e" cm="1">
        <f t="array" aca="1" ref="A1" ca="1">RIGHT(CELL("filename",A1),LEN(CELL("filename",A1))-FIND("]",CELL("filename",A1)))</f>
        <v>#VALUE!</v>
      </c>
      <c r="B1" s="397"/>
    </row>
    <row r="2" spans="1:21">
      <c r="A2" s="11" t="s">
        <v>11</v>
      </c>
    </row>
    <row r="3" spans="1:21">
      <c r="A3" s="216"/>
    </row>
    <row r="4" spans="1:21">
      <c r="B4" t="s">
        <v>87</v>
      </c>
      <c r="C4"/>
      <c r="D4"/>
      <c r="E4"/>
      <c r="F4"/>
      <c r="G4"/>
      <c r="H4"/>
      <c r="I4"/>
      <c r="J4"/>
      <c r="K4"/>
      <c r="L4"/>
      <c r="M4"/>
      <c r="N4"/>
      <c r="O4"/>
      <c r="P4"/>
      <c r="Q4"/>
      <c r="R4"/>
      <c r="S4"/>
      <c r="T4"/>
      <c r="U4"/>
    </row>
    <row r="5" spans="1:21">
      <c r="B5" t="s">
        <v>88</v>
      </c>
      <c r="C5"/>
      <c r="D5"/>
      <c r="E5"/>
      <c r="F5"/>
      <c r="G5"/>
      <c r="H5"/>
      <c r="I5"/>
      <c r="J5"/>
      <c r="K5"/>
      <c r="L5"/>
      <c r="M5"/>
      <c r="N5"/>
      <c r="O5"/>
      <c r="P5"/>
      <c r="Q5"/>
      <c r="R5"/>
      <c r="S5"/>
      <c r="T5"/>
      <c r="U5"/>
    </row>
    <row r="6" spans="1:21">
      <c r="B6" t="s">
        <v>89</v>
      </c>
      <c r="C6"/>
      <c r="D6"/>
      <c r="E6"/>
      <c r="F6"/>
      <c r="G6"/>
      <c r="H6"/>
      <c r="I6"/>
      <c r="J6"/>
      <c r="K6"/>
      <c r="L6"/>
      <c r="M6"/>
      <c r="N6"/>
      <c r="O6"/>
      <c r="P6"/>
      <c r="Q6"/>
      <c r="R6"/>
      <c r="S6"/>
      <c r="T6"/>
      <c r="U6"/>
    </row>
    <row r="7" spans="1:21">
      <c r="B7" t="s">
        <v>90</v>
      </c>
      <c r="C7"/>
      <c r="D7"/>
      <c r="E7"/>
      <c r="F7"/>
      <c r="G7"/>
      <c r="H7"/>
      <c r="I7"/>
      <c r="J7"/>
      <c r="K7"/>
      <c r="L7"/>
      <c r="M7"/>
      <c r="N7"/>
      <c r="O7"/>
      <c r="P7"/>
      <c r="Q7"/>
      <c r="R7"/>
      <c r="S7"/>
      <c r="T7"/>
      <c r="U7"/>
    </row>
    <row r="8" spans="1:21">
      <c r="B8" t="s">
        <v>37</v>
      </c>
      <c r="C8"/>
      <c r="D8"/>
      <c r="E8"/>
      <c r="F8"/>
      <c r="G8"/>
      <c r="H8"/>
      <c r="I8"/>
      <c r="J8"/>
      <c r="K8"/>
      <c r="L8"/>
      <c r="M8"/>
      <c r="N8"/>
      <c r="O8"/>
      <c r="P8"/>
      <c r="Q8"/>
      <c r="R8"/>
      <c r="S8"/>
      <c r="T8"/>
      <c r="U8"/>
    </row>
    <row r="9" spans="1:21">
      <c r="B9" t="s">
        <v>91</v>
      </c>
      <c r="C9"/>
      <c r="D9"/>
      <c r="E9"/>
      <c r="F9"/>
      <c r="G9"/>
      <c r="H9"/>
      <c r="I9"/>
      <c r="J9"/>
      <c r="K9"/>
      <c r="L9"/>
      <c r="M9"/>
      <c r="N9"/>
      <c r="O9"/>
      <c r="P9"/>
      <c r="Q9"/>
      <c r="R9"/>
      <c r="S9"/>
      <c r="T9"/>
      <c r="U9"/>
    </row>
    <row r="10" spans="1:21" ht="16.5" thickBot="1">
      <c r="B10"/>
      <c r="C10"/>
      <c r="D10"/>
      <c r="E10"/>
      <c r="F10"/>
      <c r="G10"/>
      <c r="H10"/>
      <c r="I10"/>
      <c r="J10"/>
      <c r="K10"/>
      <c r="L10"/>
      <c r="M10"/>
      <c r="N10"/>
      <c r="O10"/>
      <c r="P10"/>
      <c r="Q10"/>
      <c r="R10"/>
      <c r="S10"/>
      <c r="T10"/>
      <c r="U10"/>
    </row>
    <row r="11" spans="1:21">
      <c r="B11" s="173" t="s">
        <v>87</v>
      </c>
      <c r="C11" s="174" t="s">
        <v>92</v>
      </c>
      <c r="D11" s="409" t="s">
        <v>93</v>
      </c>
      <c r="E11" s="409"/>
      <c r="F11" s="409" t="s">
        <v>94</v>
      </c>
      <c r="G11" s="409"/>
      <c r="H11" s="409" t="s">
        <v>95</v>
      </c>
      <c r="I11" s="410"/>
      <c r="J11" s="198"/>
      <c r="K11" s="198"/>
      <c r="L11" s="198"/>
      <c r="M11" s="198"/>
      <c r="N11" s="198"/>
      <c r="O11"/>
      <c r="P11"/>
      <c r="Q11"/>
      <c r="R11"/>
      <c r="S11"/>
      <c r="T11"/>
      <c r="U11"/>
    </row>
    <row r="12" spans="1:21">
      <c r="B12" s="177"/>
      <c r="C12" s="178" t="s">
        <v>96</v>
      </c>
      <c r="D12" s="179" t="s">
        <v>96</v>
      </c>
      <c r="E12" s="179" t="s">
        <v>97</v>
      </c>
      <c r="F12" s="179" t="s">
        <v>96</v>
      </c>
      <c r="G12" s="179" t="s">
        <v>97</v>
      </c>
      <c r="H12" s="179" t="s">
        <v>96</v>
      </c>
      <c r="I12" s="180" t="s">
        <v>97</v>
      </c>
      <c r="K12" s="179"/>
      <c r="L12" s="179" t="s">
        <v>61</v>
      </c>
      <c r="M12" s="179" t="s">
        <v>62</v>
      </c>
      <c r="N12" s="179" t="s">
        <v>63</v>
      </c>
      <c r="O12"/>
      <c r="P12"/>
      <c r="Q12"/>
      <c r="R12"/>
      <c r="S12"/>
      <c r="T12"/>
      <c r="U12"/>
    </row>
    <row r="13" spans="1:21">
      <c r="B13" s="177" t="s">
        <v>17</v>
      </c>
      <c r="C13">
        <v>130</v>
      </c>
      <c r="D13">
        <v>0.14000000000000001</v>
      </c>
      <c r="E13" s="223">
        <f>1-(D13/$C13)</f>
        <v>0.99892307692307691</v>
      </c>
      <c r="F13">
        <v>0</v>
      </c>
      <c r="G13" s="223">
        <f>1-(F13/$C13)</f>
        <v>1</v>
      </c>
      <c r="H13">
        <v>91.77</v>
      </c>
      <c r="I13" s="181">
        <f>1-(H13/$C13)</f>
        <v>0.29407692307692312</v>
      </c>
      <c r="K13" s="223" t="s">
        <v>17</v>
      </c>
      <c r="L13" s="235">
        <f>D13</f>
        <v>0.14000000000000001</v>
      </c>
      <c r="M13" s="235">
        <f>F13</f>
        <v>0</v>
      </c>
      <c r="N13" s="235">
        <f>H13</f>
        <v>91.77</v>
      </c>
      <c r="O13"/>
      <c r="P13"/>
      <c r="Q13"/>
      <c r="R13"/>
      <c r="S13"/>
      <c r="T13"/>
      <c r="U13"/>
    </row>
    <row r="14" spans="1:21">
      <c r="B14" s="177" t="s">
        <v>18</v>
      </c>
      <c r="C14">
        <v>147</v>
      </c>
      <c r="D14">
        <v>26.7</v>
      </c>
      <c r="E14" s="223">
        <f t="shared" ref="E14:E15" si="0">1-(D14/$C14)</f>
        <v>0.81836734693877555</v>
      </c>
      <c r="F14">
        <v>5.2</v>
      </c>
      <c r="G14" s="223">
        <f t="shared" ref="G14:G15" si="1">1-(F14/$C14)</f>
        <v>0.96462585034013604</v>
      </c>
      <c r="H14">
        <v>0</v>
      </c>
      <c r="I14" s="181">
        <f t="shared" ref="I14:I15" si="2">1-(H14/$C14)</f>
        <v>1</v>
      </c>
      <c r="K14" s="223" t="s">
        <v>18</v>
      </c>
      <c r="L14" s="235">
        <f>D14</f>
        <v>26.7</v>
      </c>
      <c r="M14" s="235">
        <f>F14</f>
        <v>5.2</v>
      </c>
      <c r="N14" s="235">
        <f>H14</f>
        <v>0</v>
      </c>
      <c r="O14"/>
      <c r="P14"/>
      <c r="Q14"/>
      <c r="R14"/>
      <c r="S14"/>
      <c r="T14"/>
      <c r="U14"/>
    </row>
    <row r="15" spans="1:21" ht="16.5" thickBot="1">
      <c r="B15" s="182" t="s">
        <v>22</v>
      </c>
      <c r="C15" s="171">
        <v>102</v>
      </c>
      <c r="D15" s="171">
        <v>0</v>
      </c>
      <c r="E15" s="183">
        <f t="shared" si="0"/>
        <v>1</v>
      </c>
      <c r="F15" s="171">
        <v>0</v>
      </c>
      <c r="G15" s="183">
        <f t="shared" si="1"/>
        <v>1</v>
      </c>
      <c r="H15" s="171">
        <v>5.3</v>
      </c>
      <c r="I15" s="184">
        <f t="shared" si="2"/>
        <v>0.94803921568627447</v>
      </c>
      <c r="K15" s="223" t="s">
        <v>22</v>
      </c>
      <c r="L15" s="235">
        <f>D15</f>
        <v>0</v>
      </c>
      <c r="M15" s="235">
        <f>F15</f>
        <v>0</v>
      </c>
      <c r="N15" s="235">
        <f>H15</f>
        <v>5.3</v>
      </c>
      <c r="O15"/>
      <c r="P15"/>
      <c r="Q15"/>
      <c r="R15"/>
      <c r="S15"/>
      <c r="T15"/>
      <c r="U15"/>
    </row>
    <row r="16" spans="1:21">
      <c r="B16"/>
      <c r="C16"/>
      <c r="D16"/>
      <c r="E16"/>
      <c r="F16"/>
      <c r="G16"/>
      <c r="H16"/>
      <c r="I16"/>
      <c r="J16"/>
      <c r="K16"/>
      <c r="L16"/>
      <c r="M16"/>
      <c r="N16"/>
      <c r="O16"/>
      <c r="P16"/>
      <c r="Q16"/>
      <c r="R16"/>
      <c r="S16"/>
      <c r="T16"/>
      <c r="U16"/>
    </row>
    <row r="17" spans="2:21" ht="16.5" thickBot="1">
      <c r="B17"/>
      <c r="C17"/>
      <c r="D17"/>
      <c r="E17" t="s">
        <v>98</v>
      </c>
      <c r="F17"/>
      <c r="G17"/>
      <c r="H17"/>
      <c r="I17"/>
      <c r="J17"/>
      <c r="K17"/>
      <c r="L17"/>
      <c r="M17"/>
      <c r="N17"/>
      <c r="O17"/>
      <c r="P17"/>
      <c r="Q17"/>
      <c r="R17"/>
      <c r="S17"/>
      <c r="T17"/>
      <c r="U17"/>
    </row>
    <row r="18" spans="2:21">
      <c r="B18" s="166" t="s">
        <v>99</v>
      </c>
      <c r="C18" s="145" t="s">
        <v>92</v>
      </c>
      <c r="D18" s="145" t="s">
        <v>100</v>
      </c>
      <c r="E18" s="145" t="s">
        <v>101</v>
      </c>
      <c r="F18" s="145"/>
      <c r="G18" s="145"/>
      <c r="H18" s="167"/>
      <c r="I18"/>
      <c r="J18"/>
      <c r="K18"/>
      <c r="L18"/>
      <c r="M18"/>
      <c r="N18"/>
      <c r="O18"/>
      <c r="P18"/>
      <c r="Q18"/>
      <c r="R18"/>
      <c r="S18"/>
      <c r="T18"/>
      <c r="U18"/>
    </row>
    <row r="19" spans="2:21" ht="16.5" thickBot="1">
      <c r="B19" s="168"/>
      <c r="C19">
        <v>7.7</v>
      </c>
      <c r="D19">
        <v>9</v>
      </c>
      <c r="E19">
        <v>6.4</v>
      </c>
      <c r="F19"/>
      <c r="G19"/>
      <c r="H19" s="169"/>
      <c r="I19"/>
      <c r="J19"/>
      <c r="K19"/>
      <c r="L19"/>
      <c r="M19"/>
      <c r="N19"/>
      <c r="O19"/>
      <c r="P19"/>
      <c r="Q19"/>
      <c r="R19"/>
      <c r="S19"/>
      <c r="T19"/>
      <c r="U19"/>
    </row>
    <row r="20" spans="2:21">
      <c r="B20" s="166" t="s">
        <v>17</v>
      </c>
      <c r="C20" s="175" t="s">
        <v>93</v>
      </c>
      <c r="D20" s="175"/>
      <c r="E20" s="175" t="s">
        <v>94</v>
      </c>
      <c r="F20" s="175"/>
      <c r="G20" s="409" t="s">
        <v>95</v>
      </c>
      <c r="H20" s="410"/>
      <c r="I20"/>
      <c r="J20"/>
      <c r="K20"/>
      <c r="L20"/>
      <c r="M20"/>
      <c r="N20"/>
      <c r="O20"/>
      <c r="P20"/>
      <c r="Q20"/>
      <c r="R20"/>
      <c r="S20"/>
      <c r="T20"/>
      <c r="U20"/>
    </row>
    <row r="21" spans="2:21">
      <c r="B21" s="168"/>
      <c r="C21" s="185" t="s">
        <v>102</v>
      </c>
      <c r="D21" s="185" t="s">
        <v>103</v>
      </c>
      <c r="E21" s="185" t="s">
        <v>102</v>
      </c>
      <c r="F21" s="185" t="s">
        <v>103</v>
      </c>
      <c r="G21" s="185" t="s">
        <v>102</v>
      </c>
      <c r="H21" s="186" t="s">
        <v>103</v>
      </c>
      <c r="I21"/>
      <c r="J21"/>
      <c r="K21"/>
      <c r="L21"/>
      <c r="M21"/>
      <c r="N21"/>
      <c r="O21"/>
      <c r="P21"/>
      <c r="Q21"/>
      <c r="R21"/>
      <c r="S21"/>
      <c r="T21"/>
      <c r="U21"/>
    </row>
    <row r="22" spans="2:21">
      <c r="B22" s="168" t="s">
        <v>104</v>
      </c>
      <c r="C22" s="187">
        <f>((D28*C28)+(D27*C27)+(D26*C26)+(D25*C25)+(D24*C24)+(D23*C23))/D22</f>
        <v>8.3008130081300813</v>
      </c>
      <c r="D22" s="188">
        <f>SUM(D23:D28)</f>
        <v>123</v>
      </c>
      <c r="E22" s="187">
        <f>((F28*E28)+(F27*E27)+(F26*E26)+(F25*E25)+(F24*E24)+(F23*E23))/F22</f>
        <v>8.2261904761904763</v>
      </c>
      <c r="F22" s="188">
        <f>SUM(F23:F28)</f>
        <v>168</v>
      </c>
      <c r="G22" s="187">
        <f>((H28*G28)+(H27*G27)+(H26*G26)+(H25*G25)+(H24*G24)+(H23*G23))/H22</f>
        <v>8.2727272727272734</v>
      </c>
      <c r="H22" s="189">
        <f>SUM(H23:H28)</f>
        <v>198</v>
      </c>
      <c r="I22"/>
      <c r="J22"/>
      <c r="K22"/>
      <c r="L22"/>
      <c r="M22"/>
      <c r="N22"/>
      <c r="O22"/>
      <c r="P22"/>
      <c r="Q22"/>
      <c r="R22"/>
      <c r="S22"/>
      <c r="T22"/>
      <c r="U22"/>
    </row>
    <row r="23" spans="2:21">
      <c r="B23" s="168" t="s">
        <v>105</v>
      </c>
      <c r="C23" s="190">
        <v>8.5510204081632661</v>
      </c>
      <c r="D23" s="190">
        <v>49</v>
      </c>
      <c r="E23" s="190">
        <v>8.3333333333333339</v>
      </c>
      <c r="F23" s="190">
        <v>57</v>
      </c>
      <c r="G23" s="190">
        <v>8.481481481481481</v>
      </c>
      <c r="H23" s="191">
        <v>54</v>
      </c>
      <c r="I23"/>
      <c r="J23"/>
      <c r="K23"/>
      <c r="L23"/>
      <c r="M23"/>
      <c r="N23"/>
      <c r="O23"/>
      <c r="P23"/>
      <c r="Q23"/>
      <c r="R23"/>
      <c r="S23"/>
      <c r="T23"/>
      <c r="U23"/>
    </row>
    <row r="24" spans="2:21">
      <c r="B24" s="168" t="s">
        <v>106</v>
      </c>
      <c r="C24" s="190">
        <v>6.6428571428571432</v>
      </c>
      <c r="D24" s="190">
        <v>14</v>
      </c>
      <c r="E24" s="190">
        <v>7.6071428571428568</v>
      </c>
      <c r="F24" s="190">
        <v>28</v>
      </c>
      <c r="G24" s="190">
        <v>7.1296296296296298</v>
      </c>
      <c r="H24" s="191">
        <v>54</v>
      </c>
      <c r="I24"/>
      <c r="J24"/>
      <c r="K24"/>
      <c r="L24"/>
      <c r="M24"/>
      <c r="N24"/>
      <c r="O24"/>
      <c r="P24"/>
      <c r="Q24"/>
      <c r="R24"/>
      <c r="S24"/>
      <c r="T24"/>
      <c r="U24"/>
    </row>
    <row r="25" spans="2:21">
      <c r="B25" s="168" t="s">
        <v>107</v>
      </c>
      <c r="C25" s="190">
        <v>7.375</v>
      </c>
      <c r="D25" s="190">
        <v>16</v>
      </c>
      <c r="E25" s="190">
        <v>7.6756756756756754</v>
      </c>
      <c r="F25" s="190">
        <v>37</v>
      </c>
      <c r="G25" s="190">
        <v>8.3939393939393945</v>
      </c>
      <c r="H25" s="191">
        <v>33</v>
      </c>
      <c r="I25"/>
      <c r="J25"/>
      <c r="K25"/>
      <c r="L25"/>
      <c r="M25"/>
      <c r="N25"/>
      <c r="O25"/>
      <c r="P25"/>
      <c r="Q25"/>
      <c r="R25"/>
      <c r="S25"/>
      <c r="T25"/>
      <c r="U25"/>
    </row>
    <row r="26" spans="2:21">
      <c r="B26" s="168" t="s">
        <v>108</v>
      </c>
      <c r="C26" s="190">
        <v>8</v>
      </c>
      <c r="D26" s="190">
        <v>6</v>
      </c>
      <c r="E26" s="190">
        <v>8.1111111111111107</v>
      </c>
      <c r="F26" s="190">
        <v>9</v>
      </c>
      <c r="G26" s="190">
        <v>7.9285714285714288</v>
      </c>
      <c r="H26" s="191">
        <v>14</v>
      </c>
      <c r="I26"/>
      <c r="J26"/>
      <c r="K26"/>
      <c r="L26"/>
      <c r="M26"/>
      <c r="N26"/>
      <c r="O26"/>
      <c r="P26"/>
      <c r="Q26"/>
      <c r="R26"/>
      <c r="S26"/>
      <c r="T26"/>
      <c r="U26"/>
    </row>
    <row r="27" spans="2:21">
      <c r="B27" s="168" t="s">
        <v>109</v>
      </c>
      <c r="C27" s="190">
        <v>9</v>
      </c>
      <c r="D27" s="190">
        <v>29</v>
      </c>
      <c r="E27" s="190">
        <v>8.9642857142857135</v>
      </c>
      <c r="F27" s="190">
        <v>28</v>
      </c>
      <c r="G27" s="190">
        <v>9.3181818181818183</v>
      </c>
      <c r="H27" s="191">
        <v>22</v>
      </c>
      <c r="I27"/>
      <c r="J27"/>
      <c r="K27" t="s">
        <v>61</v>
      </c>
      <c r="L27" t="s">
        <v>62</v>
      </c>
      <c r="M27" t="s">
        <v>63</v>
      </c>
      <c r="O27" s="237" t="s">
        <v>92</v>
      </c>
      <c r="P27"/>
      <c r="Q27"/>
      <c r="R27"/>
      <c r="S27"/>
      <c r="T27"/>
      <c r="U27"/>
    </row>
    <row r="28" spans="2:21" ht="16.5" thickBot="1">
      <c r="B28" s="170" t="s">
        <v>110</v>
      </c>
      <c r="C28" s="192">
        <v>9.1111111111111107</v>
      </c>
      <c r="D28" s="192">
        <v>9</v>
      </c>
      <c r="E28" s="192">
        <v>9.5555555555555554</v>
      </c>
      <c r="F28" s="192">
        <v>9</v>
      </c>
      <c r="G28" s="192">
        <v>9.6190476190476186</v>
      </c>
      <c r="H28" s="193">
        <v>21</v>
      </c>
      <c r="I28"/>
      <c r="J28" s="237" t="s">
        <v>17</v>
      </c>
      <c r="K28" s="236">
        <v>8.3008130081300813</v>
      </c>
      <c r="L28" s="236">
        <v>8.2261904761904763</v>
      </c>
      <c r="M28" s="236">
        <v>8.2727272727272734</v>
      </c>
      <c r="N28" s="2" t="s">
        <v>22</v>
      </c>
      <c r="O28">
        <v>7.7</v>
      </c>
      <c r="P28"/>
      <c r="Q28"/>
      <c r="R28"/>
      <c r="S28"/>
      <c r="T28"/>
      <c r="U28"/>
    </row>
    <row r="29" spans="2:21">
      <c r="B29" s="166" t="s">
        <v>18</v>
      </c>
      <c r="C29" s="175" t="s">
        <v>93</v>
      </c>
      <c r="D29" s="175"/>
      <c r="E29" s="175" t="s">
        <v>94</v>
      </c>
      <c r="F29" s="175"/>
      <c r="G29" s="175" t="s">
        <v>95</v>
      </c>
      <c r="H29" s="176"/>
      <c r="I29"/>
      <c r="J29" s="237" t="s">
        <v>18</v>
      </c>
      <c r="K29" s="236">
        <f>C31</f>
        <v>7.7742083333333332</v>
      </c>
      <c r="L29" s="236">
        <f>E31</f>
        <v>7.1843971631205674</v>
      </c>
      <c r="M29" s="236">
        <f>G31</f>
        <v>7.2290322580645157</v>
      </c>
      <c r="N29" s="2" t="s">
        <v>18</v>
      </c>
      <c r="O29">
        <v>7.7</v>
      </c>
      <c r="P29"/>
      <c r="Q29"/>
      <c r="R29"/>
      <c r="S29"/>
      <c r="T29"/>
      <c r="U29"/>
    </row>
    <row r="30" spans="2:21">
      <c r="B30" s="168"/>
      <c r="C30" s="185" t="s">
        <v>102</v>
      </c>
      <c r="D30" s="185" t="s">
        <v>103</v>
      </c>
      <c r="E30" s="185" t="s">
        <v>102</v>
      </c>
      <c r="F30" s="185" t="s">
        <v>103</v>
      </c>
      <c r="G30" s="185" t="s">
        <v>102</v>
      </c>
      <c r="H30" s="186" t="s">
        <v>103</v>
      </c>
      <c r="I30"/>
      <c r="J30" s="237" t="s">
        <v>22</v>
      </c>
      <c r="K30" s="236">
        <v>8.136057692307693</v>
      </c>
      <c r="L30" s="236">
        <v>8.6293159609120522</v>
      </c>
      <c r="M30" s="236">
        <v>8.6401591895803183</v>
      </c>
      <c r="N30" s="2" t="s">
        <v>17</v>
      </c>
      <c r="O30">
        <v>7.7</v>
      </c>
      <c r="P30"/>
      <c r="Q30"/>
      <c r="R30"/>
      <c r="S30"/>
      <c r="T30"/>
      <c r="U30"/>
    </row>
    <row r="31" spans="2:21">
      <c r="B31" s="168" t="s">
        <v>104</v>
      </c>
      <c r="C31" s="187">
        <f>((D37*C37)+(D36*C36)+(D35*C35)+(D34*C34)+(D33*C33)+(D32*C32))/D31</f>
        <v>7.7742083333333332</v>
      </c>
      <c r="D31" s="188">
        <f>SUM(D32:D37)</f>
        <v>240</v>
      </c>
      <c r="E31" s="187">
        <f>((F37*E37)+(F36*E36)+(F35*E35)+(F34*E34)+(F33*E33)+(F32*E32))/F31</f>
        <v>7.1843971631205674</v>
      </c>
      <c r="F31" s="188">
        <f>SUM(F32:F37)</f>
        <v>282</v>
      </c>
      <c r="G31" s="187">
        <f>((H37*G37)+(H36*G36)+(H35*G35)+(H34*G34)+(H33*G33)+(H32*G32))/H31</f>
        <v>7.2290322580645157</v>
      </c>
      <c r="H31" s="189">
        <f>SUM(H32:H37)</f>
        <v>217</v>
      </c>
      <c r="I31"/>
      <c r="K31" s="238"/>
      <c r="L31" s="116"/>
      <c r="M31" s="116"/>
      <c r="N31"/>
      <c r="O31"/>
      <c r="P31"/>
      <c r="Q31"/>
      <c r="R31"/>
      <c r="S31"/>
      <c r="T31"/>
      <c r="U31"/>
    </row>
    <row r="32" spans="2:21">
      <c r="B32" s="168" t="s">
        <v>105</v>
      </c>
      <c r="C32" s="194">
        <v>7.95</v>
      </c>
      <c r="D32" s="194">
        <v>117</v>
      </c>
      <c r="E32" s="194">
        <v>7.4</v>
      </c>
      <c r="F32" s="194">
        <v>131</v>
      </c>
      <c r="G32" s="194">
        <v>7.6</v>
      </c>
      <c r="H32" s="195">
        <v>70</v>
      </c>
      <c r="I32"/>
      <c r="N32"/>
      <c r="O32"/>
      <c r="P32"/>
      <c r="Q32"/>
      <c r="R32"/>
      <c r="S32"/>
      <c r="T32"/>
      <c r="U32"/>
    </row>
    <row r="33" spans="2:21">
      <c r="B33" s="168" t="s">
        <v>106</v>
      </c>
      <c r="C33" s="194">
        <v>7.51</v>
      </c>
      <c r="D33" s="194">
        <v>70</v>
      </c>
      <c r="E33" s="194">
        <v>6.8</v>
      </c>
      <c r="F33" s="194">
        <v>66</v>
      </c>
      <c r="G33" s="194">
        <v>6.6</v>
      </c>
      <c r="H33" s="195">
        <v>39</v>
      </c>
      <c r="I33"/>
      <c r="J33"/>
      <c r="K33"/>
      <c r="L33"/>
      <c r="M33"/>
      <c r="N33"/>
      <c r="O33"/>
      <c r="P33"/>
      <c r="Q33"/>
      <c r="R33"/>
      <c r="S33"/>
      <c r="T33"/>
      <c r="U33"/>
    </row>
    <row r="34" spans="2:21">
      <c r="B34" s="168" t="s">
        <v>107</v>
      </c>
      <c r="C34" s="194">
        <v>6.56</v>
      </c>
      <c r="D34" s="194">
        <v>25</v>
      </c>
      <c r="E34" s="194">
        <v>6.3</v>
      </c>
      <c r="F34" s="194">
        <v>35</v>
      </c>
      <c r="G34" s="194">
        <v>6.3</v>
      </c>
      <c r="H34" s="195">
        <v>61</v>
      </c>
      <c r="I34"/>
      <c r="J34"/>
      <c r="K34"/>
      <c r="L34"/>
      <c r="M34"/>
      <c r="N34"/>
      <c r="O34"/>
      <c r="P34"/>
      <c r="Q34"/>
      <c r="R34"/>
      <c r="S34"/>
      <c r="T34"/>
      <c r="U34"/>
    </row>
    <row r="35" spans="2:21">
      <c r="B35" s="168" t="s">
        <v>108</v>
      </c>
      <c r="C35" s="194">
        <v>8.1999999999999993</v>
      </c>
      <c r="D35" s="194">
        <v>10</v>
      </c>
      <c r="E35" s="194">
        <v>6.7</v>
      </c>
      <c r="F35" s="194">
        <v>19</v>
      </c>
      <c r="G35" s="194">
        <v>8.4</v>
      </c>
      <c r="H35" s="195">
        <v>10</v>
      </c>
      <c r="I35"/>
      <c r="J35"/>
      <c r="K35"/>
      <c r="L35"/>
      <c r="M35"/>
      <c r="N35"/>
      <c r="O35"/>
      <c r="P35"/>
      <c r="Q35"/>
      <c r="R35"/>
      <c r="S35"/>
      <c r="T35"/>
      <c r="U35"/>
    </row>
    <row r="36" spans="2:21">
      <c r="B36" s="168" t="s">
        <v>109</v>
      </c>
      <c r="C36" s="194">
        <v>8.92</v>
      </c>
      <c r="D36" s="194">
        <v>13</v>
      </c>
      <c r="E36" s="194">
        <v>8</v>
      </c>
      <c r="F36" s="194">
        <v>23</v>
      </c>
      <c r="G36" s="194">
        <v>8</v>
      </c>
      <c r="H36" s="195">
        <v>27</v>
      </c>
      <c r="I36"/>
      <c r="J36"/>
      <c r="K36"/>
      <c r="L36"/>
      <c r="M36"/>
      <c r="N36"/>
      <c r="O36"/>
      <c r="P36"/>
      <c r="Q36"/>
      <c r="R36"/>
      <c r="S36"/>
      <c r="T36"/>
      <c r="U36"/>
    </row>
    <row r="37" spans="2:21" ht="16.5" thickBot="1">
      <c r="B37" s="170" t="s">
        <v>110</v>
      </c>
      <c r="C37" s="196">
        <v>9.6</v>
      </c>
      <c r="D37" s="196">
        <v>5</v>
      </c>
      <c r="E37" s="196">
        <v>9.5</v>
      </c>
      <c r="F37" s="196">
        <v>8</v>
      </c>
      <c r="G37" s="196">
        <v>9.5</v>
      </c>
      <c r="H37" s="197">
        <v>10</v>
      </c>
      <c r="I37"/>
      <c r="J37"/>
      <c r="K37"/>
      <c r="L37"/>
      <c r="M37"/>
      <c r="N37"/>
      <c r="O37"/>
      <c r="P37"/>
      <c r="Q37"/>
      <c r="R37"/>
      <c r="S37"/>
      <c r="T37"/>
      <c r="U37"/>
    </row>
    <row r="38" spans="2:21">
      <c r="B38" s="168" t="s">
        <v>22</v>
      </c>
      <c r="C38" s="198" t="s">
        <v>93</v>
      </c>
      <c r="D38" s="198"/>
      <c r="E38" s="198" t="s">
        <v>94</v>
      </c>
      <c r="F38" s="198"/>
      <c r="G38" s="198" t="s">
        <v>95</v>
      </c>
      <c r="H38" s="199"/>
      <c r="I38"/>
      <c r="J38"/>
      <c r="K38"/>
      <c r="L38"/>
      <c r="M38"/>
      <c r="N38"/>
      <c r="O38"/>
      <c r="P38"/>
      <c r="Q38"/>
      <c r="R38"/>
      <c r="S38"/>
      <c r="T38"/>
      <c r="U38"/>
    </row>
    <row r="39" spans="2:21">
      <c r="B39" s="168"/>
      <c r="C39" s="185" t="s">
        <v>102</v>
      </c>
      <c r="D39" s="185" t="s">
        <v>103</v>
      </c>
      <c r="E39" s="185" t="s">
        <v>102</v>
      </c>
      <c r="F39" s="185" t="s">
        <v>103</v>
      </c>
      <c r="G39" s="185" t="s">
        <v>102</v>
      </c>
      <c r="H39" s="186" t="s">
        <v>103</v>
      </c>
      <c r="I39"/>
      <c r="J39"/>
      <c r="K39"/>
      <c r="L39"/>
      <c r="M39"/>
      <c r="N39"/>
      <c r="O39"/>
      <c r="P39"/>
      <c r="Q39"/>
      <c r="R39"/>
      <c r="S39"/>
      <c r="T39"/>
      <c r="U39"/>
    </row>
    <row r="40" spans="2:21">
      <c r="B40" s="168" t="s">
        <v>104</v>
      </c>
      <c r="C40" s="187">
        <f>((D46*C46)+(D45*C45)+(D44*C44)+(D43*C43)+(D42*C42)+(D41*C41))/D40</f>
        <v>8.136057692307693</v>
      </c>
      <c r="D40" s="188">
        <f>SUM(D41:D46)</f>
        <v>208</v>
      </c>
      <c r="E40" s="187">
        <f>((F46*E46)+(F45*E45)+(F44*E44)+(F43*E43)+(F42*E42)+(F41*E41))/F40</f>
        <v>8.6293159609120522</v>
      </c>
      <c r="F40" s="188">
        <f>SUM(F41:F46)</f>
        <v>307</v>
      </c>
      <c r="G40" s="187">
        <f>((H46*G46)+(H45*G45)+(H44*G44)+(H43*G43)+(H42*G42)+(H41*G41))/H40</f>
        <v>8.6401591895803183</v>
      </c>
      <c r="H40" s="189">
        <f>SUM(H41:H46)</f>
        <v>691</v>
      </c>
      <c r="I40"/>
      <c r="J40"/>
      <c r="K40"/>
      <c r="L40"/>
      <c r="M40"/>
      <c r="N40"/>
      <c r="O40"/>
      <c r="P40"/>
      <c r="Q40"/>
      <c r="R40"/>
      <c r="S40"/>
      <c r="T40"/>
      <c r="U40"/>
    </row>
    <row r="41" spans="2:21">
      <c r="B41" s="168" t="s">
        <v>105</v>
      </c>
      <c r="C41" s="190">
        <v>8.4</v>
      </c>
      <c r="D41" s="200">
        <v>87</v>
      </c>
      <c r="E41" s="201">
        <v>8.6999999999999993</v>
      </c>
      <c r="F41" s="202">
        <v>185</v>
      </c>
      <c r="G41" s="201">
        <v>8.6999999999999993</v>
      </c>
      <c r="H41" s="203">
        <v>297</v>
      </c>
      <c r="I41"/>
      <c r="J41"/>
      <c r="K41"/>
      <c r="L41"/>
      <c r="M41"/>
      <c r="N41"/>
      <c r="O41"/>
      <c r="P41"/>
      <c r="Q41"/>
      <c r="R41"/>
      <c r="S41"/>
      <c r="T41"/>
      <c r="U41"/>
    </row>
    <row r="42" spans="2:21">
      <c r="B42" s="168" t="s">
        <v>106</v>
      </c>
      <c r="C42" s="190">
        <v>7.8</v>
      </c>
      <c r="D42" s="200">
        <v>43</v>
      </c>
      <c r="E42" s="201">
        <v>8.8000000000000007</v>
      </c>
      <c r="F42" s="202">
        <v>36</v>
      </c>
      <c r="G42" s="201">
        <v>8.4499999999999993</v>
      </c>
      <c r="H42" s="203">
        <v>142</v>
      </c>
      <c r="I42"/>
      <c r="J42"/>
      <c r="K42"/>
      <c r="L42"/>
      <c r="M42"/>
      <c r="N42"/>
      <c r="O42"/>
      <c r="P42"/>
      <c r="Q42"/>
      <c r="R42"/>
      <c r="S42"/>
      <c r="T42"/>
      <c r="U42"/>
    </row>
    <row r="43" spans="2:21">
      <c r="B43" s="168" t="s">
        <v>107</v>
      </c>
      <c r="C43" s="190">
        <v>8.1</v>
      </c>
      <c r="D43" s="200">
        <v>32</v>
      </c>
      <c r="E43" s="201">
        <v>8.4</v>
      </c>
      <c r="F43" s="202">
        <v>42</v>
      </c>
      <c r="G43" s="201">
        <v>8.5399999999999991</v>
      </c>
      <c r="H43" s="203">
        <v>90</v>
      </c>
      <c r="I43"/>
      <c r="J43"/>
      <c r="K43"/>
      <c r="L43"/>
      <c r="M43"/>
      <c r="N43"/>
      <c r="O43"/>
      <c r="P43"/>
      <c r="Q43"/>
      <c r="R43"/>
      <c r="S43"/>
      <c r="T43"/>
      <c r="U43"/>
    </row>
    <row r="44" spans="2:21">
      <c r="B44" s="168" t="s">
        <v>108</v>
      </c>
      <c r="C44" s="190">
        <v>8.4</v>
      </c>
      <c r="D44" s="200">
        <v>7</v>
      </c>
      <c r="E44" s="201">
        <v>7.7</v>
      </c>
      <c r="F44" s="202">
        <v>3</v>
      </c>
      <c r="G44" s="201">
        <v>8</v>
      </c>
      <c r="H44" s="203">
        <v>11</v>
      </c>
      <c r="I44"/>
      <c r="J44"/>
      <c r="K44"/>
      <c r="L44"/>
      <c r="M44"/>
      <c r="N44"/>
      <c r="O44"/>
      <c r="P44"/>
      <c r="Q44"/>
      <c r="R44"/>
      <c r="S44"/>
      <c r="T44"/>
      <c r="U44"/>
    </row>
    <row r="45" spans="2:21">
      <c r="B45" s="168" t="s">
        <v>109</v>
      </c>
      <c r="C45" s="190">
        <v>8</v>
      </c>
      <c r="D45" s="200">
        <v>36</v>
      </c>
      <c r="E45" s="201">
        <v>8.5</v>
      </c>
      <c r="F45" s="202">
        <v>40</v>
      </c>
      <c r="G45" s="201">
        <v>8.75</v>
      </c>
      <c r="H45" s="203">
        <v>136</v>
      </c>
      <c r="I45"/>
      <c r="J45"/>
      <c r="K45"/>
      <c r="L45"/>
      <c r="M45"/>
      <c r="N45"/>
      <c r="O45"/>
      <c r="P45"/>
      <c r="Q45"/>
      <c r="R45"/>
      <c r="S45"/>
      <c r="T45"/>
      <c r="U45"/>
    </row>
    <row r="46" spans="2:21" ht="16.5" thickBot="1">
      <c r="B46" s="170" t="s">
        <v>110</v>
      </c>
      <c r="C46" s="192">
        <v>6.7</v>
      </c>
      <c r="D46" s="204">
        <v>3</v>
      </c>
      <c r="E46" s="205">
        <v>7</v>
      </c>
      <c r="F46" s="206">
        <v>1</v>
      </c>
      <c r="G46" s="205">
        <v>9.33</v>
      </c>
      <c r="H46" s="207">
        <v>15</v>
      </c>
      <c r="I46"/>
      <c r="J46"/>
      <c r="K46"/>
      <c r="L46"/>
      <c r="M46"/>
      <c r="N46"/>
      <c r="O46"/>
      <c r="P46"/>
      <c r="Q46"/>
      <c r="R46"/>
      <c r="S46"/>
      <c r="T46"/>
      <c r="U46"/>
    </row>
    <row r="47" spans="2:21">
      <c r="B47"/>
      <c r="C47"/>
      <c r="D47"/>
      <c r="E47"/>
      <c r="F47"/>
      <c r="G47"/>
      <c r="H47"/>
      <c r="I47"/>
      <c r="J47"/>
      <c r="K47"/>
      <c r="L47"/>
      <c r="M47"/>
      <c r="N47"/>
      <c r="O47"/>
      <c r="P47"/>
      <c r="Q47"/>
      <c r="R47"/>
      <c r="S47"/>
      <c r="T47"/>
      <c r="U47"/>
    </row>
    <row r="48" spans="2:21" ht="16.5" thickBot="1">
      <c r="B48"/>
      <c r="C48"/>
      <c r="D48"/>
      <c r="E48"/>
      <c r="F48"/>
      <c r="G48"/>
      <c r="H48"/>
      <c r="I48"/>
      <c r="J48"/>
      <c r="K48"/>
      <c r="L48"/>
      <c r="M48"/>
      <c r="N48"/>
      <c r="O48"/>
      <c r="P48"/>
      <c r="Q48"/>
      <c r="R48"/>
      <c r="S48"/>
      <c r="T48"/>
      <c r="U48"/>
    </row>
    <row r="49" spans="2:21" ht="16.5" thickBot="1">
      <c r="B49" s="166" t="s">
        <v>89</v>
      </c>
      <c r="C49" s="145"/>
      <c r="D49" s="145"/>
      <c r="E49" s="167"/>
      <c r="F49"/>
      <c r="G49"/>
      <c r="H49"/>
      <c r="I49"/>
      <c r="J49"/>
      <c r="K49"/>
      <c r="L49"/>
      <c r="M49"/>
      <c r="N49"/>
      <c r="O49"/>
      <c r="P49"/>
      <c r="Q49"/>
      <c r="R49"/>
      <c r="S49"/>
      <c r="T49"/>
      <c r="U49"/>
    </row>
    <row r="50" spans="2:21">
      <c r="B50" s="166" t="s">
        <v>17</v>
      </c>
      <c r="C50" s="174" t="s">
        <v>93</v>
      </c>
      <c r="D50" s="174" t="s">
        <v>94</v>
      </c>
      <c r="E50" s="208" t="s">
        <v>95</v>
      </c>
      <c r="F50"/>
      <c r="G50" s="178" t="s">
        <v>111</v>
      </c>
      <c r="H50"/>
      <c r="I50"/>
      <c r="J50"/>
      <c r="K50"/>
      <c r="L50"/>
      <c r="M50"/>
      <c r="N50"/>
      <c r="O50"/>
      <c r="P50"/>
      <c r="Q50"/>
      <c r="R50"/>
      <c r="S50"/>
      <c r="T50"/>
      <c r="U50"/>
    </row>
    <row r="51" spans="2:21">
      <c r="B51" s="168" t="s">
        <v>112</v>
      </c>
      <c r="C51" s="115">
        <v>14424.620864012082</v>
      </c>
      <c r="D51" s="115">
        <v>9340.4381652932097</v>
      </c>
      <c r="E51" s="232">
        <v>18481</v>
      </c>
      <c r="F51" s="257"/>
      <c r="G51" t="s">
        <v>113</v>
      </c>
      <c r="H51"/>
      <c r="I51"/>
      <c r="J51" s="239"/>
      <c r="K51"/>
      <c r="L51"/>
      <c r="N51"/>
      <c r="O51"/>
      <c r="P51"/>
      <c r="Q51"/>
      <c r="R51"/>
      <c r="S51"/>
      <c r="T51"/>
      <c r="U51"/>
    </row>
    <row r="52" spans="2:21">
      <c r="B52" s="168" t="s">
        <v>114</v>
      </c>
      <c r="C52" s="209">
        <v>0.41455490118759675</v>
      </c>
      <c r="D52" s="209">
        <v>0.61962215001378251</v>
      </c>
      <c r="E52" s="259">
        <v>0.24480102128933859</v>
      </c>
      <c r="F52"/>
      <c r="G52"/>
      <c r="H52"/>
      <c r="I52"/>
      <c r="J52"/>
      <c r="K52"/>
      <c r="L52"/>
      <c r="M52"/>
      <c r="N52"/>
      <c r="O52"/>
      <c r="P52"/>
      <c r="Q52"/>
      <c r="R52"/>
      <c r="S52"/>
      <c r="T52"/>
      <c r="U52"/>
    </row>
    <row r="53" spans="2:21" ht="16.5" thickBot="1">
      <c r="B53" s="170" t="s">
        <v>115</v>
      </c>
      <c r="C53" s="211">
        <v>0.26419113634380548</v>
      </c>
      <c r="D53" s="258">
        <f>(C51-D51)/C51</f>
        <v>0.35246560354340928</v>
      </c>
      <c r="E53" s="258">
        <f>(D51-E51)/D51</f>
        <v>-0.97860096849320077</v>
      </c>
      <c r="F53"/>
      <c r="G53"/>
      <c r="H53"/>
      <c r="I53"/>
      <c r="J53"/>
      <c r="K53"/>
      <c r="L53"/>
      <c r="M53"/>
      <c r="N53"/>
      <c r="O53"/>
      <c r="P53"/>
      <c r="Q53"/>
      <c r="R53"/>
      <c r="S53"/>
      <c r="T53"/>
      <c r="U53"/>
    </row>
    <row r="54" spans="2:21" ht="16.5" thickBot="1">
      <c r="B54" s="168"/>
      <c r="C54"/>
      <c r="D54"/>
      <c r="E54" s="169"/>
      <c r="F54"/>
      <c r="G54"/>
      <c r="H54"/>
      <c r="I54"/>
      <c r="J54"/>
      <c r="K54"/>
      <c r="L54"/>
      <c r="M54"/>
      <c r="N54"/>
      <c r="O54"/>
      <c r="P54"/>
      <c r="Q54"/>
      <c r="R54"/>
      <c r="S54"/>
      <c r="T54"/>
      <c r="U54"/>
    </row>
    <row r="55" spans="2:21">
      <c r="B55" s="166" t="s">
        <v>18</v>
      </c>
      <c r="C55" s="174" t="s">
        <v>93</v>
      </c>
      <c r="D55" s="174" t="s">
        <v>94</v>
      </c>
      <c r="E55" s="208" t="s">
        <v>95</v>
      </c>
      <c r="F55"/>
      <c r="G55"/>
      <c r="H55"/>
      <c r="I55"/>
      <c r="J55"/>
      <c r="K55"/>
      <c r="L55"/>
      <c r="M55"/>
      <c r="N55"/>
      <c r="O55"/>
      <c r="P55"/>
      <c r="Q55"/>
      <c r="R55"/>
      <c r="S55"/>
      <c r="T55"/>
      <c r="U55"/>
    </row>
    <row r="56" spans="2:21">
      <c r="B56" s="168" t="s">
        <v>112</v>
      </c>
      <c r="C56" s="115">
        <v>250173</v>
      </c>
      <c r="D56" s="115">
        <v>241722</v>
      </c>
      <c r="E56" s="232">
        <v>248512.50999999998</v>
      </c>
      <c r="F56"/>
      <c r="G56"/>
      <c r="H56"/>
      <c r="I56"/>
      <c r="J56"/>
      <c r="K56"/>
      <c r="L56"/>
      <c r="M56"/>
      <c r="N56"/>
      <c r="O56"/>
      <c r="P56"/>
      <c r="Q56"/>
      <c r="R56"/>
      <c r="S56"/>
      <c r="T56"/>
      <c r="U56"/>
    </row>
    <row r="57" spans="2:21">
      <c r="B57" s="168" t="s">
        <v>114</v>
      </c>
      <c r="C57" s="209">
        <v>6.8000000000000005E-2</v>
      </c>
      <c r="D57" s="209">
        <v>0.13600000000000001</v>
      </c>
      <c r="E57" s="210">
        <v>0.20399999999999999</v>
      </c>
      <c r="F57"/>
      <c r="G57"/>
      <c r="H57"/>
      <c r="I57"/>
      <c r="J57"/>
      <c r="K57"/>
      <c r="L57"/>
      <c r="M57"/>
      <c r="N57"/>
      <c r="O57"/>
      <c r="P57"/>
      <c r="Q57"/>
      <c r="R57"/>
      <c r="S57"/>
      <c r="T57"/>
      <c r="U57"/>
    </row>
    <row r="58" spans="2:21" ht="16.5" thickBot="1">
      <c r="B58" s="170" t="s">
        <v>115</v>
      </c>
      <c r="C58" s="211">
        <v>0.16400000000000001</v>
      </c>
      <c r="D58" s="211">
        <v>0.191</v>
      </c>
      <c r="E58" s="212">
        <v>0.17</v>
      </c>
      <c r="F58"/>
      <c r="G58"/>
      <c r="H58"/>
      <c r="I58"/>
      <c r="J58"/>
      <c r="K58"/>
      <c r="L58"/>
      <c r="M58"/>
      <c r="N58"/>
      <c r="O58"/>
      <c r="P58"/>
      <c r="Q58"/>
      <c r="R58"/>
      <c r="S58"/>
      <c r="T58"/>
      <c r="U58"/>
    </row>
    <row r="59" spans="2:21" ht="16.5" thickBot="1">
      <c r="B59" s="168"/>
      <c r="C59"/>
      <c r="D59"/>
      <c r="E59" s="169"/>
      <c r="F59"/>
      <c r="G59"/>
      <c r="H59"/>
      <c r="I59"/>
      <c r="J59"/>
      <c r="K59"/>
      <c r="L59"/>
      <c r="M59"/>
      <c r="N59"/>
      <c r="O59"/>
      <c r="P59"/>
      <c r="Q59"/>
      <c r="R59"/>
      <c r="S59"/>
      <c r="T59"/>
      <c r="U59"/>
    </row>
    <row r="60" spans="2:21">
      <c r="B60" s="166" t="s">
        <v>22</v>
      </c>
      <c r="C60" s="174" t="s">
        <v>93</v>
      </c>
      <c r="D60" s="174" t="s">
        <v>94</v>
      </c>
      <c r="E60" s="208" t="s">
        <v>95</v>
      </c>
      <c r="F60"/>
      <c r="G60"/>
      <c r="H60"/>
      <c r="I60"/>
      <c r="J60"/>
      <c r="K60"/>
      <c r="L60"/>
      <c r="M60"/>
      <c r="N60"/>
      <c r="O60"/>
      <c r="P60"/>
      <c r="Q60"/>
      <c r="R60"/>
      <c r="S60"/>
      <c r="T60"/>
      <c r="U60"/>
    </row>
    <row r="61" spans="2:21">
      <c r="B61" s="168" t="s">
        <v>112</v>
      </c>
      <c r="C61" s="115">
        <v>8487.1232761505089</v>
      </c>
      <c r="D61" s="115">
        <v>9934.182169940741</v>
      </c>
      <c r="E61" s="232">
        <v>8556.4874864186131</v>
      </c>
      <c r="F61"/>
      <c r="G61"/>
      <c r="H61"/>
      <c r="I61"/>
      <c r="J61"/>
      <c r="K61"/>
      <c r="L61"/>
      <c r="M61"/>
      <c r="N61"/>
      <c r="O61"/>
      <c r="P61"/>
      <c r="Q61"/>
      <c r="R61"/>
      <c r="S61"/>
      <c r="T61"/>
      <c r="U61"/>
    </row>
    <row r="62" spans="2:21">
      <c r="B62" s="168" t="s">
        <v>114</v>
      </c>
      <c r="C62" s="209">
        <v>-0.11171283727458492</v>
      </c>
      <c r="D62" s="209">
        <v>-3.9740581892023598E-2</v>
      </c>
      <c r="E62" s="210">
        <v>0.10445297600841399</v>
      </c>
      <c r="F62"/>
      <c r="G62"/>
      <c r="H62"/>
      <c r="I62"/>
      <c r="J62"/>
      <c r="K62"/>
      <c r="L62"/>
      <c r="M62"/>
      <c r="N62"/>
      <c r="O62"/>
      <c r="P62"/>
      <c r="Q62"/>
      <c r="R62"/>
      <c r="S62"/>
      <c r="T62"/>
      <c r="U62"/>
    </row>
    <row r="63" spans="2:21" ht="16.5" thickBot="1">
      <c r="B63" s="170" t="s">
        <v>115</v>
      </c>
      <c r="C63" s="211">
        <v>-3.4274300924582057E-2</v>
      </c>
      <c r="D63" s="262">
        <f>(C61-D61)/C61</f>
        <v>-0.17050051551113704</v>
      </c>
      <c r="E63" s="258">
        <f>(D61-E61)/D61</f>
        <v>0.13868224479422306</v>
      </c>
      <c r="F63"/>
      <c r="G63"/>
      <c r="H63"/>
      <c r="I63"/>
      <c r="J63"/>
      <c r="K63"/>
      <c r="L63"/>
      <c r="M63"/>
      <c r="N63"/>
      <c r="O63"/>
      <c r="P63"/>
      <c r="Q63"/>
      <c r="R63"/>
      <c r="S63"/>
      <c r="T63"/>
      <c r="U63"/>
    </row>
    <row r="64" spans="2:21">
      <c r="B64" s="260" t="s">
        <v>116</v>
      </c>
      <c r="C64" s="115"/>
      <c r="D64"/>
      <c r="E64"/>
      <c r="F64"/>
      <c r="G64"/>
      <c r="H64"/>
      <c r="I64"/>
      <c r="J64"/>
      <c r="K64"/>
      <c r="L64"/>
      <c r="M64"/>
      <c r="N64"/>
      <c r="O64"/>
      <c r="P64"/>
      <c r="Q64"/>
      <c r="R64"/>
      <c r="S64"/>
      <c r="T64"/>
      <c r="U64"/>
    </row>
    <row r="65" spans="2:21">
      <c r="B65" s="260" t="s">
        <v>117</v>
      </c>
      <c r="C65" s="261"/>
      <c r="D65"/>
      <c r="E65"/>
      <c r="F65"/>
      <c r="G65"/>
      <c r="H65"/>
      <c r="I65"/>
      <c r="J65"/>
      <c r="K65"/>
      <c r="L65"/>
      <c r="M65"/>
      <c r="N65"/>
      <c r="O65"/>
      <c r="P65"/>
      <c r="Q65"/>
      <c r="R65"/>
      <c r="S65"/>
      <c r="T65"/>
      <c r="U65"/>
    </row>
    <row r="66" spans="2:21">
      <c r="B66"/>
      <c r="C66"/>
      <c r="D66"/>
      <c r="E66"/>
      <c r="F66"/>
      <c r="G66"/>
      <c r="H66"/>
      <c r="I66"/>
      <c r="J66"/>
      <c r="K66"/>
      <c r="L66"/>
      <c r="M66"/>
      <c r="N66"/>
      <c r="O66"/>
      <c r="P66"/>
      <c r="Q66"/>
      <c r="R66"/>
      <c r="S66"/>
      <c r="T66"/>
      <c r="U66"/>
    </row>
    <row r="67" spans="2:21">
      <c r="B67"/>
      <c r="C67"/>
      <c r="D67"/>
      <c r="E67"/>
      <c r="F67"/>
      <c r="G67"/>
      <c r="H67"/>
      <c r="I67"/>
      <c r="J67"/>
      <c r="K67"/>
      <c r="L67"/>
      <c r="M67"/>
      <c r="N67"/>
      <c r="O67"/>
      <c r="P67"/>
      <c r="Q67"/>
      <c r="R67"/>
      <c r="S67"/>
      <c r="T67"/>
      <c r="U67"/>
    </row>
    <row r="68" spans="2:21">
      <c r="B68"/>
      <c r="C68"/>
      <c r="D68"/>
      <c r="E68"/>
      <c r="F68"/>
      <c r="G68"/>
      <c r="H68"/>
      <c r="I68"/>
      <c r="J68"/>
      <c r="K68"/>
      <c r="L68"/>
      <c r="M68"/>
      <c r="N68"/>
      <c r="O68"/>
      <c r="P68"/>
      <c r="Q68"/>
      <c r="R68"/>
      <c r="S68"/>
      <c r="T68"/>
      <c r="U68"/>
    </row>
    <row r="69" spans="2:21">
      <c r="B69"/>
      <c r="C69"/>
      <c r="D69"/>
      <c r="E69"/>
      <c r="F69"/>
      <c r="G69"/>
      <c r="H69"/>
      <c r="I69"/>
      <c r="J69"/>
      <c r="K69"/>
      <c r="L69"/>
      <c r="M69"/>
      <c r="N69"/>
      <c r="O69"/>
      <c r="P69"/>
      <c r="Q69"/>
      <c r="R69"/>
      <c r="S69"/>
      <c r="T69"/>
      <c r="U69"/>
    </row>
    <row r="70" spans="2:21" ht="16.5" thickBot="1">
      <c r="B70"/>
      <c r="C70"/>
      <c r="D70"/>
      <c r="E70"/>
      <c r="F70"/>
      <c r="G70"/>
      <c r="H70"/>
      <c r="I70"/>
      <c r="J70"/>
      <c r="K70"/>
      <c r="L70"/>
      <c r="M70"/>
      <c r="N70"/>
      <c r="O70"/>
      <c r="P70"/>
      <c r="Q70"/>
      <c r="R70"/>
      <c r="S70"/>
      <c r="T70"/>
      <c r="U70"/>
    </row>
    <row r="71" spans="2:21">
      <c r="B71" s="173" t="s">
        <v>118</v>
      </c>
      <c r="C71" s="145"/>
      <c r="D71" s="145"/>
      <c r="E71" s="145"/>
      <c r="F71" s="167"/>
      <c r="G71"/>
      <c r="H71"/>
      <c r="I71"/>
      <c r="J71"/>
      <c r="K71"/>
      <c r="L71"/>
      <c r="M71"/>
      <c r="N71"/>
      <c r="O71"/>
      <c r="P71"/>
      <c r="Q71"/>
      <c r="R71"/>
      <c r="S71"/>
      <c r="T71"/>
      <c r="U71"/>
    </row>
    <row r="72" spans="2:21">
      <c r="B72" s="168" t="s">
        <v>119</v>
      </c>
      <c r="C72"/>
      <c r="D72" s="178" t="s">
        <v>93</v>
      </c>
      <c r="E72" s="178" t="s">
        <v>94</v>
      </c>
      <c r="F72" s="213" t="s">
        <v>95</v>
      </c>
      <c r="G72"/>
      <c r="H72"/>
      <c r="I72"/>
      <c r="J72"/>
      <c r="K72"/>
      <c r="L72"/>
      <c r="M72"/>
      <c r="N72"/>
      <c r="O72"/>
      <c r="P72"/>
      <c r="Q72"/>
      <c r="R72"/>
      <c r="S72"/>
      <c r="T72"/>
      <c r="U72"/>
    </row>
    <row r="73" spans="2:21">
      <c r="B73" s="168" t="s">
        <v>17</v>
      </c>
      <c r="C73"/>
      <c r="D73" s="115">
        <v>12196.147499999999</v>
      </c>
      <c r="E73" s="115">
        <v>6838.5</v>
      </c>
      <c r="F73" s="232">
        <v>5306.3000000000011</v>
      </c>
      <c r="G73"/>
      <c r="H73"/>
      <c r="I73"/>
      <c r="J73"/>
      <c r="K73"/>
      <c r="L73"/>
      <c r="M73"/>
      <c r="N73"/>
      <c r="O73"/>
      <c r="P73"/>
      <c r="Q73"/>
      <c r="R73"/>
      <c r="S73"/>
      <c r="T73"/>
      <c r="U73"/>
    </row>
    <row r="74" spans="2:21">
      <c r="B74" s="168" t="s">
        <v>18</v>
      </c>
      <c r="C74"/>
      <c r="D74" s="115">
        <v>229781.52476</v>
      </c>
      <c r="E74" s="115">
        <v>223156.74882000001</v>
      </c>
      <c r="F74" s="232">
        <v>231519.62649999995</v>
      </c>
      <c r="G74"/>
      <c r="H74"/>
      <c r="I74"/>
      <c r="J74"/>
      <c r="K74"/>
      <c r="L74"/>
      <c r="M74"/>
      <c r="N74"/>
      <c r="O74"/>
      <c r="P74"/>
      <c r="Q74"/>
      <c r="R74"/>
      <c r="S74"/>
      <c r="T74"/>
      <c r="U74"/>
    </row>
    <row r="75" spans="2:21" ht="16.5" thickBot="1">
      <c r="B75" s="170" t="s">
        <v>22</v>
      </c>
      <c r="C75" s="171"/>
      <c r="D75" s="233">
        <v>1979.4050000000002</v>
      </c>
      <c r="E75" s="233">
        <v>4530.8</v>
      </c>
      <c r="F75" s="234">
        <v>2490.2950000000001</v>
      </c>
      <c r="G75"/>
      <c r="H75"/>
      <c r="I75"/>
      <c r="J75"/>
      <c r="K75"/>
      <c r="L75"/>
      <c r="M75"/>
      <c r="N75"/>
      <c r="O75"/>
      <c r="P75"/>
      <c r="Q75"/>
      <c r="R75"/>
      <c r="S75"/>
      <c r="T75"/>
      <c r="U75"/>
    </row>
    <row r="76" spans="2:21">
      <c r="B76"/>
      <c r="C76"/>
      <c r="D76"/>
      <c r="E76"/>
      <c r="F76"/>
      <c r="G76"/>
      <c r="H76"/>
      <c r="I76"/>
      <c r="J76"/>
      <c r="K76"/>
      <c r="L76"/>
      <c r="M76"/>
      <c r="N76"/>
      <c r="O76"/>
      <c r="P76"/>
      <c r="Q76"/>
      <c r="R76"/>
      <c r="S76"/>
      <c r="T76"/>
      <c r="U76"/>
    </row>
    <row r="77" spans="2:21">
      <c r="B77"/>
      <c r="C77"/>
      <c r="D77" s="178"/>
      <c r="E77" s="178"/>
      <c r="F77" s="178"/>
      <c r="G77"/>
      <c r="H77"/>
      <c r="I77"/>
      <c r="J77"/>
      <c r="K77"/>
      <c r="L77"/>
      <c r="M77"/>
      <c r="N77"/>
      <c r="O77"/>
      <c r="P77"/>
      <c r="Q77"/>
      <c r="R77"/>
      <c r="S77"/>
      <c r="T77"/>
      <c r="U77"/>
    </row>
    <row r="78" spans="2:21">
      <c r="B78"/>
      <c r="C78"/>
      <c r="D78"/>
      <c r="E78" s="115"/>
      <c r="F78"/>
      <c r="G78"/>
      <c r="H78"/>
      <c r="I78"/>
      <c r="J78"/>
      <c r="K78"/>
      <c r="L78"/>
      <c r="M78"/>
      <c r="N78"/>
      <c r="O78"/>
      <c r="P78"/>
      <c r="Q78"/>
      <c r="R78"/>
      <c r="S78"/>
      <c r="T78"/>
      <c r="U78"/>
    </row>
    <row r="79" spans="2:21">
      <c r="B79"/>
      <c r="C79"/>
      <c r="D79" s="115"/>
      <c r="E79" s="115"/>
      <c r="F79" s="115"/>
      <c r="G79"/>
      <c r="H79"/>
      <c r="I79"/>
      <c r="J79"/>
      <c r="K79"/>
      <c r="L79"/>
      <c r="M79"/>
      <c r="N79"/>
      <c r="O79"/>
      <c r="P79"/>
      <c r="Q79"/>
      <c r="R79"/>
      <c r="S79"/>
      <c r="T79"/>
      <c r="U79"/>
    </row>
    <row r="80" spans="2:21">
      <c r="B80"/>
      <c r="C80"/>
      <c r="D80"/>
      <c r="E80" s="115"/>
      <c r="F80"/>
      <c r="G80"/>
      <c r="H80"/>
      <c r="I80"/>
      <c r="J80"/>
      <c r="K80"/>
      <c r="L80"/>
      <c r="M80"/>
      <c r="N80"/>
      <c r="O80"/>
      <c r="P80"/>
      <c r="Q80"/>
      <c r="R80"/>
      <c r="S80"/>
      <c r="T80"/>
      <c r="U80"/>
    </row>
    <row r="81" spans="1:21">
      <c r="B81"/>
      <c r="C81"/>
      <c r="D81"/>
      <c r="E81"/>
      <c r="F81"/>
      <c r="G81"/>
      <c r="H81"/>
      <c r="I81"/>
      <c r="J81"/>
      <c r="K81"/>
      <c r="L81"/>
      <c r="M81"/>
      <c r="N81"/>
      <c r="O81"/>
      <c r="P81"/>
      <c r="Q81"/>
      <c r="R81"/>
      <c r="S81"/>
      <c r="T81"/>
      <c r="U81"/>
    </row>
    <row r="82" spans="1:21">
      <c r="B82"/>
      <c r="C82"/>
      <c r="D82"/>
      <c r="E82"/>
      <c r="F82"/>
      <c r="G82"/>
      <c r="H82"/>
      <c r="I82"/>
      <c r="J82"/>
      <c r="K82"/>
      <c r="L82"/>
      <c r="M82"/>
      <c r="N82"/>
      <c r="O82"/>
      <c r="P82"/>
      <c r="Q82"/>
      <c r="R82"/>
      <c r="S82"/>
      <c r="T82"/>
      <c r="U82"/>
    </row>
    <row r="83" spans="1:21">
      <c r="B83"/>
      <c r="C83"/>
      <c r="D83"/>
      <c r="E83"/>
      <c r="F83"/>
      <c r="G83"/>
      <c r="H83"/>
      <c r="I83"/>
      <c r="J83"/>
      <c r="K83"/>
      <c r="L83"/>
      <c r="M83"/>
      <c r="N83"/>
      <c r="O83"/>
      <c r="P83"/>
      <c r="Q83"/>
      <c r="R83"/>
      <c r="S83"/>
      <c r="T83"/>
      <c r="U83"/>
    </row>
    <row r="84" spans="1:21" ht="16.5" thickBot="1">
      <c r="B84"/>
      <c r="C84" s="179" t="s">
        <v>120</v>
      </c>
      <c r="D84" s="179"/>
      <c r="E84" s="179"/>
      <c r="F84" s="225"/>
      <c r="G84"/>
      <c r="H84"/>
      <c r="I84"/>
      <c r="M84"/>
      <c r="N84"/>
      <c r="O84"/>
      <c r="P84"/>
      <c r="Q84"/>
      <c r="R84"/>
      <c r="S84"/>
      <c r="T84"/>
      <c r="U84"/>
    </row>
    <row r="85" spans="1:21" ht="59.45">
      <c r="B85" s="173" t="s">
        <v>37</v>
      </c>
      <c r="C85" s="214" t="s">
        <v>121</v>
      </c>
      <c r="D85" s="214" t="s">
        <v>122</v>
      </c>
      <c r="E85" s="214" t="s">
        <v>123</v>
      </c>
      <c r="F85" s="215" t="s">
        <v>124</v>
      </c>
      <c r="G85"/>
      <c r="H85"/>
      <c r="I85"/>
      <c r="M85"/>
      <c r="N85"/>
      <c r="O85"/>
      <c r="P85"/>
      <c r="Q85"/>
      <c r="R85"/>
      <c r="S85"/>
      <c r="T85"/>
      <c r="U85"/>
    </row>
    <row r="86" spans="1:21">
      <c r="B86" s="168" t="s">
        <v>17</v>
      </c>
      <c r="C86">
        <v>60.34939</v>
      </c>
      <c r="D86">
        <v>69.997600000000006</v>
      </c>
      <c r="E86">
        <v>6.5173495000000008</v>
      </c>
      <c r="F86" s="169">
        <v>2.5</v>
      </c>
      <c r="G86"/>
      <c r="H86"/>
      <c r="I86"/>
      <c r="M86"/>
      <c r="N86"/>
      <c r="O86"/>
      <c r="P86"/>
      <c r="Q86"/>
      <c r="R86"/>
      <c r="S86"/>
      <c r="T86"/>
      <c r="U86"/>
    </row>
    <row r="87" spans="1:21">
      <c r="B87" s="168" t="s">
        <v>18</v>
      </c>
      <c r="C87">
        <v>75.414605995975052</v>
      </c>
      <c r="D87">
        <v>41.697971419716779</v>
      </c>
      <c r="E87">
        <v>5.8556288707845923</v>
      </c>
      <c r="F87" s="169">
        <v>5</v>
      </c>
      <c r="G87"/>
      <c r="H87"/>
      <c r="I87"/>
      <c r="M87"/>
      <c r="N87"/>
      <c r="P87"/>
      <c r="Q87"/>
      <c r="R87"/>
      <c r="S87"/>
      <c r="T87"/>
      <c r="U87"/>
    </row>
    <row r="88" spans="1:21" ht="16.5" thickBot="1">
      <c r="B88" s="170" t="s">
        <v>22</v>
      </c>
      <c r="C88" s="171">
        <v>45.18</v>
      </c>
      <c r="D88" s="171">
        <v>59.760000000000005</v>
      </c>
      <c r="E88" s="171">
        <v>4.5179999999999998</v>
      </c>
      <c r="F88" s="172">
        <v>1.2</v>
      </c>
      <c r="G88"/>
      <c r="H88"/>
      <c r="I88"/>
      <c r="M88"/>
      <c r="N88"/>
      <c r="P88"/>
      <c r="Q88"/>
      <c r="R88"/>
      <c r="S88"/>
      <c r="T88"/>
      <c r="U88"/>
    </row>
    <row r="89" spans="1:21">
      <c r="B89"/>
      <c r="C89"/>
      <c r="D89"/>
      <c r="E89"/>
      <c r="F89"/>
      <c r="G89"/>
      <c r="H89"/>
      <c r="I89"/>
      <c r="P89"/>
      <c r="Q89"/>
      <c r="R89"/>
      <c r="S89"/>
      <c r="T89"/>
      <c r="U89"/>
    </row>
    <row r="90" spans="1:21">
      <c r="B90"/>
      <c r="C90"/>
      <c r="D90"/>
      <c r="E90"/>
      <c r="F90"/>
      <c r="G90"/>
      <c r="H90"/>
      <c r="I90"/>
      <c r="P90"/>
      <c r="Q90"/>
      <c r="R90"/>
      <c r="S90"/>
      <c r="T90"/>
      <c r="U90"/>
    </row>
    <row r="91" spans="1:21">
      <c r="B91"/>
      <c r="C91" s="198" t="s">
        <v>125</v>
      </c>
      <c r="D91" s="198"/>
      <c r="E91" s="198"/>
      <c r="F91"/>
      <c r="G91"/>
      <c r="H91"/>
      <c r="I91"/>
      <c r="P91"/>
      <c r="Q91"/>
      <c r="R91"/>
      <c r="S91"/>
      <c r="T91"/>
      <c r="U91"/>
    </row>
    <row r="92" spans="1:21" ht="57.95">
      <c r="B92" s="227" t="s">
        <v>126</v>
      </c>
      <c r="C92" s="228" t="s">
        <v>127</v>
      </c>
      <c r="D92" s="228" t="s">
        <v>122</v>
      </c>
      <c r="E92" s="230" t="s">
        <v>123</v>
      </c>
      <c r="F92" s="230" t="s">
        <v>124</v>
      </c>
      <c r="G92"/>
      <c r="H92"/>
      <c r="I92"/>
      <c r="J92"/>
      <c r="K92"/>
      <c r="L92"/>
      <c r="M92"/>
      <c r="N92"/>
      <c r="O92"/>
      <c r="P92"/>
      <c r="Q92"/>
      <c r="R92"/>
      <c r="S92"/>
      <c r="T92"/>
      <c r="U92"/>
    </row>
    <row r="93" spans="1:21">
      <c r="B93" t="s">
        <v>22</v>
      </c>
      <c r="C93" s="229">
        <v>89.953999999999994</v>
      </c>
      <c r="D93" s="229">
        <v>162.36799999999999</v>
      </c>
      <c r="E93" s="229">
        <v>1.2</v>
      </c>
      <c r="F93" s="229">
        <v>1.2</v>
      </c>
      <c r="G93"/>
      <c r="H93"/>
      <c r="I93"/>
      <c r="J93"/>
      <c r="K93"/>
      <c r="L93"/>
      <c r="M93"/>
      <c r="N93"/>
      <c r="O93"/>
      <c r="P93"/>
      <c r="Q93"/>
      <c r="R93"/>
      <c r="S93"/>
      <c r="T93"/>
      <c r="U93"/>
    </row>
    <row r="94" spans="1:21">
      <c r="B94" t="s">
        <v>17</v>
      </c>
      <c r="C94" s="115">
        <v>20.9</v>
      </c>
      <c r="D94" s="115">
        <v>20.9</v>
      </c>
      <c r="E94" s="115">
        <v>2.09</v>
      </c>
      <c r="F94" s="115">
        <v>2.5</v>
      </c>
      <c r="G94"/>
      <c r="O94"/>
      <c r="P94"/>
      <c r="Q94"/>
      <c r="R94"/>
      <c r="S94"/>
      <c r="T94"/>
      <c r="U94"/>
    </row>
    <row r="95" spans="1:21">
      <c r="B95" t="s">
        <v>18</v>
      </c>
      <c r="C95" s="115">
        <v>152.58325529999999</v>
      </c>
      <c r="D95" s="115">
        <v>96.066114630000001</v>
      </c>
      <c r="E95" s="115">
        <v>5</v>
      </c>
      <c r="F95" s="115">
        <v>5</v>
      </c>
      <c r="G95"/>
      <c r="O95"/>
      <c r="P95"/>
      <c r="Q95"/>
      <c r="R95"/>
      <c r="S95"/>
      <c r="T95"/>
      <c r="U95"/>
    </row>
    <row r="96" spans="1:21">
      <c r="A96"/>
      <c r="B96"/>
      <c r="C96"/>
      <c r="D96"/>
      <c r="E96"/>
      <c r="F96"/>
      <c r="G96"/>
      <c r="O96"/>
      <c r="P96"/>
      <c r="Q96"/>
      <c r="R96"/>
      <c r="S96"/>
      <c r="T96"/>
      <c r="U96"/>
    </row>
    <row r="97" spans="1:21">
      <c r="A97"/>
      <c r="B97"/>
      <c r="C97" s="198" t="s">
        <v>128</v>
      </c>
      <c r="D97" s="198"/>
      <c r="E97" s="198"/>
      <c r="F97"/>
      <c r="O97"/>
      <c r="P97"/>
      <c r="Q97"/>
      <c r="R97"/>
      <c r="S97"/>
      <c r="T97"/>
      <c r="U97"/>
    </row>
    <row r="98" spans="1:21" ht="57.95">
      <c r="A98"/>
      <c r="B98" s="227" t="s">
        <v>126</v>
      </c>
      <c r="C98" s="228" t="s">
        <v>127</v>
      </c>
      <c r="D98" s="228" t="s">
        <v>122</v>
      </c>
      <c r="E98" s="230" t="s">
        <v>123</v>
      </c>
      <c r="F98" s="230" t="s">
        <v>124</v>
      </c>
      <c r="O98"/>
      <c r="P98"/>
      <c r="Q98"/>
      <c r="R98"/>
      <c r="S98"/>
      <c r="T98"/>
      <c r="U98"/>
    </row>
    <row r="99" spans="1:21">
      <c r="A99" s="226"/>
      <c r="B99" t="s">
        <v>22</v>
      </c>
      <c r="C99" s="229">
        <v>2.78</v>
      </c>
      <c r="D99" s="229">
        <v>0</v>
      </c>
      <c r="E99" s="229">
        <v>0.27800000000000002</v>
      </c>
      <c r="F99" s="229">
        <v>1.2</v>
      </c>
      <c r="O99"/>
      <c r="P99"/>
      <c r="Q99"/>
      <c r="R99"/>
      <c r="S99"/>
      <c r="T99"/>
      <c r="U99"/>
    </row>
    <row r="100" spans="1:21">
      <c r="A100" s="226"/>
      <c r="B100" t="s">
        <v>17</v>
      </c>
      <c r="C100" s="115">
        <v>3.9140000000000001</v>
      </c>
      <c r="D100" s="115">
        <v>0</v>
      </c>
      <c r="E100" s="115">
        <v>0.39839999999999998</v>
      </c>
      <c r="F100" s="115">
        <v>2.5</v>
      </c>
      <c r="O100"/>
      <c r="P100"/>
      <c r="Q100"/>
      <c r="R100"/>
      <c r="S100"/>
      <c r="T100"/>
      <c r="U100"/>
    </row>
    <row r="101" spans="1:21">
      <c r="A101" s="226"/>
      <c r="B101" t="s">
        <v>18</v>
      </c>
      <c r="C101" s="115">
        <v>50.152865339999998</v>
      </c>
      <c r="D101" s="115">
        <v>37.134339599999997</v>
      </c>
      <c r="E101" s="115">
        <v>5</v>
      </c>
      <c r="F101" s="115">
        <v>5</v>
      </c>
      <c r="O101"/>
      <c r="P101"/>
      <c r="Q101"/>
      <c r="R101"/>
      <c r="S101"/>
      <c r="T101"/>
      <c r="U101"/>
    </row>
    <row r="102" spans="1:21">
      <c r="F102"/>
      <c r="G102"/>
      <c r="O102"/>
      <c r="P102"/>
      <c r="Q102"/>
      <c r="R102"/>
      <c r="S102"/>
      <c r="T102"/>
      <c r="U102"/>
    </row>
    <row r="103" spans="1:21" ht="16.5" thickBot="1">
      <c r="F103"/>
      <c r="G103"/>
      <c r="O103"/>
      <c r="P103"/>
      <c r="Q103"/>
      <c r="R103"/>
      <c r="S103"/>
      <c r="T103"/>
      <c r="U103"/>
    </row>
    <row r="104" spans="1:21">
      <c r="B104" s="231" t="s">
        <v>91</v>
      </c>
      <c r="C104" s="145"/>
      <c r="D104" s="145"/>
      <c r="E104" s="167"/>
      <c r="F104" s="218"/>
      <c r="G104" s="218"/>
      <c r="H104" s="218"/>
      <c r="I104" s="220"/>
      <c r="J104" s="220"/>
      <c r="K104" s="220"/>
      <c r="L104" s="220"/>
      <c r="M104" s="220"/>
      <c r="N104" s="220"/>
    </row>
    <row r="105" spans="1:21">
      <c r="B105" s="168" t="s">
        <v>17</v>
      </c>
      <c r="C105" s="178" t="s">
        <v>93</v>
      </c>
      <c r="D105" s="178" t="s">
        <v>94</v>
      </c>
      <c r="E105" s="213" t="s">
        <v>95</v>
      </c>
      <c r="F105" s="218"/>
      <c r="G105" s="218"/>
      <c r="H105" s="218"/>
      <c r="I105" s="220"/>
      <c r="J105" s="220"/>
      <c r="K105" s="220"/>
      <c r="L105" s="220"/>
      <c r="M105" s="220"/>
      <c r="N105" s="220"/>
    </row>
    <row r="106" spans="1:21">
      <c r="B106" s="168" t="s">
        <v>129</v>
      </c>
      <c r="C106">
        <v>118</v>
      </c>
      <c r="D106">
        <v>219</v>
      </c>
      <c r="E106" s="169">
        <v>352</v>
      </c>
      <c r="F106" s="218"/>
      <c r="G106" s="218"/>
      <c r="H106" s="218"/>
      <c r="I106" s="220"/>
      <c r="J106" s="220"/>
      <c r="K106" s="220"/>
      <c r="L106" s="220"/>
      <c r="M106" s="220"/>
      <c r="N106" s="220"/>
    </row>
    <row r="107" spans="1:21">
      <c r="B107" s="168" t="s">
        <v>130</v>
      </c>
      <c r="C107">
        <v>0</v>
      </c>
      <c r="D107">
        <v>2</v>
      </c>
      <c r="E107" s="169">
        <v>1</v>
      </c>
      <c r="F107" s="218"/>
      <c r="G107" s="218"/>
      <c r="H107" s="218"/>
      <c r="I107" s="220"/>
      <c r="J107" s="220"/>
      <c r="K107" s="220"/>
      <c r="L107" s="220"/>
      <c r="M107" s="220"/>
      <c r="N107" s="220"/>
    </row>
    <row r="108" spans="1:21">
      <c r="B108" s="168" t="s">
        <v>131</v>
      </c>
      <c r="C108">
        <v>118</v>
      </c>
      <c r="D108">
        <v>217</v>
      </c>
      <c r="E108" s="169">
        <v>351</v>
      </c>
      <c r="F108" s="218"/>
      <c r="G108" s="218"/>
      <c r="H108" s="218"/>
      <c r="I108" s="217"/>
      <c r="J108" s="217"/>
      <c r="K108" s="217"/>
      <c r="L108" s="217"/>
      <c r="M108" s="217"/>
      <c r="N108" s="217"/>
    </row>
    <row r="109" spans="1:21">
      <c r="B109" s="168" t="s">
        <v>132</v>
      </c>
      <c r="C109" s="209">
        <v>1</v>
      </c>
      <c r="D109" s="209">
        <v>0.9908675799086758</v>
      </c>
      <c r="E109" s="210">
        <v>0.99715909090909094</v>
      </c>
      <c r="F109" s="218"/>
      <c r="G109" s="218"/>
      <c r="H109" s="218"/>
      <c r="I109" s="220"/>
      <c r="J109" s="220"/>
      <c r="K109" s="220"/>
      <c r="L109" s="220"/>
      <c r="M109" s="220"/>
      <c r="N109" s="220"/>
    </row>
    <row r="110" spans="1:21">
      <c r="B110" s="168"/>
      <c r="C110"/>
      <c r="D110"/>
      <c r="E110" s="169"/>
      <c r="F110" s="218"/>
      <c r="G110" s="218"/>
      <c r="H110" s="218"/>
      <c r="I110" s="220"/>
      <c r="J110" s="220"/>
      <c r="K110" s="220"/>
      <c r="L110" s="220"/>
      <c r="M110" s="220"/>
      <c r="N110" s="220"/>
    </row>
    <row r="111" spans="1:21">
      <c r="B111" s="168" t="s">
        <v>18</v>
      </c>
      <c r="C111" s="178" t="s">
        <v>93</v>
      </c>
      <c r="D111" s="178" t="s">
        <v>94</v>
      </c>
      <c r="E111" s="213" t="s">
        <v>95</v>
      </c>
      <c r="F111" s="218"/>
      <c r="G111" s="218"/>
      <c r="H111" s="218"/>
      <c r="I111" s="220"/>
      <c r="J111" s="220"/>
      <c r="K111" s="220"/>
      <c r="L111" s="220"/>
      <c r="M111" s="220"/>
      <c r="N111" s="220"/>
    </row>
    <row r="112" spans="1:21">
      <c r="B112" s="168" t="s">
        <v>129</v>
      </c>
      <c r="C112">
        <v>408</v>
      </c>
      <c r="D112">
        <v>649</v>
      </c>
      <c r="E112" s="169">
        <v>1375</v>
      </c>
      <c r="F112" s="218"/>
      <c r="G112" s="218"/>
      <c r="H112" s="218"/>
      <c r="I112" s="217"/>
      <c r="J112" s="217"/>
      <c r="K112" s="217"/>
      <c r="L112" s="217"/>
      <c r="M112" s="217"/>
      <c r="N112" s="217"/>
    </row>
    <row r="113" spans="2:14">
      <c r="B113" s="168" t="s">
        <v>130</v>
      </c>
      <c r="C113">
        <v>13</v>
      </c>
      <c r="D113">
        <v>14</v>
      </c>
      <c r="E113" s="169">
        <v>3</v>
      </c>
      <c r="F113" s="404"/>
      <c r="G113" s="404"/>
      <c r="H113" s="404"/>
      <c r="I113" s="404"/>
      <c r="J113" s="221"/>
      <c r="K113" s="221"/>
      <c r="L113" s="221"/>
      <c r="M113" s="221"/>
      <c r="N113" s="221"/>
    </row>
    <row r="114" spans="2:14">
      <c r="B114" s="168" t="s">
        <v>131</v>
      </c>
      <c r="C114">
        <v>395</v>
      </c>
      <c r="D114">
        <v>635</v>
      </c>
      <c r="E114" s="169">
        <v>1372</v>
      </c>
      <c r="F114" s="219"/>
      <c r="G114" s="219"/>
      <c r="H114" s="219"/>
      <c r="I114" s="222"/>
      <c r="J114" s="222"/>
      <c r="K114" s="222"/>
      <c r="L114" s="222"/>
      <c r="M114" s="222"/>
      <c r="N114" s="222"/>
    </row>
    <row r="115" spans="2:14">
      <c r="B115" s="168" t="s">
        <v>132</v>
      </c>
      <c r="C115" s="209">
        <v>0.96813725490196079</v>
      </c>
      <c r="D115" s="209">
        <v>0.97842835130970729</v>
      </c>
      <c r="E115" s="210">
        <v>0.99781818181818183</v>
      </c>
      <c r="F115" s="224"/>
      <c r="G115" s="224"/>
      <c r="H115" s="224"/>
      <c r="I115" s="224"/>
      <c r="J115" s="224"/>
      <c r="K115" s="224"/>
      <c r="L115" s="224"/>
      <c r="M115" s="224"/>
      <c r="N115" s="224"/>
    </row>
    <row r="116" spans="2:14">
      <c r="B116" s="168"/>
      <c r="C116"/>
      <c r="D116"/>
      <c r="E116" s="169"/>
      <c r="F116" s="224"/>
      <c r="G116" s="224"/>
      <c r="H116" s="224"/>
      <c r="I116" s="224"/>
      <c r="J116" s="222"/>
      <c r="K116" s="222"/>
      <c r="L116" s="222"/>
      <c r="M116" s="222"/>
      <c r="N116" s="222"/>
    </row>
    <row r="117" spans="2:14">
      <c r="B117" s="168" t="s">
        <v>22</v>
      </c>
      <c r="C117" s="178" t="s">
        <v>93</v>
      </c>
      <c r="D117" s="178" t="s">
        <v>94</v>
      </c>
      <c r="E117" s="213" t="s">
        <v>95</v>
      </c>
      <c r="F117" s="224"/>
      <c r="G117" s="224"/>
      <c r="H117" s="224"/>
      <c r="I117" s="224"/>
      <c r="J117" s="222"/>
      <c r="K117" s="222"/>
      <c r="L117" s="222"/>
      <c r="M117" s="222"/>
      <c r="N117" s="222"/>
    </row>
    <row r="118" spans="2:14">
      <c r="B118" s="168" t="s">
        <v>129</v>
      </c>
      <c r="C118">
        <v>143</v>
      </c>
      <c r="D118">
        <v>177</v>
      </c>
      <c r="E118" s="169">
        <v>323</v>
      </c>
      <c r="F118" s="224"/>
      <c r="G118" s="224"/>
      <c r="H118" s="224"/>
      <c r="I118" s="224"/>
      <c r="J118"/>
      <c r="K118"/>
      <c r="L118"/>
      <c r="M118"/>
      <c r="N118"/>
    </row>
    <row r="119" spans="2:14">
      <c r="B119" s="168" t="s">
        <v>130</v>
      </c>
      <c r="C119">
        <v>0</v>
      </c>
      <c r="D119">
        <v>0</v>
      </c>
      <c r="E119" s="169">
        <v>0</v>
      </c>
      <c r="F119" s="224"/>
      <c r="G119" s="224"/>
      <c r="H119" s="224"/>
      <c r="I119" s="224"/>
      <c r="J119"/>
      <c r="K119"/>
      <c r="L119"/>
      <c r="M119"/>
      <c r="N119"/>
    </row>
    <row r="120" spans="2:14">
      <c r="B120" s="168" t="s">
        <v>131</v>
      </c>
      <c r="C120">
        <v>143</v>
      </c>
      <c r="D120">
        <v>177</v>
      </c>
      <c r="E120" s="169">
        <v>323</v>
      </c>
      <c r="F120" s="224"/>
      <c r="G120" s="224"/>
      <c r="H120" s="224"/>
      <c r="I120" s="224"/>
      <c r="J120"/>
      <c r="K120"/>
      <c r="L120"/>
      <c r="M120"/>
      <c r="N120"/>
    </row>
    <row r="121" spans="2:14" ht="16.5" thickBot="1">
      <c r="B121" s="170" t="s">
        <v>132</v>
      </c>
      <c r="C121" s="211">
        <v>1</v>
      </c>
      <c r="D121" s="211">
        <v>1</v>
      </c>
      <c r="E121" s="212">
        <v>1</v>
      </c>
      <c r="F121" s="224"/>
      <c r="G121" s="224"/>
      <c r="H121" s="224"/>
      <c r="I121" s="224"/>
      <c r="J121"/>
      <c r="K121"/>
      <c r="L121"/>
      <c r="M121"/>
      <c r="N121"/>
    </row>
    <row r="122" spans="2:14">
      <c r="B122" s="405"/>
      <c r="C122" s="406"/>
      <c r="D122" s="407"/>
      <c r="E122" s="408"/>
      <c r="F122" s="224"/>
      <c r="G122" s="224"/>
      <c r="H122" s="224"/>
      <c r="I122" s="224"/>
      <c r="J122"/>
      <c r="K122"/>
      <c r="L122"/>
      <c r="M122"/>
      <c r="N122"/>
    </row>
    <row r="123" spans="2:14">
      <c r="B123" s="405"/>
      <c r="C123" s="406"/>
      <c r="D123" s="407"/>
      <c r="E123" s="408"/>
      <c r="F123" s="224"/>
      <c r="G123" s="224"/>
      <c r="H123" s="224"/>
      <c r="I123" s="224"/>
      <c r="J123"/>
      <c r="K123"/>
      <c r="L123"/>
      <c r="M123"/>
      <c r="N123"/>
    </row>
    <row r="124" spans="2:14">
      <c r="B124" s="30"/>
      <c r="C124"/>
      <c r="D124"/>
      <c r="E124"/>
      <c r="F124"/>
      <c r="G124"/>
      <c r="H124"/>
      <c r="I124"/>
      <c r="J124"/>
      <c r="K124"/>
      <c r="L124"/>
      <c r="M124"/>
      <c r="N124"/>
    </row>
    <row r="125" spans="2:14">
      <c r="B125" s="30"/>
      <c r="C125"/>
      <c r="D125"/>
      <c r="E125"/>
      <c r="F125"/>
      <c r="G125"/>
      <c r="H125"/>
      <c r="I125"/>
      <c r="J125"/>
      <c r="K125"/>
      <c r="L125"/>
      <c r="M125"/>
      <c r="N125"/>
    </row>
    <row r="126" spans="2:14">
      <c r="B126" s="30"/>
      <c r="C126"/>
      <c r="D126"/>
      <c r="E126"/>
      <c r="F126"/>
      <c r="G126"/>
      <c r="H126"/>
      <c r="I126"/>
      <c r="J126"/>
      <c r="K126"/>
      <c r="L126"/>
      <c r="M126"/>
      <c r="N126"/>
    </row>
    <row r="127" spans="2:14">
      <c r="B127" s="48"/>
      <c r="C127"/>
      <c r="D127"/>
      <c r="E127"/>
      <c r="F127"/>
      <c r="G127"/>
      <c r="H127"/>
      <c r="I127"/>
      <c r="J127"/>
      <c r="K127"/>
      <c r="L127"/>
      <c r="M127"/>
      <c r="N127"/>
    </row>
    <row r="132" spans="2:8">
      <c r="B132" s="13"/>
      <c r="C132" s="13"/>
      <c r="D132" s="13"/>
      <c r="E132" s="13"/>
      <c r="F132" s="13"/>
      <c r="G132" s="13"/>
      <c r="H132" s="13"/>
    </row>
    <row r="133" spans="2:8">
      <c r="B133" s="13"/>
      <c r="C133" s="13"/>
      <c r="D133" s="13"/>
      <c r="E133" s="13"/>
      <c r="F133" s="14"/>
      <c r="G133" s="14"/>
      <c r="H133" s="14"/>
    </row>
    <row r="134" spans="2:8">
      <c r="B134" s="13"/>
      <c r="C134" s="13"/>
      <c r="D134" s="13"/>
      <c r="E134" s="13"/>
      <c r="F134" s="15"/>
      <c r="G134" s="15"/>
      <c r="H134" s="15"/>
    </row>
  </sheetData>
  <mergeCells count="10">
    <mergeCell ref="A1:B1"/>
    <mergeCell ref="F113:I113"/>
    <mergeCell ref="B122:B123"/>
    <mergeCell ref="C122:C123"/>
    <mergeCell ref="D122:D123"/>
    <mergeCell ref="E122:E123"/>
    <mergeCell ref="D11:E11"/>
    <mergeCell ref="F11:G11"/>
    <mergeCell ref="G20:H20"/>
    <mergeCell ref="H11:I11"/>
  </mergeCells>
  <hyperlinks>
    <hyperlink ref="A2" location="Cover!A1" display="Return to Cover tab" xr:uid="{C5DE849C-A915-4EF5-A484-96266DF949D7}"/>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58EC3-9A2F-429F-AC37-BB729FA41F82}">
  <sheetPr>
    <pageSetUpPr fitToPage="1"/>
  </sheetPr>
  <dimension ref="A1:M358"/>
  <sheetViews>
    <sheetView zoomScale="70" zoomScaleNormal="70" workbookViewId="0">
      <selection sqref="A1:B1"/>
    </sheetView>
  </sheetViews>
  <sheetFormatPr defaultColWidth="0" defaultRowHeight="15.95"/>
  <cols>
    <col min="1" max="1" width="8.75" style="2" customWidth="1"/>
    <col min="2" max="2" width="84.25" style="2" customWidth="1"/>
    <col min="3" max="3" width="13.625" style="2" customWidth="1"/>
    <col min="4" max="5" width="11.625" style="2" customWidth="1"/>
    <col min="6" max="6" width="14.25" style="2" customWidth="1"/>
    <col min="7" max="7" width="23.75" style="2" customWidth="1"/>
    <col min="8" max="11" width="11.625" style="2" customWidth="1"/>
    <col min="12" max="12" width="11.125" style="2" customWidth="1"/>
    <col min="13" max="13" width="0" style="2" hidden="1" customWidth="1"/>
    <col min="14" max="16384" width="8.75" style="2" hidden="1"/>
  </cols>
  <sheetData>
    <row r="1" spans="1:13" s="10" customFormat="1" ht="27.6">
      <c r="A1" s="397" t="e" cm="1">
        <f t="array" aca="1" ref="A1" ca="1">RIGHT(CELL("filename",A1),LEN(CELL("filename",A1))-FIND("]",CELL("filename",A1)))</f>
        <v>#VALUE!</v>
      </c>
      <c r="B1" s="397"/>
    </row>
    <row r="2" spans="1:13">
      <c r="A2" s="11" t="s">
        <v>11</v>
      </c>
      <c r="C2" s="2" t="s">
        <v>80</v>
      </c>
    </row>
    <row r="3" spans="1:13">
      <c r="A3" s="11"/>
      <c r="C3"/>
    </row>
    <row r="4" spans="1:13">
      <c r="B4" s="19" t="s">
        <v>133</v>
      </c>
      <c r="C4"/>
    </row>
    <row r="5" spans="1:13">
      <c r="B5" s="19"/>
      <c r="C5"/>
    </row>
    <row r="6" spans="1:13" ht="16.5" thickBot="1">
      <c r="B6" s="43" t="s">
        <v>134</v>
      </c>
      <c r="C6" s="44" t="s">
        <v>135</v>
      </c>
    </row>
    <row r="7" spans="1:13" ht="16.5" thickBot="1">
      <c r="B7" s="45" t="s">
        <v>136</v>
      </c>
      <c r="C7" s="281">
        <f>H17+H29+H33+H34+H35+H36+H37</f>
        <v>7421.5563031721886</v>
      </c>
      <c r="D7" s="2" t="s">
        <v>137</v>
      </c>
      <c r="I7" s="272"/>
    </row>
    <row r="8" spans="1:13" ht="16.5" thickBot="1">
      <c r="B8" s="45" t="s">
        <v>138</v>
      </c>
      <c r="C8" s="282">
        <f>C22+C31+C33+C34+C35+C36</f>
        <v>7544.1490459135548</v>
      </c>
      <c r="D8" s="2" t="s">
        <v>139</v>
      </c>
    </row>
    <row r="9" spans="1:13" ht="16.5" thickBot="1">
      <c r="B9" s="45" t="s">
        <v>140</v>
      </c>
      <c r="C9" s="283">
        <f>C7-C8</f>
        <v>-122.59274274136624</v>
      </c>
    </row>
    <row r="11" spans="1:13">
      <c r="B11"/>
      <c r="C11"/>
      <c r="D11"/>
      <c r="E11"/>
      <c r="F11"/>
      <c r="G11"/>
      <c r="H11"/>
      <c r="I11"/>
      <c r="J11"/>
      <c r="K11"/>
      <c r="L11"/>
      <c r="M11"/>
    </row>
    <row r="12" spans="1:13">
      <c r="B12" s="1" t="s">
        <v>141</v>
      </c>
      <c r="C12"/>
      <c r="D12"/>
      <c r="E12"/>
      <c r="F12"/>
      <c r="G12" s="1" t="s">
        <v>142</v>
      </c>
      <c r="H12"/>
      <c r="I12"/>
      <c r="J12"/>
      <c r="K12"/>
      <c r="L12"/>
      <c r="M12"/>
    </row>
    <row r="13" spans="1:13">
      <c r="C13" s="2" t="s">
        <v>143</v>
      </c>
      <c r="F13"/>
      <c r="G13"/>
      <c r="H13"/>
      <c r="I13"/>
      <c r="J13"/>
      <c r="K13"/>
      <c r="L13"/>
      <c r="M13"/>
    </row>
    <row r="14" spans="1:13">
      <c r="B14" s="2" t="s">
        <v>144</v>
      </c>
      <c r="C14" s="269">
        <v>1454</v>
      </c>
      <c r="F14"/>
      <c r="G14"/>
      <c r="H14"/>
      <c r="I14"/>
      <c r="J14"/>
      <c r="K14"/>
      <c r="L14"/>
      <c r="M14"/>
    </row>
    <row r="15" spans="1:13">
      <c r="B15" s="2" t="s">
        <v>145</v>
      </c>
      <c r="C15" s="269">
        <v>1542.6896058608968</v>
      </c>
      <c r="F15"/>
      <c r="G15"/>
      <c r="H15"/>
      <c r="I15"/>
      <c r="J15"/>
      <c r="K15"/>
      <c r="L15"/>
      <c r="M15"/>
    </row>
    <row r="16" spans="1:13" ht="16.5" thickBot="1">
      <c r="B16" s="1" t="s">
        <v>146</v>
      </c>
      <c r="C16" s="274">
        <f>C14+C15</f>
        <v>2996.6896058608968</v>
      </c>
      <c r="G16" s="1" t="s">
        <v>147</v>
      </c>
      <c r="H16" s="273">
        <v>2149.9225258902634</v>
      </c>
      <c r="I16" t="s">
        <v>148</v>
      </c>
      <c r="J16"/>
      <c r="K16"/>
      <c r="L16"/>
      <c r="M16"/>
    </row>
    <row r="17" spans="2:13" ht="16.5" thickBot="1">
      <c r="B17" s="270" t="s">
        <v>149</v>
      </c>
      <c r="C17" s="271">
        <v>-96.3967408439363</v>
      </c>
      <c r="G17" s="1" t="s">
        <v>147</v>
      </c>
      <c r="H17" s="278">
        <v>2021.556303172189</v>
      </c>
      <c r="I17" t="s">
        <v>150</v>
      </c>
      <c r="J17"/>
      <c r="K17"/>
      <c r="L17"/>
      <c r="M17"/>
    </row>
    <row r="18" spans="2:13">
      <c r="B18" s="270" t="s">
        <v>151</v>
      </c>
      <c r="C18" s="271">
        <v>-149.64131440959699</v>
      </c>
      <c r="G18" s="1" t="s">
        <v>147</v>
      </c>
      <c r="H18" s="284">
        <v>1968.3807585935897</v>
      </c>
      <c r="I18" t="s">
        <v>152</v>
      </c>
      <c r="J18"/>
      <c r="K18"/>
      <c r="L18"/>
      <c r="M18"/>
    </row>
    <row r="19" spans="2:13">
      <c r="B19" s="1" t="s">
        <v>146</v>
      </c>
      <c r="C19" s="274">
        <f>C14+C15+C17+C18</f>
        <v>2750.6515506073638</v>
      </c>
      <c r="G19"/>
      <c r="H19"/>
      <c r="I19"/>
      <c r="J19"/>
      <c r="K19"/>
      <c r="L19"/>
      <c r="M19"/>
    </row>
    <row r="20" spans="2:13">
      <c r="B20" s="275" t="s">
        <v>153</v>
      </c>
      <c r="C20" s="271">
        <v>-108.45270117133313</v>
      </c>
      <c r="G20"/>
      <c r="H20"/>
      <c r="I20"/>
      <c r="J20"/>
      <c r="K20"/>
      <c r="L20"/>
      <c r="M20"/>
    </row>
    <row r="21" spans="2:13" ht="16.5" thickBot="1">
      <c r="B21" s="270" t="s">
        <v>154</v>
      </c>
      <c r="C21" s="271">
        <v>-203.04980352247651</v>
      </c>
      <c r="G21"/>
      <c r="H21"/>
      <c r="I21"/>
      <c r="J21"/>
      <c r="K21"/>
      <c r="L21"/>
      <c r="M21"/>
    </row>
    <row r="22" spans="2:13" ht="16.5" thickBot="1">
      <c r="B22" s="1" t="s">
        <v>147</v>
      </c>
      <c r="C22" s="277">
        <f>C19+C20+C21</f>
        <v>2439.1490459135543</v>
      </c>
      <c r="J22"/>
      <c r="K22"/>
      <c r="L22"/>
      <c r="M22"/>
    </row>
    <row r="23" spans="2:13">
      <c r="B23"/>
      <c r="C23"/>
      <c r="D23"/>
      <c r="E23"/>
      <c r="J23"/>
      <c r="K23"/>
      <c r="L23"/>
      <c r="M23"/>
    </row>
    <row r="24" spans="2:13">
      <c r="D24"/>
      <c r="E24"/>
      <c r="J24"/>
      <c r="K24"/>
      <c r="L24"/>
      <c r="M24"/>
    </row>
    <row r="25" spans="2:13">
      <c r="J25"/>
      <c r="K25"/>
      <c r="L25"/>
      <c r="M25"/>
    </row>
    <row r="26" spans="2:13">
      <c r="C26" s="2" t="s">
        <v>143</v>
      </c>
      <c r="J26"/>
      <c r="K26"/>
      <c r="L26"/>
      <c r="M26"/>
    </row>
    <row r="27" spans="2:13">
      <c r="B27" s="2" t="s">
        <v>155</v>
      </c>
      <c r="C27" s="269">
        <v>1797</v>
      </c>
      <c r="D27" s="276"/>
      <c r="E27"/>
      <c r="J27"/>
      <c r="K27"/>
      <c r="L27"/>
      <c r="M27"/>
    </row>
    <row r="28" spans="2:13" ht="16.5" thickBot="1">
      <c r="B28" s="2" t="s">
        <v>145</v>
      </c>
      <c r="C28" s="269">
        <v>155</v>
      </c>
      <c r="D28"/>
      <c r="E28"/>
      <c r="J28"/>
      <c r="K28"/>
      <c r="L28"/>
      <c r="M28"/>
    </row>
    <row r="29" spans="2:13" ht="16.5" thickBot="1">
      <c r="B29" s="1" t="s">
        <v>146</v>
      </c>
      <c r="C29" s="273">
        <f>C27+C28</f>
        <v>1952</v>
      </c>
      <c r="D29"/>
      <c r="E29"/>
      <c r="G29" s="1" t="s">
        <v>156</v>
      </c>
      <c r="H29" s="278">
        <v>1884</v>
      </c>
      <c r="I29"/>
      <c r="J29"/>
      <c r="K29"/>
      <c r="L29"/>
      <c r="M29"/>
    </row>
    <row r="30" spans="2:13" ht="16.5" thickBot="1">
      <c r="B30" s="270" t="s">
        <v>157</v>
      </c>
      <c r="C30" s="271">
        <v>-149</v>
      </c>
      <c r="D30"/>
      <c r="E30"/>
      <c r="F30" s="1"/>
      <c r="G30" s="273"/>
      <c r="H30"/>
      <c r="I30"/>
      <c r="J30"/>
      <c r="K30"/>
      <c r="L30"/>
      <c r="M30"/>
    </row>
    <row r="31" spans="2:13" ht="16.5" thickBot="1">
      <c r="B31" s="1" t="s">
        <v>156</v>
      </c>
      <c r="C31" s="277">
        <f>C27+C28+C30</f>
        <v>1803</v>
      </c>
      <c r="D31"/>
      <c r="E31"/>
      <c r="F31" s="1"/>
      <c r="G31" s="273"/>
      <c r="H31"/>
      <c r="I31"/>
      <c r="J31"/>
      <c r="K31"/>
      <c r="L31"/>
      <c r="M31"/>
    </row>
    <row r="32" spans="2:13" ht="16.5" thickBot="1">
      <c r="B32" s="1"/>
      <c r="C32" s="274"/>
      <c r="D32"/>
      <c r="E32"/>
      <c r="I32"/>
      <c r="J32"/>
      <c r="K32"/>
      <c r="L32"/>
      <c r="M32"/>
    </row>
    <row r="33" spans="2:13" ht="16.5" thickBot="1">
      <c r="B33" s="1" t="s">
        <v>158</v>
      </c>
      <c r="C33" s="277">
        <v>394</v>
      </c>
      <c r="D33"/>
      <c r="E33"/>
      <c r="G33" s="1" t="s">
        <v>159</v>
      </c>
      <c r="H33" s="280">
        <v>319</v>
      </c>
      <c r="I33"/>
      <c r="J33"/>
      <c r="K33"/>
      <c r="L33"/>
      <c r="M33"/>
    </row>
    <row r="34" spans="2:13" ht="16.5" thickBot="1">
      <c r="B34" s="1" t="s">
        <v>160</v>
      </c>
      <c r="C34" s="277">
        <f>656+319+12</f>
        <v>987</v>
      </c>
      <c r="D34"/>
      <c r="E34"/>
      <c r="G34" s="1" t="s">
        <v>161</v>
      </c>
      <c r="H34" s="280">
        <f>742+313+5</f>
        <v>1060</v>
      </c>
      <c r="I34"/>
      <c r="J34"/>
      <c r="K34"/>
      <c r="L34"/>
      <c r="M34"/>
    </row>
    <row r="35" spans="2:13" ht="16.5" thickBot="1">
      <c r="B35" s="1" t="s">
        <v>162</v>
      </c>
      <c r="C35" s="277">
        <v>1599</v>
      </c>
      <c r="D35"/>
      <c r="E35"/>
      <c r="G35" s="1" t="s">
        <v>163</v>
      </c>
      <c r="H35" s="280">
        <v>1637</v>
      </c>
      <c r="I35"/>
      <c r="J35"/>
      <c r="K35"/>
      <c r="L35"/>
      <c r="M35"/>
    </row>
    <row r="36" spans="2:13" ht="16.5" thickBot="1">
      <c r="B36" s="1" t="s">
        <v>164</v>
      </c>
      <c r="C36" s="279">
        <v>322</v>
      </c>
      <c r="D36"/>
      <c r="E36"/>
      <c r="G36" s="1" t="s">
        <v>165</v>
      </c>
      <c r="H36" s="280">
        <v>322</v>
      </c>
      <c r="I36"/>
      <c r="J36"/>
      <c r="K36"/>
      <c r="L36"/>
      <c r="M36"/>
    </row>
    <row r="37" spans="2:13" ht="16.5" thickBot="1">
      <c r="B37"/>
      <c r="C37"/>
      <c r="D37"/>
      <c r="E37"/>
      <c r="F37"/>
      <c r="G37" s="1" t="s">
        <v>166</v>
      </c>
      <c r="H37" s="280">
        <v>178</v>
      </c>
      <c r="I37"/>
      <c r="J37"/>
      <c r="K37"/>
      <c r="L37"/>
      <c r="M37"/>
    </row>
    <row r="38" spans="2:13">
      <c r="B38"/>
      <c r="C38"/>
      <c r="D38"/>
      <c r="E38"/>
      <c r="F38"/>
      <c r="G38"/>
      <c r="H38"/>
      <c r="I38"/>
      <c r="J38"/>
      <c r="K38"/>
      <c r="L38"/>
      <c r="M38"/>
    </row>
    <row r="39" spans="2:13">
      <c r="B39" s="19" t="s">
        <v>167</v>
      </c>
      <c r="C39"/>
      <c r="D39"/>
      <c r="E39"/>
      <c r="F39"/>
      <c r="G39"/>
      <c r="K39"/>
      <c r="L39"/>
    </row>
    <row r="40" spans="2:13" ht="16.5" thickBot="1">
      <c r="B40" s="19"/>
      <c r="C40"/>
      <c r="D40"/>
      <c r="E40"/>
      <c r="F40"/>
      <c r="G40"/>
      <c r="K40"/>
      <c r="L40"/>
    </row>
    <row r="41" spans="2:13" ht="16.5" thickBot="1">
      <c r="B41" s="54" t="s">
        <v>168</v>
      </c>
      <c r="C41" s="51" t="s">
        <v>169</v>
      </c>
      <c r="D41" s="51" t="s">
        <v>170</v>
      </c>
      <c r="E41" s="51" t="s">
        <v>171</v>
      </c>
      <c r="F41" s="104" t="s">
        <v>172</v>
      </c>
      <c r="G41" s="51" t="s">
        <v>173</v>
      </c>
      <c r="K41"/>
    </row>
    <row r="42" spans="2:13" ht="16.5" thickBot="1">
      <c r="B42" s="290" t="s">
        <v>174</v>
      </c>
      <c r="C42" s="286"/>
      <c r="D42" s="286"/>
      <c r="E42" s="286"/>
      <c r="F42" s="286"/>
      <c r="G42" s="265"/>
      <c r="K42"/>
    </row>
    <row r="43" spans="2:13">
      <c r="B43" s="291" t="s">
        <v>175</v>
      </c>
      <c r="C43" s="292">
        <v>101</v>
      </c>
      <c r="D43" s="292">
        <v>84</v>
      </c>
      <c r="E43" s="292">
        <v>2</v>
      </c>
      <c r="F43" s="292">
        <v>7</v>
      </c>
      <c r="G43" s="265">
        <f>SUM(C43:F43)</f>
        <v>194</v>
      </c>
      <c r="K43"/>
    </row>
    <row r="44" spans="2:13">
      <c r="B44" s="293" t="s">
        <v>176</v>
      </c>
      <c r="C44" s="288">
        <v>92</v>
      </c>
      <c r="D44" s="288">
        <v>58</v>
      </c>
      <c r="E44" s="288">
        <v>55</v>
      </c>
      <c r="F44" s="288">
        <v>2</v>
      </c>
      <c r="G44" s="294">
        <f t="shared" ref="G44:G47" si="0">SUM(C44:F44)</f>
        <v>207</v>
      </c>
      <c r="K44"/>
    </row>
    <row r="45" spans="2:13">
      <c r="B45" s="293" t="s">
        <v>177</v>
      </c>
      <c r="C45" s="288">
        <v>61</v>
      </c>
      <c r="D45" s="288">
        <v>81</v>
      </c>
      <c r="E45" s="288">
        <v>306</v>
      </c>
      <c r="F45" s="288">
        <v>3</v>
      </c>
      <c r="G45" s="294">
        <f t="shared" si="0"/>
        <v>451</v>
      </c>
      <c r="K45"/>
    </row>
    <row r="46" spans="2:13">
      <c r="B46" s="293" t="s">
        <v>178</v>
      </c>
      <c r="C46" s="288">
        <v>32</v>
      </c>
      <c r="D46" s="288">
        <v>2</v>
      </c>
      <c r="E46" s="288">
        <v>0</v>
      </c>
      <c r="F46" s="288">
        <v>3</v>
      </c>
      <c r="G46" s="294">
        <f t="shared" si="0"/>
        <v>37</v>
      </c>
      <c r="K46"/>
    </row>
    <row r="47" spans="2:13">
      <c r="B47" s="293" t="s">
        <v>179</v>
      </c>
      <c r="C47" s="288">
        <v>102</v>
      </c>
      <c r="D47" s="288">
        <v>0</v>
      </c>
      <c r="E47" s="288">
        <v>6</v>
      </c>
      <c r="F47" s="288">
        <v>0</v>
      </c>
      <c r="G47" s="294">
        <f t="shared" si="0"/>
        <v>108</v>
      </c>
      <c r="K47"/>
    </row>
    <row r="48" spans="2:13">
      <c r="B48" s="295" t="s">
        <v>146</v>
      </c>
      <c r="C48" s="106"/>
      <c r="D48" s="106"/>
      <c r="E48" s="106"/>
      <c r="F48" s="106"/>
      <c r="G48" s="294">
        <v>997</v>
      </c>
      <c r="K48"/>
    </row>
    <row r="49" spans="2:11">
      <c r="B49" s="296" t="s">
        <v>180</v>
      </c>
      <c r="C49" s="289"/>
      <c r="D49" s="289"/>
      <c r="E49" s="289"/>
      <c r="F49" s="289"/>
      <c r="G49" s="294">
        <v>-57</v>
      </c>
      <c r="K49"/>
    </row>
    <row r="50" spans="2:11">
      <c r="B50" s="295" t="s">
        <v>181</v>
      </c>
      <c r="C50" s="106"/>
      <c r="D50" s="106"/>
      <c r="E50" s="106"/>
      <c r="F50" s="106"/>
      <c r="G50" s="294">
        <f>G48+G49</f>
        <v>940</v>
      </c>
      <c r="K50"/>
    </row>
    <row r="51" spans="2:11">
      <c r="B51" s="295" t="s">
        <v>182</v>
      </c>
      <c r="C51" s="106"/>
      <c r="D51" s="106"/>
      <c r="E51" s="106"/>
      <c r="F51" s="106"/>
      <c r="G51" s="294"/>
      <c r="K51"/>
    </row>
    <row r="52" spans="2:11">
      <c r="B52" s="293" t="s">
        <v>183</v>
      </c>
      <c r="C52" s="106">
        <v>110</v>
      </c>
      <c r="D52" s="106">
        <v>111</v>
      </c>
      <c r="E52" s="106">
        <v>7</v>
      </c>
      <c r="F52" s="299" t="s">
        <v>58</v>
      </c>
      <c r="G52" s="294">
        <f t="shared" ref="G52:G56" si="1">SUM(C52:E52)</f>
        <v>228</v>
      </c>
      <c r="K52"/>
    </row>
    <row r="53" spans="2:11">
      <c r="B53" s="293" t="s">
        <v>176</v>
      </c>
      <c r="C53" s="106">
        <v>96</v>
      </c>
      <c r="D53" s="106">
        <v>64</v>
      </c>
      <c r="E53" s="106">
        <v>58</v>
      </c>
      <c r="F53" s="299" t="s">
        <v>58</v>
      </c>
      <c r="G53" s="294">
        <f t="shared" si="1"/>
        <v>218</v>
      </c>
      <c r="K53"/>
    </row>
    <row r="54" spans="2:11">
      <c r="B54" s="293" t="s">
        <v>177</v>
      </c>
      <c r="C54" s="106">
        <v>338</v>
      </c>
      <c r="D54" s="106">
        <v>276</v>
      </c>
      <c r="E54" s="106">
        <v>325</v>
      </c>
      <c r="F54" s="299" t="s">
        <v>58</v>
      </c>
      <c r="G54" s="294">
        <f t="shared" si="1"/>
        <v>939</v>
      </c>
      <c r="K54"/>
    </row>
    <row r="55" spans="2:11">
      <c r="B55" s="293" t="s">
        <v>178</v>
      </c>
      <c r="C55" s="106">
        <v>122</v>
      </c>
      <c r="D55" s="106">
        <v>0</v>
      </c>
      <c r="E55" s="106">
        <v>0</v>
      </c>
      <c r="F55" s="299" t="s">
        <v>58</v>
      </c>
      <c r="G55" s="294">
        <f t="shared" si="1"/>
        <v>122</v>
      </c>
      <c r="K55"/>
    </row>
    <row r="56" spans="2:11">
      <c r="B56" s="293" t="s">
        <v>179</v>
      </c>
      <c r="C56" s="106">
        <v>299</v>
      </c>
      <c r="D56" s="106">
        <v>0</v>
      </c>
      <c r="E56" s="106">
        <v>9</v>
      </c>
      <c r="F56" s="299" t="s">
        <v>58</v>
      </c>
      <c r="G56" s="294">
        <f t="shared" si="1"/>
        <v>308</v>
      </c>
      <c r="K56"/>
    </row>
    <row r="57" spans="2:11">
      <c r="B57" s="295" t="s">
        <v>184</v>
      </c>
      <c r="C57" s="106"/>
      <c r="D57" s="106"/>
      <c r="E57" s="106"/>
      <c r="F57" s="106"/>
      <c r="G57" s="297">
        <f>SUM(G52:G56)</f>
        <v>1815</v>
      </c>
      <c r="K57"/>
    </row>
    <row r="58" spans="2:11" ht="16.5" thickBot="1">
      <c r="B58" s="295" t="s">
        <v>185</v>
      </c>
      <c r="C58" s="287"/>
      <c r="D58" s="287"/>
      <c r="E58" s="287"/>
      <c r="F58" s="287"/>
      <c r="G58" s="49"/>
      <c r="K58"/>
    </row>
    <row r="59" spans="2:11" ht="16.5" thickBot="1">
      <c r="B59" s="298" t="s">
        <v>186</v>
      </c>
      <c r="C59" s="411"/>
      <c r="D59" s="412"/>
      <c r="E59" s="412"/>
      <c r="F59" s="413"/>
      <c r="G59" s="50">
        <f>G50-G57</f>
        <v>-875</v>
      </c>
      <c r="H59" s="55">
        <f>G59/G57</f>
        <v>-0.48209366391184572</v>
      </c>
      <c r="K59"/>
    </row>
    <row r="60" spans="2:11">
      <c r="B60"/>
      <c r="C60"/>
      <c r="D60"/>
      <c r="E60"/>
      <c r="F60"/>
      <c r="G60"/>
      <c r="K60"/>
    </row>
    <row r="61" spans="2:11">
      <c r="B61"/>
      <c r="C61"/>
      <c r="D61"/>
      <c r="E61"/>
      <c r="F61"/>
      <c r="G61"/>
      <c r="K61"/>
    </row>
    <row r="62" spans="2:11">
      <c r="B62" s="19" t="s">
        <v>187</v>
      </c>
      <c r="C62"/>
      <c r="D62"/>
      <c r="E62"/>
      <c r="F62"/>
      <c r="G62"/>
      <c r="K62"/>
    </row>
    <row r="63" spans="2:11" ht="16.5" thickBot="1">
      <c r="B63"/>
      <c r="C63"/>
      <c r="D63"/>
      <c r="E63"/>
      <c r="F63"/>
      <c r="G63"/>
      <c r="K63"/>
    </row>
    <row r="64" spans="2:11" ht="16.5" thickBot="1">
      <c r="B64" s="54" t="s">
        <v>168</v>
      </c>
      <c r="C64" s="51" t="s">
        <v>169</v>
      </c>
      <c r="D64" s="51" t="s">
        <v>170</v>
      </c>
      <c r="E64" s="51" t="s">
        <v>171</v>
      </c>
      <c r="F64" s="51" t="s">
        <v>188</v>
      </c>
      <c r="G64" s="51" t="s">
        <v>135</v>
      </c>
      <c r="K64"/>
    </row>
    <row r="65" spans="2:11" ht="16.5" thickBot="1">
      <c r="B65" s="290" t="s">
        <v>174</v>
      </c>
      <c r="C65" s="286"/>
      <c r="D65" s="286"/>
      <c r="E65" s="286"/>
      <c r="F65" s="286"/>
      <c r="G65" s="265"/>
      <c r="K65"/>
    </row>
    <row r="66" spans="2:11">
      <c r="B66" s="291" t="s">
        <v>183</v>
      </c>
      <c r="C66" s="304">
        <v>156</v>
      </c>
      <c r="D66" s="304">
        <v>257</v>
      </c>
      <c r="E66" s="304">
        <v>4</v>
      </c>
      <c r="F66" s="304">
        <v>7</v>
      </c>
      <c r="G66" s="265">
        <f>SUM(C66:F66)</f>
        <v>424</v>
      </c>
      <c r="K66"/>
    </row>
    <row r="67" spans="2:11">
      <c r="B67" s="293" t="s">
        <v>176</v>
      </c>
      <c r="C67" s="288">
        <v>148</v>
      </c>
      <c r="D67" s="288">
        <v>152</v>
      </c>
      <c r="E67" s="288">
        <v>186</v>
      </c>
      <c r="F67" s="306">
        <v>2</v>
      </c>
      <c r="G67" s="294">
        <f>SUM(C67:F67)</f>
        <v>488</v>
      </c>
      <c r="K67"/>
    </row>
    <row r="68" spans="2:11">
      <c r="B68" s="293" t="s">
        <v>177</v>
      </c>
      <c r="C68" s="288">
        <v>179</v>
      </c>
      <c r="D68" s="288">
        <v>192</v>
      </c>
      <c r="E68" s="288">
        <v>523</v>
      </c>
      <c r="F68" s="306">
        <v>3</v>
      </c>
      <c r="G68" s="294">
        <f>SUM(C68:F68)</f>
        <v>897</v>
      </c>
      <c r="K68"/>
    </row>
    <row r="69" spans="2:11">
      <c r="B69" s="293" t="s">
        <v>178</v>
      </c>
      <c r="C69" s="288">
        <v>104</v>
      </c>
      <c r="D69" s="288">
        <v>5</v>
      </c>
      <c r="E69" s="288">
        <v>0</v>
      </c>
      <c r="F69" s="306">
        <v>4</v>
      </c>
      <c r="G69" s="294">
        <f>SUM(C69:F69)</f>
        <v>113</v>
      </c>
      <c r="K69"/>
    </row>
    <row r="70" spans="2:11">
      <c r="B70" s="293" t="s">
        <v>179</v>
      </c>
      <c r="C70" s="288">
        <v>218</v>
      </c>
      <c r="D70" s="288">
        <v>0</v>
      </c>
      <c r="E70" s="288">
        <v>10</v>
      </c>
      <c r="F70" s="306">
        <v>0</v>
      </c>
      <c r="G70" s="294">
        <f>SUM(C70:F70)</f>
        <v>228</v>
      </c>
      <c r="K70"/>
    </row>
    <row r="71" spans="2:11">
      <c r="B71" s="295" t="s">
        <v>146</v>
      </c>
      <c r="C71" s="106"/>
      <c r="D71" s="106"/>
      <c r="E71" s="106"/>
      <c r="F71" s="106"/>
      <c r="G71" s="297">
        <f>SUM(G66:G70)</f>
        <v>2150</v>
      </c>
      <c r="K71"/>
    </row>
    <row r="72" spans="2:11">
      <c r="B72" s="296" t="s">
        <v>189</v>
      </c>
      <c r="C72" s="289"/>
      <c r="D72" s="289"/>
      <c r="E72" s="289"/>
      <c r="F72" s="289"/>
      <c r="G72" s="294">
        <v>-128</v>
      </c>
      <c r="K72"/>
    </row>
    <row r="73" spans="2:11">
      <c r="B73" s="295" t="s">
        <v>181</v>
      </c>
      <c r="C73" s="106"/>
      <c r="D73" s="106"/>
      <c r="E73" s="106"/>
      <c r="F73" s="106"/>
      <c r="G73" s="297">
        <f>G71+G72</f>
        <v>2022</v>
      </c>
      <c r="K73"/>
    </row>
    <row r="74" spans="2:11">
      <c r="B74" s="295" t="s">
        <v>190</v>
      </c>
      <c r="C74" s="106"/>
      <c r="D74" s="106"/>
      <c r="E74" s="106"/>
      <c r="F74" s="106"/>
      <c r="G74" s="294"/>
      <c r="K74"/>
    </row>
    <row r="75" spans="2:11">
      <c r="B75" s="293" t="s">
        <v>183</v>
      </c>
      <c r="C75" s="288">
        <v>219</v>
      </c>
      <c r="D75" s="288">
        <v>226</v>
      </c>
      <c r="E75" s="288">
        <v>10</v>
      </c>
      <c r="F75" s="299" t="s">
        <v>58</v>
      </c>
      <c r="G75" s="294">
        <f>SUM(C75:E75)</f>
        <v>455</v>
      </c>
      <c r="K75"/>
    </row>
    <row r="76" spans="2:11">
      <c r="B76" s="293" t="s">
        <v>176</v>
      </c>
      <c r="C76" s="288">
        <v>113</v>
      </c>
      <c r="D76" s="288">
        <v>176</v>
      </c>
      <c r="E76" s="288">
        <v>148</v>
      </c>
      <c r="F76" s="299" t="s">
        <v>58</v>
      </c>
      <c r="G76" s="294">
        <f t="shared" ref="G76:G79" si="2">SUM(C76:E76)</f>
        <v>437</v>
      </c>
      <c r="K76"/>
    </row>
    <row r="77" spans="2:11">
      <c r="B77" s="293" t="s">
        <v>177</v>
      </c>
      <c r="C77" s="288">
        <v>326</v>
      </c>
      <c r="D77" s="288">
        <v>467</v>
      </c>
      <c r="E77" s="288">
        <v>505</v>
      </c>
      <c r="F77" s="299" t="s">
        <v>58</v>
      </c>
      <c r="G77" s="294">
        <f t="shared" si="2"/>
        <v>1298</v>
      </c>
      <c r="K77"/>
    </row>
    <row r="78" spans="2:11">
      <c r="B78" s="293" t="s">
        <v>178</v>
      </c>
      <c r="C78" s="288">
        <v>166</v>
      </c>
      <c r="D78" s="288">
        <v>0</v>
      </c>
      <c r="E78" s="288">
        <v>0</v>
      </c>
      <c r="F78" s="299" t="s">
        <v>58</v>
      </c>
      <c r="G78" s="294">
        <f t="shared" si="2"/>
        <v>166</v>
      </c>
      <c r="K78"/>
    </row>
    <row r="79" spans="2:11">
      <c r="B79" s="293" t="s">
        <v>179</v>
      </c>
      <c r="C79" s="288">
        <v>384</v>
      </c>
      <c r="D79" s="288">
        <v>0</v>
      </c>
      <c r="E79" s="288">
        <v>11</v>
      </c>
      <c r="F79" s="299" t="s">
        <v>58</v>
      </c>
      <c r="G79" s="294">
        <f t="shared" si="2"/>
        <v>395</v>
      </c>
      <c r="K79"/>
    </row>
    <row r="80" spans="2:11">
      <c r="B80" s="295" t="s">
        <v>146</v>
      </c>
      <c r="C80" s="107"/>
      <c r="D80" s="107"/>
      <c r="E80" s="107"/>
      <c r="F80" s="107"/>
      <c r="G80" s="297">
        <f>SUM(G75:G79)</f>
        <v>2751</v>
      </c>
      <c r="K80"/>
    </row>
    <row r="81" spans="2:11">
      <c r="B81" s="296" t="s">
        <v>191</v>
      </c>
      <c r="C81" s="289"/>
      <c r="D81" s="289"/>
      <c r="E81" s="289"/>
      <c r="F81" s="289"/>
      <c r="G81" s="305">
        <f>C20+C21</f>
        <v>-311.50250469380967</v>
      </c>
      <c r="I81" s="268"/>
      <c r="K81"/>
    </row>
    <row r="82" spans="2:11">
      <c r="B82" s="295" t="s">
        <v>192</v>
      </c>
      <c r="C82" s="107"/>
      <c r="D82" s="107"/>
      <c r="E82" s="107"/>
      <c r="F82" s="107"/>
      <c r="G82" s="297">
        <f>G80+G81</f>
        <v>2439.4974953061901</v>
      </c>
      <c r="H82"/>
      <c r="I82"/>
      <c r="J82"/>
      <c r="K82"/>
    </row>
    <row r="83" spans="2:11" ht="16.5" thickBot="1">
      <c r="B83" s="285" t="s">
        <v>185</v>
      </c>
      <c r="C83" s="287"/>
      <c r="D83" s="287"/>
      <c r="E83" s="287"/>
      <c r="F83" s="287"/>
      <c r="G83" s="49"/>
      <c r="H83"/>
      <c r="I83"/>
      <c r="J83"/>
      <c r="K83"/>
    </row>
    <row r="84" spans="2:11" ht="16.5" thickBot="1">
      <c r="B84" s="300" t="s">
        <v>186</v>
      </c>
      <c r="C84" s="301"/>
      <c r="D84" s="301"/>
      <c r="E84" s="301"/>
      <c r="F84" s="302"/>
      <c r="G84" s="50">
        <f>G73-G82</f>
        <v>-417.4974953061901</v>
      </c>
      <c r="H84" s="56">
        <f>G84/G82</f>
        <v>-0.17114077637279496</v>
      </c>
      <c r="I84"/>
      <c r="J84"/>
      <c r="K84"/>
    </row>
    <row r="85" spans="2:11">
      <c r="B85"/>
      <c r="C85"/>
      <c r="D85"/>
      <c r="E85"/>
      <c r="F85"/>
      <c r="G85"/>
      <c r="H85"/>
      <c r="I85"/>
      <c r="J85"/>
      <c r="K85"/>
    </row>
    <row r="86" spans="2:11">
      <c r="B86"/>
      <c r="C86"/>
      <c r="D86"/>
      <c r="E86"/>
      <c r="F86"/>
      <c r="G86"/>
      <c r="H86"/>
      <c r="I86"/>
      <c r="J86"/>
      <c r="K86"/>
    </row>
    <row r="87" spans="2:11">
      <c r="B87" s="30"/>
      <c r="C87"/>
      <c r="D87"/>
      <c r="E87"/>
      <c r="F87"/>
      <c r="G87"/>
      <c r="H87"/>
      <c r="I87"/>
      <c r="J87"/>
      <c r="K87"/>
    </row>
    <row r="88" spans="2:11">
      <c r="B88"/>
      <c r="C88"/>
      <c r="D88"/>
      <c r="E88"/>
      <c r="F88"/>
      <c r="G88"/>
      <c r="H88"/>
      <c r="I88"/>
      <c r="J88"/>
      <c r="K88"/>
    </row>
    <row r="89" spans="2:11">
      <c r="B89"/>
      <c r="C89"/>
      <c r="D89"/>
      <c r="E89"/>
      <c r="F89"/>
      <c r="G89"/>
      <c r="H89"/>
      <c r="I89"/>
      <c r="J89"/>
      <c r="K89"/>
    </row>
    <row r="90" spans="2:11">
      <c r="B90" s="19" t="s">
        <v>193</v>
      </c>
      <c r="C90"/>
      <c r="D90"/>
      <c r="E90"/>
      <c r="F90" s="19" t="s">
        <v>194</v>
      </c>
      <c r="G90"/>
      <c r="H90"/>
      <c r="I90"/>
      <c r="J90"/>
      <c r="K90"/>
    </row>
    <row r="91" spans="2:11">
      <c r="B91" s="41"/>
      <c r="C91"/>
      <c r="D91"/>
      <c r="E91"/>
      <c r="F91"/>
      <c r="G91"/>
      <c r="H91"/>
      <c r="I91"/>
      <c r="J91"/>
      <c r="K91"/>
    </row>
    <row r="92" spans="2:11" ht="16.5" thickBot="1">
      <c r="B92" s="43" t="s">
        <v>134</v>
      </c>
      <c r="C92" s="44" t="s">
        <v>18</v>
      </c>
      <c r="D92"/>
      <c r="E92"/>
      <c r="F92"/>
      <c r="G92"/>
      <c r="H92"/>
      <c r="I92"/>
      <c r="J92"/>
      <c r="K92"/>
    </row>
    <row r="93" spans="2:11" ht="16.5" thickBot="1">
      <c r="B93" s="307" t="s">
        <v>195</v>
      </c>
      <c r="C93" s="308"/>
      <c r="D93"/>
      <c r="E93"/>
      <c r="F93"/>
      <c r="G93"/>
      <c r="H93"/>
      <c r="I93"/>
      <c r="J93"/>
      <c r="K93"/>
    </row>
    <row r="94" spans="2:11">
      <c r="B94" s="309" t="s">
        <v>196</v>
      </c>
      <c r="C94" s="318">
        <v>1702</v>
      </c>
      <c r="D94"/>
      <c r="E94"/>
      <c r="F94"/>
      <c r="G94"/>
      <c r="H94"/>
      <c r="I94"/>
      <c r="J94"/>
      <c r="K94"/>
    </row>
    <row r="95" spans="2:11">
      <c r="B95" s="310" t="s">
        <v>197</v>
      </c>
      <c r="C95" s="319">
        <v>0</v>
      </c>
      <c r="D95"/>
      <c r="E95"/>
      <c r="F95"/>
      <c r="G95"/>
      <c r="H95"/>
      <c r="I95"/>
      <c r="J95"/>
      <c r="K95"/>
    </row>
    <row r="96" spans="2:11">
      <c r="B96" s="310" t="s">
        <v>198</v>
      </c>
      <c r="C96" s="319">
        <v>159</v>
      </c>
      <c r="D96"/>
      <c r="E96"/>
      <c r="F96"/>
      <c r="G96"/>
      <c r="H96"/>
      <c r="I96"/>
      <c r="J96"/>
      <c r="K96"/>
    </row>
    <row r="97" spans="2:11">
      <c r="B97" s="310" t="s">
        <v>188</v>
      </c>
      <c r="C97" s="319">
        <v>23</v>
      </c>
      <c r="D97"/>
      <c r="E97"/>
      <c r="F97"/>
      <c r="G97"/>
      <c r="H97"/>
      <c r="I97"/>
      <c r="J97"/>
      <c r="K97"/>
    </row>
    <row r="98" spans="2:11">
      <c r="B98" s="312" t="s">
        <v>199</v>
      </c>
      <c r="C98" s="319" t="s">
        <v>58</v>
      </c>
      <c r="D98"/>
      <c r="E98"/>
      <c r="F98"/>
      <c r="G98"/>
      <c r="H98"/>
      <c r="I98"/>
      <c r="J98"/>
      <c r="K98"/>
    </row>
    <row r="99" spans="2:11">
      <c r="B99" s="313" t="s">
        <v>200</v>
      </c>
      <c r="C99" s="320">
        <f>C94+C95+C96+C97</f>
        <v>1884</v>
      </c>
      <c r="D99"/>
      <c r="E99"/>
      <c r="F99"/>
      <c r="G99"/>
      <c r="H99"/>
      <c r="I99"/>
      <c r="J99"/>
      <c r="K99"/>
    </row>
    <row r="100" spans="2:11">
      <c r="B100" s="314" t="s">
        <v>201</v>
      </c>
      <c r="C100" s="321"/>
      <c r="D100"/>
      <c r="E100"/>
      <c r="F100"/>
      <c r="G100"/>
      <c r="H100"/>
      <c r="I100"/>
      <c r="J100"/>
      <c r="K100"/>
    </row>
    <row r="101" spans="2:11">
      <c r="B101" s="310" t="s">
        <v>196</v>
      </c>
      <c r="C101" s="322" t="s">
        <v>202</v>
      </c>
      <c r="D101"/>
      <c r="E101"/>
      <c r="F101"/>
      <c r="G101"/>
      <c r="H101"/>
      <c r="I101"/>
      <c r="J101"/>
      <c r="K101"/>
    </row>
    <row r="102" spans="2:11">
      <c r="B102" s="310" t="s">
        <v>203</v>
      </c>
      <c r="C102" s="319">
        <v>0</v>
      </c>
      <c r="D102"/>
      <c r="E102"/>
      <c r="F102"/>
      <c r="G102"/>
      <c r="H102"/>
      <c r="I102"/>
      <c r="J102"/>
      <c r="K102"/>
    </row>
    <row r="103" spans="2:11">
      <c r="B103" s="310" t="s">
        <v>204</v>
      </c>
      <c r="C103" s="319">
        <v>0</v>
      </c>
      <c r="D103"/>
      <c r="E103"/>
      <c r="F103"/>
      <c r="G103"/>
      <c r="H103"/>
      <c r="I103"/>
      <c r="J103"/>
      <c r="K103"/>
    </row>
    <row r="104" spans="2:11">
      <c r="B104" s="310" t="s">
        <v>205</v>
      </c>
      <c r="C104" s="320">
        <v>1797</v>
      </c>
      <c r="D104"/>
      <c r="E104"/>
      <c r="F104"/>
      <c r="G104"/>
      <c r="H104"/>
      <c r="I104"/>
      <c r="J104"/>
      <c r="K104"/>
    </row>
    <row r="105" spans="2:11">
      <c r="B105" s="312" t="s">
        <v>206</v>
      </c>
      <c r="C105" s="319"/>
      <c r="D105"/>
      <c r="E105"/>
      <c r="F105"/>
      <c r="G105"/>
      <c r="H105"/>
      <c r="I105"/>
      <c r="J105"/>
      <c r="K105"/>
    </row>
    <row r="106" spans="2:11">
      <c r="B106" s="310" t="s">
        <v>207</v>
      </c>
      <c r="C106" s="319">
        <v>156</v>
      </c>
      <c r="D106"/>
      <c r="E106"/>
      <c r="F106"/>
      <c r="G106" s="2" t="s">
        <v>128</v>
      </c>
      <c r="H106" s="2" t="s">
        <v>125</v>
      </c>
      <c r="I106" s="2" t="s">
        <v>120</v>
      </c>
      <c r="J106" s="2" t="s">
        <v>208</v>
      </c>
      <c r="K106" s="2" t="s">
        <v>209</v>
      </c>
    </row>
    <row r="107" spans="2:11">
      <c r="B107" s="310" t="s">
        <v>210</v>
      </c>
      <c r="C107" s="319">
        <v>-149</v>
      </c>
      <c r="D107"/>
      <c r="E107"/>
      <c r="F107" s="116" t="s">
        <v>211</v>
      </c>
      <c r="G107" s="115">
        <v>307.44873579861786</v>
      </c>
      <c r="H107" s="115">
        <v>282.42607639280129</v>
      </c>
      <c r="I107" s="115">
        <v>350.61039017173562</v>
      </c>
      <c r="J107" s="115">
        <v>574.06397508796499</v>
      </c>
      <c r="K107" s="115">
        <v>507.00712572106886</v>
      </c>
    </row>
    <row r="108" spans="2:11" ht="16.5" thickBot="1">
      <c r="B108" s="316" t="s">
        <v>212</v>
      </c>
      <c r="C108" s="323">
        <f>C104+C106+C107</f>
        <v>1804</v>
      </c>
      <c r="D108"/>
      <c r="E108"/>
      <c r="F108" s="116" t="s">
        <v>213</v>
      </c>
      <c r="G108" s="115">
        <v>477</v>
      </c>
      <c r="H108" s="115">
        <v>541</v>
      </c>
      <c r="I108" s="115">
        <v>525</v>
      </c>
      <c r="J108" s="115">
        <v>515</v>
      </c>
      <c r="K108" s="115">
        <v>381</v>
      </c>
    </row>
    <row r="109" spans="2:11" ht="16.5" thickBot="1">
      <c r="B109" s="317" t="s">
        <v>140</v>
      </c>
      <c r="C109" s="324">
        <f>C99-C108</f>
        <v>80</v>
      </c>
      <c r="D109" s="56">
        <f>C109/C108</f>
        <v>4.4345898004434593E-2</v>
      </c>
      <c r="E109"/>
      <c r="F109"/>
      <c r="G109"/>
      <c r="H109"/>
      <c r="I109"/>
      <c r="J109"/>
      <c r="K109"/>
    </row>
    <row r="110" spans="2:11">
      <c r="B110" s="29" t="s">
        <v>214</v>
      </c>
      <c r="C110"/>
      <c r="D110"/>
      <c r="E110"/>
      <c r="F110"/>
      <c r="G110"/>
      <c r="H110"/>
      <c r="I110"/>
      <c r="J110"/>
      <c r="K110"/>
    </row>
    <row r="111" spans="2:11">
      <c r="B111"/>
      <c r="C111"/>
      <c r="D111"/>
      <c r="E111"/>
      <c r="F111"/>
      <c r="G111"/>
      <c r="H111"/>
      <c r="I111"/>
      <c r="J111"/>
      <c r="K111"/>
    </row>
    <row r="112" spans="2:11">
      <c r="C112"/>
      <c r="D112"/>
      <c r="E112"/>
      <c r="F112"/>
      <c r="G112"/>
      <c r="H112"/>
      <c r="I112"/>
      <c r="J112"/>
      <c r="K112"/>
    </row>
    <row r="113" spans="2:11">
      <c r="B113" s="48"/>
      <c r="C113"/>
      <c r="D113"/>
      <c r="E113"/>
      <c r="F113"/>
      <c r="G113"/>
      <c r="H113"/>
      <c r="I113"/>
      <c r="J113"/>
      <c r="K113"/>
    </row>
    <row r="114" spans="2:11">
      <c r="B114"/>
      <c r="C114"/>
      <c r="D114"/>
      <c r="E114"/>
      <c r="F114"/>
      <c r="G114"/>
      <c r="H114"/>
      <c r="I114"/>
      <c r="J114"/>
      <c r="K114"/>
    </row>
    <row r="115" spans="2:11">
      <c r="B115"/>
      <c r="C115"/>
      <c r="D115"/>
      <c r="E115"/>
      <c r="F115"/>
      <c r="G115"/>
      <c r="H115"/>
      <c r="I115"/>
      <c r="J115"/>
      <c r="K115"/>
    </row>
    <row r="116" spans="2:11">
      <c r="B116" s="19" t="s">
        <v>215</v>
      </c>
      <c r="C116"/>
      <c r="D116"/>
      <c r="E116"/>
      <c r="F116"/>
      <c r="G116"/>
      <c r="H116"/>
      <c r="I116"/>
      <c r="J116"/>
      <c r="K116"/>
    </row>
    <row r="117" spans="2:11" ht="16.5" thickBot="1">
      <c r="B117"/>
      <c r="C117"/>
      <c r="D117"/>
      <c r="E117"/>
      <c r="F117"/>
      <c r="G117"/>
      <c r="H117"/>
      <c r="I117"/>
      <c r="J117"/>
      <c r="K117"/>
    </row>
    <row r="118" spans="2:11" ht="16.5" thickBot="1">
      <c r="B118" s="54" t="s">
        <v>168</v>
      </c>
      <c r="C118" s="51" t="s">
        <v>169</v>
      </c>
      <c r="D118" s="51" t="s">
        <v>170</v>
      </c>
      <c r="E118" s="51" t="s">
        <v>171</v>
      </c>
      <c r="F118" s="51" t="s">
        <v>172</v>
      </c>
      <c r="G118" s="51" t="s">
        <v>216</v>
      </c>
      <c r="H118"/>
      <c r="I118"/>
      <c r="J118"/>
      <c r="K118"/>
    </row>
    <row r="119" spans="2:11" ht="16.5" thickBot="1">
      <c r="B119" s="290" t="s">
        <v>174</v>
      </c>
      <c r="C119" s="286"/>
      <c r="D119" s="286"/>
      <c r="E119" s="286"/>
      <c r="F119" s="286"/>
      <c r="G119" s="265"/>
      <c r="H119"/>
      <c r="I119"/>
      <c r="J119"/>
      <c r="K119"/>
    </row>
    <row r="120" spans="2:11">
      <c r="B120" s="291" t="s">
        <v>217</v>
      </c>
      <c r="C120" s="328">
        <v>939</v>
      </c>
      <c r="D120" s="328">
        <v>0</v>
      </c>
      <c r="E120" s="328">
        <v>80</v>
      </c>
      <c r="F120" s="328">
        <v>-8</v>
      </c>
      <c r="G120" s="329">
        <f>SUM(C120:F120)</f>
        <v>1011</v>
      </c>
      <c r="H120"/>
      <c r="I120"/>
      <c r="J120"/>
      <c r="K120"/>
    </row>
    <row r="121" spans="2:11">
      <c r="B121" s="293" t="s">
        <v>218</v>
      </c>
      <c r="C121" s="299">
        <v>43</v>
      </c>
      <c r="D121" s="299">
        <v>0</v>
      </c>
      <c r="E121" s="299">
        <v>0</v>
      </c>
      <c r="F121" s="299">
        <v>3</v>
      </c>
      <c r="G121" s="294">
        <f>SUM(C121:F121)</f>
        <v>46</v>
      </c>
      <c r="H121"/>
      <c r="I121"/>
      <c r="J121"/>
      <c r="K121"/>
    </row>
    <row r="122" spans="2:11">
      <c r="B122" s="293" t="s">
        <v>219</v>
      </c>
      <c r="C122" s="299">
        <v>8</v>
      </c>
      <c r="D122" s="299">
        <v>0</v>
      </c>
      <c r="E122" s="299">
        <v>0</v>
      </c>
      <c r="F122" s="299">
        <v>0</v>
      </c>
      <c r="G122" s="294">
        <f>SUM(C122:F122)</f>
        <v>8</v>
      </c>
      <c r="H122"/>
      <c r="I122"/>
      <c r="J122"/>
      <c r="K122"/>
    </row>
    <row r="123" spans="2:11">
      <c r="B123" s="295" t="s">
        <v>181</v>
      </c>
      <c r="C123" s="326"/>
      <c r="D123" s="326"/>
      <c r="E123" s="326"/>
      <c r="F123" s="326"/>
      <c r="G123" s="297">
        <f>SUM(G120:G122)</f>
        <v>1065</v>
      </c>
      <c r="H123"/>
      <c r="I123"/>
      <c r="J123"/>
      <c r="K123"/>
    </row>
    <row r="124" spans="2:11">
      <c r="B124" s="295" t="s">
        <v>220</v>
      </c>
      <c r="C124" s="326"/>
      <c r="D124" s="326"/>
      <c r="E124" s="326"/>
      <c r="F124" s="326"/>
      <c r="G124" s="294"/>
      <c r="H124"/>
      <c r="I124"/>
      <c r="J124"/>
      <c r="K124"/>
    </row>
    <row r="125" spans="2:11">
      <c r="B125" s="293" t="s">
        <v>217</v>
      </c>
      <c r="C125" s="327">
        <v>1036</v>
      </c>
      <c r="D125" s="299">
        <v>0</v>
      </c>
      <c r="E125" s="299">
        <v>62</v>
      </c>
      <c r="F125" s="299" t="s">
        <v>58</v>
      </c>
      <c r="G125" s="297">
        <f>SUM(C125:E125)</f>
        <v>1098</v>
      </c>
      <c r="H125"/>
      <c r="I125"/>
      <c r="J125"/>
      <c r="K125"/>
    </row>
    <row r="126" spans="2:11">
      <c r="B126" s="293" t="s">
        <v>218</v>
      </c>
      <c r="C126" s="299">
        <v>160</v>
      </c>
      <c r="D126" s="299">
        <v>0</v>
      </c>
      <c r="E126" s="299">
        <v>2</v>
      </c>
      <c r="F126" s="299" t="s">
        <v>58</v>
      </c>
      <c r="G126" s="297">
        <f t="shared" ref="G126:G127" si="3">SUM(C126:E126)</f>
        <v>162</v>
      </c>
      <c r="H126"/>
      <c r="I126"/>
      <c r="J126"/>
      <c r="K126"/>
    </row>
    <row r="127" spans="2:11">
      <c r="B127" s="293" t="s">
        <v>219</v>
      </c>
      <c r="C127" s="299">
        <v>50</v>
      </c>
      <c r="D127" s="299">
        <v>0</v>
      </c>
      <c r="E127" s="299">
        <v>1</v>
      </c>
      <c r="F127" s="299" t="s">
        <v>58</v>
      </c>
      <c r="G127" s="297">
        <f t="shared" si="3"/>
        <v>51</v>
      </c>
      <c r="H127"/>
      <c r="I127"/>
      <c r="J127"/>
      <c r="K127"/>
    </row>
    <row r="128" spans="2:11">
      <c r="B128" s="295" t="s">
        <v>184</v>
      </c>
      <c r="C128" s="108"/>
      <c r="D128" s="107"/>
      <c r="E128" s="107"/>
      <c r="F128" s="106"/>
      <c r="G128" s="297">
        <f>SUM(G125:G127)</f>
        <v>1311</v>
      </c>
      <c r="H128"/>
      <c r="I128"/>
      <c r="J128"/>
      <c r="K128"/>
    </row>
    <row r="129" spans="2:11" ht="16.5" thickBot="1">
      <c r="B129" s="285" t="s">
        <v>221</v>
      </c>
      <c r="C129" s="287"/>
      <c r="D129" s="287"/>
      <c r="E129" s="287"/>
      <c r="F129" s="287"/>
      <c r="G129" s="49"/>
      <c r="H129"/>
      <c r="I129"/>
      <c r="J129"/>
      <c r="K129"/>
    </row>
    <row r="130" spans="2:11" ht="16.5" thickBot="1">
      <c r="B130" s="34" t="s">
        <v>222</v>
      </c>
      <c r="C130" s="49"/>
      <c r="D130" s="49"/>
      <c r="E130" s="49"/>
      <c r="F130" s="49"/>
      <c r="G130" s="50">
        <f>G123-G128</f>
        <v>-246</v>
      </c>
      <c r="H130" s="56">
        <f>G130/G128</f>
        <v>-0.18764302059496568</v>
      </c>
      <c r="I130"/>
      <c r="J130"/>
      <c r="K130"/>
    </row>
    <row r="131" spans="2:11">
      <c r="B131"/>
      <c r="C131"/>
      <c r="D131"/>
      <c r="E131"/>
      <c r="F131"/>
      <c r="G131"/>
      <c r="H131"/>
      <c r="I131"/>
      <c r="J131"/>
      <c r="K131"/>
    </row>
    <row r="132" spans="2:11">
      <c r="B132" s="19" t="s">
        <v>223</v>
      </c>
      <c r="C132"/>
      <c r="D132"/>
      <c r="E132"/>
      <c r="F132"/>
      <c r="G132"/>
      <c r="H132"/>
      <c r="I132"/>
      <c r="J132"/>
      <c r="K132"/>
    </row>
    <row r="133" spans="2:11" ht="16.5" thickBot="1">
      <c r="B133"/>
      <c r="C133"/>
      <c r="D133"/>
      <c r="E133"/>
      <c r="F133"/>
      <c r="G133"/>
      <c r="H133"/>
      <c r="I133"/>
      <c r="J133"/>
      <c r="K133"/>
    </row>
    <row r="134" spans="2:11" ht="16.5" thickBot="1">
      <c r="B134" s="54" t="s">
        <v>168</v>
      </c>
      <c r="C134" s="51" t="s">
        <v>169</v>
      </c>
      <c r="D134" s="51" t="s">
        <v>170</v>
      </c>
      <c r="E134" s="51" t="s">
        <v>171</v>
      </c>
      <c r="F134" s="51" t="s">
        <v>188</v>
      </c>
      <c r="G134" s="51" t="s">
        <v>135</v>
      </c>
      <c r="H134"/>
      <c r="I134"/>
      <c r="J134"/>
      <c r="K134"/>
    </row>
    <row r="135" spans="2:11" ht="16.5" thickBot="1">
      <c r="B135" s="290" t="s">
        <v>174</v>
      </c>
      <c r="C135" s="286"/>
      <c r="D135" s="286"/>
      <c r="E135" s="286"/>
      <c r="F135" s="286"/>
      <c r="G135" s="265"/>
      <c r="H135"/>
      <c r="I135"/>
      <c r="J135"/>
      <c r="K135"/>
    </row>
    <row r="136" spans="2:11">
      <c r="B136" s="291" t="s">
        <v>217</v>
      </c>
      <c r="C136" s="330">
        <v>1578</v>
      </c>
      <c r="D136" s="331">
        <v>0</v>
      </c>
      <c r="E136" s="331">
        <v>148</v>
      </c>
      <c r="F136" s="331">
        <v>20</v>
      </c>
      <c r="G136" s="329">
        <f>SUM(C136:F136)</f>
        <v>1746</v>
      </c>
      <c r="H136"/>
      <c r="I136"/>
      <c r="J136"/>
      <c r="K136"/>
    </row>
    <row r="137" spans="2:11">
      <c r="B137" s="293" t="s">
        <v>218</v>
      </c>
      <c r="C137" s="288">
        <v>101</v>
      </c>
      <c r="D137" s="288">
        <v>0</v>
      </c>
      <c r="E137" s="288">
        <v>0</v>
      </c>
      <c r="F137" s="288">
        <v>4</v>
      </c>
      <c r="G137" s="294">
        <f>SUM(C137:F137)</f>
        <v>105</v>
      </c>
      <c r="H137"/>
      <c r="I137"/>
      <c r="J137"/>
      <c r="K137"/>
    </row>
    <row r="138" spans="2:11">
      <c r="B138" s="293" t="s">
        <v>219</v>
      </c>
      <c r="C138" s="288">
        <v>23</v>
      </c>
      <c r="D138" s="288">
        <v>0</v>
      </c>
      <c r="E138" s="288">
        <v>10</v>
      </c>
      <c r="F138" s="288">
        <v>0</v>
      </c>
      <c r="G138" s="294">
        <f>SUM(C138:F138)</f>
        <v>33</v>
      </c>
    </row>
    <row r="139" spans="2:11">
      <c r="B139" s="295" t="s">
        <v>181</v>
      </c>
      <c r="C139" s="108"/>
      <c r="D139" s="107"/>
      <c r="E139" s="107"/>
      <c r="F139" s="107"/>
      <c r="G139" s="297">
        <f>SUM(G136:G138)</f>
        <v>1884</v>
      </c>
    </row>
    <row r="140" spans="2:11">
      <c r="B140" s="295" t="s">
        <v>190</v>
      </c>
      <c r="C140" s="107"/>
      <c r="D140" s="107"/>
      <c r="E140" s="107"/>
      <c r="F140" s="107"/>
      <c r="G140" s="294"/>
    </row>
    <row r="141" spans="2:11">
      <c r="B141" s="293" t="s">
        <v>217</v>
      </c>
      <c r="C141" s="325">
        <v>1441</v>
      </c>
      <c r="D141" s="106">
        <v>0</v>
      </c>
      <c r="E141" s="106">
        <v>135</v>
      </c>
      <c r="F141" s="299" t="s">
        <v>58</v>
      </c>
      <c r="G141" s="297">
        <f>SUM(C141:E141)</f>
        <v>1576</v>
      </c>
    </row>
    <row r="142" spans="2:11">
      <c r="B142" s="293" t="s">
        <v>218</v>
      </c>
      <c r="C142" s="106">
        <v>273</v>
      </c>
      <c r="D142" s="106">
        <v>0</v>
      </c>
      <c r="E142" s="106">
        <v>17</v>
      </c>
      <c r="F142" s="299" t="s">
        <v>58</v>
      </c>
      <c r="G142" s="297">
        <f t="shared" ref="G142:G143" si="4">SUM(C142:E142)</f>
        <v>290</v>
      </c>
    </row>
    <row r="143" spans="2:11">
      <c r="B143" s="293" t="s">
        <v>219</v>
      </c>
      <c r="C143" s="106">
        <v>83</v>
      </c>
      <c r="D143" s="106">
        <v>0</v>
      </c>
      <c r="E143" s="106">
        <v>3</v>
      </c>
      <c r="F143" s="299" t="s">
        <v>58</v>
      </c>
      <c r="G143" s="297">
        <f t="shared" si="4"/>
        <v>86</v>
      </c>
    </row>
    <row r="144" spans="2:11">
      <c r="B144" s="295" t="s">
        <v>224</v>
      </c>
      <c r="C144" s="107"/>
      <c r="D144" s="107"/>
      <c r="E144" s="107"/>
      <c r="F144" s="107"/>
      <c r="G144" s="297">
        <f>SUM(G141:G143)</f>
        <v>1952</v>
      </c>
    </row>
    <row r="145" spans="2:8">
      <c r="B145" s="296" t="s">
        <v>225</v>
      </c>
      <c r="C145" s="289"/>
      <c r="D145" s="289"/>
      <c r="E145" s="289"/>
      <c r="F145" s="289"/>
      <c r="G145" s="294">
        <v>-149</v>
      </c>
    </row>
    <row r="146" spans="2:8" ht="16.5" thickBot="1">
      <c r="B146" s="285" t="s">
        <v>226</v>
      </c>
      <c r="C146" s="287"/>
      <c r="D146" s="287"/>
      <c r="E146" s="287"/>
      <c r="F146" s="287"/>
      <c r="G146" s="50">
        <v>1804</v>
      </c>
    </row>
    <row r="147" spans="2:8" ht="16.5" thickBot="1">
      <c r="B147" s="285" t="s">
        <v>221</v>
      </c>
      <c r="C147" s="287"/>
      <c r="D147" s="287"/>
      <c r="E147" s="287"/>
      <c r="F147" s="287"/>
      <c r="G147" s="49"/>
    </row>
    <row r="148" spans="2:8" ht="16.5" thickBot="1">
      <c r="B148" s="157" t="s">
        <v>227</v>
      </c>
      <c r="C148" s="158"/>
      <c r="D148" s="158"/>
      <c r="E148" s="158"/>
      <c r="F148" s="51"/>
      <c r="G148" s="50">
        <f>G139-G146</f>
        <v>80</v>
      </c>
      <c r="H148" s="59">
        <f>G148/G146</f>
        <v>4.4345898004434593E-2</v>
      </c>
    </row>
    <row r="149" spans="2:8">
      <c r="B149" s="13"/>
      <c r="C149" s="13"/>
      <c r="D149" s="13"/>
      <c r="E149" s="13"/>
      <c r="F149" s="13"/>
      <c r="G149" s="13"/>
      <c r="H149" s="13"/>
    </row>
    <row r="150" spans="2:8">
      <c r="B150" s="19" t="s">
        <v>228</v>
      </c>
      <c r="C150" s="13"/>
      <c r="D150" s="13"/>
      <c r="E150" s="13"/>
      <c r="F150" s="14"/>
      <c r="G150" s="14"/>
      <c r="H150" s="14"/>
    </row>
    <row r="151" spans="2:8">
      <c r="B151" s="13"/>
      <c r="C151" s="13"/>
      <c r="D151" s="13"/>
      <c r="E151" s="13"/>
      <c r="F151" s="15"/>
      <c r="G151" s="15"/>
      <c r="H151" s="15"/>
    </row>
    <row r="165" spans="2:7">
      <c r="C165" s="2" t="s">
        <v>128</v>
      </c>
      <c r="D165" s="2" t="s">
        <v>125</v>
      </c>
      <c r="E165" s="2" t="s">
        <v>120</v>
      </c>
      <c r="F165" s="2" t="s">
        <v>208</v>
      </c>
      <c r="G165" s="2" t="s">
        <v>209</v>
      </c>
    </row>
    <row r="166" spans="2:7">
      <c r="B166" s="2" t="s">
        <v>229</v>
      </c>
      <c r="C166" s="105">
        <v>356.64299999999866</v>
      </c>
      <c r="D166" s="105">
        <v>381.80299999999829</v>
      </c>
      <c r="E166" s="105">
        <v>326.34333131406152</v>
      </c>
      <c r="F166" s="105">
        <v>362.1149999999999</v>
      </c>
      <c r="G166" s="105">
        <v>456.80799999999965</v>
      </c>
    </row>
    <row r="167" spans="2:7">
      <c r="B167" s="2" t="s">
        <v>190</v>
      </c>
      <c r="C167" s="105">
        <v>399.13617513441659</v>
      </c>
      <c r="D167" s="105">
        <v>424.02719128707605</v>
      </c>
      <c r="E167" s="105">
        <v>398.57955205888032</v>
      </c>
      <c r="F167" s="105">
        <v>309.03132584565407</v>
      </c>
      <c r="G167" s="105">
        <v>272.63007982207625</v>
      </c>
    </row>
    <row r="169" spans="2:7">
      <c r="B169" s="19" t="s">
        <v>230</v>
      </c>
      <c r="C169"/>
      <c r="D169"/>
      <c r="E169"/>
      <c r="F169"/>
      <c r="G169"/>
    </row>
    <row r="170" spans="2:7" ht="16.5" thickBot="1">
      <c r="B170"/>
      <c r="C170"/>
      <c r="D170"/>
      <c r="E170"/>
      <c r="F170"/>
      <c r="G170"/>
    </row>
    <row r="171" spans="2:7" ht="16.5" thickBot="1">
      <c r="B171" s="54" t="s">
        <v>168</v>
      </c>
      <c r="C171" s="51" t="s">
        <v>169</v>
      </c>
      <c r="D171" s="51" t="s">
        <v>170</v>
      </c>
      <c r="E171" s="51" t="s">
        <v>171</v>
      </c>
      <c r="F171" s="51" t="s">
        <v>188</v>
      </c>
      <c r="G171" s="51" t="s">
        <v>135</v>
      </c>
    </row>
    <row r="172" spans="2:7">
      <c r="B172" s="290" t="s">
        <v>174</v>
      </c>
      <c r="C172" s="286"/>
      <c r="D172" s="286"/>
      <c r="E172" s="286"/>
      <c r="F172" s="286"/>
      <c r="G172" s="265"/>
    </row>
    <row r="173" spans="2:7">
      <c r="B173" s="293" t="s">
        <v>217</v>
      </c>
      <c r="C173" s="106">
        <v>162</v>
      </c>
      <c r="D173" s="106">
        <v>0</v>
      </c>
      <c r="E173" s="106">
        <v>0</v>
      </c>
      <c r="F173" s="106" t="s">
        <v>58</v>
      </c>
      <c r="G173" s="294">
        <v>162</v>
      </c>
    </row>
    <row r="174" spans="2:7">
      <c r="B174" s="293" t="s">
        <v>218</v>
      </c>
      <c r="C174" s="106">
        <v>15</v>
      </c>
      <c r="D174" s="106">
        <v>0</v>
      </c>
      <c r="E174" s="106">
        <v>0</v>
      </c>
      <c r="F174" s="106" t="s">
        <v>58</v>
      </c>
      <c r="G174" s="294">
        <v>15</v>
      </c>
    </row>
    <row r="175" spans="2:7">
      <c r="B175" s="293" t="s">
        <v>219</v>
      </c>
      <c r="C175" s="106">
        <v>2</v>
      </c>
      <c r="D175" s="106">
        <v>0</v>
      </c>
      <c r="E175" s="106">
        <v>0</v>
      </c>
      <c r="F175" s="106" t="s">
        <v>58</v>
      </c>
      <c r="G175" s="294">
        <v>2</v>
      </c>
    </row>
    <row r="176" spans="2:7" ht="16.5" thickBot="1">
      <c r="B176" s="34" t="s">
        <v>23</v>
      </c>
      <c r="C176" s="49">
        <v>178</v>
      </c>
      <c r="D176" s="49">
        <v>0</v>
      </c>
      <c r="E176" s="49">
        <v>0</v>
      </c>
      <c r="F176" s="49">
        <v>0</v>
      </c>
      <c r="G176" s="49">
        <v>178</v>
      </c>
    </row>
    <row r="177" spans="2:7" ht="16.5" thickBot="1">
      <c r="B177" s="157" t="s">
        <v>231</v>
      </c>
      <c r="C177" s="158"/>
      <c r="D177" s="158"/>
      <c r="E177" s="158"/>
      <c r="F177" s="51"/>
      <c r="G177" s="60">
        <v>0.09</v>
      </c>
    </row>
    <row r="180" spans="2:7">
      <c r="B180" s="41" t="s">
        <v>232</v>
      </c>
      <c r="C180"/>
      <c r="D180"/>
      <c r="E180"/>
    </row>
    <row r="181" spans="2:7">
      <c r="B181"/>
      <c r="C181"/>
      <c r="D181"/>
      <c r="E181"/>
    </row>
    <row r="182" spans="2:7" ht="16.5" thickBot="1">
      <c r="B182" s="53"/>
      <c r="C182"/>
      <c r="D182"/>
      <c r="E182"/>
    </row>
    <row r="183" spans="2:7" ht="67.5" customHeight="1" thickBot="1">
      <c r="B183" s="61" t="s">
        <v>233</v>
      </c>
      <c r="C183" s="51" t="s">
        <v>234</v>
      </c>
      <c r="D183" s="51" t="s">
        <v>235</v>
      </c>
      <c r="E183" s="51" t="s">
        <v>135</v>
      </c>
    </row>
    <row r="184" spans="2:7" ht="16.5" thickBot="1">
      <c r="B184" s="28" t="s">
        <v>236</v>
      </c>
      <c r="C184" s="35">
        <v>164</v>
      </c>
      <c r="D184" s="35">
        <v>93</v>
      </c>
      <c r="E184" s="35">
        <v>256</v>
      </c>
    </row>
    <row r="185" spans="2:7" ht="16.5" thickBot="1">
      <c r="B185" s="28" t="s">
        <v>237</v>
      </c>
      <c r="C185" s="35">
        <v>33</v>
      </c>
      <c r="D185" s="35">
        <v>30</v>
      </c>
      <c r="E185" s="35">
        <v>63</v>
      </c>
    </row>
    <row r="186" spans="2:7" ht="16.5" thickBot="1">
      <c r="B186" s="34" t="s">
        <v>238</v>
      </c>
      <c r="C186" s="33">
        <v>197</v>
      </c>
      <c r="D186" s="33">
        <v>123</v>
      </c>
      <c r="E186" s="33">
        <v>319</v>
      </c>
    </row>
    <row r="187" spans="2:7" ht="16.5" thickBot="1">
      <c r="B187" s="28" t="s">
        <v>239</v>
      </c>
      <c r="C187" s="35">
        <v>182</v>
      </c>
      <c r="D187" s="35">
        <v>77</v>
      </c>
      <c r="E187" s="35">
        <v>259</v>
      </c>
    </row>
    <row r="188" spans="2:7" ht="16.5" thickBot="1">
      <c r="B188" s="28" t="s">
        <v>240</v>
      </c>
      <c r="C188" s="35">
        <v>78</v>
      </c>
      <c r="D188" s="35">
        <v>57</v>
      </c>
      <c r="E188" s="35">
        <v>135</v>
      </c>
    </row>
    <row r="189" spans="2:7" ht="16.5" thickBot="1">
      <c r="B189" s="34" t="s">
        <v>241</v>
      </c>
      <c r="C189" s="33">
        <v>259</v>
      </c>
      <c r="D189" s="33">
        <v>134</v>
      </c>
      <c r="E189" s="33">
        <v>394</v>
      </c>
    </row>
    <row r="190" spans="2:7" ht="16.5" thickBot="1">
      <c r="B190" s="28" t="s">
        <v>242</v>
      </c>
      <c r="C190" s="35">
        <v>-62</v>
      </c>
      <c r="D190" s="35">
        <v>-12</v>
      </c>
      <c r="E190" s="35">
        <v>-74</v>
      </c>
    </row>
    <row r="192" spans="2:7">
      <c r="B192" s="19" t="s">
        <v>243</v>
      </c>
    </row>
    <row r="208" spans="3:7">
      <c r="C208" s="2" t="s">
        <v>128</v>
      </c>
      <c r="D208" s="2" t="s">
        <v>125</v>
      </c>
      <c r="E208" s="2" t="s">
        <v>120</v>
      </c>
      <c r="F208" s="2" t="s">
        <v>208</v>
      </c>
      <c r="G208" s="2" t="s">
        <v>209</v>
      </c>
    </row>
    <row r="209" spans="2:7">
      <c r="B209" s="2" t="s">
        <v>244</v>
      </c>
      <c r="C209" s="105">
        <v>66.466511733282502</v>
      </c>
      <c r="D209" s="105">
        <v>56.239656106818657</v>
      </c>
      <c r="E209" s="105">
        <v>74.222862305662218</v>
      </c>
      <c r="F209" s="105">
        <v>72.170268214954149</v>
      </c>
      <c r="G209" s="105">
        <v>50.349823037418616</v>
      </c>
    </row>
    <row r="210" spans="2:7">
      <c r="B210" s="2" t="s">
        <v>245</v>
      </c>
      <c r="C210" s="105">
        <v>72.771444626252674</v>
      </c>
      <c r="D210" s="105">
        <v>91.312842997955045</v>
      </c>
      <c r="E210" s="105">
        <v>95.270818471972262</v>
      </c>
      <c r="F210" s="105">
        <v>65.246523987445769</v>
      </c>
      <c r="G210" s="105">
        <v>68.87206453489857</v>
      </c>
    </row>
    <row r="212" spans="2:7">
      <c r="B212" s="19" t="s">
        <v>246</v>
      </c>
      <c r="C212"/>
      <c r="D212"/>
      <c r="E212"/>
      <c r="F212"/>
    </row>
    <row r="213" spans="2:7" ht="16.5" thickBot="1">
      <c r="B213"/>
      <c r="C213"/>
      <c r="D213"/>
      <c r="E213"/>
      <c r="F213"/>
    </row>
    <row r="214" spans="2:7" ht="16.5" thickBot="1">
      <c r="B214" s="54" t="s">
        <v>168</v>
      </c>
      <c r="C214" s="51" t="s">
        <v>169</v>
      </c>
      <c r="D214" s="51" t="s">
        <v>170</v>
      </c>
      <c r="E214" s="51" t="s">
        <v>171</v>
      </c>
      <c r="F214" s="51" t="s">
        <v>216</v>
      </c>
    </row>
    <row r="215" spans="2:7" ht="16.5" thickBot="1">
      <c r="B215" s="290" t="s">
        <v>174</v>
      </c>
      <c r="C215" s="286"/>
      <c r="D215" s="286"/>
      <c r="E215" s="286"/>
      <c r="F215" s="265"/>
    </row>
    <row r="216" spans="2:7">
      <c r="B216" s="291" t="s">
        <v>247</v>
      </c>
      <c r="C216" s="304">
        <v>1</v>
      </c>
      <c r="D216" s="304">
        <v>0</v>
      </c>
      <c r="E216" s="304">
        <v>0</v>
      </c>
      <c r="F216" s="265">
        <f>SUM(C216:E216)</f>
        <v>1</v>
      </c>
    </row>
    <row r="217" spans="2:7">
      <c r="B217" s="293" t="s">
        <v>248</v>
      </c>
      <c r="C217" s="106">
        <v>64</v>
      </c>
      <c r="D217" s="106">
        <v>0</v>
      </c>
      <c r="E217" s="106">
        <v>0</v>
      </c>
      <c r="F217" s="294">
        <f t="shared" ref="F217:F222" si="5">SUM(C217:E217)</f>
        <v>64</v>
      </c>
    </row>
    <row r="218" spans="2:7">
      <c r="B218" s="293" t="s">
        <v>249</v>
      </c>
      <c r="C218" s="106">
        <v>343</v>
      </c>
      <c r="D218" s="106">
        <v>0</v>
      </c>
      <c r="E218" s="106">
        <v>2</v>
      </c>
      <c r="F218" s="294">
        <f t="shared" si="5"/>
        <v>345</v>
      </c>
    </row>
    <row r="219" spans="2:7">
      <c r="B219" s="293" t="s">
        <v>250</v>
      </c>
      <c r="C219" s="106">
        <v>80</v>
      </c>
      <c r="D219" s="106">
        <v>0</v>
      </c>
      <c r="E219" s="106">
        <v>0</v>
      </c>
      <c r="F219" s="294">
        <f t="shared" si="5"/>
        <v>80</v>
      </c>
    </row>
    <row r="220" spans="2:7">
      <c r="B220" s="293" t="s">
        <v>251</v>
      </c>
      <c r="C220" s="106">
        <v>26</v>
      </c>
      <c r="D220" s="106">
        <v>0</v>
      </c>
      <c r="E220" s="106">
        <v>0</v>
      </c>
      <c r="F220" s="294">
        <f t="shared" si="5"/>
        <v>26</v>
      </c>
    </row>
    <row r="221" spans="2:7">
      <c r="B221" s="293" t="s">
        <v>252</v>
      </c>
      <c r="C221" s="106">
        <v>147</v>
      </c>
      <c r="D221" s="106">
        <v>0</v>
      </c>
      <c r="E221" s="106">
        <v>3</v>
      </c>
      <c r="F221" s="294">
        <f t="shared" si="5"/>
        <v>150</v>
      </c>
    </row>
    <row r="222" spans="2:7">
      <c r="B222" s="293" t="s">
        <v>253</v>
      </c>
      <c r="C222" s="106">
        <v>76</v>
      </c>
      <c r="D222" s="106">
        <v>0</v>
      </c>
      <c r="E222" s="106">
        <v>0</v>
      </c>
      <c r="F222" s="294">
        <f t="shared" si="5"/>
        <v>76</v>
      </c>
    </row>
    <row r="223" spans="2:7">
      <c r="B223" s="295" t="s">
        <v>181</v>
      </c>
      <c r="C223" s="107"/>
      <c r="D223" s="107"/>
      <c r="E223" s="107"/>
      <c r="F223" s="294">
        <f>SUM(F216:F222)</f>
        <v>742</v>
      </c>
    </row>
    <row r="224" spans="2:7">
      <c r="B224" s="295" t="s">
        <v>213</v>
      </c>
      <c r="C224" s="107"/>
      <c r="D224" s="107"/>
      <c r="E224" s="107"/>
      <c r="F224" s="294"/>
    </row>
    <row r="225" spans="2:6">
      <c r="B225" s="293" t="s">
        <v>247</v>
      </c>
      <c r="C225" s="288">
        <v>1</v>
      </c>
      <c r="D225" s="288">
        <v>0</v>
      </c>
      <c r="E225" s="288">
        <v>0</v>
      </c>
      <c r="F225" s="294">
        <f>SUM(C225:E225)</f>
        <v>1</v>
      </c>
    </row>
    <row r="226" spans="2:6">
      <c r="B226" s="293" t="s">
        <v>248</v>
      </c>
      <c r="C226" s="288">
        <v>91</v>
      </c>
      <c r="D226" s="288">
        <v>0</v>
      </c>
      <c r="E226" s="288">
        <v>11</v>
      </c>
      <c r="F226" s="294">
        <f t="shared" ref="F226:F231" si="6">SUM(C226:E226)</f>
        <v>102</v>
      </c>
    </row>
    <row r="227" spans="2:6">
      <c r="B227" s="293" t="s">
        <v>249</v>
      </c>
      <c r="C227" s="288">
        <v>293</v>
      </c>
      <c r="D227" s="288">
        <v>0</v>
      </c>
      <c r="E227" s="288">
        <v>24</v>
      </c>
      <c r="F227" s="294">
        <f t="shared" si="6"/>
        <v>317</v>
      </c>
    </row>
    <row r="228" spans="2:6">
      <c r="B228" s="293" t="s">
        <v>250</v>
      </c>
      <c r="C228" s="288">
        <v>75</v>
      </c>
      <c r="D228" s="288">
        <v>0</v>
      </c>
      <c r="E228" s="288">
        <v>0</v>
      </c>
      <c r="F228" s="294">
        <f t="shared" si="6"/>
        <v>75</v>
      </c>
    </row>
    <row r="229" spans="2:6">
      <c r="B229" s="293" t="s">
        <v>251</v>
      </c>
      <c r="C229" s="288">
        <v>28</v>
      </c>
      <c r="D229" s="288">
        <v>0</v>
      </c>
      <c r="E229" s="288">
        <v>0</v>
      </c>
      <c r="F229" s="294">
        <f t="shared" si="6"/>
        <v>28</v>
      </c>
    </row>
    <row r="230" spans="2:6">
      <c r="B230" s="293" t="s">
        <v>252</v>
      </c>
      <c r="C230" s="288">
        <v>95</v>
      </c>
      <c r="D230" s="288">
        <v>0</v>
      </c>
      <c r="E230" s="288">
        <v>3</v>
      </c>
      <c r="F230" s="294">
        <f t="shared" si="6"/>
        <v>98</v>
      </c>
    </row>
    <row r="231" spans="2:6">
      <c r="B231" s="293" t="s">
        <v>253</v>
      </c>
      <c r="C231" s="288">
        <v>34</v>
      </c>
      <c r="D231" s="288">
        <v>0</v>
      </c>
      <c r="E231" s="288">
        <v>0</v>
      </c>
      <c r="F231" s="294">
        <f t="shared" si="6"/>
        <v>34</v>
      </c>
    </row>
    <row r="232" spans="2:6" ht="16.5" thickBot="1">
      <c r="B232" s="285" t="s">
        <v>184</v>
      </c>
      <c r="C232" s="287"/>
      <c r="D232" s="287"/>
      <c r="E232" s="287"/>
      <c r="F232" s="49">
        <v>656</v>
      </c>
    </row>
    <row r="233" spans="2:6" ht="16.5" thickBot="1">
      <c r="B233" s="157" t="s">
        <v>222</v>
      </c>
      <c r="C233" s="158"/>
      <c r="D233" s="158"/>
      <c r="E233" s="158"/>
      <c r="F233" s="51">
        <f>F223-F232</f>
        <v>86</v>
      </c>
    </row>
    <row r="234" spans="2:6">
      <c r="B234" s="117" t="s">
        <v>254</v>
      </c>
      <c r="C234"/>
      <c r="D234"/>
      <c r="E234"/>
      <c r="F234"/>
    </row>
    <row r="235" spans="2:6">
      <c r="B235"/>
      <c r="C235"/>
      <c r="D235"/>
      <c r="E235"/>
      <c r="F235"/>
    </row>
    <row r="236" spans="2:6">
      <c r="B236" s="42" t="s">
        <v>255</v>
      </c>
      <c r="C236"/>
      <c r="D236"/>
      <c r="E236"/>
      <c r="F236"/>
    </row>
    <row r="251" spans="2:7">
      <c r="C251" s="2" t="s">
        <v>128</v>
      </c>
      <c r="D251" s="2" t="s">
        <v>125</v>
      </c>
      <c r="E251" s="2" t="s">
        <v>120</v>
      </c>
      <c r="F251" s="2" t="s">
        <v>208</v>
      </c>
      <c r="G251" s="2" t="s">
        <v>209</v>
      </c>
    </row>
    <row r="252" spans="2:7">
      <c r="B252" s="2" t="s">
        <v>256</v>
      </c>
      <c r="C252" s="105">
        <v>137.8093104266319</v>
      </c>
      <c r="D252" s="105">
        <v>118.14690958382995</v>
      </c>
      <c r="E252" s="105">
        <v>134.05533915163139</v>
      </c>
      <c r="F252" s="105">
        <v>137.08206147797983</v>
      </c>
      <c r="G252" s="105">
        <v>138.23454226897098</v>
      </c>
    </row>
    <row r="253" spans="2:7">
      <c r="B253" s="2" t="s">
        <v>257</v>
      </c>
      <c r="C253" s="105">
        <v>149.94967648402096</v>
      </c>
      <c r="D253" s="105">
        <v>136.7612654752042</v>
      </c>
      <c r="E253" s="105">
        <v>148.11106974498023</v>
      </c>
      <c r="F253" s="105">
        <v>152.92286215100438</v>
      </c>
      <c r="G253" s="105">
        <v>153.83547041365577</v>
      </c>
    </row>
    <row r="255" spans="2:7">
      <c r="B255" s="41" t="s">
        <v>258</v>
      </c>
    </row>
    <row r="270" spans="2:7">
      <c r="C270" s="2" t="s">
        <v>128</v>
      </c>
      <c r="D270" s="2" t="s">
        <v>125</v>
      </c>
      <c r="E270" s="2" t="s">
        <v>120</v>
      </c>
      <c r="F270" s="2" t="s">
        <v>208</v>
      </c>
      <c r="G270" s="2" t="s">
        <v>209</v>
      </c>
    </row>
    <row r="271" spans="2:7">
      <c r="B271" s="2" t="s">
        <v>256</v>
      </c>
      <c r="C271" s="105">
        <v>125.66894436924285</v>
      </c>
      <c r="D271" s="105">
        <v>99.532553692455707</v>
      </c>
      <c r="E271" s="105">
        <v>119.99960855828255</v>
      </c>
      <c r="F271" s="105">
        <v>121.24126080495529</v>
      </c>
      <c r="G271" s="105">
        <v>122.6336141242862</v>
      </c>
    </row>
    <row r="272" spans="2:7">
      <c r="B272" s="2" t="s">
        <v>257</v>
      </c>
      <c r="C272" s="105">
        <v>148.58070884582946</v>
      </c>
      <c r="D272" s="105">
        <v>135.40340610560401</v>
      </c>
      <c r="E272" s="105">
        <v>146.76430853583787</v>
      </c>
      <c r="F272" s="105">
        <v>151.58741555573039</v>
      </c>
      <c r="G272" s="105">
        <v>152.5120558920369</v>
      </c>
    </row>
    <row r="274" spans="2:9">
      <c r="B274" s="19" t="s">
        <v>259</v>
      </c>
      <c r="C274"/>
      <c r="D274"/>
      <c r="E274"/>
      <c r="F274"/>
      <c r="G274"/>
      <c r="H274"/>
      <c r="I274"/>
    </row>
    <row r="275" spans="2:9">
      <c r="B275"/>
      <c r="C275"/>
      <c r="D275"/>
      <c r="E275"/>
      <c r="F275"/>
      <c r="G275"/>
      <c r="H275"/>
      <c r="I275"/>
    </row>
    <row r="276" spans="2:9" ht="16.5" thickBot="1">
      <c r="B276" s="63"/>
      <c r="C276" s="64" t="s">
        <v>260</v>
      </c>
      <c r="D276" s="64" t="s">
        <v>261</v>
      </c>
      <c r="E276" s="64" t="s">
        <v>262</v>
      </c>
      <c r="F276" s="64" t="s">
        <v>263</v>
      </c>
      <c r="G276" s="64" t="s">
        <v>264</v>
      </c>
      <c r="H276" s="65" t="s">
        <v>23</v>
      </c>
      <c r="I276" s="65" t="s">
        <v>265</v>
      </c>
    </row>
    <row r="277" spans="2:9">
      <c r="B277" s="66" t="s">
        <v>247</v>
      </c>
      <c r="C277" s="26">
        <v>147</v>
      </c>
      <c r="D277" s="26">
        <v>122</v>
      </c>
      <c r="E277" s="26">
        <v>141</v>
      </c>
      <c r="F277" s="67">
        <v>137</v>
      </c>
      <c r="G277" s="67">
        <v>137</v>
      </c>
      <c r="H277" s="62">
        <v>683</v>
      </c>
      <c r="I277" s="26">
        <v>735</v>
      </c>
    </row>
    <row r="278" spans="2:9">
      <c r="B278" s="66" t="s">
        <v>248</v>
      </c>
      <c r="C278" s="68">
        <v>13432</v>
      </c>
      <c r="D278" s="68">
        <v>15663</v>
      </c>
      <c r="E278" s="68">
        <v>15666</v>
      </c>
      <c r="F278" s="69">
        <v>14920</v>
      </c>
      <c r="G278" s="69">
        <v>14920</v>
      </c>
      <c r="H278" s="70">
        <v>74602</v>
      </c>
      <c r="I278" s="26" t="s">
        <v>266</v>
      </c>
    </row>
    <row r="279" spans="2:9">
      <c r="B279" s="66" t="s">
        <v>267</v>
      </c>
      <c r="C279" s="68">
        <v>21634</v>
      </c>
      <c r="D279" s="68">
        <v>23547</v>
      </c>
      <c r="E279" s="68">
        <v>21966</v>
      </c>
      <c r="F279" s="69">
        <v>22165</v>
      </c>
      <c r="G279" s="69">
        <v>22226</v>
      </c>
      <c r="H279" s="70">
        <v>111538</v>
      </c>
      <c r="I279" s="68">
        <v>67928</v>
      </c>
    </row>
    <row r="280" spans="2:9">
      <c r="B280" s="66" t="s">
        <v>250</v>
      </c>
      <c r="C280" s="68">
        <v>12403</v>
      </c>
      <c r="D280" s="68">
        <v>17847</v>
      </c>
      <c r="E280" s="68">
        <v>18976</v>
      </c>
      <c r="F280" s="69">
        <v>16409</v>
      </c>
      <c r="G280" s="69">
        <v>16409</v>
      </c>
      <c r="H280" s="70">
        <v>82043</v>
      </c>
      <c r="I280" s="68">
        <v>47745</v>
      </c>
    </row>
    <row r="281" spans="2:9">
      <c r="B281" s="66" t="s">
        <v>268</v>
      </c>
      <c r="C281" s="26">
        <v>997</v>
      </c>
      <c r="D281" s="68">
        <v>1083</v>
      </c>
      <c r="E281" s="68">
        <v>1108</v>
      </c>
      <c r="F281" s="69">
        <v>1063</v>
      </c>
      <c r="G281" s="69">
        <v>1063</v>
      </c>
      <c r="H281" s="70">
        <v>5313</v>
      </c>
      <c r="I281" s="68">
        <v>7258</v>
      </c>
    </row>
    <row r="282" spans="2:9">
      <c r="B282" s="66" t="s">
        <v>269</v>
      </c>
      <c r="C282" s="26">
        <v>249</v>
      </c>
      <c r="D282" s="26">
        <v>385</v>
      </c>
      <c r="E282" s="26">
        <v>399</v>
      </c>
      <c r="F282" s="67">
        <v>409</v>
      </c>
      <c r="G282" s="67">
        <v>421</v>
      </c>
      <c r="H282" s="70">
        <v>1862</v>
      </c>
      <c r="I282" s="26">
        <v>680</v>
      </c>
    </row>
    <row r="283" spans="2:9">
      <c r="B283" s="66" t="s">
        <v>270</v>
      </c>
      <c r="C283" s="26" t="s">
        <v>271</v>
      </c>
      <c r="D283" s="26" t="s">
        <v>271</v>
      </c>
      <c r="E283" s="26" t="s">
        <v>271</v>
      </c>
      <c r="F283" s="67" t="s">
        <v>271</v>
      </c>
      <c r="G283" s="67" t="s">
        <v>271</v>
      </c>
      <c r="H283" s="62">
        <v>33</v>
      </c>
      <c r="I283" s="26" t="s">
        <v>58</v>
      </c>
    </row>
    <row r="286" spans="2:9">
      <c r="B286" s="19" t="s">
        <v>272</v>
      </c>
      <c r="C286"/>
    </row>
    <row r="287" spans="2:9">
      <c r="B287" s="41"/>
      <c r="C287"/>
    </row>
    <row r="288" spans="2:9" ht="16.5" thickBot="1">
      <c r="B288" s="43" t="s">
        <v>134</v>
      </c>
      <c r="C288" s="44" t="s">
        <v>18</v>
      </c>
    </row>
    <row r="289" spans="2:7" ht="16.5" thickBot="1">
      <c r="B289" s="155" t="s">
        <v>273</v>
      </c>
      <c r="C289" s="156"/>
    </row>
    <row r="290" spans="2:7" ht="16.5" thickBot="1">
      <c r="B290" s="45" t="s">
        <v>196</v>
      </c>
      <c r="C290" s="46">
        <v>2.6</v>
      </c>
    </row>
    <row r="291" spans="2:7" ht="16.5" thickBot="1">
      <c r="B291" s="45" t="s">
        <v>197</v>
      </c>
      <c r="C291" s="46">
        <v>0</v>
      </c>
    </row>
    <row r="292" spans="2:7" ht="16.5" thickBot="1">
      <c r="B292" s="45" t="s">
        <v>198</v>
      </c>
      <c r="C292" s="46">
        <v>310.39999999999998</v>
      </c>
    </row>
    <row r="293" spans="2:7" ht="16.5" thickBot="1">
      <c r="B293" s="57" t="s">
        <v>200</v>
      </c>
      <c r="C293" s="44">
        <v>313</v>
      </c>
    </row>
    <row r="294" spans="2:7" ht="16.5" thickBot="1">
      <c r="B294" s="155" t="s">
        <v>274</v>
      </c>
      <c r="C294" s="156"/>
    </row>
    <row r="295" spans="2:7" ht="16.5" thickBot="1">
      <c r="B295" s="45" t="s">
        <v>275</v>
      </c>
      <c r="C295" s="46">
        <v>14.3</v>
      </c>
    </row>
    <row r="296" spans="2:7" ht="16.5" thickBot="1">
      <c r="B296" s="45" t="s">
        <v>203</v>
      </c>
      <c r="C296" s="46">
        <v>0</v>
      </c>
    </row>
    <row r="297" spans="2:7" ht="16.5" thickBot="1">
      <c r="B297" s="45" t="s">
        <v>204</v>
      </c>
      <c r="C297" s="46">
        <v>304.89999999999998</v>
      </c>
    </row>
    <row r="298" spans="2:7" ht="16.5" thickBot="1">
      <c r="B298" s="57" t="s">
        <v>276</v>
      </c>
      <c r="C298" s="44">
        <v>319.2</v>
      </c>
    </row>
    <row r="299" spans="2:7" ht="16.5" thickBot="1">
      <c r="B299" s="45" t="s">
        <v>140</v>
      </c>
      <c r="C299" s="33">
        <f>C293-C298</f>
        <v>-6.1999999999999886</v>
      </c>
      <c r="D299" s="59">
        <f>C299/C298</f>
        <v>-1.9423558897243072E-2</v>
      </c>
    </row>
    <row r="302" spans="2:7">
      <c r="B302" s="19" t="s">
        <v>277</v>
      </c>
      <c r="C302"/>
      <c r="D302"/>
      <c r="E302"/>
      <c r="F302"/>
      <c r="G302"/>
    </row>
    <row r="303" spans="2:7" ht="16.5" thickBot="1">
      <c r="B303"/>
      <c r="C303"/>
      <c r="D303"/>
      <c r="E303"/>
      <c r="F303"/>
      <c r="G303"/>
    </row>
    <row r="304" spans="2:7" ht="16.5" thickBot="1">
      <c r="B304" s="54" t="s">
        <v>168</v>
      </c>
      <c r="C304" s="51" t="s">
        <v>169</v>
      </c>
      <c r="D304" s="157" t="s">
        <v>170</v>
      </c>
      <c r="E304" s="51" t="s">
        <v>171</v>
      </c>
      <c r="F304" s="51" t="s">
        <v>216</v>
      </c>
    </row>
    <row r="305" spans="2:7" ht="16.5" thickBot="1">
      <c r="B305" s="290" t="s">
        <v>174</v>
      </c>
      <c r="C305" s="286"/>
      <c r="D305" s="286"/>
      <c r="E305" s="286"/>
      <c r="F305" s="265"/>
    </row>
    <row r="306" spans="2:7">
      <c r="B306" s="291" t="s">
        <v>278</v>
      </c>
      <c r="C306" s="333">
        <v>1157</v>
      </c>
      <c r="D306" s="328">
        <v>0</v>
      </c>
      <c r="E306" s="328">
        <v>0</v>
      </c>
      <c r="F306" s="329">
        <f>SUM(C306:E306)</f>
        <v>1157</v>
      </c>
    </row>
    <row r="307" spans="2:7">
      <c r="B307" s="293" t="s">
        <v>279</v>
      </c>
      <c r="C307" s="299">
        <v>480</v>
      </c>
      <c r="D307" s="299">
        <v>0</v>
      </c>
      <c r="E307" s="299">
        <v>0</v>
      </c>
      <c r="F307" s="297">
        <f t="shared" ref="F307:F311" si="7">SUM(C307:E307)</f>
        <v>480</v>
      </c>
    </row>
    <row r="308" spans="2:7">
      <c r="B308" s="295" t="s">
        <v>181</v>
      </c>
      <c r="C308" s="327"/>
      <c r="D308" s="299"/>
      <c r="E308" s="299"/>
      <c r="F308" s="297">
        <f>F306+F307</f>
        <v>1637</v>
      </c>
    </row>
    <row r="309" spans="2:7">
      <c r="B309" s="295" t="s">
        <v>280</v>
      </c>
      <c r="C309" s="299"/>
      <c r="D309" s="299"/>
      <c r="E309" s="299"/>
      <c r="F309" s="297"/>
    </row>
    <row r="310" spans="2:7">
      <c r="B310" s="293" t="s">
        <v>278</v>
      </c>
      <c r="C310" s="299">
        <v>783</v>
      </c>
      <c r="D310" s="299">
        <v>0</v>
      </c>
      <c r="E310" s="299">
        <v>0</v>
      </c>
      <c r="F310" s="297">
        <f t="shared" si="7"/>
        <v>783</v>
      </c>
    </row>
    <row r="311" spans="2:7">
      <c r="B311" s="293" t="s">
        <v>279</v>
      </c>
      <c r="C311" s="299">
        <v>431</v>
      </c>
      <c r="D311" s="299">
        <v>0</v>
      </c>
      <c r="E311" s="299">
        <v>0</v>
      </c>
      <c r="F311" s="297">
        <f t="shared" si="7"/>
        <v>431</v>
      </c>
    </row>
    <row r="312" spans="2:7">
      <c r="B312" s="296" t="s">
        <v>281</v>
      </c>
      <c r="C312" s="332" t="s">
        <v>282</v>
      </c>
      <c r="D312" s="299">
        <v>0</v>
      </c>
      <c r="E312" s="299"/>
      <c r="F312" s="294">
        <v>109</v>
      </c>
    </row>
    <row r="313" spans="2:7">
      <c r="B313" s="295" t="s">
        <v>146</v>
      </c>
      <c r="C313" s="299"/>
      <c r="D313" s="299"/>
      <c r="E313" s="299"/>
      <c r="F313" s="297">
        <f>F310+F311+F312</f>
        <v>1323</v>
      </c>
    </row>
    <row r="314" spans="2:7">
      <c r="B314" s="295" t="s">
        <v>190</v>
      </c>
      <c r="C314" s="299"/>
      <c r="D314" s="299"/>
      <c r="E314" s="299"/>
      <c r="F314" s="294"/>
    </row>
    <row r="315" spans="2:7">
      <c r="B315" s="295" t="s">
        <v>278</v>
      </c>
      <c r="C315" s="299">
        <v>880</v>
      </c>
      <c r="D315" s="299" t="s">
        <v>283</v>
      </c>
      <c r="E315" s="299" t="s">
        <v>284</v>
      </c>
      <c r="F315" s="297">
        <v>1157</v>
      </c>
    </row>
    <row r="316" spans="2:7">
      <c r="B316" s="295" t="s">
        <v>279</v>
      </c>
      <c r="C316" s="299">
        <v>441</v>
      </c>
      <c r="D316" s="299">
        <v>0</v>
      </c>
      <c r="E316" s="299">
        <v>0</v>
      </c>
      <c r="F316" s="294">
        <v>441</v>
      </c>
    </row>
    <row r="317" spans="2:7" ht="16.5" thickBot="1">
      <c r="B317" s="285" t="s">
        <v>184</v>
      </c>
      <c r="C317" s="334"/>
      <c r="D317" s="287"/>
      <c r="E317" s="287"/>
      <c r="F317" s="50">
        <f>F315+F316</f>
        <v>1598</v>
      </c>
    </row>
    <row r="318" spans="2:7" ht="16.5" thickBot="1">
      <c r="B318" s="34" t="s">
        <v>186</v>
      </c>
      <c r="C318" s="49"/>
      <c r="D318" s="285"/>
      <c r="E318" s="49"/>
      <c r="F318" s="50">
        <f>F308-F317</f>
        <v>39</v>
      </c>
      <c r="G318" s="59">
        <f>F318/F317</f>
        <v>2.4405506883604506E-2</v>
      </c>
    </row>
    <row r="319" spans="2:7">
      <c r="B319" s="2" t="s">
        <v>285</v>
      </c>
      <c r="C319"/>
      <c r="D319"/>
      <c r="E319"/>
      <c r="F319"/>
      <c r="G319"/>
    </row>
    <row r="320" spans="2:7">
      <c r="B320" s="2" t="s">
        <v>286</v>
      </c>
      <c r="C320"/>
      <c r="D320"/>
      <c r="E320"/>
      <c r="F320"/>
      <c r="G320"/>
    </row>
    <row r="321" spans="2:7">
      <c r="B321" s="2" t="s">
        <v>287</v>
      </c>
      <c r="C321"/>
      <c r="D321"/>
      <c r="E321"/>
      <c r="F321"/>
      <c r="G321"/>
    </row>
    <row r="324" spans="2:7">
      <c r="B324" s="1" t="s">
        <v>288</v>
      </c>
      <c r="C324" s="73"/>
    </row>
    <row r="341" spans="2:7">
      <c r="C341" s="2" t="s">
        <v>128</v>
      </c>
      <c r="D341" s="2" t="s">
        <v>125</v>
      </c>
      <c r="E341" s="2" t="s">
        <v>120</v>
      </c>
      <c r="F341" s="2" t="s">
        <v>208</v>
      </c>
      <c r="G341" s="2" t="s">
        <v>209</v>
      </c>
    </row>
    <row r="342" spans="2:7">
      <c r="B342" s="2" t="s">
        <v>244</v>
      </c>
      <c r="C342" s="105">
        <v>298.01848742753725</v>
      </c>
      <c r="D342" s="105">
        <v>285.49326207386531</v>
      </c>
      <c r="E342" s="105">
        <v>309.59813259016084</v>
      </c>
      <c r="F342" s="105">
        <v>365.6400761181622</v>
      </c>
      <c r="G342" s="105">
        <v>377.85314304591287</v>
      </c>
    </row>
    <row r="343" spans="2:7">
      <c r="B343" s="2" t="s">
        <v>289</v>
      </c>
      <c r="C343" s="105">
        <v>295.03545526108485</v>
      </c>
      <c r="D343" s="105">
        <v>285.46631957715954</v>
      </c>
      <c r="E343" s="105">
        <v>261.85288158741497</v>
      </c>
      <c r="F343" s="105">
        <v>236.94642326649921</v>
      </c>
      <c r="G343" s="105">
        <v>242.24821483883164</v>
      </c>
    </row>
    <row r="345" spans="2:7">
      <c r="B345" s="19" t="s">
        <v>290</v>
      </c>
      <c r="C345"/>
    </row>
    <row r="346" spans="2:7">
      <c r="B346" s="41"/>
      <c r="C346"/>
    </row>
    <row r="347" spans="2:7" ht="16.5" thickBot="1">
      <c r="B347" s="43" t="s">
        <v>134</v>
      </c>
      <c r="C347" s="44" t="s">
        <v>18</v>
      </c>
    </row>
    <row r="348" spans="2:7" ht="16.5" thickBot="1">
      <c r="B348" s="307" t="s">
        <v>273</v>
      </c>
      <c r="C348" s="308"/>
    </row>
    <row r="349" spans="2:7">
      <c r="B349" s="309" t="s">
        <v>196</v>
      </c>
      <c r="C349" s="335">
        <v>132</v>
      </c>
    </row>
    <row r="350" spans="2:7">
      <c r="B350" s="310" t="s">
        <v>197</v>
      </c>
      <c r="C350" s="311">
        <v>0</v>
      </c>
    </row>
    <row r="351" spans="2:7">
      <c r="B351" s="310" t="s">
        <v>198</v>
      </c>
      <c r="C351" s="311">
        <v>200</v>
      </c>
    </row>
    <row r="352" spans="2:7">
      <c r="B352" s="313" t="s">
        <v>200</v>
      </c>
      <c r="C352" s="336">
        <v>332</v>
      </c>
    </row>
    <row r="353" spans="2:4">
      <c r="B353" s="314" t="s">
        <v>291</v>
      </c>
      <c r="C353" s="315"/>
    </row>
    <row r="354" spans="2:4">
      <c r="B354" s="310" t="s">
        <v>196</v>
      </c>
      <c r="C354" s="311">
        <v>164</v>
      </c>
    </row>
    <row r="355" spans="2:4">
      <c r="B355" s="310" t="s">
        <v>292</v>
      </c>
      <c r="C355" s="311">
        <v>0</v>
      </c>
    </row>
    <row r="356" spans="2:4">
      <c r="B356" s="310" t="s">
        <v>204</v>
      </c>
      <c r="C356" s="311">
        <v>158</v>
      </c>
    </row>
    <row r="357" spans="2:4" ht="16.5" thickBot="1">
      <c r="B357" s="316" t="s">
        <v>293</v>
      </c>
      <c r="C357" s="44">
        <v>322</v>
      </c>
    </row>
    <row r="358" spans="2:4" ht="16.5" thickBot="1">
      <c r="B358" s="45" t="s">
        <v>140</v>
      </c>
      <c r="C358" s="44">
        <f>C352-C357</f>
        <v>10</v>
      </c>
      <c r="D358" s="59">
        <f>C358/C357</f>
        <v>3.1055900621118012E-2</v>
      </c>
    </row>
  </sheetData>
  <mergeCells count="2">
    <mergeCell ref="C59:F59"/>
    <mergeCell ref="A1:B1"/>
  </mergeCells>
  <phoneticPr fontId="69" type="noConversion"/>
  <hyperlinks>
    <hyperlink ref="A2" location="Cover!A1" display="Return to Cover tab" xr:uid="{37E2EDFE-E515-4B3A-80EE-4DBA48636C1C}"/>
    <hyperlink ref="F41" location="_ftn1" display="_ftn1" xr:uid="{338BA991-3FDD-4C07-A743-47246F35B7C3}"/>
    <hyperlink ref="C101" location="_ftn1" display="_ftn1" xr:uid="{23BE4253-4F00-482C-9DF6-4CF85D020552}"/>
    <hyperlink ref="B234" location="_ftnref1" display="_ftnref1" xr:uid="{E7AE55DD-4CF8-4C70-B7DA-87DAF864846D}"/>
    <hyperlink ref="C312" location="_ftn1" display="_ftn1" xr:uid="{8784A795-F3A3-46E2-82CF-CDCB2364210C}"/>
  </hyperlinks>
  <pageMargins left="0.70866141732283472" right="0.70866141732283472" top="0.74803149606299213" bottom="0.74803149606299213" header="0.31496062992125984" footer="0.31496062992125984"/>
  <pageSetup paperSize="9" scale="2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F3546-A2A2-442D-A8FF-92920C72F229}">
  <dimension ref="A1:M303"/>
  <sheetViews>
    <sheetView zoomScale="70" zoomScaleNormal="70" workbookViewId="0">
      <selection sqref="A1:B1"/>
    </sheetView>
  </sheetViews>
  <sheetFormatPr defaultColWidth="0" defaultRowHeight="15.95"/>
  <cols>
    <col min="1" max="1" width="8.75" style="2" customWidth="1"/>
    <col min="2" max="2" width="72.5" style="2" bestFit="1" customWidth="1"/>
    <col min="3" max="3" width="13.625" style="2" customWidth="1"/>
    <col min="4" max="5" width="11.625" style="2" customWidth="1"/>
    <col min="6" max="6" width="14.25" style="2" customWidth="1"/>
    <col min="7" max="7" width="40.625" style="2" customWidth="1"/>
    <col min="8" max="8" width="16.875" style="2" customWidth="1"/>
    <col min="9" max="9" width="20.875" style="2" customWidth="1"/>
    <col min="10" max="11" width="11.625" style="2" customWidth="1"/>
    <col min="12" max="12" width="11.125" style="2" customWidth="1"/>
    <col min="13" max="13" width="0" style="2" hidden="1" customWidth="1"/>
    <col min="14" max="16384" width="8.75" style="2" hidden="1"/>
  </cols>
  <sheetData>
    <row r="1" spans="1:13" s="10" customFormat="1" ht="27.6">
      <c r="A1" s="397" t="e" cm="1">
        <f t="array" aca="1" ref="A1" ca="1">RIGHT(CELL("filename",A1),LEN(CELL("filename",A1))-FIND("]",CELL("filename",A1)))</f>
        <v>#VALUE!</v>
      </c>
      <c r="B1" s="397"/>
    </row>
    <row r="2" spans="1:13">
      <c r="A2" s="11" t="s">
        <v>11</v>
      </c>
      <c r="C2" s="2" t="s">
        <v>80</v>
      </c>
    </row>
    <row r="3" spans="1:13">
      <c r="A3" s="11"/>
      <c r="C3"/>
    </row>
    <row r="4" spans="1:13">
      <c r="B4" s="19" t="s">
        <v>294</v>
      </c>
      <c r="C4"/>
    </row>
    <row r="5" spans="1:13">
      <c r="B5" s="19"/>
      <c r="C5"/>
    </row>
    <row r="6" spans="1:13" ht="16.5" thickBot="1">
      <c r="B6" s="43" t="s">
        <v>134</v>
      </c>
      <c r="C6" s="44" t="s">
        <v>135</v>
      </c>
    </row>
    <row r="7" spans="1:13" ht="16.5" thickBot="1">
      <c r="B7" s="45" t="s">
        <v>136</v>
      </c>
      <c r="C7" s="118">
        <f>H57+G132+E169+F206+C243+F259+C297</f>
        <v>4150</v>
      </c>
    </row>
    <row r="8" spans="1:13" ht="16.5" thickBot="1">
      <c r="B8" s="45" t="s">
        <v>138</v>
      </c>
      <c r="C8" s="118">
        <f>H63+G138+E172+F214+C248+F263+C302</f>
        <v>4152.3999999999996</v>
      </c>
    </row>
    <row r="9" spans="1:13" ht="16.5" thickBot="1">
      <c r="B9" s="45" t="s">
        <v>140</v>
      </c>
      <c r="C9" s="119">
        <f>C7-C8</f>
        <v>-2.3999999999996362</v>
      </c>
      <c r="D9" s="136">
        <f>C9/C8</f>
        <v>-5.779790000962423E-4</v>
      </c>
    </row>
    <row r="10" spans="1:13">
      <c r="B10"/>
    </row>
    <row r="11" spans="1:13" ht="17.100000000000001">
      <c r="B11" s="126" t="s">
        <v>295</v>
      </c>
      <c r="C11"/>
      <c r="D11"/>
      <c r="E11"/>
      <c r="F11"/>
      <c r="G11"/>
      <c r="H11"/>
      <c r="I11"/>
      <c r="J11"/>
      <c r="K11"/>
      <c r="L11"/>
      <c r="M11"/>
    </row>
    <row r="12" spans="1:13">
      <c r="B12" s="19"/>
      <c r="C12"/>
      <c r="D12"/>
      <c r="E12"/>
      <c r="F12"/>
      <c r="G12"/>
      <c r="H12"/>
      <c r="I12"/>
      <c r="J12"/>
      <c r="K12"/>
      <c r="L12"/>
      <c r="M12"/>
    </row>
    <row r="13" spans="1:13" ht="16.5" thickBot="1">
      <c r="B13" s="124" t="s">
        <v>296</v>
      </c>
      <c r="C13" s="125" t="s">
        <v>22</v>
      </c>
      <c r="D13"/>
      <c r="E13"/>
      <c r="F13"/>
      <c r="G13"/>
      <c r="H13"/>
      <c r="I13"/>
      <c r="J13"/>
      <c r="K13"/>
      <c r="L13"/>
      <c r="M13"/>
    </row>
    <row r="14" spans="1:13" ht="16.5" thickBot="1">
      <c r="B14" s="351" t="s">
        <v>297</v>
      </c>
      <c r="C14" s="352"/>
      <c r="D14" s="107"/>
      <c r="E14" s="107"/>
      <c r="F14" s="107"/>
      <c r="G14" s="107"/>
      <c r="H14" s="107"/>
      <c r="I14" s="107"/>
      <c r="J14" s="107"/>
      <c r="K14" s="107"/>
      <c r="L14"/>
      <c r="M14" s="414" t="s">
        <v>83</v>
      </c>
    </row>
    <row r="15" spans="1:13" ht="16.5" thickBot="1">
      <c r="B15" s="353" t="s">
        <v>196</v>
      </c>
      <c r="C15" s="357">
        <v>553</v>
      </c>
      <c r="D15" s="106"/>
      <c r="E15" s="106"/>
      <c r="F15" s="107"/>
      <c r="G15" s="106"/>
      <c r="H15" s="106"/>
      <c r="I15" s="106"/>
      <c r="J15" s="107"/>
      <c r="K15" s="107"/>
      <c r="L15"/>
      <c r="M15" s="415"/>
    </row>
    <row r="16" spans="1:13" ht="16.5" thickBot="1">
      <c r="B16" s="354" t="s">
        <v>197</v>
      </c>
      <c r="C16" s="358">
        <v>61</v>
      </c>
      <c r="D16" s="106"/>
      <c r="E16" s="106"/>
      <c r="F16" s="107"/>
      <c r="G16" s="106"/>
      <c r="H16" s="106"/>
      <c r="I16" s="106"/>
      <c r="J16" s="107"/>
      <c r="K16" s="107"/>
      <c r="L16"/>
      <c r="M16" s="49">
        <v>-39</v>
      </c>
    </row>
    <row r="17" spans="2:13" ht="16.5" thickBot="1">
      <c r="B17" s="354" t="s">
        <v>198</v>
      </c>
      <c r="C17" s="359">
        <v>1499</v>
      </c>
      <c r="D17" s="106"/>
      <c r="E17" s="106"/>
      <c r="F17" s="107"/>
      <c r="G17" s="106"/>
      <c r="H17" s="106"/>
      <c r="I17" s="106"/>
      <c r="J17" s="107"/>
      <c r="K17" s="107"/>
      <c r="L17"/>
      <c r="M17" s="49">
        <v>51</v>
      </c>
    </row>
    <row r="18" spans="2:13" ht="16.5" thickBot="1">
      <c r="B18" s="354" t="s">
        <v>298</v>
      </c>
      <c r="C18" s="358">
        <v>114</v>
      </c>
      <c r="D18" s="106"/>
      <c r="E18" s="106"/>
      <c r="F18" s="107"/>
      <c r="G18" s="106"/>
      <c r="H18" s="106"/>
      <c r="I18" s="106"/>
      <c r="J18" s="107"/>
      <c r="K18" s="107"/>
      <c r="L18"/>
      <c r="M18" s="49">
        <v>-636</v>
      </c>
    </row>
    <row r="19" spans="2:13" ht="16.5" thickBot="1">
      <c r="B19" s="354" t="s">
        <v>200</v>
      </c>
      <c r="C19" s="359">
        <f>SUM(C15:C18)</f>
        <v>2227</v>
      </c>
      <c r="D19" s="106"/>
      <c r="E19" s="106"/>
      <c r="F19" s="107"/>
      <c r="G19" s="106"/>
      <c r="H19" s="106"/>
      <c r="I19" s="106"/>
      <c r="J19" s="107"/>
      <c r="K19" s="107"/>
      <c r="L19"/>
      <c r="M19" s="49">
        <v>-63</v>
      </c>
    </row>
    <row r="20" spans="2:13" ht="16.5" thickBot="1">
      <c r="B20" s="354" t="s">
        <v>299</v>
      </c>
      <c r="C20" s="360"/>
      <c r="D20" s="106"/>
      <c r="E20" s="106"/>
      <c r="F20" s="107"/>
      <c r="G20" s="106"/>
      <c r="H20" s="106"/>
      <c r="I20" s="106"/>
      <c r="J20" s="107"/>
      <c r="K20" s="107"/>
      <c r="L20"/>
      <c r="M20" s="49">
        <v>167</v>
      </c>
    </row>
    <row r="21" spans="2:13" ht="16.5" thickBot="1">
      <c r="B21" s="354" t="s">
        <v>196</v>
      </c>
      <c r="C21" s="358">
        <v>761</v>
      </c>
      <c r="D21" s="107"/>
      <c r="E21" s="107"/>
      <c r="F21" s="108"/>
      <c r="G21" s="107"/>
      <c r="H21" s="107"/>
      <c r="I21" s="107"/>
      <c r="J21" s="108"/>
      <c r="K21" s="107"/>
      <c r="L21" s="123"/>
      <c r="M21" s="49">
        <v>-854</v>
      </c>
    </row>
    <row r="22" spans="2:13">
      <c r="B22" s="354" t="s">
        <v>203</v>
      </c>
      <c r="C22" s="358">
        <v>117</v>
      </c>
      <c r="K22"/>
      <c r="L22"/>
    </row>
    <row r="23" spans="2:13">
      <c r="B23" s="354" t="s">
        <v>204</v>
      </c>
      <c r="C23" s="359">
        <v>1636</v>
      </c>
      <c r="K23"/>
      <c r="L23"/>
    </row>
    <row r="24" spans="2:13" ht="16.5" thickBot="1">
      <c r="B24" s="356" t="s">
        <v>164</v>
      </c>
      <c r="C24" s="361">
        <v>7</v>
      </c>
      <c r="K24"/>
      <c r="L24"/>
    </row>
    <row r="25" spans="2:13" ht="16.5" thickBot="1">
      <c r="B25" s="127" t="s">
        <v>276</v>
      </c>
      <c r="C25" s="362">
        <f>SUM(C21:C24)</f>
        <v>2521</v>
      </c>
      <c r="K25"/>
      <c r="L25"/>
    </row>
    <row r="26" spans="2:13" ht="16.5" thickBot="1">
      <c r="B26" s="127" t="s">
        <v>140</v>
      </c>
      <c r="C26" s="362">
        <f>C19-C25</f>
        <v>-294</v>
      </c>
      <c r="D26" s="59">
        <f>C26/C25</f>
        <v>-0.11662038873462911</v>
      </c>
      <c r="K26"/>
      <c r="L26"/>
    </row>
    <row r="27" spans="2:13">
      <c r="B27"/>
      <c r="C27"/>
      <c r="K27"/>
      <c r="L27"/>
    </row>
    <row r="28" spans="2:13">
      <c r="B28" s="47"/>
      <c r="C28"/>
      <c r="K28"/>
      <c r="L28"/>
    </row>
    <row r="29" spans="2:13">
      <c r="B29" s="19" t="s">
        <v>300</v>
      </c>
      <c r="C29"/>
      <c r="D29"/>
      <c r="E29"/>
      <c r="F29"/>
      <c r="G29"/>
      <c r="K29"/>
      <c r="L29"/>
    </row>
    <row r="30" spans="2:13" ht="16.5" thickBot="1">
      <c r="B30" s="19"/>
      <c r="C30"/>
      <c r="D30"/>
      <c r="E30"/>
      <c r="F30"/>
      <c r="G30"/>
      <c r="K30"/>
      <c r="L30"/>
    </row>
    <row r="31" spans="2:13" ht="16.5" thickBot="1">
      <c r="B31" s="129" t="s">
        <v>301</v>
      </c>
      <c r="C31" s="159" t="s">
        <v>169</v>
      </c>
      <c r="D31" s="130" t="s">
        <v>170</v>
      </c>
      <c r="E31" s="130" t="s">
        <v>302</v>
      </c>
      <c r="F31" s="130" t="s">
        <v>164</v>
      </c>
      <c r="G31" s="130" t="s">
        <v>172</v>
      </c>
      <c r="H31" s="130" t="s">
        <v>216</v>
      </c>
      <c r="K31"/>
    </row>
    <row r="32" spans="2:13" ht="16.5" thickBot="1">
      <c r="B32" s="342" t="s">
        <v>303</v>
      </c>
      <c r="C32" s="343"/>
      <c r="D32" s="343"/>
      <c r="E32" s="343"/>
      <c r="F32" s="343"/>
      <c r="G32" s="343"/>
      <c r="H32" s="344"/>
      <c r="K32"/>
    </row>
    <row r="33" spans="2:11">
      <c r="B33" s="345" t="s">
        <v>183</v>
      </c>
      <c r="C33" s="367">
        <v>239</v>
      </c>
      <c r="D33" s="367">
        <v>7</v>
      </c>
      <c r="E33" s="367">
        <v>6</v>
      </c>
      <c r="F33" s="367">
        <v>38</v>
      </c>
      <c r="G33" s="367">
        <v>1</v>
      </c>
      <c r="H33" s="365">
        <f>SUM(C33:G33)</f>
        <v>291</v>
      </c>
      <c r="K33"/>
    </row>
    <row r="34" spans="2:11">
      <c r="B34" s="347" t="s">
        <v>176</v>
      </c>
      <c r="C34" s="303">
        <v>0</v>
      </c>
      <c r="D34" s="303">
        <v>0</v>
      </c>
      <c r="E34" s="303">
        <v>52</v>
      </c>
      <c r="F34" s="303">
        <v>0</v>
      </c>
      <c r="G34" s="303">
        <v>7</v>
      </c>
      <c r="H34" s="366">
        <f>SUM(C34:G34)</f>
        <v>59</v>
      </c>
      <c r="K34"/>
    </row>
    <row r="35" spans="2:11">
      <c r="B35" s="347" t="s">
        <v>177</v>
      </c>
      <c r="C35" s="303">
        <v>134</v>
      </c>
      <c r="D35" s="303">
        <v>0</v>
      </c>
      <c r="E35" s="303">
        <v>379</v>
      </c>
      <c r="F35" s="303">
        <v>0</v>
      </c>
      <c r="G35" s="303">
        <v>0</v>
      </c>
      <c r="H35" s="366">
        <f>SUM(C35:G35)</f>
        <v>513</v>
      </c>
      <c r="K35"/>
    </row>
    <row r="36" spans="2:11">
      <c r="B36" s="347" t="s">
        <v>179</v>
      </c>
      <c r="C36" s="303">
        <v>54</v>
      </c>
      <c r="D36" s="303">
        <v>0</v>
      </c>
      <c r="E36" s="303">
        <v>6</v>
      </c>
      <c r="F36" s="303" t="s">
        <v>304</v>
      </c>
      <c r="G36" s="303">
        <v>0</v>
      </c>
      <c r="H36" s="366">
        <f>SUM(C36:G36)</f>
        <v>60</v>
      </c>
      <c r="K36"/>
    </row>
    <row r="37" spans="2:11">
      <c r="B37" s="347" t="s">
        <v>181</v>
      </c>
      <c r="C37" s="138"/>
      <c r="D37" s="138"/>
      <c r="E37" s="138"/>
      <c r="F37" s="138"/>
      <c r="G37" s="138"/>
      <c r="H37" s="366">
        <v>922</v>
      </c>
      <c r="K37"/>
    </row>
    <row r="38" spans="2:11">
      <c r="B38" s="347" t="s">
        <v>305</v>
      </c>
      <c r="C38" s="138"/>
      <c r="D38" s="138"/>
      <c r="E38" s="138"/>
      <c r="F38" s="138"/>
      <c r="G38" s="138"/>
      <c r="H38" s="348"/>
      <c r="K38"/>
    </row>
    <row r="39" spans="2:11">
      <c r="B39" s="347" t="s">
        <v>183</v>
      </c>
      <c r="C39" s="303">
        <v>355</v>
      </c>
      <c r="D39" s="303">
        <v>31</v>
      </c>
      <c r="E39" s="303">
        <v>10</v>
      </c>
      <c r="F39" s="138">
        <v>0</v>
      </c>
      <c r="G39" s="138">
        <v>0</v>
      </c>
      <c r="H39" s="366">
        <f>SUM(C39:G39)</f>
        <v>396</v>
      </c>
      <c r="K39"/>
    </row>
    <row r="40" spans="2:11">
      <c r="B40" s="347" t="s">
        <v>176</v>
      </c>
      <c r="C40" s="303">
        <v>0</v>
      </c>
      <c r="D40" s="303">
        <v>0</v>
      </c>
      <c r="E40" s="303">
        <v>45</v>
      </c>
      <c r="F40" s="138">
        <v>0</v>
      </c>
      <c r="G40" s="138">
        <v>0</v>
      </c>
      <c r="H40" s="366">
        <f t="shared" ref="H40:H42" si="0">SUM(C40:G40)</f>
        <v>45</v>
      </c>
      <c r="K40"/>
    </row>
    <row r="41" spans="2:11">
      <c r="B41" s="347" t="s">
        <v>177</v>
      </c>
      <c r="C41" s="303">
        <v>177</v>
      </c>
      <c r="D41" s="303">
        <v>0</v>
      </c>
      <c r="E41" s="303">
        <v>462</v>
      </c>
      <c r="F41" s="138">
        <v>0</v>
      </c>
      <c r="G41" s="138">
        <v>0</v>
      </c>
      <c r="H41" s="366">
        <f t="shared" si="0"/>
        <v>639</v>
      </c>
      <c r="K41"/>
    </row>
    <row r="42" spans="2:11">
      <c r="B42" s="347" t="s">
        <v>179</v>
      </c>
      <c r="C42" s="303">
        <v>46</v>
      </c>
      <c r="D42" s="303">
        <v>0</v>
      </c>
      <c r="E42" s="303">
        <v>6</v>
      </c>
      <c r="F42" s="138">
        <v>0</v>
      </c>
      <c r="G42" s="138">
        <v>0</v>
      </c>
      <c r="H42" s="366">
        <f t="shared" si="0"/>
        <v>52</v>
      </c>
      <c r="K42"/>
    </row>
    <row r="43" spans="2:11" ht="16.5" thickBot="1">
      <c r="B43" s="349" t="s">
        <v>184</v>
      </c>
      <c r="C43" s="350"/>
      <c r="D43" s="350"/>
      <c r="E43" s="350"/>
      <c r="F43" s="350"/>
      <c r="G43" s="350"/>
      <c r="H43" s="341">
        <f>SUM(H39:H42)</f>
        <v>1132</v>
      </c>
      <c r="K43"/>
    </row>
    <row r="44" spans="2:11" ht="16.5" thickBot="1">
      <c r="B44" s="349" t="s">
        <v>185</v>
      </c>
      <c r="C44" s="350"/>
      <c r="D44" s="350"/>
      <c r="E44" s="350"/>
      <c r="F44" s="350"/>
      <c r="G44" s="350"/>
      <c r="H44" s="340"/>
      <c r="K44"/>
    </row>
    <row r="45" spans="2:11" ht="16.5" thickBot="1">
      <c r="B45" s="129" t="s">
        <v>227</v>
      </c>
      <c r="C45" s="159"/>
      <c r="D45" s="130"/>
      <c r="E45" s="130"/>
      <c r="F45" s="130"/>
      <c r="G45" s="130"/>
      <c r="H45" s="369">
        <f>H37-H43</f>
        <v>-210</v>
      </c>
      <c r="J45" s="59">
        <f>H45/H43</f>
        <v>-0.18551236749116609</v>
      </c>
      <c r="K45"/>
    </row>
    <row r="46" spans="2:11">
      <c r="B46" s="106"/>
      <c r="C46" s="106"/>
      <c r="D46" s="106"/>
      <c r="E46" s="106"/>
      <c r="F46" s="106"/>
      <c r="G46" s="106"/>
      <c r="K46"/>
    </row>
    <row r="47" spans="2:11">
      <c r="B47" s="107"/>
      <c r="C47" s="107"/>
      <c r="D47" s="107"/>
      <c r="E47" s="107"/>
      <c r="F47" s="106"/>
      <c r="G47" s="108"/>
      <c r="K47"/>
    </row>
    <row r="48" spans="2:11">
      <c r="B48"/>
      <c r="C48"/>
      <c r="D48"/>
      <c r="E48"/>
      <c r="F48"/>
      <c r="G48"/>
      <c r="K48"/>
    </row>
    <row r="49" spans="2:11">
      <c r="B49" s="19" t="s">
        <v>306</v>
      </c>
      <c r="C49"/>
      <c r="D49"/>
      <c r="E49"/>
      <c r="F49"/>
      <c r="G49"/>
      <c r="K49"/>
    </row>
    <row r="50" spans="2:11" ht="16.5" thickBot="1">
      <c r="B50"/>
      <c r="C50"/>
      <c r="D50"/>
      <c r="E50"/>
      <c r="F50"/>
      <c r="G50"/>
      <c r="K50"/>
    </row>
    <row r="51" spans="2:11" ht="16.5" thickBot="1">
      <c r="B51" s="129" t="s">
        <v>301</v>
      </c>
      <c r="C51" s="130" t="s">
        <v>169</v>
      </c>
      <c r="D51" s="130" t="s">
        <v>170</v>
      </c>
      <c r="E51" s="130" t="s">
        <v>302</v>
      </c>
      <c r="F51" s="130" t="s">
        <v>164</v>
      </c>
      <c r="G51" s="130" t="s">
        <v>188</v>
      </c>
      <c r="H51" s="130" t="s">
        <v>135</v>
      </c>
      <c r="K51"/>
    </row>
    <row r="52" spans="2:11" ht="16.5" thickBot="1">
      <c r="B52" s="345" t="s">
        <v>307</v>
      </c>
      <c r="C52" s="346"/>
      <c r="D52" s="346"/>
      <c r="E52" s="346"/>
      <c r="F52" s="346"/>
      <c r="G52" s="346"/>
      <c r="H52" s="370"/>
      <c r="K52"/>
    </row>
    <row r="53" spans="2:11">
      <c r="B53" s="345" t="s">
        <v>183</v>
      </c>
      <c r="C53" s="346">
        <v>252</v>
      </c>
      <c r="D53" s="346">
        <v>61</v>
      </c>
      <c r="E53" s="346">
        <v>98</v>
      </c>
      <c r="F53" s="346">
        <v>106</v>
      </c>
      <c r="G53" s="346">
        <v>1</v>
      </c>
      <c r="H53" s="365">
        <f>SUM(C53:G53)</f>
        <v>518</v>
      </c>
      <c r="K53"/>
    </row>
    <row r="54" spans="2:11">
      <c r="B54" s="347" t="s">
        <v>176</v>
      </c>
      <c r="C54" s="138">
        <v>0</v>
      </c>
      <c r="D54" s="138">
        <v>0</v>
      </c>
      <c r="E54" s="138">
        <v>124</v>
      </c>
      <c r="F54" s="138">
        <v>0</v>
      </c>
      <c r="G54" s="138">
        <v>7</v>
      </c>
      <c r="H54" s="366">
        <f>SUM(C54:G54)</f>
        <v>131</v>
      </c>
      <c r="K54"/>
    </row>
    <row r="55" spans="2:11">
      <c r="B55" s="347" t="s">
        <v>177</v>
      </c>
      <c r="C55" s="138">
        <v>234</v>
      </c>
      <c r="D55" s="138">
        <v>0</v>
      </c>
      <c r="E55" s="371">
        <v>1271</v>
      </c>
      <c r="F55" s="138">
        <v>0</v>
      </c>
      <c r="G55" s="138">
        <v>0</v>
      </c>
      <c r="H55" s="366">
        <f>SUM(C55:G55)</f>
        <v>1505</v>
      </c>
      <c r="K55"/>
    </row>
    <row r="56" spans="2:11">
      <c r="B56" s="347" t="s">
        <v>179</v>
      </c>
      <c r="C56" s="138">
        <v>67</v>
      </c>
      <c r="D56" s="138">
        <v>0</v>
      </c>
      <c r="E56" s="138">
        <v>6</v>
      </c>
      <c r="F56" s="138"/>
      <c r="G56" s="138">
        <v>0</v>
      </c>
      <c r="H56" s="366">
        <f>SUM(C56:G56)</f>
        <v>73</v>
      </c>
      <c r="K56"/>
    </row>
    <row r="57" spans="2:11">
      <c r="B57" s="347" t="s">
        <v>181</v>
      </c>
      <c r="C57" s="138"/>
      <c r="D57" s="138"/>
      <c r="E57" s="371"/>
      <c r="F57" s="138"/>
      <c r="G57" s="138"/>
      <c r="H57" s="366">
        <f>SUM(H53:H56)</f>
        <v>2227</v>
      </c>
      <c r="K57"/>
    </row>
    <row r="58" spans="2:11">
      <c r="B58" s="347" t="s">
        <v>305</v>
      </c>
      <c r="C58" s="138"/>
      <c r="D58" s="138"/>
      <c r="E58" s="138"/>
      <c r="F58" s="138"/>
      <c r="G58" s="138"/>
      <c r="H58" s="348"/>
      <c r="K58"/>
    </row>
    <row r="59" spans="2:11">
      <c r="B59" s="347" t="s">
        <v>183</v>
      </c>
      <c r="C59" s="138">
        <v>347</v>
      </c>
      <c r="D59" s="138">
        <v>117</v>
      </c>
      <c r="E59" s="138">
        <v>69</v>
      </c>
      <c r="F59" s="138">
        <v>7</v>
      </c>
      <c r="G59" s="138">
        <v>0</v>
      </c>
      <c r="H59" s="366">
        <f>SUM(C59:G59)</f>
        <v>540</v>
      </c>
      <c r="K59"/>
    </row>
    <row r="60" spans="2:11">
      <c r="B60" s="347" t="s">
        <v>176</v>
      </c>
      <c r="C60" s="138">
        <v>0</v>
      </c>
      <c r="D60" s="138">
        <v>0</v>
      </c>
      <c r="E60" s="138">
        <v>99</v>
      </c>
      <c r="F60" s="138">
        <v>0</v>
      </c>
      <c r="G60" s="138">
        <v>0</v>
      </c>
      <c r="H60" s="366">
        <f t="shared" ref="H60:H62" si="1">SUM(C60:G60)</f>
        <v>99</v>
      </c>
      <c r="K60"/>
    </row>
    <row r="61" spans="2:11">
      <c r="B61" s="347" t="s">
        <v>177</v>
      </c>
      <c r="C61" s="138">
        <v>335</v>
      </c>
      <c r="D61" s="138">
        <v>0</v>
      </c>
      <c r="E61" s="371">
        <v>1446</v>
      </c>
      <c r="F61" s="138">
        <v>0</v>
      </c>
      <c r="G61" s="138">
        <v>0</v>
      </c>
      <c r="H61" s="366">
        <f t="shared" si="1"/>
        <v>1781</v>
      </c>
      <c r="K61"/>
    </row>
    <row r="62" spans="2:11">
      <c r="B62" s="347" t="s">
        <v>179</v>
      </c>
      <c r="C62" s="138">
        <v>79</v>
      </c>
      <c r="D62" s="138"/>
      <c r="E62" s="138">
        <v>22</v>
      </c>
      <c r="F62" s="138"/>
      <c r="G62" s="138">
        <v>0</v>
      </c>
      <c r="H62" s="366">
        <f t="shared" si="1"/>
        <v>101</v>
      </c>
      <c r="K62"/>
    </row>
    <row r="63" spans="2:11" ht="16.5" thickBot="1">
      <c r="B63" s="349" t="s">
        <v>184</v>
      </c>
      <c r="C63" s="350">
        <v>761</v>
      </c>
      <c r="D63" s="350">
        <v>117</v>
      </c>
      <c r="E63" s="374">
        <v>1636</v>
      </c>
      <c r="F63" s="350">
        <v>7</v>
      </c>
      <c r="G63" s="350">
        <v>0</v>
      </c>
      <c r="H63" s="341">
        <f>SUM(H59:H62)</f>
        <v>2521</v>
      </c>
      <c r="K63"/>
    </row>
    <row r="64" spans="2:11" ht="16.5" thickBot="1">
      <c r="B64" s="349" t="s">
        <v>185</v>
      </c>
      <c r="C64" s="350"/>
      <c r="D64" s="350"/>
      <c r="E64" s="350"/>
      <c r="F64" s="350"/>
      <c r="G64" s="350"/>
      <c r="H64" s="132"/>
      <c r="K64"/>
    </row>
    <row r="65" spans="2:11" ht="16.5" thickBot="1">
      <c r="B65" s="131" t="s">
        <v>308</v>
      </c>
      <c r="C65" s="132"/>
      <c r="D65" s="132"/>
      <c r="E65" s="132"/>
      <c r="F65" s="132"/>
      <c r="G65" s="132"/>
      <c r="H65" s="132">
        <v>-294</v>
      </c>
      <c r="J65" s="59">
        <f>H65/H63</f>
        <v>-0.11662038873462911</v>
      </c>
      <c r="K65"/>
    </row>
    <row r="66" spans="2:11">
      <c r="K66"/>
    </row>
    <row r="67" spans="2:11">
      <c r="E67"/>
      <c r="F67" s="19" t="s">
        <v>309</v>
      </c>
      <c r="G67"/>
      <c r="H67"/>
      <c r="I67"/>
      <c r="J67"/>
      <c r="K67"/>
    </row>
    <row r="68" spans="2:11">
      <c r="E68"/>
      <c r="F68"/>
      <c r="G68"/>
      <c r="H68"/>
      <c r="I68"/>
      <c r="J68"/>
      <c r="K68"/>
    </row>
    <row r="69" spans="2:11">
      <c r="E69"/>
      <c r="F69"/>
      <c r="G69"/>
      <c r="H69"/>
      <c r="I69"/>
      <c r="J69"/>
      <c r="K69"/>
    </row>
    <row r="70" spans="2:11">
      <c r="E70"/>
      <c r="F70"/>
      <c r="G70"/>
      <c r="H70"/>
      <c r="I70"/>
      <c r="J70"/>
      <c r="K70"/>
    </row>
    <row r="71" spans="2:11">
      <c r="E71"/>
      <c r="F71"/>
      <c r="G71"/>
      <c r="H71"/>
      <c r="I71"/>
      <c r="J71"/>
      <c r="K71"/>
    </row>
    <row r="72" spans="2:11">
      <c r="E72"/>
      <c r="F72"/>
      <c r="G72"/>
      <c r="H72"/>
      <c r="I72"/>
      <c r="J72"/>
      <c r="K72"/>
    </row>
    <row r="73" spans="2:11">
      <c r="E73"/>
      <c r="F73"/>
      <c r="G73"/>
      <c r="H73"/>
      <c r="I73"/>
      <c r="J73"/>
      <c r="K73"/>
    </row>
    <row r="74" spans="2:11">
      <c r="E74"/>
      <c r="F74"/>
      <c r="G74"/>
      <c r="H74"/>
      <c r="I74"/>
      <c r="J74"/>
      <c r="K74"/>
    </row>
    <row r="75" spans="2:11">
      <c r="E75"/>
      <c r="F75"/>
      <c r="G75"/>
      <c r="H75"/>
      <c r="I75"/>
      <c r="J75"/>
      <c r="K75"/>
    </row>
    <row r="76" spans="2:11">
      <c r="E76"/>
      <c r="F76"/>
      <c r="G76"/>
      <c r="H76"/>
      <c r="I76"/>
      <c r="J76"/>
      <c r="K76"/>
    </row>
    <row r="77" spans="2:11">
      <c r="B77"/>
      <c r="C77"/>
      <c r="D77"/>
      <c r="E77"/>
      <c r="F77"/>
      <c r="G77"/>
      <c r="H77"/>
      <c r="I77"/>
      <c r="J77"/>
      <c r="K77"/>
    </row>
    <row r="78" spans="2:11">
      <c r="E78"/>
      <c r="F78"/>
      <c r="G78"/>
      <c r="H78"/>
      <c r="I78"/>
      <c r="J78"/>
      <c r="K78"/>
    </row>
    <row r="79" spans="2:11">
      <c r="E79"/>
      <c r="F79"/>
      <c r="G79"/>
      <c r="H79"/>
      <c r="I79"/>
      <c r="J79"/>
      <c r="K79"/>
    </row>
    <row r="80" spans="2:11">
      <c r="E80"/>
      <c r="F80"/>
      <c r="G80"/>
      <c r="H80"/>
      <c r="I80"/>
      <c r="J80"/>
      <c r="K80"/>
    </row>
    <row r="81" spans="2:11">
      <c r="E81"/>
      <c r="F81"/>
      <c r="G81"/>
      <c r="H81"/>
      <c r="I81"/>
      <c r="J81"/>
      <c r="K81"/>
    </row>
    <row r="82" spans="2:11">
      <c r="E82"/>
      <c r="F82"/>
      <c r="G82"/>
      <c r="H82"/>
      <c r="I82"/>
      <c r="J82"/>
      <c r="K82"/>
    </row>
    <row r="83" spans="2:11">
      <c r="E83"/>
      <c r="F83"/>
      <c r="G83" s="2" t="s">
        <v>128</v>
      </c>
      <c r="H83" s="2" t="s">
        <v>125</v>
      </c>
      <c r="I83" s="2" t="s">
        <v>120</v>
      </c>
      <c r="J83" s="2" t="s">
        <v>208</v>
      </c>
      <c r="K83" s="2" t="s">
        <v>209</v>
      </c>
    </row>
    <row r="84" spans="2:11">
      <c r="E84"/>
      <c r="F84" s="116" t="s">
        <v>211</v>
      </c>
      <c r="G84" s="115">
        <v>416.0374416379924</v>
      </c>
      <c r="H84" s="115">
        <v>403.42024736251278</v>
      </c>
      <c r="I84" s="115">
        <v>313.02013325972734</v>
      </c>
      <c r="J84" s="115">
        <v>545.68030975699662</v>
      </c>
      <c r="K84" s="115">
        <v>843.21453213189989</v>
      </c>
    </row>
    <row r="85" spans="2:11">
      <c r="E85"/>
      <c r="F85" s="116" t="s">
        <v>213</v>
      </c>
      <c r="G85" s="115">
        <v>357.45584336645538</v>
      </c>
      <c r="H85" s="115">
        <v>274.59005069626642</v>
      </c>
      <c r="I85" s="115">
        <v>288.17402701245618</v>
      </c>
      <c r="J85" s="115">
        <v>495.34683547784471</v>
      </c>
      <c r="K85" s="115">
        <v>809.15402106398392</v>
      </c>
    </row>
    <row r="88" spans="2:11">
      <c r="B88" s="19" t="s">
        <v>310</v>
      </c>
      <c r="C88"/>
      <c r="D88"/>
    </row>
    <row r="89" spans="2:11">
      <c r="B89" s="41"/>
      <c r="C89"/>
      <c r="D89"/>
    </row>
    <row r="90" spans="2:11" ht="16.5" thickBot="1">
      <c r="B90" s="43" t="s">
        <v>134</v>
      </c>
      <c r="C90"/>
      <c r="D90"/>
    </row>
    <row r="91" spans="2:11" ht="16.5" thickBot="1">
      <c r="B91" s="124" t="s">
        <v>296</v>
      </c>
      <c r="C91" s="125" t="s">
        <v>22</v>
      </c>
      <c r="D91"/>
    </row>
    <row r="92" spans="2:11" ht="16.5" thickBot="1">
      <c r="B92" s="353" t="s">
        <v>311</v>
      </c>
      <c r="C92" s="375"/>
      <c r="D92"/>
    </row>
    <row r="93" spans="2:11">
      <c r="B93" s="353" t="s">
        <v>169</v>
      </c>
      <c r="C93" s="357">
        <v>662</v>
      </c>
      <c r="D93"/>
    </row>
    <row r="94" spans="2:11">
      <c r="B94" s="354" t="s">
        <v>197</v>
      </c>
      <c r="C94" s="358">
        <v>0</v>
      </c>
      <c r="D94"/>
    </row>
    <row r="95" spans="2:11">
      <c r="B95" s="354" t="s">
        <v>198</v>
      </c>
      <c r="C95" s="358">
        <v>0</v>
      </c>
      <c r="D95"/>
    </row>
    <row r="96" spans="2:11">
      <c r="B96" s="354" t="s">
        <v>188</v>
      </c>
      <c r="C96" s="358">
        <v>23</v>
      </c>
      <c r="D96"/>
    </row>
    <row r="97" spans="2:11">
      <c r="B97" s="354" t="s">
        <v>200</v>
      </c>
      <c r="C97" s="358">
        <v>685</v>
      </c>
      <c r="D97"/>
    </row>
    <row r="98" spans="2:11">
      <c r="B98" s="354" t="s">
        <v>201</v>
      </c>
      <c r="C98" s="360"/>
      <c r="D98"/>
    </row>
    <row r="99" spans="2:11">
      <c r="B99" s="354" t="s">
        <v>169</v>
      </c>
      <c r="C99" s="358">
        <v>844</v>
      </c>
      <c r="D99"/>
    </row>
    <row r="100" spans="2:11">
      <c r="B100" s="354" t="s">
        <v>197</v>
      </c>
      <c r="C100" s="358">
        <v>0</v>
      </c>
      <c r="D100"/>
    </row>
    <row r="101" spans="2:11">
      <c r="B101" s="354" t="s">
        <v>198</v>
      </c>
      <c r="C101" s="358">
        <v>0</v>
      </c>
      <c r="D101"/>
    </row>
    <row r="102" spans="2:11" ht="16.5" thickBot="1">
      <c r="B102" s="356" t="s">
        <v>212</v>
      </c>
      <c r="C102" s="361">
        <v>844</v>
      </c>
      <c r="D102"/>
      <c r="E102"/>
      <c r="I102"/>
      <c r="J102"/>
      <c r="K102"/>
    </row>
    <row r="103" spans="2:11" ht="16.5" thickBot="1">
      <c r="B103" s="127" t="s">
        <v>312</v>
      </c>
      <c r="C103" s="361">
        <v>-159</v>
      </c>
      <c r="D103" s="56">
        <f>C103/C102</f>
        <v>-0.18838862559241706</v>
      </c>
      <c r="E103"/>
      <c r="I103"/>
      <c r="J103"/>
      <c r="K103"/>
    </row>
    <row r="104" spans="2:11">
      <c r="B104"/>
      <c r="C104"/>
      <c r="D104"/>
      <c r="E104"/>
      <c r="I104"/>
      <c r="J104"/>
      <c r="K104"/>
    </row>
    <row r="105" spans="2:11">
      <c r="C105"/>
      <c r="D105"/>
      <c r="E105"/>
      <c r="I105"/>
      <c r="J105"/>
      <c r="K105"/>
    </row>
    <row r="106" spans="2:11">
      <c r="B106" s="19" t="s">
        <v>313</v>
      </c>
      <c r="C106"/>
      <c r="D106"/>
      <c r="E106"/>
      <c r="F106"/>
      <c r="G106"/>
      <c r="H106"/>
      <c r="I106"/>
      <c r="J106"/>
      <c r="K106"/>
    </row>
    <row r="107" spans="2:11" ht="16.5" thickBot="1">
      <c r="B107"/>
      <c r="C107"/>
      <c r="D107"/>
      <c r="E107"/>
      <c r="F107"/>
      <c r="G107"/>
      <c r="H107"/>
      <c r="I107"/>
      <c r="J107"/>
      <c r="K107"/>
    </row>
    <row r="108" spans="2:11" ht="16.5" thickBot="1">
      <c r="B108" s="129" t="s">
        <v>301</v>
      </c>
      <c r="C108" s="130" t="s">
        <v>169</v>
      </c>
      <c r="D108" s="130" t="s">
        <v>170</v>
      </c>
      <c r="E108" s="130" t="s">
        <v>302</v>
      </c>
      <c r="F108" s="130" t="s">
        <v>172</v>
      </c>
      <c r="G108" s="130" t="s">
        <v>216</v>
      </c>
      <c r="H108"/>
      <c r="I108"/>
      <c r="J108"/>
      <c r="K108"/>
    </row>
    <row r="109" spans="2:11" ht="16.5" thickBot="1">
      <c r="B109" s="345" t="s">
        <v>174</v>
      </c>
      <c r="C109" s="346"/>
      <c r="D109" s="346"/>
      <c r="E109" s="346"/>
      <c r="F109" s="346"/>
      <c r="G109" s="370"/>
      <c r="H109"/>
      <c r="I109"/>
      <c r="J109"/>
      <c r="K109"/>
    </row>
    <row r="110" spans="2:11">
      <c r="B110" s="345" t="s">
        <v>217</v>
      </c>
      <c r="C110" s="346">
        <v>209</v>
      </c>
      <c r="D110" s="346">
        <v>0</v>
      </c>
      <c r="E110" s="346">
        <v>0</v>
      </c>
      <c r="F110" s="346">
        <v>13</v>
      </c>
      <c r="G110" s="344">
        <f>C110+D110+E110+F110</f>
        <v>222</v>
      </c>
      <c r="H110"/>
      <c r="I110"/>
      <c r="J110"/>
      <c r="K110"/>
    </row>
    <row r="111" spans="2:11">
      <c r="B111" s="347" t="s">
        <v>218</v>
      </c>
      <c r="C111" s="138">
        <v>0</v>
      </c>
      <c r="D111" s="138">
        <v>0</v>
      </c>
      <c r="E111" s="138">
        <v>0</v>
      </c>
      <c r="F111" s="138">
        <v>0</v>
      </c>
      <c r="G111" s="348">
        <v>0</v>
      </c>
      <c r="H111"/>
      <c r="I111"/>
      <c r="J111"/>
      <c r="K111"/>
    </row>
    <row r="112" spans="2:11">
      <c r="B112" s="347" t="s">
        <v>219</v>
      </c>
      <c r="C112" s="138">
        <v>0</v>
      </c>
      <c r="D112" s="138">
        <v>0</v>
      </c>
      <c r="E112" s="138">
        <v>0</v>
      </c>
      <c r="F112" s="138">
        <v>0</v>
      </c>
      <c r="G112" s="348">
        <v>0</v>
      </c>
      <c r="H112"/>
      <c r="I112"/>
      <c r="J112"/>
      <c r="K112"/>
    </row>
    <row r="113" spans="2:11">
      <c r="B113" s="347" t="s">
        <v>314</v>
      </c>
      <c r="C113" s="138">
        <v>26</v>
      </c>
      <c r="D113" s="138">
        <v>0</v>
      </c>
      <c r="E113" s="138">
        <v>0</v>
      </c>
      <c r="F113" s="138">
        <v>0</v>
      </c>
      <c r="G113" s="348">
        <f>C113+D113+E113+F113</f>
        <v>26</v>
      </c>
      <c r="H113"/>
      <c r="I113"/>
      <c r="J113"/>
      <c r="K113"/>
    </row>
    <row r="114" spans="2:11">
      <c r="B114" s="347" t="s">
        <v>181</v>
      </c>
      <c r="C114" s="138"/>
      <c r="D114" s="138"/>
      <c r="E114" s="138"/>
      <c r="F114" s="138"/>
      <c r="G114" s="348">
        <f>G110+G111+G112+G113</f>
        <v>248</v>
      </c>
      <c r="H114"/>
      <c r="I114"/>
      <c r="J114"/>
      <c r="K114"/>
    </row>
    <row r="115" spans="2:11">
      <c r="B115" s="347" t="s">
        <v>220</v>
      </c>
      <c r="C115" s="138"/>
      <c r="D115" s="138"/>
      <c r="E115" s="138"/>
      <c r="F115" s="138"/>
      <c r="G115" s="348"/>
      <c r="H115"/>
      <c r="I115"/>
      <c r="J115"/>
      <c r="K115"/>
    </row>
    <row r="116" spans="2:11">
      <c r="B116" s="347" t="s">
        <v>217</v>
      </c>
      <c r="C116" s="138">
        <v>423</v>
      </c>
      <c r="D116" s="138">
        <v>0</v>
      </c>
      <c r="E116" s="138">
        <v>0</v>
      </c>
      <c r="F116" s="303" t="s">
        <v>58</v>
      </c>
      <c r="G116" s="348">
        <v>423</v>
      </c>
      <c r="H116"/>
      <c r="I116"/>
      <c r="J116"/>
      <c r="K116"/>
    </row>
    <row r="117" spans="2:11">
      <c r="B117" s="347" t="s">
        <v>218</v>
      </c>
      <c r="C117" s="138">
        <v>0</v>
      </c>
      <c r="D117" s="138">
        <v>0</v>
      </c>
      <c r="E117" s="138">
        <v>0</v>
      </c>
      <c r="F117" s="303" t="s">
        <v>58</v>
      </c>
      <c r="G117" s="348">
        <v>0</v>
      </c>
      <c r="H117"/>
      <c r="I117"/>
      <c r="J117"/>
      <c r="K117"/>
    </row>
    <row r="118" spans="2:11">
      <c r="B118" s="347" t="s">
        <v>219</v>
      </c>
      <c r="C118" s="138">
        <v>0</v>
      </c>
      <c r="D118" s="138">
        <v>0</v>
      </c>
      <c r="E118" s="138">
        <v>0</v>
      </c>
      <c r="F118" s="303" t="s">
        <v>58</v>
      </c>
      <c r="G118" s="348">
        <v>0</v>
      </c>
      <c r="H118"/>
      <c r="I118"/>
      <c r="J118"/>
      <c r="K118"/>
    </row>
    <row r="119" spans="2:11">
      <c r="B119" s="347" t="s">
        <v>314</v>
      </c>
      <c r="C119" s="138">
        <v>59</v>
      </c>
      <c r="D119" s="138">
        <v>0</v>
      </c>
      <c r="E119" s="138">
        <v>0</v>
      </c>
      <c r="F119" s="303" t="s">
        <v>58</v>
      </c>
      <c r="G119" s="348">
        <v>59</v>
      </c>
      <c r="H119"/>
      <c r="I119"/>
      <c r="J119"/>
      <c r="K119"/>
    </row>
    <row r="120" spans="2:11" ht="16.5" thickBot="1">
      <c r="B120" s="349" t="s">
        <v>184</v>
      </c>
      <c r="C120" s="350"/>
      <c r="D120" s="350"/>
      <c r="E120" s="350"/>
      <c r="F120" s="350"/>
      <c r="G120" s="340">
        <f>G116+G117+G118+G119</f>
        <v>482</v>
      </c>
      <c r="H120"/>
      <c r="I120"/>
      <c r="J120"/>
      <c r="K120"/>
    </row>
    <row r="121" spans="2:11" ht="16.5" thickBot="1">
      <c r="B121" s="349" t="s">
        <v>221</v>
      </c>
      <c r="C121" s="350"/>
      <c r="D121" s="350"/>
      <c r="E121" s="350"/>
      <c r="F121" s="350"/>
      <c r="G121" s="132"/>
      <c r="H121"/>
      <c r="I121"/>
      <c r="J121"/>
      <c r="K121"/>
    </row>
    <row r="122" spans="2:11" ht="16.5" thickBot="1">
      <c r="B122" s="131" t="s">
        <v>186</v>
      </c>
      <c r="C122" s="132">
        <v>-247</v>
      </c>
      <c r="D122" s="132">
        <v>0</v>
      </c>
      <c r="E122" s="132">
        <v>0</v>
      </c>
      <c r="F122" s="132">
        <v>13</v>
      </c>
      <c r="G122" s="132">
        <f>G114-G120</f>
        <v>-234</v>
      </c>
      <c r="H122" s="56">
        <f>G122/G120</f>
        <v>-0.48547717842323651</v>
      </c>
      <c r="I122"/>
      <c r="J122"/>
      <c r="K122"/>
    </row>
    <row r="123" spans="2:11">
      <c r="B123"/>
      <c r="C123"/>
      <c r="D123"/>
      <c r="E123"/>
      <c r="F123"/>
      <c r="G123"/>
      <c r="H123"/>
      <c r="I123"/>
      <c r="J123"/>
      <c r="K123"/>
    </row>
    <row r="124" spans="2:11">
      <c r="B124" s="19" t="s">
        <v>315</v>
      </c>
      <c r="C124"/>
      <c r="D124"/>
      <c r="E124"/>
      <c r="F124"/>
      <c r="G124"/>
      <c r="H124"/>
      <c r="I124"/>
      <c r="J124"/>
      <c r="K124"/>
    </row>
    <row r="125" spans="2:11" ht="16.5" thickBot="1">
      <c r="B125"/>
      <c r="C125"/>
      <c r="D125"/>
      <c r="E125"/>
      <c r="F125"/>
      <c r="G125"/>
      <c r="H125"/>
      <c r="I125"/>
      <c r="J125"/>
      <c r="K125"/>
    </row>
    <row r="126" spans="2:11" ht="16.5" thickBot="1">
      <c r="B126" s="129" t="s">
        <v>301</v>
      </c>
      <c r="C126" s="130" t="s">
        <v>169</v>
      </c>
      <c r="D126" s="130" t="s">
        <v>170</v>
      </c>
      <c r="E126" s="130" t="s">
        <v>302</v>
      </c>
      <c r="F126" s="130" t="s">
        <v>188</v>
      </c>
      <c r="G126" s="130" t="s">
        <v>135</v>
      </c>
      <c r="H126"/>
      <c r="I126"/>
      <c r="J126"/>
      <c r="K126"/>
    </row>
    <row r="127" spans="2:11" ht="16.5" thickBot="1">
      <c r="B127" s="345" t="s">
        <v>174</v>
      </c>
      <c r="C127" s="346"/>
      <c r="D127" s="346"/>
      <c r="E127" s="346"/>
      <c r="F127" s="346"/>
      <c r="G127" s="370"/>
      <c r="H127"/>
      <c r="I127"/>
      <c r="J127"/>
      <c r="K127"/>
    </row>
    <row r="128" spans="2:11">
      <c r="B128" s="345" t="s">
        <v>217</v>
      </c>
      <c r="C128" s="346">
        <v>589</v>
      </c>
      <c r="D128" s="346">
        <v>0</v>
      </c>
      <c r="E128" s="346">
        <v>0</v>
      </c>
      <c r="F128" s="346">
        <v>23</v>
      </c>
      <c r="G128" s="344">
        <f>C128+D128+E128+F128</f>
        <v>612</v>
      </c>
      <c r="H128"/>
      <c r="I128"/>
      <c r="J128"/>
      <c r="K128"/>
    </row>
    <row r="129" spans="2:11">
      <c r="B129" s="347" t="s">
        <v>218</v>
      </c>
      <c r="C129" s="138">
        <v>0</v>
      </c>
      <c r="D129" s="138">
        <v>0</v>
      </c>
      <c r="E129" s="138">
        <v>0</v>
      </c>
      <c r="F129" s="138">
        <v>0</v>
      </c>
      <c r="G129" s="348">
        <v>0</v>
      </c>
      <c r="H129"/>
      <c r="I129"/>
      <c r="J129"/>
      <c r="K129"/>
    </row>
    <row r="130" spans="2:11">
      <c r="B130" s="347" t="s">
        <v>219</v>
      </c>
      <c r="C130" s="138">
        <v>0</v>
      </c>
      <c r="D130" s="138">
        <v>0</v>
      </c>
      <c r="E130" s="138">
        <v>0</v>
      </c>
      <c r="F130" s="138">
        <v>0</v>
      </c>
      <c r="G130" s="348">
        <v>0</v>
      </c>
    </row>
    <row r="131" spans="2:11">
      <c r="B131" s="347" t="s">
        <v>314</v>
      </c>
      <c r="C131" s="138">
        <v>73</v>
      </c>
      <c r="D131" s="138">
        <v>0</v>
      </c>
      <c r="E131" s="138">
        <v>0</v>
      </c>
      <c r="F131" s="138">
        <v>0</v>
      </c>
      <c r="G131" s="348">
        <f>C131+D131+E131+F131</f>
        <v>73</v>
      </c>
    </row>
    <row r="132" spans="2:11">
      <c r="B132" s="347" t="s">
        <v>181</v>
      </c>
      <c r="C132" s="138"/>
      <c r="D132" s="138"/>
      <c r="E132" s="138"/>
      <c r="F132" s="138"/>
      <c r="G132" s="348">
        <f>G128+G129+G130+G131</f>
        <v>685</v>
      </c>
    </row>
    <row r="133" spans="2:11">
      <c r="B133" s="347" t="s">
        <v>213</v>
      </c>
      <c r="C133" s="138"/>
      <c r="D133" s="138"/>
      <c r="E133" s="138"/>
      <c r="F133" s="138"/>
      <c r="G133" s="348"/>
    </row>
    <row r="134" spans="2:11">
      <c r="B134" s="347" t="s">
        <v>217</v>
      </c>
      <c r="C134" s="138">
        <v>756</v>
      </c>
      <c r="D134" s="138">
        <v>0</v>
      </c>
      <c r="E134" s="138">
        <v>0</v>
      </c>
      <c r="F134" s="303" t="s">
        <v>58</v>
      </c>
      <c r="G134" s="348">
        <v>756</v>
      </c>
    </row>
    <row r="135" spans="2:11">
      <c r="B135" s="347" t="s">
        <v>218</v>
      </c>
      <c r="C135" s="138">
        <v>0</v>
      </c>
      <c r="D135" s="138">
        <v>0</v>
      </c>
      <c r="E135" s="138">
        <v>0</v>
      </c>
      <c r="F135" s="303" t="s">
        <v>58</v>
      </c>
      <c r="G135" s="348">
        <v>0</v>
      </c>
    </row>
    <row r="136" spans="2:11">
      <c r="B136" s="347" t="s">
        <v>219</v>
      </c>
      <c r="C136" s="138">
        <v>3</v>
      </c>
      <c r="D136" s="138">
        <v>0</v>
      </c>
      <c r="E136" s="138">
        <v>0</v>
      </c>
      <c r="F136" s="303" t="s">
        <v>58</v>
      </c>
      <c r="G136" s="348">
        <v>3</v>
      </c>
    </row>
    <row r="137" spans="2:11">
      <c r="B137" s="347" t="s">
        <v>314</v>
      </c>
      <c r="C137" s="138">
        <v>85</v>
      </c>
      <c r="D137" s="138">
        <v>0</v>
      </c>
      <c r="E137" s="138">
        <v>0</v>
      </c>
      <c r="F137" s="303" t="s">
        <v>58</v>
      </c>
      <c r="G137" s="348">
        <v>85</v>
      </c>
    </row>
    <row r="138" spans="2:11" ht="16.5" thickBot="1">
      <c r="B138" s="349" t="s">
        <v>184</v>
      </c>
      <c r="C138" s="350"/>
      <c r="D138" s="350"/>
      <c r="E138" s="350"/>
      <c r="F138" s="350"/>
      <c r="G138" s="340">
        <f>SUM(G134:G137)</f>
        <v>844</v>
      </c>
    </row>
    <row r="139" spans="2:11" ht="16.5" thickBot="1">
      <c r="B139" s="349" t="s">
        <v>221</v>
      </c>
      <c r="C139" s="350"/>
      <c r="D139" s="350"/>
      <c r="E139" s="350"/>
      <c r="F139" s="350"/>
      <c r="G139" s="132"/>
    </row>
    <row r="140" spans="2:11" ht="16.5" thickBot="1">
      <c r="B140" s="131" t="s">
        <v>227</v>
      </c>
      <c r="C140" s="132">
        <v>-182</v>
      </c>
      <c r="D140" s="132">
        <v>0</v>
      </c>
      <c r="E140" s="132">
        <v>0</v>
      </c>
      <c r="F140" s="132">
        <v>23</v>
      </c>
      <c r="G140" s="132">
        <f>G132-G138</f>
        <v>-159</v>
      </c>
      <c r="H140" s="59">
        <f>G140/G138</f>
        <v>-0.18838862559241706</v>
      </c>
    </row>
    <row r="141" spans="2:11">
      <c r="B141" s="13"/>
      <c r="C141" s="13"/>
      <c r="D141" s="13"/>
      <c r="E141" s="13"/>
      <c r="F141" s="13"/>
      <c r="G141" s="13"/>
      <c r="H141" s="13"/>
    </row>
    <row r="142" spans="2:11">
      <c r="B142" s="19" t="s">
        <v>228</v>
      </c>
      <c r="C142" s="13"/>
      <c r="D142" s="13"/>
      <c r="E142" s="13"/>
      <c r="F142" s="14"/>
      <c r="G142" s="14"/>
      <c r="H142" s="14"/>
    </row>
    <row r="143" spans="2:11">
      <c r="B143" s="13"/>
      <c r="C143" s="13"/>
      <c r="D143" s="13"/>
      <c r="E143" s="13"/>
      <c r="F143" s="15"/>
      <c r="G143" s="15"/>
      <c r="H143" s="15"/>
    </row>
    <row r="158" spans="2:7">
      <c r="C158" s="2" t="s">
        <v>128</v>
      </c>
      <c r="D158" s="2" t="s">
        <v>125</v>
      </c>
      <c r="E158" s="2" t="s">
        <v>120</v>
      </c>
      <c r="F158" s="2" t="s">
        <v>208</v>
      </c>
      <c r="G158" s="2" t="s">
        <v>209</v>
      </c>
    </row>
    <row r="159" spans="2:7">
      <c r="B159" s="2" t="s">
        <v>229</v>
      </c>
      <c r="C159" s="105">
        <v>115.54855325770764</v>
      </c>
      <c r="D159" s="105">
        <v>177.59065910925773</v>
      </c>
      <c r="E159" s="105">
        <v>189.05784182698184</v>
      </c>
      <c r="F159" s="105">
        <v>242.11758865734285</v>
      </c>
      <c r="G159" s="105">
        <v>119.98650459386849</v>
      </c>
    </row>
    <row r="160" spans="2:7">
      <c r="B160" s="2" t="s">
        <v>190</v>
      </c>
      <c r="C160" s="105">
        <v>73.700713005390696</v>
      </c>
      <c r="D160" s="105">
        <v>78.014586624747309</v>
      </c>
      <c r="E160" s="105">
        <v>96.026189143920632</v>
      </c>
      <c r="F160" s="105">
        <v>177.37778322431203</v>
      </c>
      <c r="G160" s="105">
        <v>259.88546554659189</v>
      </c>
    </row>
    <row r="163" spans="2:6">
      <c r="B163" s="41" t="s">
        <v>316</v>
      </c>
      <c r="C163"/>
      <c r="D163"/>
      <c r="E163"/>
    </row>
    <row r="164" spans="2:6">
      <c r="B164"/>
      <c r="C164"/>
      <c r="D164"/>
      <c r="E164"/>
    </row>
    <row r="165" spans="2:6" ht="16.5" thickBot="1">
      <c r="B165" s="53"/>
      <c r="C165"/>
      <c r="D165"/>
      <c r="E165"/>
    </row>
    <row r="166" spans="2:6" ht="80.45" thickBot="1">
      <c r="B166" s="121" t="s">
        <v>233</v>
      </c>
      <c r="C166" s="134" t="s">
        <v>234</v>
      </c>
      <c r="D166" s="134" t="s">
        <v>235</v>
      </c>
      <c r="E166" s="134" t="s">
        <v>135</v>
      </c>
    </row>
    <row r="167" spans="2:6" ht="16.5" thickBot="1">
      <c r="B167" s="122" t="s">
        <v>236</v>
      </c>
      <c r="C167" s="125">
        <v>32</v>
      </c>
      <c r="D167" s="125">
        <v>53</v>
      </c>
      <c r="E167" s="125">
        <v>85</v>
      </c>
    </row>
    <row r="168" spans="2:6" ht="16.5" thickBot="1">
      <c r="B168" s="122" t="s">
        <v>237</v>
      </c>
      <c r="C168" s="125">
        <v>2</v>
      </c>
      <c r="D168" s="125">
        <v>9</v>
      </c>
      <c r="E168" s="125">
        <v>12</v>
      </c>
    </row>
    <row r="169" spans="2:6" ht="16.5" thickBot="1">
      <c r="B169" s="122" t="s">
        <v>238</v>
      </c>
      <c r="C169" s="125">
        <v>35</v>
      </c>
      <c r="D169" s="125">
        <v>62</v>
      </c>
      <c r="E169" s="125">
        <v>97</v>
      </c>
    </row>
    <row r="170" spans="2:6" ht="16.5" thickBot="1">
      <c r="B170" s="122" t="s">
        <v>239</v>
      </c>
      <c r="C170" s="125">
        <v>80</v>
      </c>
      <c r="D170" s="125">
        <v>18</v>
      </c>
      <c r="E170" s="125">
        <v>98</v>
      </c>
    </row>
    <row r="171" spans="2:6" ht="16.5" thickBot="1">
      <c r="B171" s="122" t="s">
        <v>240</v>
      </c>
      <c r="C171" s="125">
        <v>2</v>
      </c>
      <c r="D171" s="125">
        <v>9</v>
      </c>
      <c r="E171" s="125">
        <v>12</v>
      </c>
    </row>
    <row r="172" spans="2:6" ht="16.5" thickBot="1">
      <c r="B172" s="122" t="s">
        <v>241</v>
      </c>
      <c r="C172" s="125">
        <v>82</v>
      </c>
      <c r="D172" s="125">
        <v>27</v>
      </c>
      <c r="E172" s="125">
        <v>110</v>
      </c>
    </row>
    <row r="173" spans="2:6" ht="16.5" thickBot="1">
      <c r="B173" s="122" t="s">
        <v>242</v>
      </c>
      <c r="C173" s="125">
        <v>-47</v>
      </c>
      <c r="D173" s="125">
        <v>35</v>
      </c>
      <c r="E173" s="125">
        <v>-13</v>
      </c>
      <c r="F173" s="59">
        <f>E173/E172</f>
        <v>-0.11818181818181818</v>
      </c>
    </row>
    <row r="175" spans="2:6">
      <c r="B175" s="19" t="s">
        <v>243</v>
      </c>
    </row>
    <row r="192" spans="3:7">
      <c r="C192" s="2" t="s">
        <v>128</v>
      </c>
      <c r="D192" s="2" t="s">
        <v>125</v>
      </c>
      <c r="E192" s="2" t="s">
        <v>120</v>
      </c>
      <c r="F192" s="2" t="s">
        <v>208</v>
      </c>
      <c r="G192" s="2" t="s">
        <v>209</v>
      </c>
    </row>
    <row r="193" spans="2:7">
      <c r="B193" s="2" t="s">
        <v>244</v>
      </c>
      <c r="C193" s="105">
        <v>7.6654869337541713</v>
      </c>
      <c r="D193" s="105">
        <v>3.9647396056150863</v>
      </c>
      <c r="E193" s="105">
        <v>22.488399908784327</v>
      </c>
      <c r="F193" s="105">
        <v>37.206745066004792</v>
      </c>
      <c r="G193" s="105">
        <v>25.324873288713345</v>
      </c>
    </row>
    <row r="194" spans="2:7">
      <c r="B194" s="2" t="s">
        <v>245</v>
      </c>
      <c r="C194" s="105">
        <v>16.192353212301999</v>
      </c>
      <c r="D194" s="105">
        <v>33.310951267138023</v>
      </c>
      <c r="E194" s="105">
        <v>30.574761550302142</v>
      </c>
      <c r="F194" s="105">
        <v>11.951333556849496</v>
      </c>
      <c r="G194" s="105">
        <v>6.4596222853648957</v>
      </c>
    </row>
    <row r="196" spans="2:7">
      <c r="B196" s="19" t="s">
        <v>317</v>
      </c>
      <c r="C196"/>
      <c r="D196"/>
      <c r="E196"/>
      <c r="F196"/>
    </row>
    <row r="197" spans="2:7" ht="16.5" thickBot="1">
      <c r="B197"/>
      <c r="C197"/>
      <c r="D197"/>
      <c r="E197"/>
      <c r="F197"/>
    </row>
    <row r="198" spans="2:7" ht="16.5" thickBot="1">
      <c r="B198" s="129" t="s">
        <v>301</v>
      </c>
      <c r="C198" s="130" t="s">
        <v>169</v>
      </c>
      <c r="D198" s="130" t="s">
        <v>170</v>
      </c>
      <c r="E198" s="130" t="s">
        <v>302</v>
      </c>
      <c r="F198" s="130" t="s">
        <v>216</v>
      </c>
    </row>
    <row r="199" spans="2:7" ht="16.5" thickBot="1">
      <c r="B199" s="345" t="s">
        <v>174</v>
      </c>
      <c r="C199" s="346"/>
      <c r="D199" s="346"/>
      <c r="E199" s="346"/>
      <c r="F199" s="370"/>
    </row>
    <row r="200" spans="2:7">
      <c r="B200" s="345" t="s">
        <v>247</v>
      </c>
      <c r="C200" s="346">
        <v>2</v>
      </c>
      <c r="D200" s="346">
        <v>0</v>
      </c>
      <c r="E200" s="346">
        <v>0</v>
      </c>
      <c r="F200" s="344">
        <f>SUM(C200:E200)</f>
        <v>2</v>
      </c>
    </row>
    <row r="201" spans="2:7">
      <c r="B201" s="347" t="s">
        <v>248</v>
      </c>
      <c r="C201" s="138">
        <v>10</v>
      </c>
      <c r="D201" s="138">
        <v>0</v>
      </c>
      <c r="E201" s="138">
        <v>1</v>
      </c>
      <c r="F201" s="348">
        <f t="shared" ref="F201:F205" si="2">SUM(C201:E201)</f>
        <v>11</v>
      </c>
    </row>
    <row r="202" spans="2:7">
      <c r="B202" s="347" t="s">
        <v>318</v>
      </c>
      <c r="C202" s="138">
        <v>33</v>
      </c>
      <c r="D202" s="138">
        <v>0</v>
      </c>
      <c r="E202" s="138">
        <v>14</v>
      </c>
      <c r="F202" s="348">
        <f t="shared" si="2"/>
        <v>47</v>
      </c>
    </row>
    <row r="203" spans="2:7">
      <c r="B203" s="347" t="s">
        <v>251</v>
      </c>
      <c r="C203" s="138">
        <v>26</v>
      </c>
      <c r="D203" s="138">
        <v>0</v>
      </c>
      <c r="E203" s="138">
        <v>0</v>
      </c>
      <c r="F203" s="348">
        <f t="shared" si="2"/>
        <v>26</v>
      </c>
    </row>
    <row r="204" spans="2:7">
      <c r="B204" s="347" t="s">
        <v>252</v>
      </c>
      <c r="C204" s="138">
        <v>18</v>
      </c>
      <c r="D204" s="138">
        <v>0</v>
      </c>
      <c r="E204" s="138">
        <v>0</v>
      </c>
      <c r="F204" s="348">
        <f t="shared" si="2"/>
        <v>18</v>
      </c>
    </row>
    <row r="205" spans="2:7">
      <c r="B205" s="347" t="s">
        <v>253</v>
      </c>
      <c r="C205" s="138">
        <v>2</v>
      </c>
      <c r="D205" s="138">
        <v>0</v>
      </c>
      <c r="E205" s="138">
        <v>0</v>
      </c>
      <c r="F205" s="348">
        <f t="shared" si="2"/>
        <v>2</v>
      </c>
    </row>
    <row r="206" spans="2:7">
      <c r="B206" s="347" t="s">
        <v>181</v>
      </c>
      <c r="C206" s="138"/>
      <c r="D206" s="138"/>
      <c r="E206" s="138"/>
      <c r="F206" s="348">
        <f>SUM(F200:F205)</f>
        <v>106</v>
      </c>
    </row>
    <row r="207" spans="2:7">
      <c r="B207" s="347" t="s">
        <v>213</v>
      </c>
      <c r="C207" s="138"/>
      <c r="D207" s="138"/>
      <c r="E207" s="138"/>
      <c r="F207" s="348"/>
    </row>
    <row r="208" spans="2:7">
      <c r="B208" s="347" t="s">
        <v>247</v>
      </c>
      <c r="C208" s="138">
        <v>3</v>
      </c>
      <c r="D208" s="138">
        <v>0</v>
      </c>
      <c r="E208" s="138">
        <v>0</v>
      </c>
      <c r="F208" s="366">
        <f>SUM(C208:E208)</f>
        <v>3</v>
      </c>
    </row>
    <row r="209" spans="2:8">
      <c r="B209" s="347" t="s">
        <v>248</v>
      </c>
      <c r="C209" s="138">
        <v>11</v>
      </c>
      <c r="D209" s="138">
        <v>0</v>
      </c>
      <c r="E209" s="138">
        <v>3</v>
      </c>
      <c r="F209" s="366">
        <f t="shared" ref="F209:F213" si="3">SUM(C209:E209)</f>
        <v>14</v>
      </c>
    </row>
    <row r="210" spans="2:8">
      <c r="B210" s="347" t="s">
        <v>318</v>
      </c>
      <c r="C210" s="138">
        <v>47</v>
      </c>
      <c r="D210" s="138">
        <v>0</v>
      </c>
      <c r="E210" s="138">
        <v>8</v>
      </c>
      <c r="F210" s="366">
        <f t="shared" si="3"/>
        <v>55</v>
      </c>
    </row>
    <row r="211" spans="2:8">
      <c r="B211" s="347" t="s">
        <v>251</v>
      </c>
      <c r="C211" s="138">
        <v>9</v>
      </c>
      <c r="D211" s="138">
        <v>0</v>
      </c>
      <c r="E211" s="138">
        <v>0</v>
      </c>
      <c r="F211" s="366">
        <f t="shared" si="3"/>
        <v>9</v>
      </c>
    </row>
    <row r="212" spans="2:8">
      <c r="B212" s="347" t="s">
        <v>252</v>
      </c>
      <c r="C212" s="138">
        <v>17</v>
      </c>
      <c r="D212" s="138">
        <v>0</v>
      </c>
      <c r="E212" s="138">
        <v>0.4</v>
      </c>
      <c r="F212" s="366">
        <f t="shared" si="3"/>
        <v>17.399999999999999</v>
      </c>
    </row>
    <row r="213" spans="2:8">
      <c r="B213" s="347" t="s">
        <v>253</v>
      </c>
      <c r="C213" s="138">
        <v>4</v>
      </c>
      <c r="D213" s="138">
        <v>0</v>
      </c>
      <c r="E213" s="138">
        <v>0</v>
      </c>
      <c r="F213" s="366">
        <f t="shared" si="3"/>
        <v>4</v>
      </c>
    </row>
    <row r="214" spans="2:8" ht="16.5" thickBot="1">
      <c r="B214" s="349" t="s">
        <v>184</v>
      </c>
      <c r="C214" s="350">
        <v>94</v>
      </c>
      <c r="D214" s="350">
        <v>0</v>
      </c>
      <c r="E214" s="350">
        <v>11</v>
      </c>
      <c r="F214" s="368">
        <f>SUM(F208:F213)</f>
        <v>102.4</v>
      </c>
    </row>
    <row r="215" spans="2:8" ht="16.5" thickBot="1">
      <c r="B215" s="135" t="s">
        <v>186</v>
      </c>
      <c r="C215" s="132"/>
      <c r="D215" s="132"/>
      <c r="E215" s="132"/>
      <c r="F215" s="266">
        <f>F206-F214</f>
        <v>3.5999999999999943</v>
      </c>
      <c r="H215" s="59">
        <f>F215/F214</f>
        <v>3.5156249999999944E-2</v>
      </c>
    </row>
    <row r="217" spans="2:8">
      <c r="B217" s="42" t="s">
        <v>319</v>
      </c>
    </row>
    <row r="218" spans="2:8">
      <c r="B218" s="117"/>
      <c r="C218"/>
      <c r="D218"/>
      <c r="E218"/>
      <c r="F218"/>
    </row>
    <row r="219" spans="2:8">
      <c r="B219"/>
      <c r="C219"/>
      <c r="D219"/>
      <c r="E219"/>
      <c r="F219"/>
    </row>
    <row r="220" spans="2:8">
      <c r="C220"/>
      <c r="D220"/>
      <c r="E220"/>
      <c r="F220"/>
    </row>
    <row r="231" spans="2:9" ht="16.5" thickBot="1">
      <c r="C231" s="2" t="s">
        <v>128</v>
      </c>
      <c r="D231" s="2" t="s">
        <v>125</v>
      </c>
      <c r="E231" s="2" t="s">
        <v>120</v>
      </c>
      <c r="F231" s="2" t="s">
        <v>208</v>
      </c>
      <c r="G231" s="2" t="s">
        <v>209</v>
      </c>
    </row>
    <row r="232" spans="2:9" ht="16.5" thickBot="1">
      <c r="B232" s="2" t="s">
        <v>256</v>
      </c>
      <c r="C232" s="339">
        <v>11</v>
      </c>
      <c r="D232" s="339">
        <v>13</v>
      </c>
      <c r="E232" s="339">
        <v>17</v>
      </c>
      <c r="F232" s="339">
        <v>36</v>
      </c>
      <c r="G232" s="339">
        <v>29</v>
      </c>
    </row>
    <row r="233" spans="2:9" ht="16.5" thickBot="1">
      <c r="B233" s="2" t="s">
        <v>257</v>
      </c>
      <c r="C233" s="337">
        <v>17</v>
      </c>
      <c r="D233" s="337">
        <v>19</v>
      </c>
      <c r="E233" s="337">
        <v>20</v>
      </c>
      <c r="F233" s="337">
        <v>24</v>
      </c>
      <c r="G233" s="337">
        <v>22</v>
      </c>
    </row>
    <row r="234" spans="2:9">
      <c r="C234" s="48"/>
      <c r="D234"/>
      <c r="E234"/>
      <c r="F234"/>
      <c r="G234"/>
    </row>
    <row r="235" spans="2:9">
      <c r="C235" s="338"/>
      <c r="D235"/>
      <c r="E235"/>
      <c r="F235"/>
      <c r="G235"/>
    </row>
    <row r="236" spans="2:9">
      <c r="B236" s="19" t="s">
        <v>320</v>
      </c>
      <c r="C236" s="338"/>
      <c r="D236"/>
      <c r="E236"/>
      <c r="F236"/>
      <c r="G236"/>
    </row>
    <row r="237" spans="2:9">
      <c r="B237" s="41"/>
      <c r="C237"/>
    </row>
    <row r="238" spans="2:9" ht="17.45" thickBot="1">
      <c r="B238" s="124" t="s">
        <v>296</v>
      </c>
      <c r="C238" s="125" t="s">
        <v>22</v>
      </c>
      <c r="G238" s="126" t="s">
        <v>321</v>
      </c>
    </row>
    <row r="239" spans="2:9" ht="16.5" thickBot="1">
      <c r="B239" s="353" t="s">
        <v>174</v>
      </c>
      <c r="C239" s="375"/>
      <c r="G239" s="124" t="s">
        <v>296</v>
      </c>
      <c r="H239" s="125" t="s">
        <v>322</v>
      </c>
      <c r="I239" s="125" t="s">
        <v>323</v>
      </c>
    </row>
    <row r="240" spans="2:9" ht="16.5" thickBot="1">
      <c r="B240" s="353" t="s">
        <v>169</v>
      </c>
      <c r="C240" s="357">
        <v>13</v>
      </c>
      <c r="G240" s="353" t="s">
        <v>324</v>
      </c>
      <c r="H240" s="376"/>
      <c r="I240" s="375"/>
    </row>
    <row r="241" spans="2:9">
      <c r="B241" s="354" t="s">
        <v>197</v>
      </c>
      <c r="C241" s="358">
        <v>0</v>
      </c>
      <c r="G241" s="353" t="s">
        <v>325</v>
      </c>
      <c r="H241" s="377">
        <v>2227</v>
      </c>
      <c r="I241" s="378">
        <v>2426</v>
      </c>
    </row>
    <row r="242" spans="2:9">
      <c r="B242" s="354" t="s">
        <v>198</v>
      </c>
      <c r="C242" s="358">
        <v>57</v>
      </c>
      <c r="G242" s="354" t="s">
        <v>326</v>
      </c>
      <c r="H242" s="113">
        <v>685</v>
      </c>
      <c r="I242" s="141">
        <v>747</v>
      </c>
    </row>
    <row r="243" spans="2:9">
      <c r="B243" s="354" t="s">
        <v>200</v>
      </c>
      <c r="C243" s="358">
        <v>69</v>
      </c>
      <c r="G243" s="354" t="s">
        <v>327</v>
      </c>
      <c r="H243" s="113">
        <v>97</v>
      </c>
      <c r="I243" s="141">
        <v>105</v>
      </c>
    </row>
    <row r="244" spans="2:9">
      <c r="B244" s="354" t="s">
        <v>274</v>
      </c>
      <c r="C244" s="360"/>
      <c r="G244" s="354" t="s">
        <v>328</v>
      </c>
      <c r="H244" s="120">
        <v>3009</v>
      </c>
      <c r="I244" s="355">
        <v>3278</v>
      </c>
    </row>
    <row r="245" spans="2:9">
      <c r="B245" s="354" t="s">
        <v>329</v>
      </c>
      <c r="C245" s="358">
        <v>8</v>
      </c>
      <c r="G245" s="354" t="s">
        <v>330</v>
      </c>
      <c r="H245" s="137"/>
      <c r="I245" s="141"/>
    </row>
    <row r="246" spans="2:9">
      <c r="B246" s="354" t="s">
        <v>197</v>
      </c>
      <c r="C246" s="358">
        <v>0</v>
      </c>
      <c r="G246" s="354" t="s">
        <v>331</v>
      </c>
      <c r="H246" s="113">
        <v>176</v>
      </c>
      <c r="I246" s="141">
        <v>176</v>
      </c>
    </row>
    <row r="247" spans="2:9">
      <c r="B247" s="354" t="s">
        <v>198</v>
      </c>
      <c r="C247" s="358">
        <v>58</v>
      </c>
      <c r="G247" s="354" t="s">
        <v>332</v>
      </c>
      <c r="H247" s="113">
        <v>907</v>
      </c>
      <c r="I247" s="141">
        <v>638</v>
      </c>
    </row>
    <row r="248" spans="2:9" ht="16.5" thickBot="1">
      <c r="B248" s="356" t="s">
        <v>276</v>
      </c>
      <c r="C248" s="361">
        <f>SUM(C245:C247)</f>
        <v>66</v>
      </c>
      <c r="G248" s="354" t="s">
        <v>333</v>
      </c>
      <c r="H248" s="113">
        <v>59</v>
      </c>
      <c r="I248" s="141">
        <v>59</v>
      </c>
    </row>
    <row r="249" spans="2:9" ht="16.5" thickBot="1">
      <c r="B249" s="127" t="s">
        <v>312</v>
      </c>
      <c r="C249" s="125">
        <f>C243-C248</f>
        <v>3</v>
      </c>
      <c r="D249" s="59">
        <f>C249/C248</f>
        <v>4.5454545454545456E-2</v>
      </c>
      <c r="G249" s="356" t="s">
        <v>328</v>
      </c>
      <c r="H249" s="379">
        <v>1142</v>
      </c>
      <c r="I249" s="125">
        <v>873</v>
      </c>
    </row>
    <row r="250" spans="2:9" ht="16.5" thickBot="1">
      <c r="G250" s="127" t="s">
        <v>334</v>
      </c>
      <c r="H250" s="128">
        <v>4150</v>
      </c>
      <c r="I250" s="128">
        <v>4150</v>
      </c>
    </row>
    <row r="252" spans="2:9">
      <c r="B252" s="19" t="s">
        <v>335</v>
      </c>
      <c r="C252"/>
      <c r="D252"/>
      <c r="E252"/>
      <c r="F252"/>
      <c r="G252"/>
    </row>
    <row r="253" spans="2:9" ht="16.5" thickBot="1">
      <c r="B253"/>
      <c r="C253"/>
      <c r="D253"/>
      <c r="E253"/>
      <c r="F253"/>
      <c r="G253"/>
    </row>
    <row r="254" spans="2:9" ht="16.5" thickBot="1">
      <c r="B254" s="129" t="s">
        <v>301</v>
      </c>
      <c r="C254" s="130" t="s">
        <v>169</v>
      </c>
      <c r="D254" s="130" t="s">
        <v>170</v>
      </c>
      <c r="E254" s="130" t="s">
        <v>302</v>
      </c>
      <c r="F254" s="130" t="s">
        <v>216</v>
      </c>
      <c r="G254"/>
    </row>
    <row r="255" spans="2:9" ht="16.5" thickBot="1">
      <c r="B255" s="345" t="s">
        <v>336</v>
      </c>
      <c r="C255" s="346"/>
      <c r="D255" s="346"/>
      <c r="E255" s="346"/>
      <c r="F255" s="370"/>
      <c r="G255"/>
    </row>
    <row r="256" spans="2:9">
      <c r="B256" s="345" t="s">
        <v>278</v>
      </c>
      <c r="C256" s="346">
        <v>698</v>
      </c>
      <c r="D256" s="346">
        <v>0</v>
      </c>
      <c r="E256" s="346">
        <v>0</v>
      </c>
      <c r="F256" s="344">
        <v>698</v>
      </c>
      <c r="G256"/>
    </row>
    <row r="257" spans="2:7">
      <c r="B257" s="347" t="s">
        <v>279</v>
      </c>
      <c r="C257" s="138">
        <v>222</v>
      </c>
      <c r="D257" s="138">
        <v>0</v>
      </c>
      <c r="E257" s="138">
        <v>0</v>
      </c>
      <c r="F257" s="348">
        <v>222</v>
      </c>
      <c r="G257"/>
    </row>
    <row r="258" spans="2:7">
      <c r="B258" s="347" t="s">
        <v>337</v>
      </c>
      <c r="C258" s="138">
        <v>0</v>
      </c>
      <c r="D258" s="138">
        <v>-14</v>
      </c>
      <c r="E258" s="138">
        <v>0</v>
      </c>
      <c r="F258" s="348">
        <v>-14</v>
      </c>
      <c r="G258"/>
    </row>
    <row r="259" spans="2:7">
      <c r="B259" s="347" t="s">
        <v>181</v>
      </c>
      <c r="C259" s="138">
        <v>920</v>
      </c>
      <c r="D259" s="138">
        <v>-14</v>
      </c>
      <c r="E259" s="138">
        <v>0</v>
      </c>
      <c r="F259" s="348">
        <v>907</v>
      </c>
      <c r="G259"/>
    </row>
    <row r="260" spans="2:7">
      <c r="B260" s="347" t="s">
        <v>274</v>
      </c>
      <c r="C260" s="138"/>
      <c r="D260" s="138"/>
      <c r="E260" s="138"/>
      <c r="F260" s="348"/>
      <c r="G260"/>
    </row>
    <row r="261" spans="2:7">
      <c r="B261" s="347" t="s">
        <v>278</v>
      </c>
      <c r="C261" s="138">
        <v>238</v>
      </c>
      <c r="D261" s="138">
        <v>104</v>
      </c>
      <c r="E261" s="138">
        <v>0</v>
      </c>
      <c r="F261" s="348">
        <v>342</v>
      </c>
      <c r="G261"/>
    </row>
    <row r="262" spans="2:7">
      <c r="B262" s="347" t="s">
        <v>279</v>
      </c>
      <c r="C262" s="138">
        <v>98</v>
      </c>
      <c r="D262" s="138">
        <v>0</v>
      </c>
      <c r="E262" s="138">
        <v>8</v>
      </c>
      <c r="F262" s="348">
        <v>106</v>
      </c>
      <c r="G262"/>
    </row>
    <row r="263" spans="2:7" ht="16.5" thickBot="1">
      <c r="B263" s="349" t="s">
        <v>184</v>
      </c>
      <c r="C263" s="350">
        <v>336</v>
      </c>
      <c r="D263" s="350">
        <v>104</v>
      </c>
      <c r="E263" s="350">
        <v>8</v>
      </c>
      <c r="F263" s="340">
        <v>448</v>
      </c>
      <c r="G263"/>
    </row>
    <row r="264" spans="2:7" ht="16.5" thickBot="1">
      <c r="B264" s="131" t="s">
        <v>186</v>
      </c>
      <c r="C264" s="132"/>
      <c r="D264" s="132"/>
      <c r="E264" s="132"/>
      <c r="F264" s="132">
        <f>F259-F263</f>
        <v>459</v>
      </c>
      <c r="G264"/>
    </row>
    <row r="265" spans="2:7">
      <c r="B265"/>
      <c r="C265"/>
      <c r="D265"/>
      <c r="E265"/>
      <c r="F265"/>
      <c r="G265"/>
    </row>
    <row r="267" spans="2:7">
      <c r="B267" s="1" t="s">
        <v>338</v>
      </c>
      <c r="C267" s="73"/>
    </row>
    <row r="283" spans="2:7">
      <c r="C283" s="2" t="s">
        <v>128</v>
      </c>
      <c r="D283" s="2" t="s">
        <v>125</v>
      </c>
      <c r="E283" s="2" t="s">
        <v>120</v>
      </c>
      <c r="F283" s="2" t="s">
        <v>208</v>
      </c>
      <c r="G283" s="2" t="s">
        <v>209</v>
      </c>
    </row>
    <row r="284" spans="2:7">
      <c r="B284" s="2" t="s">
        <v>244</v>
      </c>
      <c r="C284" s="105">
        <v>120.46299999999999</v>
      </c>
      <c r="D284" s="105">
        <v>130.28199999999998</v>
      </c>
      <c r="E284" s="105">
        <v>153.29957585576275</v>
      </c>
      <c r="F284" s="105">
        <v>223.53599999999997</v>
      </c>
      <c r="G284" s="105">
        <v>279.00200000000001</v>
      </c>
    </row>
    <row r="285" spans="2:7">
      <c r="B285" s="2" t="s">
        <v>289</v>
      </c>
      <c r="C285" s="105">
        <v>84.742795614184331</v>
      </c>
      <c r="D285" s="105">
        <v>84.132516303106172</v>
      </c>
      <c r="E285" s="105">
        <v>86.515582812379989</v>
      </c>
      <c r="F285" s="105">
        <v>94.257633689637686</v>
      </c>
      <c r="G285" s="105">
        <v>97.803994831291718</v>
      </c>
    </row>
    <row r="287" spans="2:7">
      <c r="B287" s="19" t="s">
        <v>339</v>
      </c>
      <c r="C287"/>
    </row>
    <row r="288" spans="2:7">
      <c r="B288" s="41"/>
      <c r="C288"/>
    </row>
    <row r="290" spans="2:4">
      <c r="B290" s="19" t="s">
        <v>340</v>
      </c>
    </row>
    <row r="292" spans="2:4" ht="16.5" thickBot="1">
      <c r="B292" s="124" t="s">
        <v>296</v>
      </c>
      <c r="C292" s="125" t="s">
        <v>22</v>
      </c>
    </row>
    <row r="293" spans="2:4" ht="16.5" thickBot="1">
      <c r="B293" s="353" t="s">
        <v>336</v>
      </c>
      <c r="C293" s="375"/>
    </row>
    <row r="294" spans="2:4">
      <c r="B294" s="353" t="s">
        <v>169</v>
      </c>
      <c r="C294" s="357">
        <v>13</v>
      </c>
    </row>
    <row r="295" spans="2:4">
      <c r="B295" s="354" t="s">
        <v>197</v>
      </c>
      <c r="C295" s="358">
        <v>0</v>
      </c>
    </row>
    <row r="296" spans="2:4">
      <c r="B296" s="354" t="s">
        <v>198</v>
      </c>
      <c r="C296" s="358">
        <v>46</v>
      </c>
    </row>
    <row r="297" spans="2:4">
      <c r="B297" s="354" t="s">
        <v>200</v>
      </c>
      <c r="C297" s="358">
        <f>C294+C296</f>
        <v>59</v>
      </c>
    </row>
    <row r="298" spans="2:4">
      <c r="B298" s="354" t="s">
        <v>291</v>
      </c>
      <c r="C298" s="360"/>
    </row>
    <row r="299" spans="2:4">
      <c r="B299" s="354" t="s">
        <v>169</v>
      </c>
      <c r="C299" s="358">
        <v>15</v>
      </c>
    </row>
    <row r="300" spans="2:4">
      <c r="B300" s="354" t="s">
        <v>341</v>
      </c>
      <c r="C300" s="358">
        <v>0</v>
      </c>
    </row>
    <row r="301" spans="2:4">
      <c r="B301" s="354" t="s">
        <v>198</v>
      </c>
      <c r="C301" s="358">
        <v>46</v>
      </c>
    </row>
    <row r="302" spans="2:4" ht="16.5" thickBot="1">
      <c r="B302" s="356" t="s">
        <v>293</v>
      </c>
      <c r="C302" s="361">
        <f>SUM(C299:C301)</f>
        <v>61</v>
      </c>
    </row>
    <row r="303" spans="2:4" ht="16.5" thickBot="1">
      <c r="B303" s="127" t="s">
        <v>312</v>
      </c>
      <c r="C303" s="125">
        <f>C297-C302</f>
        <v>-2</v>
      </c>
      <c r="D303" s="59">
        <f>C303/C302</f>
        <v>-3.2786885245901641E-2</v>
      </c>
    </row>
  </sheetData>
  <mergeCells count="2">
    <mergeCell ref="A1:B1"/>
    <mergeCell ref="M14:M15"/>
  </mergeCells>
  <hyperlinks>
    <hyperlink ref="A2" location="Cover!A1" display="Return to Cover tab" xr:uid="{82830093-00E9-4CF6-8B06-0CA9463BA9AB}"/>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8730B-B7AA-48EA-B184-C8B477DE9A5B}">
  <dimension ref="A1:M298"/>
  <sheetViews>
    <sheetView zoomScale="70" zoomScaleNormal="70" workbookViewId="0">
      <selection sqref="A1:B1"/>
    </sheetView>
  </sheetViews>
  <sheetFormatPr defaultColWidth="0" defaultRowHeight="15.95"/>
  <cols>
    <col min="1" max="1" width="8.75" style="2" customWidth="1"/>
    <col min="2" max="2" width="72.5" style="2" bestFit="1" customWidth="1"/>
    <col min="3" max="3" width="13.625" style="2" customWidth="1"/>
    <col min="4" max="5" width="11.625" style="2" customWidth="1"/>
    <col min="6" max="6" width="14.25" style="2" customWidth="1"/>
    <col min="7" max="7" width="15.25" style="2" customWidth="1"/>
    <col min="8" max="8" width="11.625" style="2" customWidth="1"/>
    <col min="9" max="9" width="37.75" style="2" customWidth="1"/>
    <col min="10" max="10" width="18.25" style="2" customWidth="1"/>
    <col min="11" max="11" width="18.375" style="2" customWidth="1"/>
    <col min="12" max="12" width="11.125" style="2" customWidth="1"/>
    <col min="13" max="13" width="0" style="2" hidden="1" customWidth="1"/>
    <col min="14" max="16384" width="8.75" style="2" hidden="1"/>
  </cols>
  <sheetData>
    <row r="1" spans="1:13" s="10" customFormat="1" ht="27.6">
      <c r="A1" s="397" t="e" cm="1">
        <f t="array" aca="1" ref="A1" ca="1">RIGHT(CELL("filename",A1),LEN(CELL("filename",A1))-FIND("]",CELL("filename",A1)))</f>
        <v>#VALUE!</v>
      </c>
      <c r="B1" s="397"/>
    </row>
    <row r="2" spans="1:13">
      <c r="A2" s="11" t="s">
        <v>11</v>
      </c>
      <c r="C2" s="2" t="s">
        <v>80</v>
      </c>
    </row>
    <row r="3" spans="1:13">
      <c r="A3" s="11"/>
      <c r="C3"/>
    </row>
    <row r="4" spans="1:13">
      <c r="B4" s="19" t="s">
        <v>342</v>
      </c>
      <c r="C4"/>
    </row>
    <row r="5" spans="1:13">
      <c r="B5" s="19"/>
      <c r="C5"/>
    </row>
    <row r="6" spans="1:13" ht="16.5" thickBot="1">
      <c r="B6" s="43" t="s">
        <v>134</v>
      </c>
      <c r="C6" s="44" t="s">
        <v>135</v>
      </c>
    </row>
    <row r="7" spans="1:13" ht="16.5" thickBot="1">
      <c r="B7" s="45" t="s">
        <v>136</v>
      </c>
      <c r="C7" s="142">
        <f>H57+G132+E169+F206+C247+C256+C292+H253</f>
        <v>2649.5713475368761</v>
      </c>
    </row>
    <row r="8" spans="1:13" ht="16.5" thickBot="1">
      <c r="B8" s="45" t="s">
        <v>138</v>
      </c>
      <c r="C8" s="143">
        <f>H63+G138+E172+F216+C260+H254+C297</f>
        <v>2684.1402026736109</v>
      </c>
    </row>
    <row r="9" spans="1:13" ht="16.5" thickBot="1">
      <c r="B9" s="45" t="s">
        <v>140</v>
      </c>
      <c r="C9" s="144">
        <f>C7-C8</f>
        <v>-34.568855136734783</v>
      </c>
      <c r="D9" s="136">
        <f>C9/C8</f>
        <v>-1.2878930505307262E-2</v>
      </c>
    </row>
    <row r="10" spans="1:13">
      <c r="B10"/>
    </row>
    <row r="11" spans="1:13" ht="17.100000000000001">
      <c r="B11" s="126" t="s">
        <v>343</v>
      </c>
      <c r="C11"/>
      <c r="D11"/>
      <c r="E11"/>
      <c r="F11"/>
      <c r="G11"/>
      <c r="H11"/>
      <c r="I11"/>
      <c r="J11"/>
      <c r="K11"/>
      <c r="L11"/>
      <c r="M11"/>
    </row>
    <row r="12" spans="1:13">
      <c r="B12" s="19"/>
      <c r="C12"/>
      <c r="D12"/>
      <c r="E12"/>
      <c r="F12"/>
      <c r="G12"/>
      <c r="H12"/>
      <c r="I12"/>
      <c r="J12"/>
      <c r="K12"/>
      <c r="L12"/>
      <c r="M12"/>
    </row>
    <row r="13" spans="1:13" ht="16.5" thickBot="1">
      <c r="B13" s="124" t="s">
        <v>296</v>
      </c>
      <c r="C13" s="125" t="s">
        <v>17</v>
      </c>
      <c r="D13"/>
      <c r="E13"/>
      <c r="F13"/>
      <c r="G13"/>
      <c r="H13"/>
      <c r="I13"/>
      <c r="J13"/>
      <c r="K13"/>
      <c r="L13"/>
      <c r="M13"/>
    </row>
    <row r="14" spans="1:13" ht="16.5" thickBot="1">
      <c r="B14" s="353" t="s">
        <v>344</v>
      </c>
      <c r="C14" s="375"/>
      <c r="D14" s="107"/>
      <c r="E14"/>
      <c r="F14"/>
      <c r="G14"/>
      <c r="H14"/>
      <c r="I14"/>
      <c r="J14"/>
      <c r="K14"/>
      <c r="L14"/>
      <c r="M14" s="414" t="s">
        <v>83</v>
      </c>
    </row>
    <row r="15" spans="1:13" ht="16.5" customHeight="1" thickBot="1">
      <c r="B15" s="353" t="s">
        <v>169</v>
      </c>
      <c r="C15" s="357">
        <v>374</v>
      </c>
      <c r="D15" s="106"/>
      <c r="E15"/>
      <c r="F15"/>
      <c r="G15"/>
      <c r="H15"/>
      <c r="I15"/>
      <c r="J15"/>
      <c r="K15"/>
      <c r="L15"/>
      <c r="M15" s="415"/>
    </row>
    <row r="16" spans="1:13" ht="16.5" thickBot="1">
      <c r="B16" s="354" t="s">
        <v>197</v>
      </c>
      <c r="C16" s="358">
        <v>454</v>
      </c>
      <c r="D16" s="106"/>
      <c r="E16"/>
      <c r="F16"/>
      <c r="G16"/>
      <c r="H16"/>
      <c r="I16"/>
      <c r="J16"/>
      <c r="K16"/>
      <c r="L16"/>
      <c r="M16" s="49">
        <v>-39</v>
      </c>
    </row>
    <row r="17" spans="2:13" ht="16.5" thickBot="1">
      <c r="B17" s="354" t="s">
        <v>198</v>
      </c>
      <c r="C17" s="358">
        <v>728</v>
      </c>
      <c r="D17" s="106"/>
      <c r="E17"/>
      <c r="F17"/>
      <c r="G17"/>
      <c r="H17"/>
      <c r="I17"/>
      <c r="J17"/>
      <c r="K17"/>
      <c r="L17"/>
      <c r="M17" s="49">
        <v>51</v>
      </c>
    </row>
    <row r="18" spans="2:13" ht="16.5" thickBot="1">
      <c r="B18" s="354" t="s">
        <v>188</v>
      </c>
      <c r="C18" s="358">
        <v>2</v>
      </c>
      <c r="D18" s="106"/>
      <c r="F18"/>
      <c r="G18"/>
      <c r="H18"/>
      <c r="L18"/>
      <c r="M18" s="49">
        <v>-636</v>
      </c>
    </row>
    <row r="19" spans="2:13" ht="16.5" thickBot="1">
      <c r="B19" s="354" t="s">
        <v>200</v>
      </c>
      <c r="C19" s="359">
        <v>1558</v>
      </c>
      <c r="D19" s="106"/>
      <c r="L19"/>
      <c r="M19" s="49">
        <v>-4</v>
      </c>
    </row>
    <row r="20" spans="2:13" ht="16.5" thickBot="1">
      <c r="B20" s="354" t="s">
        <v>345</v>
      </c>
      <c r="C20" s="360"/>
      <c r="D20" s="106"/>
      <c r="L20"/>
      <c r="M20" s="49">
        <v>0</v>
      </c>
    </row>
    <row r="21" spans="2:13" ht="16.5" customHeight="1" thickBot="1">
      <c r="B21" s="354" t="s">
        <v>169</v>
      </c>
      <c r="C21" s="358">
        <v>417</v>
      </c>
      <c r="D21" s="107"/>
      <c r="L21" s="380"/>
      <c r="M21" s="49">
        <v>5</v>
      </c>
    </row>
    <row r="22" spans="2:13">
      <c r="B22" s="354" t="s">
        <v>197</v>
      </c>
      <c r="C22" s="358">
        <v>418</v>
      </c>
      <c r="L22"/>
      <c r="M22" s="2">
        <v>0</v>
      </c>
    </row>
    <row r="23" spans="2:13">
      <c r="B23" s="354" t="s">
        <v>198</v>
      </c>
      <c r="C23" s="358">
        <v>747</v>
      </c>
      <c r="L23"/>
    </row>
    <row r="24" spans="2:13" ht="16.5" thickBot="1">
      <c r="B24" s="356" t="s">
        <v>276</v>
      </c>
      <c r="C24" s="362">
        <v>1582</v>
      </c>
      <c r="L24"/>
    </row>
    <row r="25" spans="2:13" ht="16.5" thickBot="1">
      <c r="B25" s="127" t="s">
        <v>312</v>
      </c>
      <c r="C25" s="128">
        <f>C19-C24</f>
        <v>-24</v>
      </c>
      <c r="D25" s="59">
        <f>C25/C24</f>
        <v>-1.5170670037926675E-2</v>
      </c>
      <c r="L25"/>
      <c r="M25" s="2" t="s">
        <v>58</v>
      </c>
    </row>
    <row r="26" spans="2:13">
      <c r="L26"/>
      <c r="M26" s="2" t="s">
        <v>58</v>
      </c>
    </row>
    <row r="27" spans="2:13" ht="16.5" customHeight="1">
      <c r="B27"/>
      <c r="C27"/>
      <c r="L27"/>
      <c r="M27" s="2" t="s">
        <v>58</v>
      </c>
    </row>
    <row r="28" spans="2:13">
      <c r="B28" s="47"/>
      <c r="C28"/>
      <c r="L28"/>
      <c r="M28" s="2" t="s">
        <v>58</v>
      </c>
    </row>
    <row r="29" spans="2:13">
      <c r="B29" s="19" t="s">
        <v>346</v>
      </c>
      <c r="C29"/>
      <c r="D29"/>
      <c r="E29"/>
      <c r="F29"/>
      <c r="G29"/>
      <c r="H29"/>
      <c r="I29"/>
      <c r="J29"/>
      <c r="K29"/>
      <c r="L29"/>
    </row>
    <row r="30" spans="2:13" ht="16.5" thickBot="1">
      <c r="B30" s="19"/>
      <c r="C30"/>
      <c r="D30"/>
      <c r="E30"/>
      <c r="F30"/>
      <c r="G30"/>
      <c r="H30"/>
      <c r="I30"/>
      <c r="J30"/>
      <c r="K30"/>
      <c r="L30"/>
    </row>
    <row r="31" spans="2:13" ht="16.5" thickBot="1">
      <c r="B31" s="129" t="s">
        <v>301</v>
      </c>
      <c r="C31" s="159" t="s">
        <v>169</v>
      </c>
      <c r="D31" s="130" t="s">
        <v>170</v>
      </c>
      <c r="E31" s="130" t="s">
        <v>302</v>
      </c>
      <c r="F31" s="130" t="s">
        <v>164</v>
      </c>
      <c r="G31" s="130" t="s">
        <v>172</v>
      </c>
      <c r="H31" s="130" t="s">
        <v>216</v>
      </c>
      <c r="K31"/>
      <c r="L31"/>
    </row>
    <row r="32" spans="2:13" ht="16.5" thickBot="1">
      <c r="B32" s="342" t="s">
        <v>303</v>
      </c>
      <c r="C32" s="343"/>
      <c r="D32" s="343"/>
      <c r="E32" s="343"/>
      <c r="F32" s="343"/>
      <c r="G32" s="343"/>
      <c r="H32" s="344"/>
      <c r="K32"/>
      <c r="L32"/>
    </row>
    <row r="33" spans="2:12">
      <c r="B33" s="345" t="s">
        <v>183</v>
      </c>
      <c r="C33" s="367">
        <v>63</v>
      </c>
      <c r="D33" s="367">
        <v>80</v>
      </c>
      <c r="E33" s="367">
        <v>24</v>
      </c>
      <c r="F33" s="367">
        <v>0</v>
      </c>
      <c r="G33" s="367">
        <v>-4</v>
      </c>
      <c r="H33" s="365">
        <f>SUM(C33:G33)</f>
        <v>163</v>
      </c>
      <c r="K33"/>
      <c r="L33"/>
    </row>
    <row r="34" spans="2:12">
      <c r="B34" s="347" t="s">
        <v>176</v>
      </c>
      <c r="C34" s="303">
        <v>32</v>
      </c>
      <c r="D34" s="303">
        <v>10</v>
      </c>
      <c r="E34" s="303">
        <v>0</v>
      </c>
      <c r="F34" s="303">
        <v>0</v>
      </c>
      <c r="G34" s="303">
        <v>0</v>
      </c>
      <c r="H34" s="366">
        <f>SUM(C34:G34)</f>
        <v>42</v>
      </c>
      <c r="K34"/>
      <c r="L34"/>
    </row>
    <row r="35" spans="2:12">
      <c r="B35" s="347" t="s">
        <v>177</v>
      </c>
      <c r="C35" s="303">
        <v>94</v>
      </c>
      <c r="D35" s="303">
        <v>7</v>
      </c>
      <c r="E35" s="303">
        <v>89</v>
      </c>
      <c r="F35" s="303">
        <v>0</v>
      </c>
      <c r="G35" s="303">
        <v>5</v>
      </c>
      <c r="H35" s="366">
        <f>SUM(C35:G35)</f>
        <v>195</v>
      </c>
      <c r="K35"/>
      <c r="L35"/>
    </row>
    <row r="36" spans="2:12">
      <c r="B36" s="347" t="s">
        <v>179</v>
      </c>
      <c r="C36" s="303">
        <v>0</v>
      </c>
      <c r="D36" s="303">
        <v>0</v>
      </c>
      <c r="E36" s="303">
        <v>0</v>
      </c>
      <c r="F36" s="303">
        <v>0</v>
      </c>
      <c r="G36" s="303">
        <v>0</v>
      </c>
      <c r="H36" s="366">
        <f>SUM(C36:G36)</f>
        <v>0</v>
      </c>
      <c r="K36"/>
      <c r="L36"/>
    </row>
    <row r="37" spans="2:12">
      <c r="B37" s="347" t="s">
        <v>181</v>
      </c>
      <c r="C37" s="138"/>
      <c r="D37" s="138"/>
      <c r="E37" s="138"/>
      <c r="F37" s="138"/>
      <c r="G37" s="138"/>
      <c r="H37" s="366">
        <v>402</v>
      </c>
      <c r="K37"/>
      <c r="L37"/>
    </row>
    <row r="38" spans="2:12" ht="16.5" thickBot="1">
      <c r="B38" s="347" t="s">
        <v>305</v>
      </c>
      <c r="C38" s="138"/>
      <c r="D38" s="138"/>
      <c r="E38" s="138"/>
      <c r="F38" s="138"/>
      <c r="G38" s="138"/>
      <c r="H38" s="348"/>
      <c r="K38"/>
      <c r="L38"/>
    </row>
    <row r="39" spans="2:12">
      <c r="B39" s="347" t="s">
        <v>183</v>
      </c>
      <c r="C39" s="303">
        <v>90</v>
      </c>
      <c r="D39" s="303">
        <v>82</v>
      </c>
      <c r="E39" s="303">
        <v>41</v>
      </c>
      <c r="F39" s="138">
        <v>0</v>
      </c>
      <c r="G39" s="138">
        <v>0</v>
      </c>
      <c r="H39" s="365">
        <f>SUM(C39:G39)</f>
        <v>213</v>
      </c>
      <c r="K39"/>
      <c r="L39"/>
    </row>
    <row r="40" spans="2:12">
      <c r="B40" s="347" t="s">
        <v>176</v>
      </c>
      <c r="C40" s="303">
        <v>71</v>
      </c>
      <c r="D40" s="303">
        <v>-35</v>
      </c>
      <c r="E40" s="303">
        <v>0</v>
      </c>
      <c r="F40" s="138">
        <v>0</v>
      </c>
      <c r="G40" s="138">
        <v>0</v>
      </c>
      <c r="H40" s="366">
        <f>SUM(C40:G40)</f>
        <v>36</v>
      </c>
      <c r="K40"/>
      <c r="L40"/>
    </row>
    <row r="41" spans="2:12">
      <c r="B41" s="347" t="s">
        <v>177</v>
      </c>
      <c r="C41" s="303">
        <v>169</v>
      </c>
      <c r="D41" s="303">
        <v>7</v>
      </c>
      <c r="E41" s="303">
        <v>89</v>
      </c>
      <c r="F41" s="138">
        <v>0</v>
      </c>
      <c r="G41" s="138">
        <v>0</v>
      </c>
      <c r="H41" s="366">
        <f>SUM(C41:G41)</f>
        <v>265</v>
      </c>
      <c r="K41"/>
      <c r="L41"/>
    </row>
    <row r="42" spans="2:12">
      <c r="B42" s="347" t="s">
        <v>179</v>
      </c>
      <c r="C42" s="303">
        <v>5</v>
      </c>
      <c r="D42" s="303">
        <v>0</v>
      </c>
      <c r="E42" s="303">
        <v>0</v>
      </c>
      <c r="F42" s="138">
        <v>0</v>
      </c>
      <c r="G42" s="138">
        <v>0</v>
      </c>
      <c r="H42" s="366">
        <f>SUM(C42:G42)</f>
        <v>5</v>
      </c>
      <c r="K42"/>
      <c r="L42"/>
    </row>
    <row r="43" spans="2:12" ht="16.5" thickBot="1">
      <c r="B43" s="349" t="s">
        <v>184</v>
      </c>
      <c r="C43" s="350"/>
      <c r="D43" s="350"/>
      <c r="E43" s="350"/>
      <c r="F43" s="350"/>
      <c r="G43" s="350"/>
      <c r="H43" s="341">
        <v>521</v>
      </c>
      <c r="K43"/>
      <c r="L43"/>
    </row>
    <row r="44" spans="2:12" ht="16.5" thickBot="1">
      <c r="B44" s="349" t="s">
        <v>185</v>
      </c>
      <c r="C44" s="350"/>
      <c r="D44" s="350"/>
      <c r="E44" s="350"/>
      <c r="F44" s="350"/>
      <c r="G44" s="350"/>
      <c r="H44" s="340"/>
      <c r="K44"/>
      <c r="L44"/>
    </row>
    <row r="45" spans="2:12" ht="16.5" thickBot="1">
      <c r="B45" s="129" t="s">
        <v>227</v>
      </c>
      <c r="C45" s="159"/>
      <c r="D45" s="130"/>
      <c r="E45" s="130"/>
      <c r="F45" s="130"/>
      <c r="G45" s="130"/>
      <c r="H45" s="369">
        <f>H37-H43</f>
        <v>-119</v>
      </c>
      <c r="I45" s="59">
        <f>H45/H43</f>
        <v>-0.22840690978886757</v>
      </c>
      <c r="K45"/>
      <c r="L45"/>
    </row>
    <row r="46" spans="2:12">
      <c r="B46" s="19"/>
      <c r="C46"/>
      <c r="D46"/>
      <c r="E46"/>
      <c r="F46"/>
      <c r="G46"/>
      <c r="K46"/>
      <c r="L46"/>
    </row>
    <row r="47" spans="2:12">
      <c r="B47" s="19"/>
      <c r="C47"/>
      <c r="D47"/>
      <c r="E47"/>
      <c r="F47"/>
      <c r="G47"/>
      <c r="K47"/>
      <c r="L47"/>
    </row>
    <row r="48" spans="2:12">
      <c r="B48"/>
      <c r="C48"/>
      <c r="D48"/>
      <c r="E48"/>
      <c r="F48"/>
      <c r="G48"/>
      <c r="K48"/>
    </row>
    <row r="49" spans="2:11">
      <c r="B49" s="19" t="s">
        <v>347</v>
      </c>
      <c r="C49"/>
      <c r="D49"/>
      <c r="E49"/>
      <c r="F49"/>
      <c r="G49"/>
      <c r="K49"/>
    </row>
    <row r="50" spans="2:11" ht="16.5" thickBot="1">
      <c r="B50"/>
      <c r="C50"/>
      <c r="D50"/>
      <c r="E50"/>
      <c r="F50"/>
      <c r="G50"/>
      <c r="K50"/>
    </row>
    <row r="51" spans="2:11" ht="16.5" thickBot="1">
      <c r="B51" s="129" t="s">
        <v>301</v>
      </c>
      <c r="C51" s="418" t="s">
        <v>169</v>
      </c>
      <c r="D51" s="419"/>
      <c r="E51" s="130" t="s">
        <v>170</v>
      </c>
      <c r="F51" s="130" t="s">
        <v>302</v>
      </c>
      <c r="G51" s="130" t="s">
        <v>172</v>
      </c>
      <c r="H51" s="130" t="s">
        <v>216</v>
      </c>
      <c r="K51"/>
    </row>
    <row r="52" spans="2:11" ht="16.5" thickBot="1">
      <c r="B52" s="345" t="s">
        <v>307</v>
      </c>
      <c r="C52" s="346"/>
      <c r="D52" s="346"/>
      <c r="E52" s="346"/>
      <c r="F52" s="346"/>
      <c r="G52" s="346"/>
      <c r="H52" s="370"/>
      <c r="K52"/>
    </row>
    <row r="53" spans="2:11">
      <c r="B53" s="345" t="s">
        <v>183</v>
      </c>
      <c r="C53" s="420">
        <v>115</v>
      </c>
      <c r="D53" s="420"/>
      <c r="E53" s="346">
        <v>371</v>
      </c>
      <c r="F53" s="346">
        <v>88</v>
      </c>
      <c r="G53" s="346">
        <v>-3</v>
      </c>
      <c r="H53" s="370">
        <f>C53+E53+F53+G53</f>
        <v>571</v>
      </c>
      <c r="K53"/>
    </row>
    <row r="54" spans="2:11">
      <c r="B54" s="347" t="s">
        <v>176</v>
      </c>
      <c r="C54" s="416">
        <v>51</v>
      </c>
      <c r="D54" s="416"/>
      <c r="E54" s="138">
        <v>34</v>
      </c>
      <c r="F54" s="138">
        <v>0</v>
      </c>
      <c r="G54" s="138">
        <v>1</v>
      </c>
      <c r="H54" s="372">
        <f t="shared" ref="H54:H56" si="0">C54+E54+F54+G54</f>
        <v>86</v>
      </c>
      <c r="K54"/>
    </row>
    <row r="55" spans="2:11">
      <c r="B55" s="347" t="s">
        <v>177</v>
      </c>
      <c r="C55" s="416">
        <v>208</v>
      </c>
      <c r="D55" s="416"/>
      <c r="E55" s="138">
        <v>49</v>
      </c>
      <c r="F55" s="138">
        <v>639</v>
      </c>
      <c r="G55" s="138">
        <v>5</v>
      </c>
      <c r="H55" s="372">
        <f t="shared" si="0"/>
        <v>901</v>
      </c>
      <c r="K55"/>
    </row>
    <row r="56" spans="2:11">
      <c r="B56" s="347" t="s">
        <v>179</v>
      </c>
      <c r="C56" s="416">
        <v>0</v>
      </c>
      <c r="D56" s="416"/>
      <c r="E56" s="138">
        <v>0</v>
      </c>
      <c r="F56" s="138">
        <v>0</v>
      </c>
      <c r="G56" s="138">
        <v>0</v>
      </c>
      <c r="H56" s="372">
        <f t="shared" si="0"/>
        <v>0</v>
      </c>
      <c r="K56"/>
    </row>
    <row r="57" spans="2:11">
      <c r="B57" s="347" t="s">
        <v>181</v>
      </c>
      <c r="C57" s="416"/>
      <c r="D57" s="416"/>
      <c r="E57" s="138"/>
      <c r="F57" s="138"/>
      <c r="G57" s="138"/>
      <c r="H57" s="373">
        <f>SUM(H53:H56)</f>
        <v>1558</v>
      </c>
      <c r="K57"/>
    </row>
    <row r="58" spans="2:11">
      <c r="B58" s="347" t="s">
        <v>348</v>
      </c>
      <c r="C58" s="138"/>
      <c r="D58" s="138"/>
      <c r="E58" s="138"/>
      <c r="F58" s="138"/>
      <c r="G58" s="138"/>
      <c r="H58" s="372"/>
      <c r="K58"/>
    </row>
    <row r="59" spans="2:11">
      <c r="B59" s="347" t="s">
        <v>183</v>
      </c>
      <c r="C59" s="416">
        <v>90</v>
      </c>
      <c r="D59" s="416"/>
      <c r="E59" s="138">
        <v>392</v>
      </c>
      <c r="F59" s="138">
        <v>107</v>
      </c>
      <c r="G59" s="138" t="s">
        <v>58</v>
      </c>
      <c r="H59" s="372">
        <f>C59+E59+F59</f>
        <v>589</v>
      </c>
      <c r="K59"/>
    </row>
    <row r="60" spans="2:11">
      <c r="B60" s="347" t="s">
        <v>176</v>
      </c>
      <c r="C60" s="416">
        <v>99</v>
      </c>
      <c r="D60" s="416"/>
      <c r="E60" s="138">
        <v>-22</v>
      </c>
      <c r="F60" s="138">
        <v>0</v>
      </c>
      <c r="G60" s="138" t="s">
        <v>58</v>
      </c>
      <c r="H60" s="372">
        <f t="shared" ref="H60:H62" si="1">C60+E60+F60</f>
        <v>77</v>
      </c>
      <c r="K60"/>
    </row>
    <row r="61" spans="2:11">
      <c r="B61" s="347" t="s">
        <v>177</v>
      </c>
      <c r="C61" s="416">
        <v>222</v>
      </c>
      <c r="D61" s="416"/>
      <c r="E61" s="138">
        <v>49</v>
      </c>
      <c r="F61" s="138">
        <v>639</v>
      </c>
      <c r="G61" s="138" t="s">
        <v>58</v>
      </c>
      <c r="H61" s="372">
        <f t="shared" si="1"/>
        <v>910</v>
      </c>
      <c r="K61"/>
    </row>
    <row r="62" spans="2:11">
      <c r="B62" s="347" t="s">
        <v>179</v>
      </c>
      <c r="C62" s="416">
        <v>5</v>
      </c>
      <c r="D62" s="416"/>
      <c r="E62" s="138">
        <v>0</v>
      </c>
      <c r="F62" s="138">
        <v>0</v>
      </c>
      <c r="G62" s="138" t="s">
        <v>58</v>
      </c>
      <c r="H62" s="372">
        <f t="shared" si="1"/>
        <v>5</v>
      </c>
      <c r="K62"/>
    </row>
    <row r="63" spans="2:11" ht="16.5" thickBot="1">
      <c r="B63" s="349" t="s">
        <v>184</v>
      </c>
      <c r="C63" s="421"/>
      <c r="D63" s="421"/>
      <c r="E63" s="350"/>
      <c r="F63" s="350"/>
      <c r="G63" s="350"/>
      <c r="H63" s="133">
        <f>SUM(H59:H62)</f>
        <v>1581</v>
      </c>
      <c r="K63"/>
    </row>
    <row r="64" spans="2:11" ht="16.5" thickBot="1">
      <c r="B64" s="349" t="s">
        <v>185</v>
      </c>
      <c r="C64" s="350"/>
      <c r="D64" s="350"/>
      <c r="E64" s="350"/>
      <c r="F64" s="350"/>
      <c r="G64" s="350"/>
      <c r="H64" s="132"/>
      <c r="K64"/>
    </row>
    <row r="65" spans="2:11" ht="16.5" thickBot="1">
      <c r="B65" s="131" t="s">
        <v>227</v>
      </c>
      <c r="C65" s="132">
        <v>-43</v>
      </c>
      <c r="D65" s="418">
        <v>36</v>
      </c>
      <c r="E65" s="419"/>
      <c r="F65" s="132">
        <v>-19</v>
      </c>
      <c r="G65" s="132">
        <v>2</v>
      </c>
      <c r="H65" s="132">
        <v>-24</v>
      </c>
      <c r="I65" s="59">
        <f>H65/H63</f>
        <v>-1.5180265654648957E-2</v>
      </c>
      <c r="J65" s="59"/>
      <c r="K65"/>
    </row>
    <row r="66" spans="2:11">
      <c r="K66"/>
    </row>
    <row r="67" spans="2:11">
      <c r="E67"/>
      <c r="F67" s="19" t="s">
        <v>309</v>
      </c>
      <c r="G67"/>
      <c r="H67"/>
      <c r="I67"/>
      <c r="J67"/>
      <c r="K67"/>
    </row>
    <row r="68" spans="2:11">
      <c r="E68"/>
      <c r="F68"/>
      <c r="G68"/>
      <c r="H68"/>
      <c r="I68"/>
      <c r="J68"/>
      <c r="K68"/>
    </row>
    <row r="69" spans="2:11">
      <c r="E69"/>
      <c r="F69"/>
      <c r="G69"/>
      <c r="H69"/>
      <c r="I69"/>
      <c r="J69"/>
      <c r="K69"/>
    </row>
    <row r="70" spans="2:11">
      <c r="E70"/>
      <c r="F70"/>
      <c r="G70"/>
      <c r="H70"/>
      <c r="I70"/>
      <c r="J70"/>
      <c r="K70"/>
    </row>
    <row r="71" spans="2:11">
      <c r="E71"/>
      <c r="F71"/>
      <c r="G71"/>
      <c r="H71"/>
      <c r="I71"/>
      <c r="J71"/>
      <c r="K71"/>
    </row>
    <row r="72" spans="2:11">
      <c r="E72"/>
      <c r="F72"/>
      <c r="G72"/>
      <c r="H72"/>
      <c r="I72"/>
      <c r="J72"/>
      <c r="K72"/>
    </row>
    <row r="73" spans="2:11">
      <c r="E73"/>
      <c r="F73"/>
      <c r="G73"/>
      <c r="H73"/>
      <c r="I73"/>
      <c r="J73"/>
      <c r="K73"/>
    </row>
    <row r="74" spans="2:11">
      <c r="E74"/>
      <c r="F74"/>
      <c r="G74"/>
      <c r="H74"/>
      <c r="I74"/>
      <c r="J74"/>
      <c r="K74"/>
    </row>
    <row r="75" spans="2:11">
      <c r="E75"/>
      <c r="F75"/>
      <c r="G75"/>
      <c r="H75"/>
      <c r="I75"/>
      <c r="J75"/>
      <c r="K75"/>
    </row>
    <row r="76" spans="2:11">
      <c r="E76"/>
      <c r="F76"/>
      <c r="G76"/>
      <c r="H76"/>
      <c r="I76"/>
      <c r="J76"/>
      <c r="K76"/>
    </row>
    <row r="77" spans="2:11">
      <c r="B77"/>
      <c r="C77"/>
      <c r="D77"/>
      <c r="E77"/>
      <c r="F77"/>
      <c r="G77"/>
      <c r="H77"/>
      <c r="I77"/>
      <c r="J77"/>
      <c r="K77"/>
    </row>
    <row r="78" spans="2:11">
      <c r="E78"/>
      <c r="F78"/>
      <c r="G78"/>
      <c r="H78"/>
      <c r="I78"/>
      <c r="J78"/>
      <c r="K78"/>
    </row>
    <row r="79" spans="2:11">
      <c r="E79"/>
      <c r="F79"/>
      <c r="G79"/>
      <c r="H79"/>
      <c r="I79"/>
      <c r="J79"/>
      <c r="K79"/>
    </row>
    <row r="80" spans="2:11">
      <c r="E80"/>
      <c r="F80"/>
      <c r="G80"/>
      <c r="H80"/>
      <c r="I80"/>
      <c r="J80"/>
      <c r="K80"/>
    </row>
    <row r="81" spans="2:12">
      <c r="E81"/>
      <c r="F81"/>
      <c r="G81"/>
      <c r="H81"/>
      <c r="I81"/>
      <c r="J81"/>
      <c r="K81"/>
    </row>
    <row r="82" spans="2:12">
      <c r="E82"/>
      <c r="F82"/>
      <c r="G82"/>
      <c r="H82"/>
      <c r="I82"/>
      <c r="J82"/>
      <c r="K82"/>
    </row>
    <row r="83" spans="2:12">
      <c r="E83"/>
      <c r="F83"/>
      <c r="G83" s="2" t="s">
        <v>128</v>
      </c>
      <c r="H83" s="2" t="s">
        <v>125</v>
      </c>
      <c r="I83" s="2" t="s">
        <v>120</v>
      </c>
      <c r="J83" s="2" t="s">
        <v>208</v>
      </c>
      <c r="K83" s="2" t="s">
        <v>209</v>
      </c>
    </row>
    <row r="84" spans="2:12">
      <c r="E84"/>
      <c r="F84" s="116" t="s">
        <v>211</v>
      </c>
      <c r="G84" s="115">
        <v>56.572427144232918</v>
      </c>
      <c r="H84" s="115">
        <v>86.609816426980927</v>
      </c>
      <c r="I84" s="115">
        <v>259.16357851415444</v>
      </c>
      <c r="J84" s="115">
        <v>492.68734879465899</v>
      </c>
      <c r="K84" s="115">
        <v>662.91546044439622</v>
      </c>
      <c r="L84" s="105"/>
    </row>
    <row r="85" spans="2:12">
      <c r="E85"/>
      <c r="F85" s="116" t="s">
        <v>213</v>
      </c>
      <c r="G85" s="115">
        <v>100.76140520836083</v>
      </c>
      <c r="H85" s="115">
        <v>152.69827510965897</v>
      </c>
      <c r="I85" s="115">
        <v>267.85650030590193</v>
      </c>
      <c r="J85" s="115">
        <v>449.69705770817876</v>
      </c>
      <c r="K85" s="115">
        <v>610.94313500804719</v>
      </c>
      <c r="L85" s="105"/>
    </row>
    <row r="88" spans="2:12">
      <c r="B88" s="19" t="s">
        <v>349</v>
      </c>
      <c r="C88"/>
      <c r="D88"/>
    </row>
    <row r="89" spans="2:12">
      <c r="B89" s="41"/>
      <c r="C89"/>
      <c r="D89"/>
    </row>
    <row r="90" spans="2:12" ht="16.5" thickBot="1">
      <c r="B90" s="124" t="s">
        <v>296</v>
      </c>
      <c r="C90" s="125" t="s">
        <v>17</v>
      </c>
      <c r="D90"/>
    </row>
    <row r="91" spans="2:12" ht="16.5" thickBot="1">
      <c r="B91" s="353" t="s">
        <v>311</v>
      </c>
      <c r="C91" s="375"/>
      <c r="D91"/>
    </row>
    <row r="92" spans="2:12">
      <c r="B92" s="353" t="s">
        <v>169</v>
      </c>
      <c r="C92" s="357">
        <v>447</v>
      </c>
      <c r="D92"/>
    </row>
    <row r="93" spans="2:12">
      <c r="B93" s="354" t="s">
        <v>197</v>
      </c>
      <c r="C93" s="358">
        <v>2</v>
      </c>
      <c r="D93"/>
    </row>
    <row r="94" spans="2:12">
      <c r="B94" s="354" t="s">
        <v>198</v>
      </c>
      <c r="C94" s="358">
        <v>0</v>
      </c>
      <c r="D94"/>
    </row>
    <row r="95" spans="2:12">
      <c r="B95" s="354" t="s">
        <v>350</v>
      </c>
      <c r="C95" s="358">
        <v>19</v>
      </c>
      <c r="D95"/>
    </row>
    <row r="96" spans="2:12">
      <c r="B96" s="354" t="s">
        <v>200</v>
      </c>
      <c r="C96" s="358">
        <f>SUM(C92:C95)</f>
        <v>468</v>
      </c>
      <c r="D96"/>
    </row>
    <row r="97" spans="2:11">
      <c r="B97" s="354" t="s">
        <v>201</v>
      </c>
      <c r="C97" s="360"/>
      <c r="D97"/>
    </row>
    <row r="98" spans="2:11">
      <c r="B98" s="354" t="s">
        <v>169</v>
      </c>
      <c r="C98" s="358">
        <v>435</v>
      </c>
      <c r="D98"/>
    </row>
    <row r="99" spans="2:11">
      <c r="B99" s="354" t="s">
        <v>197</v>
      </c>
      <c r="C99" s="358">
        <v>0</v>
      </c>
      <c r="D99"/>
    </row>
    <row r="100" spans="2:11">
      <c r="B100" s="354" t="s">
        <v>198</v>
      </c>
      <c r="C100" s="358">
        <v>0</v>
      </c>
      <c r="D100"/>
    </row>
    <row r="101" spans="2:11" ht="16.5" thickBot="1">
      <c r="B101" s="356" t="s">
        <v>212</v>
      </c>
      <c r="C101" s="361">
        <v>435</v>
      </c>
      <c r="D101"/>
    </row>
    <row r="102" spans="2:11" ht="16.5" thickBot="1">
      <c r="B102" s="127" t="s">
        <v>312</v>
      </c>
      <c r="C102" s="125">
        <f>C96-C101</f>
        <v>33</v>
      </c>
      <c r="D102" s="56">
        <f>C102/C101</f>
        <v>7.586206896551724E-2</v>
      </c>
      <c r="E102"/>
      <c r="I102"/>
      <c r="J102"/>
      <c r="K102"/>
    </row>
    <row r="103" spans="2:11">
      <c r="I103"/>
      <c r="J103"/>
      <c r="K103"/>
    </row>
    <row r="104" spans="2:11">
      <c r="B104"/>
      <c r="C104"/>
      <c r="D104"/>
      <c r="E104"/>
      <c r="I104"/>
      <c r="J104"/>
      <c r="K104"/>
    </row>
    <row r="105" spans="2:11">
      <c r="C105"/>
      <c r="D105"/>
      <c r="E105"/>
      <c r="I105"/>
      <c r="J105"/>
      <c r="K105"/>
    </row>
    <row r="106" spans="2:11">
      <c r="B106" s="19" t="s">
        <v>351</v>
      </c>
      <c r="C106"/>
      <c r="D106"/>
      <c r="E106"/>
      <c r="F106"/>
      <c r="G106"/>
      <c r="H106"/>
      <c r="I106"/>
      <c r="J106"/>
      <c r="K106"/>
    </row>
    <row r="107" spans="2:11" ht="16.5" thickBot="1">
      <c r="B107"/>
      <c r="C107"/>
      <c r="D107"/>
      <c r="E107"/>
      <c r="F107"/>
      <c r="G107"/>
      <c r="H107"/>
      <c r="I107"/>
      <c r="J107"/>
      <c r="K107"/>
    </row>
    <row r="108" spans="2:11" ht="32.450000000000003" thickBot="1">
      <c r="B108" s="129" t="s">
        <v>301</v>
      </c>
      <c r="C108" s="130" t="s">
        <v>169</v>
      </c>
      <c r="D108" s="130" t="s">
        <v>170</v>
      </c>
      <c r="E108" s="130" t="s">
        <v>302</v>
      </c>
      <c r="F108" s="130" t="s">
        <v>350</v>
      </c>
      <c r="G108" s="130" t="s">
        <v>216</v>
      </c>
      <c r="H108"/>
      <c r="I108"/>
      <c r="J108"/>
      <c r="K108"/>
    </row>
    <row r="109" spans="2:11" ht="16.5" thickBot="1">
      <c r="B109" s="345" t="s">
        <v>174</v>
      </c>
      <c r="C109" s="346"/>
      <c r="D109" s="346"/>
      <c r="E109" s="346"/>
      <c r="F109" s="346"/>
      <c r="G109" s="370"/>
      <c r="H109"/>
      <c r="I109"/>
      <c r="J109"/>
      <c r="K109"/>
    </row>
    <row r="110" spans="2:11">
      <c r="B110" s="345" t="s">
        <v>217</v>
      </c>
      <c r="C110" s="346">
        <v>213</v>
      </c>
      <c r="D110" s="346">
        <v>1</v>
      </c>
      <c r="E110" s="346">
        <v>0</v>
      </c>
      <c r="F110" s="346">
        <v>16</v>
      </c>
      <c r="G110" s="344">
        <v>230</v>
      </c>
      <c r="H110"/>
      <c r="I110"/>
      <c r="J110"/>
      <c r="K110"/>
    </row>
    <row r="111" spans="2:11">
      <c r="B111" s="347" t="s">
        <v>218</v>
      </c>
      <c r="C111" s="138">
        <v>19</v>
      </c>
      <c r="D111" s="138">
        <v>0</v>
      </c>
      <c r="E111" s="138">
        <v>0</v>
      </c>
      <c r="F111" s="138">
        <v>1</v>
      </c>
      <c r="G111" s="348">
        <v>20</v>
      </c>
      <c r="H111"/>
      <c r="I111"/>
      <c r="J111"/>
      <c r="K111"/>
    </row>
    <row r="112" spans="2:11">
      <c r="B112" s="347" t="s">
        <v>219</v>
      </c>
      <c r="C112" s="138">
        <v>0</v>
      </c>
      <c r="D112" s="138">
        <v>0</v>
      </c>
      <c r="E112" s="138">
        <v>0</v>
      </c>
      <c r="F112" s="138">
        <v>0</v>
      </c>
      <c r="G112" s="348">
        <v>0</v>
      </c>
      <c r="H112"/>
      <c r="I112"/>
      <c r="J112"/>
      <c r="K112"/>
    </row>
    <row r="113" spans="2:11">
      <c r="B113" s="347" t="s">
        <v>314</v>
      </c>
      <c r="C113" s="138">
        <v>3</v>
      </c>
      <c r="D113" s="138">
        <v>0</v>
      </c>
      <c r="E113" s="138">
        <v>0</v>
      </c>
      <c r="F113" s="138">
        <v>1</v>
      </c>
      <c r="G113" s="348">
        <v>4</v>
      </c>
      <c r="H113"/>
      <c r="I113"/>
      <c r="J113"/>
      <c r="K113"/>
    </row>
    <row r="114" spans="2:11">
      <c r="B114" s="347" t="s">
        <v>181</v>
      </c>
      <c r="C114" s="138"/>
      <c r="D114" s="138"/>
      <c r="E114" s="138"/>
      <c r="F114" s="138"/>
      <c r="G114" s="348">
        <v>254</v>
      </c>
      <c r="H114"/>
      <c r="I114"/>
      <c r="J114"/>
      <c r="K114"/>
    </row>
    <row r="115" spans="2:11">
      <c r="B115" s="347" t="s">
        <v>213</v>
      </c>
      <c r="C115" s="138"/>
      <c r="D115" s="138"/>
      <c r="E115" s="138"/>
      <c r="F115" s="138"/>
      <c r="G115" s="348"/>
      <c r="H115"/>
      <c r="I115"/>
      <c r="J115"/>
      <c r="K115"/>
    </row>
    <row r="116" spans="2:11">
      <c r="B116" s="347" t="s">
        <v>217</v>
      </c>
      <c r="C116" s="138">
        <v>239</v>
      </c>
      <c r="D116" s="138">
        <v>0</v>
      </c>
      <c r="E116" s="138">
        <v>0</v>
      </c>
      <c r="F116" s="303" t="s">
        <v>58</v>
      </c>
      <c r="G116" s="348">
        <v>239</v>
      </c>
      <c r="H116"/>
      <c r="I116"/>
      <c r="J116"/>
      <c r="K116"/>
    </row>
    <row r="117" spans="2:11">
      <c r="B117" s="347" t="s">
        <v>218</v>
      </c>
      <c r="C117" s="138">
        <v>39</v>
      </c>
      <c r="D117" s="138">
        <v>0</v>
      </c>
      <c r="E117" s="138">
        <v>0</v>
      </c>
      <c r="F117" s="303" t="s">
        <v>58</v>
      </c>
      <c r="G117" s="348">
        <v>39</v>
      </c>
      <c r="H117"/>
      <c r="I117"/>
      <c r="J117"/>
      <c r="K117"/>
    </row>
    <row r="118" spans="2:11">
      <c r="B118" s="347" t="s">
        <v>219</v>
      </c>
      <c r="C118" s="138">
        <v>4</v>
      </c>
      <c r="D118" s="138">
        <v>0</v>
      </c>
      <c r="E118" s="138">
        <v>0</v>
      </c>
      <c r="F118" s="303" t="s">
        <v>58</v>
      </c>
      <c r="G118" s="348">
        <v>4</v>
      </c>
      <c r="H118"/>
      <c r="I118"/>
      <c r="J118"/>
      <c r="K118"/>
    </row>
    <row r="119" spans="2:11">
      <c r="B119" s="347" t="s">
        <v>314</v>
      </c>
      <c r="C119" s="138">
        <v>0</v>
      </c>
      <c r="D119" s="138">
        <v>0</v>
      </c>
      <c r="E119" s="138">
        <v>0</v>
      </c>
      <c r="F119" s="303" t="s">
        <v>58</v>
      </c>
      <c r="G119" s="348">
        <v>0</v>
      </c>
      <c r="H119"/>
      <c r="I119"/>
      <c r="J119"/>
      <c r="K119"/>
    </row>
    <row r="120" spans="2:11" ht="16.5" thickBot="1">
      <c r="B120" s="349" t="s">
        <v>184</v>
      </c>
      <c r="C120" s="350"/>
      <c r="D120" s="350"/>
      <c r="E120" s="350"/>
      <c r="F120" s="350"/>
      <c r="G120" s="340">
        <v>282</v>
      </c>
      <c r="H120"/>
      <c r="I120"/>
      <c r="J120"/>
      <c r="K120"/>
    </row>
    <row r="121" spans="2:11" ht="16.5" thickBot="1">
      <c r="B121" s="349" t="s">
        <v>221</v>
      </c>
      <c r="C121" s="350"/>
      <c r="D121" s="350"/>
      <c r="E121" s="350"/>
      <c r="F121" s="350"/>
      <c r="G121" s="132"/>
      <c r="H121"/>
      <c r="I121"/>
      <c r="J121"/>
      <c r="K121"/>
    </row>
    <row r="122" spans="2:11" ht="16.5" thickBot="1">
      <c r="B122" s="131" t="s">
        <v>186</v>
      </c>
      <c r="C122" s="132">
        <v>-48</v>
      </c>
      <c r="D122" s="132">
        <v>1</v>
      </c>
      <c r="E122" s="132">
        <v>0</v>
      </c>
      <c r="F122" s="132">
        <v>18</v>
      </c>
      <c r="G122" s="132">
        <f>G114-G120</f>
        <v>-28</v>
      </c>
      <c r="H122" s="56">
        <f>G122/G120</f>
        <v>-9.9290780141843976E-2</v>
      </c>
      <c r="I122"/>
      <c r="J122"/>
      <c r="K122"/>
    </row>
    <row r="123" spans="2:11">
      <c r="B123"/>
      <c r="C123"/>
      <c r="D123"/>
      <c r="E123"/>
      <c r="F123"/>
      <c r="G123"/>
      <c r="H123"/>
      <c r="I123"/>
      <c r="J123"/>
      <c r="K123"/>
    </row>
    <row r="124" spans="2:11">
      <c r="B124" s="19" t="s">
        <v>352</v>
      </c>
      <c r="C124"/>
      <c r="D124"/>
      <c r="E124"/>
      <c r="F124"/>
      <c r="G124"/>
      <c r="H124"/>
      <c r="I124"/>
      <c r="J124"/>
      <c r="K124"/>
    </row>
    <row r="125" spans="2:11" ht="16.5" thickBot="1">
      <c r="B125"/>
      <c r="C125"/>
      <c r="D125"/>
      <c r="E125"/>
      <c r="F125"/>
      <c r="G125"/>
      <c r="H125"/>
      <c r="I125"/>
      <c r="J125"/>
      <c r="K125"/>
    </row>
    <row r="126" spans="2:11" ht="32.450000000000003" thickBot="1">
      <c r="B126" s="129" t="s">
        <v>301</v>
      </c>
      <c r="C126" s="130" t="s">
        <v>169</v>
      </c>
      <c r="D126" s="130" t="s">
        <v>170</v>
      </c>
      <c r="E126" s="130" t="s">
        <v>302</v>
      </c>
      <c r="F126" s="130" t="s">
        <v>350</v>
      </c>
      <c r="G126" s="130" t="s">
        <v>135</v>
      </c>
      <c r="H126"/>
      <c r="I126"/>
      <c r="J126"/>
      <c r="K126"/>
    </row>
    <row r="127" spans="2:11" ht="16.5" thickBot="1">
      <c r="B127" s="345" t="s">
        <v>174</v>
      </c>
      <c r="C127" s="346"/>
      <c r="D127" s="346"/>
      <c r="E127" s="346"/>
      <c r="F127" s="346"/>
      <c r="G127" s="370"/>
      <c r="H127"/>
      <c r="I127"/>
      <c r="J127"/>
      <c r="K127"/>
    </row>
    <row r="128" spans="2:11">
      <c r="B128" s="345" t="s">
        <v>217</v>
      </c>
      <c r="C128" s="346">
        <v>396</v>
      </c>
      <c r="D128" s="346">
        <v>1</v>
      </c>
      <c r="E128" s="346">
        <v>0</v>
      </c>
      <c r="F128" s="346">
        <v>17</v>
      </c>
      <c r="G128" s="344">
        <v>415</v>
      </c>
      <c r="H128"/>
      <c r="I128"/>
      <c r="J128"/>
      <c r="K128"/>
    </row>
    <row r="129" spans="2:11">
      <c r="B129" s="347" t="s">
        <v>218</v>
      </c>
      <c r="C129" s="138">
        <v>50</v>
      </c>
      <c r="D129" s="138">
        <v>0</v>
      </c>
      <c r="E129" s="138">
        <v>0</v>
      </c>
      <c r="F129" s="138">
        <v>1</v>
      </c>
      <c r="G129" s="348">
        <v>51</v>
      </c>
      <c r="H129"/>
      <c r="I129"/>
      <c r="J129"/>
      <c r="K129"/>
    </row>
    <row r="130" spans="2:11">
      <c r="B130" s="347" t="s">
        <v>219</v>
      </c>
      <c r="C130" s="138">
        <v>1</v>
      </c>
      <c r="D130" s="138">
        <v>0</v>
      </c>
      <c r="E130" s="138">
        <v>0</v>
      </c>
      <c r="F130" s="138">
        <v>0</v>
      </c>
      <c r="G130" s="348">
        <v>1</v>
      </c>
    </row>
    <row r="131" spans="2:11">
      <c r="B131" s="347" t="s">
        <v>314</v>
      </c>
      <c r="C131" s="138">
        <v>3</v>
      </c>
      <c r="D131" s="138">
        <v>0</v>
      </c>
      <c r="E131" s="138">
        <v>0</v>
      </c>
      <c r="F131" s="138">
        <v>1</v>
      </c>
      <c r="G131" s="348">
        <v>4</v>
      </c>
    </row>
    <row r="132" spans="2:11">
      <c r="B132" s="347" t="s">
        <v>181</v>
      </c>
      <c r="C132" s="138"/>
      <c r="D132" s="138"/>
      <c r="E132" s="138"/>
      <c r="F132" s="138"/>
      <c r="G132" s="348">
        <v>471</v>
      </c>
    </row>
    <row r="133" spans="2:11">
      <c r="B133" s="347" t="s">
        <v>213</v>
      </c>
      <c r="C133" s="138"/>
      <c r="D133" s="138"/>
      <c r="E133" s="138"/>
      <c r="F133" s="138"/>
      <c r="G133" s="348"/>
    </row>
    <row r="134" spans="2:11">
      <c r="B134" s="347" t="s">
        <v>217</v>
      </c>
      <c r="C134" s="138">
        <v>377</v>
      </c>
      <c r="D134" s="138">
        <v>0</v>
      </c>
      <c r="E134" s="138">
        <v>0</v>
      </c>
      <c r="F134" s="303" t="s">
        <v>58</v>
      </c>
      <c r="G134" s="348">
        <v>377</v>
      </c>
    </row>
    <row r="135" spans="2:11">
      <c r="B135" s="347" t="s">
        <v>218</v>
      </c>
      <c r="C135" s="138">
        <v>52</v>
      </c>
      <c r="D135" s="138">
        <v>0</v>
      </c>
      <c r="E135" s="138">
        <v>0</v>
      </c>
      <c r="F135" s="303" t="s">
        <v>58</v>
      </c>
      <c r="G135" s="348">
        <v>52</v>
      </c>
    </row>
    <row r="136" spans="2:11">
      <c r="B136" s="347" t="s">
        <v>219</v>
      </c>
      <c r="C136" s="138">
        <v>6</v>
      </c>
      <c r="D136" s="138">
        <v>0</v>
      </c>
      <c r="E136" s="138">
        <v>0</v>
      </c>
      <c r="F136" s="303" t="s">
        <v>58</v>
      </c>
      <c r="G136" s="348">
        <v>6</v>
      </c>
    </row>
    <row r="137" spans="2:11">
      <c r="B137" s="347" t="s">
        <v>314</v>
      </c>
      <c r="C137" s="138">
        <v>0</v>
      </c>
      <c r="D137" s="138">
        <v>0</v>
      </c>
      <c r="E137" s="138">
        <v>0</v>
      </c>
      <c r="F137" s="303" t="s">
        <v>58</v>
      </c>
      <c r="G137" s="348">
        <v>0</v>
      </c>
    </row>
    <row r="138" spans="2:11" ht="16.5" thickBot="1">
      <c r="B138" s="349" t="s">
        <v>184</v>
      </c>
      <c r="C138" s="350"/>
      <c r="D138" s="350"/>
      <c r="E138" s="350"/>
      <c r="F138" s="350"/>
      <c r="G138" s="340">
        <v>435</v>
      </c>
    </row>
    <row r="139" spans="2:11" ht="16.5" thickBot="1">
      <c r="B139" s="349" t="s">
        <v>221</v>
      </c>
      <c r="C139" s="350"/>
      <c r="D139" s="350"/>
      <c r="E139" s="350"/>
      <c r="F139" s="350"/>
      <c r="G139" s="132"/>
    </row>
    <row r="140" spans="2:11" ht="16.5" thickBot="1">
      <c r="B140" s="131" t="s">
        <v>227</v>
      </c>
      <c r="C140" s="132"/>
      <c r="D140" s="132"/>
      <c r="E140" s="132"/>
      <c r="F140" s="132"/>
      <c r="G140" s="132">
        <f>G132-G138</f>
        <v>36</v>
      </c>
      <c r="H140" s="59">
        <f>G140/G138</f>
        <v>8.2758620689655171E-2</v>
      </c>
    </row>
    <row r="141" spans="2:11">
      <c r="B141" s="13"/>
      <c r="C141" s="13"/>
      <c r="D141" s="13"/>
      <c r="E141" s="13"/>
      <c r="F141" s="13"/>
      <c r="G141" s="13"/>
      <c r="H141" s="13"/>
    </row>
    <row r="142" spans="2:11">
      <c r="B142" s="19" t="s">
        <v>228</v>
      </c>
      <c r="C142" s="13"/>
      <c r="D142" s="13"/>
      <c r="E142" s="13"/>
      <c r="F142" s="14"/>
      <c r="G142" s="14"/>
      <c r="H142" s="14"/>
    </row>
    <row r="143" spans="2:11">
      <c r="B143" s="13"/>
      <c r="C143" s="13"/>
      <c r="D143" s="13"/>
      <c r="E143" s="13"/>
      <c r="F143" s="15"/>
      <c r="G143" s="15"/>
      <c r="H143" s="15"/>
    </row>
    <row r="158" spans="2:7">
      <c r="C158" s="2" t="s">
        <v>128</v>
      </c>
      <c r="D158" s="2" t="s">
        <v>125</v>
      </c>
      <c r="E158" s="2" t="s">
        <v>120</v>
      </c>
      <c r="F158" s="2" t="s">
        <v>208</v>
      </c>
      <c r="G158" s="2" t="s">
        <v>209</v>
      </c>
    </row>
    <row r="159" spans="2:7">
      <c r="B159" s="2" t="s">
        <v>229</v>
      </c>
      <c r="C159" s="105">
        <v>88.019251309731573</v>
      </c>
      <c r="D159" s="105">
        <v>73.111850445469955</v>
      </c>
      <c r="E159" s="105">
        <v>92.507761947508726</v>
      </c>
      <c r="F159" s="105">
        <v>134.28039908720814</v>
      </c>
      <c r="G159" s="105">
        <v>82.832933364206085</v>
      </c>
    </row>
    <row r="160" spans="2:7">
      <c r="B160" s="2" t="s">
        <v>190</v>
      </c>
      <c r="C160" s="105">
        <v>93.889277704532859</v>
      </c>
      <c r="D160" s="105">
        <v>100.73274941781062</v>
      </c>
      <c r="E160" s="105">
        <v>86.951597153081153</v>
      </c>
      <c r="F160" s="105">
        <v>87.396938087461834</v>
      </c>
      <c r="G160" s="105">
        <v>65.665980823936209</v>
      </c>
    </row>
    <row r="163" spans="2:6">
      <c r="B163" s="41" t="s">
        <v>353</v>
      </c>
      <c r="C163"/>
      <c r="D163"/>
      <c r="E163"/>
    </row>
    <row r="164" spans="2:6">
      <c r="B164"/>
      <c r="C164"/>
      <c r="D164"/>
      <c r="E164"/>
    </row>
    <row r="165" spans="2:6" ht="16.5" thickBot="1">
      <c r="B165" s="53"/>
      <c r="C165"/>
      <c r="D165"/>
      <c r="E165"/>
    </row>
    <row r="166" spans="2:6" ht="80.45" thickBot="1">
      <c r="B166" s="121" t="s">
        <v>233</v>
      </c>
      <c r="C166" s="134" t="s">
        <v>234</v>
      </c>
      <c r="D166" s="134" t="s">
        <v>235</v>
      </c>
      <c r="E166" s="134" t="s">
        <v>135</v>
      </c>
    </row>
    <row r="167" spans="2:6" ht="16.5" thickBot="1">
      <c r="B167" s="122" t="s">
        <v>236</v>
      </c>
      <c r="C167" s="125">
        <v>6.3</v>
      </c>
      <c r="D167" s="125">
        <v>8.4</v>
      </c>
      <c r="E167" s="125">
        <v>14.7</v>
      </c>
    </row>
    <row r="168" spans="2:6" ht="16.5" thickBot="1">
      <c r="B168" s="122" t="s">
        <v>237</v>
      </c>
      <c r="C168" s="125">
        <v>0</v>
      </c>
      <c r="D168" s="125">
        <v>0</v>
      </c>
      <c r="E168" s="125">
        <v>0</v>
      </c>
    </row>
    <row r="169" spans="2:6" ht="16.5" thickBot="1">
      <c r="B169" s="122" t="s">
        <v>238</v>
      </c>
      <c r="C169" s="125">
        <v>6.3</v>
      </c>
      <c r="D169" s="125">
        <v>8.4</v>
      </c>
      <c r="E169" s="125">
        <v>14.7</v>
      </c>
    </row>
    <row r="170" spans="2:6" ht="16.5" thickBot="1">
      <c r="B170" s="122" t="s">
        <v>239</v>
      </c>
      <c r="C170" s="125">
        <v>6.2</v>
      </c>
      <c r="D170" s="125">
        <v>3.4</v>
      </c>
      <c r="E170" s="125">
        <v>9.6</v>
      </c>
    </row>
    <row r="171" spans="2:6" ht="16.5" thickBot="1">
      <c r="B171" s="122" t="s">
        <v>240</v>
      </c>
      <c r="C171" s="125">
        <v>0</v>
      </c>
      <c r="D171" s="125">
        <v>0</v>
      </c>
      <c r="E171" s="125">
        <v>0</v>
      </c>
    </row>
    <row r="172" spans="2:6" ht="16.5" thickBot="1">
      <c r="B172" s="122" t="s">
        <v>241</v>
      </c>
      <c r="C172" s="125">
        <v>6.2</v>
      </c>
      <c r="D172" s="125">
        <v>3.4</v>
      </c>
      <c r="E172" s="125">
        <v>9.6</v>
      </c>
    </row>
    <row r="173" spans="2:6" ht="16.5" thickBot="1">
      <c r="B173" s="122" t="s">
        <v>242</v>
      </c>
      <c r="C173" s="125">
        <v>0.1</v>
      </c>
      <c r="D173" s="125">
        <v>5</v>
      </c>
      <c r="E173" s="125">
        <v>5.0999999999999996</v>
      </c>
      <c r="F173" s="59">
        <f>E173/E172</f>
        <v>0.53125</v>
      </c>
    </row>
    <row r="175" spans="2:6">
      <c r="B175" s="19" t="s">
        <v>243</v>
      </c>
    </row>
    <row r="192" spans="3:7">
      <c r="C192" s="2" t="s">
        <v>128</v>
      </c>
      <c r="D192" s="2" t="s">
        <v>125</v>
      </c>
      <c r="E192" s="2" t="s">
        <v>120</v>
      </c>
      <c r="F192" s="2" t="s">
        <v>208</v>
      </c>
      <c r="G192" s="2" t="s">
        <v>209</v>
      </c>
    </row>
    <row r="193" spans="2:7">
      <c r="B193" s="2" t="s">
        <v>244</v>
      </c>
      <c r="C193" s="105">
        <v>1.6908769507825789</v>
      </c>
      <c r="D193" s="105">
        <v>2.5438660462791143</v>
      </c>
      <c r="E193" s="105">
        <v>2.0650595683405348</v>
      </c>
      <c r="F193" s="105">
        <v>3.2431580499999999</v>
      </c>
      <c r="G193" s="105">
        <v>5.17036053</v>
      </c>
    </row>
    <row r="194" spans="2:7">
      <c r="B194" s="2" t="s">
        <v>245</v>
      </c>
      <c r="C194" s="105">
        <v>2.6326067909453874</v>
      </c>
      <c r="D194" s="105">
        <v>1.9147524194831311</v>
      </c>
      <c r="E194" s="105">
        <v>1.6114834578259936</v>
      </c>
      <c r="F194" s="105">
        <v>1.8879963497143442</v>
      </c>
      <c r="G194" s="105">
        <v>1.5256316613910164</v>
      </c>
    </row>
    <row r="196" spans="2:7">
      <c r="B196" s="19" t="s">
        <v>354</v>
      </c>
      <c r="C196"/>
      <c r="D196"/>
      <c r="E196"/>
      <c r="F196"/>
    </row>
    <row r="197" spans="2:7" ht="16.5" thickBot="1">
      <c r="B197"/>
      <c r="C197"/>
      <c r="D197"/>
      <c r="E197"/>
      <c r="F197"/>
    </row>
    <row r="198" spans="2:7" ht="16.5" thickBot="1">
      <c r="B198" s="129" t="s">
        <v>301</v>
      </c>
      <c r="C198" s="130" t="s">
        <v>169</v>
      </c>
      <c r="D198" s="130" t="s">
        <v>170</v>
      </c>
      <c r="E198" s="130" t="s">
        <v>302</v>
      </c>
      <c r="F198" s="160" t="s">
        <v>216</v>
      </c>
    </row>
    <row r="199" spans="2:7" ht="16.5" thickBot="1">
      <c r="B199" s="345" t="s">
        <v>174</v>
      </c>
      <c r="C199" s="346"/>
      <c r="D199" s="346"/>
      <c r="E199" s="346"/>
      <c r="F199" s="344"/>
    </row>
    <row r="200" spans="2:7">
      <c r="B200" s="345" t="s">
        <v>247</v>
      </c>
      <c r="C200" s="363">
        <v>18.263164060569064</v>
      </c>
      <c r="D200" s="346">
        <v>0</v>
      </c>
      <c r="E200" s="346">
        <v>0</v>
      </c>
      <c r="F200" s="365">
        <f>SUM(C200:E200)</f>
        <v>18.263164060569064</v>
      </c>
    </row>
    <row r="201" spans="2:7">
      <c r="B201" s="347" t="s">
        <v>248</v>
      </c>
      <c r="C201" s="364">
        <v>6.5390224187415669</v>
      </c>
      <c r="D201" s="138">
        <v>0</v>
      </c>
      <c r="E201" s="138">
        <v>0</v>
      </c>
      <c r="F201" s="366">
        <f t="shared" ref="F201:F206" si="2">SUM(C201:E201)</f>
        <v>6.5390224187415669</v>
      </c>
    </row>
    <row r="202" spans="2:7">
      <c r="B202" s="347" t="s">
        <v>318</v>
      </c>
      <c r="C202" s="364">
        <v>40.611723497865349</v>
      </c>
      <c r="D202" s="138">
        <v>0</v>
      </c>
      <c r="E202" s="138">
        <v>0</v>
      </c>
      <c r="F202" s="366">
        <f t="shared" si="2"/>
        <v>40.611723497865349</v>
      </c>
    </row>
    <row r="203" spans="2:7">
      <c r="B203" s="347" t="s">
        <v>251</v>
      </c>
      <c r="C203" s="381">
        <v>1.7365066715718251</v>
      </c>
      <c r="D203" s="138">
        <v>0</v>
      </c>
      <c r="E203" s="138">
        <v>0</v>
      </c>
      <c r="F203" s="366">
        <f t="shared" si="2"/>
        <v>1.7365066715718251</v>
      </c>
    </row>
    <row r="204" spans="2:7">
      <c r="B204" s="347" t="s">
        <v>355</v>
      </c>
      <c r="C204" s="381">
        <v>13.304558386223778</v>
      </c>
      <c r="D204" s="138">
        <v>0</v>
      </c>
      <c r="E204" s="138">
        <v>0</v>
      </c>
      <c r="F204" s="366">
        <f t="shared" si="2"/>
        <v>13.304558386223778</v>
      </c>
    </row>
    <row r="205" spans="2:7">
      <c r="B205" s="347" t="s">
        <v>356</v>
      </c>
      <c r="C205" s="364">
        <v>4.1457617507959936</v>
      </c>
      <c r="D205" s="138">
        <v>0</v>
      </c>
      <c r="E205" s="138">
        <v>0</v>
      </c>
      <c r="F205" s="366">
        <f t="shared" si="2"/>
        <v>4.1457617507959936</v>
      </c>
    </row>
    <row r="206" spans="2:7">
      <c r="B206" s="347" t="s">
        <v>357</v>
      </c>
      <c r="C206" s="364">
        <v>11.661499897216364</v>
      </c>
      <c r="D206" s="138">
        <v>0</v>
      </c>
      <c r="E206" s="138">
        <v>0</v>
      </c>
      <c r="F206" s="366">
        <f t="shared" si="2"/>
        <v>11.661499897216364</v>
      </c>
    </row>
    <row r="207" spans="2:7">
      <c r="B207" s="347" t="s">
        <v>181</v>
      </c>
      <c r="C207" s="364"/>
      <c r="D207" s="364"/>
      <c r="E207" s="364"/>
      <c r="F207" s="366">
        <f>SUM(F200:F206)</f>
        <v>96.262236682983939</v>
      </c>
    </row>
    <row r="208" spans="2:7">
      <c r="B208" s="347" t="s">
        <v>213</v>
      </c>
      <c r="C208" s="138"/>
      <c r="D208" s="138"/>
      <c r="E208" s="138"/>
      <c r="F208" s="348"/>
    </row>
    <row r="209" spans="2:8">
      <c r="B209" s="347" t="s">
        <v>247</v>
      </c>
      <c r="C209" s="364">
        <v>19.832772681839845</v>
      </c>
      <c r="D209" s="138">
        <v>0</v>
      </c>
      <c r="E209" s="138">
        <v>0</v>
      </c>
      <c r="F209" s="366">
        <f>SUM(C209:E209)</f>
        <v>19.832772681839845</v>
      </c>
    </row>
    <row r="210" spans="2:8">
      <c r="B210" s="347" t="s">
        <v>248</v>
      </c>
      <c r="C210" s="364">
        <v>7.4214136851063977</v>
      </c>
      <c r="D210" s="138">
        <v>0</v>
      </c>
      <c r="E210" s="138">
        <v>0</v>
      </c>
      <c r="F210" s="366">
        <f t="shared" ref="F210:F215" si="3">SUM(C210:E210)</f>
        <v>7.4214136851063977</v>
      </c>
    </row>
    <row r="211" spans="2:8">
      <c r="B211" s="347" t="s">
        <v>318</v>
      </c>
      <c r="C211" s="364">
        <v>48.57837476789409</v>
      </c>
      <c r="D211" s="138">
        <v>0</v>
      </c>
      <c r="E211" s="138">
        <v>0</v>
      </c>
      <c r="F211" s="366">
        <f t="shared" si="3"/>
        <v>48.57837476789409</v>
      </c>
    </row>
    <row r="212" spans="2:8">
      <c r="B212" s="347" t="s">
        <v>251</v>
      </c>
      <c r="C212" s="364">
        <v>2.0258029138343661</v>
      </c>
      <c r="D212" s="138">
        <v>0</v>
      </c>
      <c r="E212" s="138">
        <v>0</v>
      </c>
      <c r="F212" s="366">
        <f t="shared" si="3"/>
        <v>2.0258029138343661</v>
      </c>
    </row>
    <row r="213" spans="2:8">
      <c r="B213" s="347" t="s">
        <v>355</v>
      </c>
      <c r="C213" s="364">
        <v>20.536526878084207</v>
      </c>
      <c r="D213" s="138">
        <v>0</v>
      </c>
      <c r="E213" s="138">
        <v>0</v>
      </c>
      <c r="F213" s="366">
        <f t="shared" si="3"/>
        <v>20.536526878084207</v>
      </c>
    </row>
    <row r="214" spans="2:8">
      <c r="B214" s="347" t="s">
        <v>356</v>
      </c>
      <c r="C214" s="364">
        <v>0</v>
      </c>
      <c r="D214" s="138">
        <v>0</v>
      </c>
      <c r="E214" s="138">
        <v>0</v>
      </c>
      <c r="F214" s="366">
        <f t="shared" si="3"/>
        <v>0</v>
      </c>
    </row>
    <row r="215" spans="2:8">
      <c r="B215" s="347" t="s">
        <v>357</v>
      </c>
      <c r="C215" s="364">
        <v>11.661499897216364</v>
      </c>
      <c r="D215" s="138">
        <v>0</v>
      </c>
      <c r="E215" s="138">
        <v>0</v>
      </c>
      <c r="F215" s="366">
        <f t="shared" si="3"/>
        <v>11.661499897216364</v>
      </c>
    </row>
    <row r="216" spans="2:8" ht="16.5" thickBot="1">
      <c r="B216" s="349" t="s">
        <v>184</v>
      </c>
      <c r="C216" s="382"/>
      <c r="D216" s="350"/>
      <c r="E216" s="350"/>
      <c r="F216" s="368">
        <f t="shared" ref="F216" si="4">SUM(F209:F215)</f>
        <v>110.05639082397526</v>
      </c>
    </row>
    <row r="217" spans="2:8" ht="16.5" thickBot="1">
      <c r="B217" s="131" t="s">
        <v>186</v>
      </c>
      <c r="C217" s="266"/>
      <c r="D217" s="266"/>
      <c r="E217" s="266"/>
      <c r="F217" s="266">
        <f>F207-F216</f>
        <v>-13.794154140991324</v>
      </c>
      <c r="H217" s="59">
        <f>F217/F216</f>
        <v>-0.12533714796311796</v>
      </c>
    </row>
    <row r="218" spans="2:8">
      <c r="B218"/>
      <c r="C218"/>
      <c r="D218"/>
      <c r="E218"/>
      <c r="F218"/>
    </row>
    <row r="219" spans="2:8">
      <c r="B219" s="42" t="s">
        <v>319</v>
      </c>
      <c r="C219"/>
      <c r="D219"/>
      <c r="E219"/>
      <c r="F219"/>
    </row>
    <row r="220" spans="2:8">
      <c r="B220"/>
      <c r="C220"/>
      <c r="D220"/>
      <c r="E220"/>
      <c r="F220"/>
    </row>
    <row r="235" spans="2:9">
      <c r="C235" s="2" t="s">
        <v>128</v>
      </c>
      <c r="D235" s="2" t="s">
        <v>125</v>
      </c>
      <c r="E235" s="2" t="s">
        <v>120</v>
      </c>
      <c r="F235" s="2" t="s">
        <v>208</v>
      </c>
      <c r="G235" s="2" t="s">
        <v>209</v>
      </c>
    </row>
    <row r="236" spans="2:9">
      <c r="B236" s="2" t="s">
        <v>256</v>
      </c>
      <c r="C236" s="105">
        <v>18.838052928545402</v>
      </c>
      <c r="D236" s="105">
        <v>15.065342334398371</v>
      </c>
      <c r="E236" s="105">
        <v>20.353733282542461</v>
      </c>
      <c r="F236" s="105">
        <v>21.002116540468741</v>
      </c>
      <c r="G236" s="105">
        <v>21.169540747414676</v>
      </c>
      <c r="H236" s="105"/>
    </row>
    <row r="237" spans="2:9">
      <c r="B237" s="2" t="s">
        <v>257</v>
      </c>
      <c r="C237" s="105">
        <v>24.062419498425228</v>
      </c>
      <c r="D237" s="105">
        <v>22.61990273680841</v>
      </c>
      <c r="E237" s="105">
        <v>22.548855044988866</v>
      </c>
      <c r="F237" s="105">
        <v>21.220789633949689</v>
      </c>
      <c r="G237" s="105">
        <v>19.604423909803081</v>
      </c>
      <c r="H237" s="105"/>
    </row>
    <row r="240" spans="2:9" ht="17.100000000000001">
      <c r="B240" s="126" t="s">
        <v>358</v>
      </c>
      <c r="C240"/>
      <c r="I240" s="126"/>
    </row>
    <row r="241" spans="2:11">
      <c r="B241" s="41"/>
      <c r="C241"/>
    </row>
    <row r="242" spans="2:11" ht="16.5" thickBot="1">
      <c r="B242" s="124" t="s">
        <v>296</v>
      </c>
      <c r="C242" s="125" t="s">
        <v>17</v>
      </c>
      <c r="I242" s="137"/>
      <c r="J242" s="113"/>
      <c r="K242" s="113"/>
    </row>
    <row r="243" spans="2:11" ht="16.5" thickBot="1">
      <c r="B243" s="127" t="s">
        <v>359</v>
      </c>
      <c r="C243" s="125"/>
      <c r="I243" s="417"/>
      <c r="J243" s="417"/>
      <c r="K243" s="417"/>
    </row>
    <row r="244" spans="2:11" ht="16.5" thickBot="1">
      <c r="B244" s="127" t="s">
        <v>325</v>
      </c>
      <c r="C244" s="125">
        <v>97</v>
      </c>
      <c r="I244" s="137"/>
      <c r="J244" s="120"/>
      <c r="K244" s="120"/>
    </row>
    <row r="245" spans="2:11" ht="16.5" thickBot="1">
      <c r="B245" s="127" t="s">
        <v>326</v>
      </c>
      <c r="C245" s="125">
        <v>22</v>
      </c>
      <c r="I245" s="137"/>
      <c r="J245" s="113"/>
      <c r="K245" s="113"/>
    </row>
    <row r="246" spans="2:11" ht="16.5" thickBot="1">
      <c r="B246" s="127" t="s">
        <v>164</v>
      </c>
      <c r="C246" s="125">
        <v>2</v>
      </c>
      <c r="I246" s="137"/>
      <c r="J246" s="113"/>
      <c r="K246" s="113"/>
    </row>
    <row r="247" spans="2:11" ht="16.5" thickBot="1">
      <c r="B247" s="127" t="s">
        <v>216</v>
      </c>
      <c r="C247" s="125">
        <v>121</v>
      </c>
      <c r="I247" s="137"/>
      <c r="J247" s="120"/>
      <c r="K247" s="120"/>
    </row>
    <row r="248" spans="2:11">
      <c r="B248" s="137"/>
      <c r="C248" s="137"/>
      <c r="I248" s="417"/>
      <c r="J248" s="417"/>
      <c r="K248" s="113"/>
    </row>
    <row r="249" spans="2:11">
      <c r="B249" s="137"/>
      <c r="C249" s="113"/>
      <c r="I249" s="137"/>
      <c r="J249" s="113"/>
      <c r="K249" s="113"/>
    </row>
    <row r="250" spans="2:11">
      <c r="B250" s="19" t="s">
        <v>360</v>
      </c>
      <c r="C250"/>
      <c r="D250"/>
      <c r="E250"/>
      <c r="F250"/>
      <c r="G250" s="140" t="s">
        <v>361</v>
      </c>
    </row>
    <row r="251" spans="2:11" ht="16.5" thickBot="1">
      <c r="B251"/>
      <c r="C251"/>
      <c r="D251"/>
      <c r="E251"/>
      <c r="F251"/>
      <c r="G251"/>
    </row>
    <row r="252" spans="2:11" ht="32.450000000000003" thickBot="1">
      <c r="B252" s="129" t="s">
        <v>301</v>
      </c>
      <c r="C252" s="130" t="s">
        <v>362</v>
      </c>
      <c r="D252" s="138"/>
      <c r="E252" s="138"/>
      <c r="F252" s="138"/>
      <c r="G252" s="129" t="s">
        <v>301</v>
      </c>
      <c r="H252" s="130" t="s">
        <v>17</v>
      </c>
    </row>
    <row r="253" spans="2:11" ht="32.450000000000003" thickBot="1">
      <c r="B253" s="131" t="s">
        <v>363</v>
      </c>
      <c r="C253" s="132"/>
      <c r="D253" s="138"/>
      <c r="E253" s="138"/>
      <c r="F253" s="138"/>
      <c r="G253" s="131" t="s">
        <v>364</v>
      </c>
      <c r="H253" s="266">
        <v>116.09894183587795</v>
      </c>
      <c r="I253" s="105"/>
      <c r="J253" s="105"/>
    </row>
    <row r="254" spans="2:11" ht="32.450000000000003" thickBot="1">
      <c r="B254" s="131" t="s">
        <v>278</v>
      </c>
      <c r="C254" s="266">
        <v>155.08224494366058</v>
      </c>
      <c r="D254" s="138"/>
      <c r="E254" s="138"/>
      <c r="F254" s="138"/>
      <c r="G254" s="131" t="s">
        <v>365</v>
      </c>
      <c r="H254" s="266">
        <v>111.89082919622003</v>
      </c>
      <c r="I254" s="105"/>
      <c r="J254" s="105"/>
    </row>
    <row r="255" spans="2:11" ht="16.5" thickBot="1">
      <c r="B255" s="131" t="s">
        <v>279</v>
      </c>
      <c r="C255" s="266">
        <v>119.08740313808875</v>
      </c>
      <c r="D255" s="138"/>
      <c r="E255" s="138"/>
      <c r="F255" s="138"/>
      <c r="G255" s="131" t="s">
        <v>312</v>
      </c>
      <c r="H255" s="266">
        <f>H253-H254</f>
        <v>4.2081126396579265</v>
      </c>
      <c r="I255" s="105"/>
      <c r="J255" s="105"/>
    </row>
    <row r="256" spans="2:11" ht="16.5" thickBot="1">
      <c r="B256" s="131" t="s">
        <v>181</v>
      </c>
      <c r="C256" s="266">
        <f>C254+C255</f>
        <v>274.1696480817493</v>
      </c>
      <c r="D256" s="138"/>
      <c r="E256" s="138"/>
      <c r="F256" s="138"/>
      <c r="G256"/>
    </row>
    <row r="257" spans="2:7" ht="16.5" thickBot="1">
      <c r="B257" s="131" t="s">
        <v>366</v>
      </c>
      <c r="C257" s="266"/>
      <c r="D257" s="138"/>
      <c r="E257" s="138"/>
      <c r="F257" s="138"/>
      <c r="G257"/>
    </row>
    <row r="258" spans="2:7" ht="16.5" thickBot="1">
      <c r="B258" s="131" t="s">
        <v>278</v>
      </c>
      <c r="C258" s="266">
        <v>164</v>
      </c>
      <c r="D258" s="138"/>
      <c r="E258" s="138"/>
      <c r="F258" s="138"/>
      <c r="G258"/>
    </row>
    <row r="259" spans="2:7" ht="16.5" thickBot="1">
      <c r="B259" s="131" t="s">
        <v>279</v>
      </c>
      <c r="C259" s="266">
        <v>94.206695771780545</v>
      </c>
      <c r="D259" s="138"/>
      <c r="E259" s="138"/>
      <c r="F259" s="138"/>
      <c r="G259"/>
    </row>
    <row r="260" spans="2:7" ht="16.5" thickBot="1">
      <c r="B260" s="131" t="s">
        <v>184</v>
      </c>
      <c r="C260" s="266">
        <f>C258+C259</f>
        <v>258.20669577178057</v>
      </c>
      <c r="D260" s="138"/>
      <c r="E260" s="138"/>
      <c r="F260" s="138"/>
      <c r="G260"/>
    </row>
    <row r="261" spans="2:7" ht="16.5" thickBot="1">
      <c r="B261" s="131" t="s">
        <v>186</v>
      </c>
      <c r="C261" s="266">
        <f>C256-C260</f>
        <v>15.962952309968728</v>
      </c>
      <c r="D261" s="139">
        <f>C261/C260</f>
        <v>6.1822379401337432E-2</v>
      </c>
      <c r="E261" s="138"/>
      <c r="F261" s="138"/>
      <c r="G261"/>
    </row>
    <row r="262" spans="2:7">
      <c r="B262" s="138"/>
      <c r="C262" s="138"/>
      <c r="D262" s="138"/>
      <c r="E262" s="138"/>
      <c r="F262" s="138"/>
      <c r="G262"/>
    </row>
    <row r="263" spans="2:7">
      <c r="B263" s="1" t="s">
        <v>338</v>
      </c>
      <c r="C263"/>
      <c r="D263"/>
      <c r="E263"/>
      <c r="F263"/>
      <c r="G263"/>
    </row>
    <row r="265" spans="2:7">
      <c r="C265" s="73"/>
    </row>
    <row r="281" spans="2:7">
      <c r="C281" s="2" t="s">
        <v>128</v>
      </c>
      <c r="D281" s="2" t="s">
        <v>125</v>
      </c>
      <c r="E281" s="2" t="s">
        <v>120</v>
      </c>
      <c r="F281" s="2" t="s">
        <v>208</v>
      </c>
      <c r="G281" s="2" t="s">
        <v>209</v>
      </c>
    </row>
    <row r="282" spans="2:7">
      <c r="B282" s="2" t="s">
        <v>244</v>
      </c>
      <c r="C282" s="105">
        <v>61.161203195914382</v>
      </c>
      <c r="D282" s="105">
        <v>59.699469221681682</v>
      </c>
      <c r="E282" s="105">
        <v>44.449365031281452</v>
      </c>
      <c r="F282" s="105">
        <v>54.718914559459222</v>
      </c>
      <c r="G282" s="105">
        <v>54.140696073412606</v>
      </c>
    </row>
    <row r="283" spans="2:7">
      <c r="B283" s="2" t="s">
        <v>289</v>
      </c>
      <c r="C283" s="105">
        <v>52.164328179118925</v>
      </c>
      <c r="D283" s="105">
        <v>52.113252047696299</v>
      </c>
      <c r="E283" s="105">
        <v>52.011605012663878</v>
      </c>
      <c r="F283" s="105">
        <v>51.467556983807555</v>
      </c>
      <c r="G283" s="105">
        <v>50.731052347017204</v>
      </c>
    </row>
    <row r="285" spans="2:7">
      <c r="B285" s="19" t="s">
        <v>367</v>
      </c>
      <c r="C285"/>
    </row>
    <row r="286" spans="2:7">
      <c r="B286" s="41"/>
      <c r="C286"/>
    </row>
    <row r="287" spans="2:7" ht="16.5" thickBot="1">
      <c r="B287" s="124" t="s">
        <v>296</v>
      </c>
      <c r="C287" s="141" t="s">
        <v>17</v>
      </c>
    </row>
    <row r="288" spans="2:7" ht="16.5" thickBot="1">
      <c r="B288" s="127" t="s">
        <v>336</v>
      </c>
      <c r="C288" s="134"/>
    </row>
    <row r="289" spans="2:4" ht="16.5" thickBot="1">
      <c r="B289" s="127" t="s">
        <v>169</v>
      </c>
      <c r="C289" s="267">
        <v>9.7804947394854516</v>
      </c>
    </row>
    <row r="290" spans="2:4" ht="16.5" thickBot="1">
      <c r="B290" s="127" t="s">
        <v>203</v>
      </c>
      <c r="C290" s="267">
        <v>36.746286881634973</v>
      </c>
    </row>
    <row r="291" spans="2:4" ht="16.5" thickBot="1">
      <c r="B291" s="127" t="s">
        <v>204</v>
      </c>
      <c r="C291" s="267">
        <v>36.414476100911656</v>
      </c>
    </row>
    <row r="292" spans="2:4" ht="16.5" thickBot="1">
      <c r="B292" s="127" t="s">
        <v>200</v>
      </c>
      <c r="C292" s="267">
        <f>SUM(C289:C291)</f>
        <v>82.941257722032077</v>
      </c>
    </row>
    <row r="293" spans="2:4" ht="16.5" thickBot="1">
      <c r="B293" s="127" t="s">
        <v>291</v>
      </c>
      <c r="C293" s="125"/>
    </row>
    <row r="294" spans="2:4" ht="16.5" thickBot="1">
      <c r="B294" s="127" t="s">
        <v>169</v>
      </c>
      <c r="C294" s="267">
        <v>98</v>
      </c>
    </row>
    <row r="295" spans="2:4" ht="16.5" thickBot="1">
      <c r="B295" s="127" t="s">
        <v>197</v>
      </c>
      <c r="C295" s="267">
        <v>36.746286881634973</v>
      </c>
    </row>
    <row r="296" spans="2:4" ht="16.5" thickBot="1">
      <c r="B296" s="127" t="s">
        <v>198</v>
      </c>
      <c r="C296" s="267">
        <v>43.64</v>
      </c>
    </row>
    <row r="297" spans="2:4" ht="16.5" thickBot="1">
      <c r="B297" s="127" t="s">
        <v>368</v>
      </c>
      <c r="C297" s="267">
        <f>SUM(C294:C296)</f>
        <v>178.38628688163499</v>
      </c>
    </row>
    <row r="298" spans="2:4" ht="16.5" thickBot="1">
      <c r="B298" s="127" t="s">
        <v>312</v>
      </c>
      <c r="C298" s="125">
        <v>-46</v>
      </c>
      <c r="D298" s="59">
        <f>C298/C297</f>
        <v>-0.25786735518813997</v>
      </c>
    </row>
  </sheetData>
  <mergeCells count="16">
    <mergeCell ref="A1:B1"/>
    <mergeCell ref="C57:D57"/>
    <mergeCell ref="M14:M15"/>
    <mergeCell ref="I248:J248"/>
    <mergeCell ref="C51:D51"/>
    <mergeCell ref="C54:D54"/>
    <mergeCell ref="C55:D55"/>
    <mergeCell ref="I243:K243"/>
    <mergeCell ref="C53:D53"/>
    <mergeCell ref="C59:D59"/>
    <mergeCell ref="C60:D60"/>
    <mergeCell ref="C61:D61"/>
    <mergeCell ref="C62:D62"/>
    <mergeCell ref="C63:D63"/>
    <mergeCell ref="D65:E65"/>
    <mergeCell ref="C56:D56"/>
  </mergeCells>
  <hyperlinks>
    <hyperlink ref="A2" location="Cover!A1" display="Return to Cover tab" xr:uid="{14A158E7-4389-4EAD-B740-119C8A633BED}"/>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57D13-FA1C-4250-AFBA-A05A5CD6F668}">
  <dimension ref="A1:K60"/>
  <sheetViews>
    <sheetView tabSelected="1" zoomScale="70" zoomScaleNormal="70" workbookViewId="0">
      <selection sqref="A1:B1"/>
    </sheetView>
  </sheetViews>
  <sheetFormatPr defaultColWidth="0" defaultRowHeight="15.95"/>
  <cols>
    <col min="1" max="1" width="8.75" style="2" customWidth="1"/>
    <col min="2" max="2" width="72.5" style="2" bestFit="1" customWidth="1"/>
    <col min="3" max="9" width="11.625" style="2" customWidth="1"/>
    <col min="10" max="10" width="11.125" style="2" customWidth="1"/>
    <col min="11" max="11" width="0" style="2" hidden="1" customWidth="1"/>
    <col min="12" max="16384" width="8.75" style="2" hidden="1"/>
  </cols>
  <sheetData>
    <row r="1" spans="1:7" s="10" customFormat="1" ht="27.6">
      <c r="A1" s="397" t="e" cm="1">
        <f t="array" aca="1" ref="A1" ca="1">RIGHT(CELL("filename",A1),LEN(CELL("filename",A1))-FIND("]",CELL("filename",A1)))</f>
        <v>#VALUE!</v>
      </c>
      <c r="B1" s="397"/>
    </row>
    <row r="2" spans="1:7">
      <c r="A2" s="11" t="s">
        <v>11</v>
      </c>
      <c r="C2" s="2" t="s">
        <v>80</v>
      </c>
    </row>
    <row r="3" spans="1:7">
      <c r="A3" s="11"/>
    </row>
    <row r="4" spans="1:7" ht="16.5" thickBot="1">
      <c r="B4" s="19" t="s">
        <v>369</v>
      </c>
      <c r="C4"/>
      <c r="D4"/>
      <c r="E4"/>
      <c r="F4"/>
      <c r="G4"/>
    </row>
    <row r="5" spans="1:7" ht="24.6" thickBot="1">
      <c r="B5" s="76"/>
      <c r="C5" s="51" t="s">
        <v>370</v>
      </c>
      <c r="D5" s="51" t="s">
        <v>371</v>
      </c>
      <c r="E5" s="51" t="s">
        <v>372</v>
      </c>
      <c r="F5" s="77" t="s">
        <v>373</v>
      </c>
      <c r="G5" s="51" t="s">
        <v>374</v>
      </c>
    </row>
    <row r="6" spans="1:7" ht="16.5" thickBot="1">
      <c r="B6" s="71" t="s">
        <v>375</v>
      </c>
      <c r="C6" s="27">
        <v>37</v>
      </c>
      <c r="D6" s="27">
        <v>33</v>
      </c>
      <c r="E6" s="27">
        <v>-4</v>
      </c>
      <c r="F6" s="72">
        <v>-4</v>
      </c>
      <c r="G6" s="49">
        <v>0</v>
      </c>
    </row>
    <row r="7" spans="1:7" ht="16.5" thickBot="1">
      <c r="B7" s="71" t="s">
        <v>376</v>
      </c>
      <c r="C7" s="27">
        <v>57</v>
      </c>
      <c r="D7" s="27">
        <v>43</v>
      </c>
      <c r="E7" s="27">
        <v>-14</v>
      </c>
      <c r="F7" s="72">
        <v>-14</v>
      </c>
      <c r="G7" s="49">
        <v>0</v>
      </c>
    </row>
    <row r="8" spans="1:7" ht="16.5" thickBot="1">
      <c r="B8" s="71" t="s">
        <v>377</v>
      </c>
      <c r="C8" s="27">
        <v>312</v>
      </c>
      <c r="D8" s="27">
        <v>122</v>
      </c>
      <c r="E8" s="27">
        <v>-190</v>
      </c>
      <c r="F8" s="72">
        <v>-100</v>
      </c>
      <c r="G8" s="49">
        <v>-91</v>
      </c>
    </row>
    <row r="9" spans="1:7" ht="16.5" thickBot="1">
      <c r="B9" s="71" t="s">
        <v>378</v>
      </c>
      <c r="C9" s="27">
        <v>297</v>
      </c>
      <c r="D9" s="27">
        <v>251</v>
      </c>
      <c r="E9" s="27">
        <v>-46</v>
      </c>
      <c r="F9" s="72">
        <v>-30</v>
      </c>
      <c r="G9" s="49">
        <v>-16</v>
      </c>
    </row>
    <row r="10" spans="1:7" ht="16.5" thickBot="1">
      <c r="B10" s="34" t="s">
        <v>23</v>
      </c>
      <c r="C10" s="49">
        <v>703</v>
      </c>
      <c r="D10" s="49">
        <v>449</v>
      </c>
      <c r="E10" s="49">
        <v>-254</v>
      </c>
      <c r="F10" s="78">
        <v>-149</v>
      </c>
      <c r="G10" s="49" t="s">
        <v>379</v>
      </c>
    </row>
    <row r="12" spans="1:7" ht="16.5" thickBot="1">
      <c r="B12" s="19" t="s">
        <v>380</v>
      </c>
      <c r="C12"/>
      <c r="D12"/>
      <c r="E12"/>
    </row>
    <row r="13" spans="1:7" ht="36.6" thickBot="1">
      <c r="B13" s="76"/>
      <c r="C13" s="51" t="s">
        <v>381</v>
      </c>
      <c r="D13" s="51" t="s">
        <v>382</v>
      </c>
      <c r="E13" s="51" t="s">
        <v>383</v>
      </c>
    </row>
    <row r="14" spans="1:7" ht="16.5" thickBot="1">
      <c r="B14" s="71" t="s">
        <v>375</v>
      </c>
      <c r="C14" s="58">
        <v>1145</v>
      </c>
      <c r="D14" s="383">
        <v>1155</v>
      </c>
      <c r="E14" s="49">
        <v>10</v>
      </c>
    </row>
    <row r="15" spans="1:7" ht="16.5" thickBot="1">
      <c r="B15" s="71" t="s">
        <v>376</v>
      </c>
      <c r="C15" s="58">
        <v>2161</v>
      </c>
      <c r="D15" s="383">
        <v>1633</v>
      </c>
      <c r="E15" s="49">
        <v>-528</v>
      </c>
    </row>
    <row r="16" spans="1:7" ht="16.5" thickBot="1">
      <c r="B16" s="71" t="s">
        <v>377</v>
      </c>
      <c r="C16" s="27">
        <v>839</v>
      </c>
      <c r="D16" s="384">
        <v>600</v>
      </c>
      <c r="E16" s="49">
        <v>-239</v>
      </c>
    </row>
    <row r="17" spans="2:8" ht="16.5" thickBot="1">
      <c r="B17" s="71" t="s">
        <v>378</v>
      </c>
      <c r="C17" s="27">
        <v>893</v>
      </c>
      <c r="D17" s="384">
        <v>795</v>
      </c>
      <c r="E17" s="49">
        <v>-8</v>
      </c>
    </row>
    <row r="18" spans="2:8" ht="16.5" thickBot="1">
      <c r="B18" s="34" t="s">
        <v>23</v>
      </c>
      <c r="C18" s="50">
        <v>5038</v>
      </c>
      <c r="D18" s="50">
        <v>4183</v>
      </c>
      <c r="E18" s="49" t="s">
        <v>384</v>
      </c>
    </row>
    <row r="20" spans="2:8" ht="16.5">
      <c r="B20" s="41" t="s">
        <v>385</v>
      </c>
      <c r="C20"/>
      <c r="D20"/>
      <c r="E20"/>
    </row>
    <row r="21" spans="2:8" ht="16.5" thickBot="1">
      <c r="B21" s="53"/>
      <c r="C21"/>
      <c r="D21"/>
      <c r="E21"/>
    </row>
    <row r="22" spans="2:8" ht="24.6" thickBot="1">
      <c r="B22" s="54"/>
      <c r="C22" s="51" t="s">
        <v>370</v>
      </c>
      <c r="D22" s="51" t="s">
        <v>371</v>
      </c>
      <c r="E22" s="51" t="s">
        <v>386</v>
      </c>
    </row>
    <row r="23" spans="2:8" ht="16.5" thickBot="1">
      <c r="B23" s="28" t="s">
        <v>387</v>
      </c>
      <c r="C23" s="27">
        <v>81</v>
      </c>
      <c r="D23" s="27">
        <v>22</v>
      </c>
      <c r="E23" s="27">
        <v>-59</v>
      </c>
    </row>
    <row r="24" spans="2:8" ht="16.5" thickBot="1">
      <c r="B24" s="28" t="s">
        <v>388</v>
      </c>
      <c r="C24" s="27">
        <v>25</v>
      </c>
      <c r="D24" s="27">
        <v>10</v>
      </c>
      <c r="E24" s="27">
        <v>-15</v>
      </c>
    </row>
    <row r="25" spans="2:8" ht="16.5" thickBot="1">
      <c r="B25" s="28" t="s">
        <v>389</v>
      </c>
      <c r="C25" s="27">
        <v>24</v>
      </c>
      <c r="D25" s="27">
        <v>9</v>
      </c>
      <c r="E25" s="27">
        <v>-15</v>
      </c>
    </row>
    <row r="26" spans="2:8" ht="16.5" thickBot="1">
      <c r="B26" s="34" t="s">
        <v>23</v>
      </c>
      <c r="C26" s="27">
        <v>130</v>
      </c>
      <c r="D26" s="27">
        <v>41</v>
      </c>
      <c r="E26" s="27">
        <v>-89</v>
      </c>
    </row>
    <row r="28" spans="2:8">
      <c r="B28" s="79" t="s">
        <v>390</v>
      </c>
      <c r="C28"/>
      <c r="D28"/>
      <c r="E28"/>
      <c r="F28"/>
      <c r="G28"/>
      <c r="H28"/>
    </row>
    <row r="29" spans="2:8" ht="16.5" thickBot="1">
      <c r="B29" s="80"/>
      <c r="C29"/>
      <c r="D29"/>
      <c r="E29"/>
      <c r="F29"/>
      <c r="G29"/>
      <c r="H29"/>
    </row>
    <row r="30" spans="2:8" ht="15.95" customHeight="1">
      <c r="B30" s="398"/>
      <c r="C30" s="425" t="s">
        <v>391</v>
      </c>
      <c r="D30" s="425" t="s">
        <v>392</v>
      </c>
      <c r="E30" s="425" t="s">
        <v>393</v>
      </c>
      <c r="F30" s="81" t="s">
        <v>394</v>
      </c>
      <c r="G30" s="161" t="s">
        <v>395</v>
      </c>
      <c r="H30" s="161" t="s">
        <v>396</v>
      </c>
    </row>
    <row r="31" spans="2:8">
      <c r="B31" s="399"/>
      <c r="C31" s="426"/>
      <c r="D31" s="426"/>
      <c r="E31" s="426"/>
      <c r="F31" s="82"/>
      <c r="G31" s="162"/>
      <c r="H31" s="162"/>
    </row>
    <row r="32" spans="2:8" ht="16.5" thickBot="1">
      <c r="B32" s="400"/>
      <c r="C32" s="427"/>
      <c r="D32" s="427"/>
      <c r="E32" s="427"/>
      <c r="F32" s="83" t="s">
        <v>397</v>
      </c>
      <c r="G32" s="163"/>
      <c r="H32" s="163"/>
    </row>
    <row r="33" spans="2:10" ht="16.5" thickBot="1">
      <c r="B33" s="71" t="s">
        <v>398</v>
      </c>
      <c r="C33" s="27">
        <v>384</v>
      </c>
      <c r="D33" s="27">
        <v>133</v>
      </c>
      <c r="E33" s="27">
        <v>72</v>
      </c>
      <c r="F33" s="27">
        <v>-179</v>
      </c>
      <c r="G33" s="27">
        <v>-150</v>
      </c>
      <c r="H33" s="27">
        <v>-29</v>
      </c>
    </row>
    <row r="35" spans="2:10">
      <c r="B35" s="79" t="s">
        <v>399</v>
      </c>
      <c r="C35"/>
      <c r="D35"/>
      <c r="E35"/>
      <c r="F35"/>
      <c r="G35"/>
      <c r="H35"/>
      <c r="I35"/>
      <c r="J35"/>
    </row>
    <row r="36" spans="2:10" ht="16.5" thickBot="1">
      <c r="B36" s="79"/>
      <c r="C36"/>
      <c r="D36"/>
      <c r="E36"/>
      <c r="F36"/>
      <c r="G36"/>
      <c r="H36"/>
      <c r="I36"/>
      <c r="J36"/>
    </row>
    <row r="37" spans="2:10" ht="16.5" thickBot="1">
      <c r="B37" s="61"/>
      <c r="C37" s="51">
        <v>2022</v>
      </c>
      <c r="D37" s="51">
        <v>2023</v>
      </c>
      <c r="E37" s="51">
        <v>2024</v>
      </c>
      <c r="F37" s="51">
        <v>2025</v>
      </c>
      <c r="G37" s="51">
        <v>2026</v>
      </c>
      <c r="H37" s="51">
        <v>2027</v>
      </c>
      <c r="I37" s="51">
        <v>2028</v>
      </c>
      <c r="J37" s="51" t="s">
        <v>23</v>
      </c>
    </row>
    <row r="38" spans="2:10" ht="16.5" thickBot="1">
      <c r="B38" s="84" t="s">
        <v>400</v>
      </c>
      <c r="C38" s="58">
        <v>4189</v>
      </c>
      <c r="D38" s="58">
        <v>3490</v>
      </c>
      <c r="E38" s="27">
        <v>546</v>
      </c>
      <c r="F38" s="27">
        <v>950</v>
      </c>
      <c r="G38" s="27">
        <v>700</v>
      </c>
      <c r="H38" s="27">
        <v>500</v>
      </c>
      <c r="I38" s="27">
        <v>646</v>
      </c>
      <c r="J38" s="50">
        <v>11021</v>
      </c>
    </row>
    <row r="39" spans="2:10" ht="16.5" thickBot="1">
      <c r="B39" s="84" t="s">
        <v>401</v>
      </c>
      <c r="C39" s="27">
        <v>4</v>
      </c>
      <c r="D39" s="27">
        <v>4</v>
      </c>
      <c r="E39" s="27">
        <v>0</v>
      </c>
      <c r="F39" s="27">
        <v>2</v>
      </c>
      <c r="G39" s="27">
        <v>2</v>
      </c>
      <c r="H39" s="27">
        <v>2</v>
      </c>
      <c r="I39" s="27">
        <v>1</v>
      </c>
      <c r="J39" s="49">
        <v>15</v>
      </c>
    </row>
    <row r="40" spans="2:10" ht="16.5" thickBot="1">
      <c r="B40" s="84" t="s">
        <v>402</v>
      </c>
      <c r="C40" s="27" t="s">
        <v>271</v>
      </c>
      <c r="D40" s="27">
        <v>130</v>
      </c>
      <c r="E40" s="27">
        <v>716</v>
      </c>
      <c r="F40" s="58">
        <v>6736</v>
      </c>
      <c r="G40" s="58">
        <v>1232</v>
      </c>
      <c r="H40" s="58">
        <v>1556</v>
      </c>
      <c r="I40" s="58">
        <v>1421</v>
      </c>
      <c r="J40" s="50">
        <v>11791</v>
      </c>
    </row>
    <row r="41" spans="2:10" ht="16.5" thickBot="1">
      <c r="B41" s="84" t="s">
        <v>403</v>
      </c>
      <c r="C41" s="27"/>
      <c r="D41" s="27">
        <v>1</v>
      </c>
      <c r="E41" s="27">
        <v>2</v>
      </c>
      <c r="F41" s="27">
        <v>7</v>
      </c>
      <c r="G41" s="27">
        <v>2</v>
      </c>
      <c r="H41" s="27">
        <v>5</v>
      </c>
      <c r="I41" s="27">
        <v>5</v>
      </c>
      <c r="J41" s="49">
        <v>22</v>
      </c>
    </row>
    <row r="43" spans="2:10">
      <c r="B43" s="19" t="s">
        <v>404</v>
      </c>
      <c r="C43"/>
      <c r="D43"/>
      <c r="E43"/>
      <c r="F43"/>
      <c r="G43"/>
      <c r="H43"/>
    </row>
    <row r="44" spans="2:10">
      <c r="B44"/>
      <c r="C44"/>
      <c r="D44"/>
      <c r="E44"/>
      <c r="F44"/>
      <c r="G44"/>
      <c r="H44"/>
    </row>
    <row r="45" spans="2:10" ht="16.5" thickBot="1">
      <c r="B45" s="53"/>
      <c r="C45"/>
      <c r="D45"/>
      <c r="E45"/>
      <c r="F45"/>
      <c r="G45"/>
      <c r="H45"/>
    </row>
    <row r="46" spans="2:10" ht="15.95" customHeight="1">
      <c r="B46" s="428"/>
      <c r="C46" s="425" t="s">
        <v>391</v>
      </c>
      <c r="D46" s="425" t="s">
        <v>392</v>
      </c>
      <c r="E46" s="425" t="s">
        <v>393</v>
      </c>
      <c r="F46" s="81" t="s">
        <v>394</v>
      </c>
      <c r="G46" s="161" t="s">
        <v>405</v>
      </c>
      <c r="H46" s="161" t="s">
        <v>396</v>
      </c>
    </row>
    <row r="47" spans="2:10">
      <c r="B47" s="429"/>
      <c r="C47" s="426"/>
      <c r="D47" s="426"/>
      <c r="E47" s="426"/>
      <c r="F47" s="82"/>
      <c r="G47" s="162"/>
      <c r="H47" s="162"/>
    </row>
    <row r="48" spans="2:10" ht="16.5" thickBot="1">
      <c r="B48" s="430"/>
      <c r="C48" s="427"/>
      <c r="D48" s="427"/>
      <c r="E48" s="427"/>
      <c r="F48" s="83" t="s">
        <v>397</v>
      </c>
      <c r="G48" s="163"/>
      <c r="H48" s="163"/>
    </row>
    <row r="49" spans="2:9" ht="16.5" thickBot="1">
      <c r="B49" s="71" t="s">
        <v>179</v>
      </c>
      <c r="C49" s="27">
        <v>384</v>
      </c>
      <c r="D49" s="27">
        <v>223</v>
      </c>
      <c r="E49" s="27">
        <v>40</v>
      </c>
      <c r="F49" s="27">
        <v>-121</v>
      </c>
      <c r="G49" s="27">
        <v>-108</v>
      </c>
      <c r="H49" s="27">
        <v>-13</v>
      </c>
    </row>
    <row r="51" spans="2:9">
      <c r="B51" s="19" t="s">
        <v>406</v>
      </c>
      <c r="C51"/>
      <c r="D51"/>
      <c r="E51"/>
      <c r="F51"/>
      <c r="G51"/>
      <c r="H51"/>
    </row>
    <row r="52" spans="2:9">
      <c r="B52"/>
      <c r="C52"/>
      <c r="D52"/>
      <c r="E52"/>
      <c r="F52"/>
      <c r="G52"/>
      <c r="H52"/>
    </row>
    <row r="53" spans="2:9" ht="16.5" thickBot="1">
      <c r="B53" s="53"/>
      <c r="C53"/>
      <c r="D53"/>
      <c r="E53"/>
      <c r="F53"/>
      <c r="G53"/>
      <c r="H53"/>
    </row>
    <row r="54" spans="2:9" ht="15.95" customHeight="1">
      <c r="B54" s="422" t="s">
        <v>407</v>
      </c>
      <c r="C54" s="425" t="s">
        <v>391</v>
      </c>
      <c r="D54" s="425" t="s">
        <v>392</v>
      </c>
      <c r="E54" s="425" t="s">
        <v>393</v>
      </c>
      <c r="F54" s="81" t="s">
        <v>394</v>
      </c>
      <c r="G54" s="161" t="s">
        <v>405</v>
      </c>
      <c r="H54" s="161" t="s">
        <v>396</v>
      </c>
    </row>
    <row r="55" spans="2:9">
      <c r="B55" s="423"/>
      <c r="C55" s="426"/>
      <c r="D55" s="426"/>
      <c r="E55" s="426"/>
      <c r="F55" s="82"/>
      <c r="G55" s="162"/>
      <c r="H55" s="162"/>
    </row>
    <row r="56" spans="2:9" ht="16.5" thickBot="1">
      <c r="B56" s="424"/>
      <c r="C56" s="427"/>
      <c r="D56" s="427"/>
      <c r="E56" s="427"/>
      <c r="F56" s="83" t="s">
        <v>397</v>
      </c>
      <c r="G56" s="163"/>
      <c r="H56" s="163"/>
    </row>
    <row r="57" spans="2:9" ht="16.5" thickBot="1">
      <c r="B57" s="71" t="s">
        <v>408</v>
      </c>
      <c r="C57" s="35">
        <v>80.8</v>
      </c>
      <c r="D57" s="35">
        <v>51.7</v>
      </c>
      <c r="E57" s="35">
        <v>1</v>
      </c>
      <c r="F57" s="164">
        <f>(D57+E57)-C57</f>
        <v>-28.099999999999994</v>
      </c>
      <c r="G57" s="164" t="s">
        <v>58</v>
      </c>
      <c r="H57" s="164">
        <f>F57</f>
        <v>-28.099999999999994</v>
      </c>
    </row>
    <row r="58" spans="2:9" ht="16.5" thickBot="1">
      <c r="B58" s="71" t="s">
        <v>409</v>
      </c>
      <c r="C58" s="35">
        <v>0</v>
      </c>
      <c r="D58" s="35">
        <v>13.6</v>
      </c>
      <c r="E58" s="35">
        <v>1</v>
      </c>
      <c r="F58" s="263">
        <f>(D58+E58)-C58</f>
        <v>14.6</v>
      </c>
      <c r="G58" s="165"/>
      <c r="H58" s="165">
        <f>F58</f>
        <v>14.6</v>
      </c>
    </row>
    <row r="59" spans="2:9">
      <c r="B59"/>
      <c r="C59">
        <f t="shared" ref="C59:G59" si="0">C57+C58</f>
        <v>80.8</v>
      </c>
      <c r="D59">
        <f t="shared" si="0"/>
        <v>65.3</v>
      </c>
      <c r="E59">
        <f t="shared" si="0"/>
        <v>2</v>
      </c>
      <c r="F59">
        <f t="shared" si="0"/>
        <v>-13.499999999999995</v>
      </c>
      <c r="G59" t="e">
        <f t="shared" si="0"/>
        <v>#VALUE!</v>
      </c>
      <c r="H59">
        <f>H57+H58</f>
        <v>-13.499999999999995</v>
      </c>
      <c r="I59" s="2" t="s">
        <v>216</v>
      </c>
    </row>
    <row r="60" spans="2:9">
      <c r="B60" s="86"/>
      <c r="C60"/>
      <c r="D60"/>
      <c r="E60"/>
      <c r="F60"/>
      <c r="G60"/>
      <c r="H60"/>
    </row>
  </sheetData>
  <mergeCells count="13">
    <mergeCell ref="A1:B1"/>
    <mergeCell ref="B30:B32"/>
    <mergeCell ref="C30:C32"/>
    <mergeCell ref="D30:D32"/>
    <mergeCell ref="E30:E32"/>
    <mergeCell ref="B54:B56"/>
    <mergeCell ref="C54:C56"/>
    <mergeCell ref="D54:D56"/>
    <mergeCell ref="E54:E56"/>
    <mergeCell ref="B46:B48"/>
    <mergeCell ref="C46:C48"/>
    <mergeCell ref="D46:D48"/>
    <mergeCell ref="E46:E48"/>
  </mergeCells>
  <hyperlinks>
    <hyperlink ref="A2" location="Cover!A1" display="Return to Cover tab" xr:uid="{861F3F3D-947D-48F6-ACD8-2B9C48C5D1F4}"/>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2.xml><?xml version="1.0" encoding="utf-8"?>
<ct:contentTypeSchema xmlns:ct="http://schemas.microsoft.com/office/2006/metadata/contentType" xmlns:ma="http://schemas.microsoft.com/office/2006/metadata/properties/metaAttributes" ct:_="" ma:_="" ma:contentTypeName="Document" ma:contentTypeID="0x010100D7C6947C0F765F428416B2828D309B65" ma:contentTypeVersion="12" ma:contentTypeDescription="Create a new document." ma:contentTypeScope="" ma:versionID="4ac967385f4f99fdee8c237598645fcd">
  <xsd:schema xmlns:xsd="http://www.w3.org/2001/XMLSchema" xmlns:xs="http://www.w3.org/2001/XMLSchema" xmlns:p="http://schemas.microsoft.com/office/2006/metadata/properties" xmlns:ns1="http://schemas.microsoft.com/sharepoint/v3" xmlns:ns2="3ffacce4-957f-4f0a-910f-9efe2ecf512c" xmlns:ns3="d66eba0d-a2b9-4833-9603-ab5d8f45883c" targetNamespace="http://schemas.microsoft.com/office/2006/metadata/properties" ma:root="true" ma:fieldsID="d9f9f8044b90b20ad7b8117a39bc7f57" ns1:_="" ns2:_="" ns3:_="">
    <xsd:import namespace="http://schemas.microsoft.com/sharepoint/v3"/>
    <xsd:import namespace="3ffacce4-957f-4f0a-910f-9efe2ecf512c"/>
    <xsd:import namespace="d66eba0d-a2b9-4833-9603-ab5d8f45883c"/>
    <xsd:element name="properties">
      <xsd:complexType>
        <xsd:sequence>
          <xsd:element name="documentManagement">
            <xsd:complexType>
              <xsd:all>
                <xsd:element ref="ns2:PublicationRequestID" minOccurs="0"/>
                <xsd:element ref="ns2:DocumentTitle" minOccurs="0"/>
                <xsd:element ref="ns2:DocumentRank" minOccurs="0"/>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facce4-957f-4f0a-910f-9efe2ecf512c" elementFormDefault="qualified">
    <xsd:import namespace="http://schemas.microsoft.com/office/2006/documentManagement/types"/>
    <xsd:import namespace="http://schemas.microsoft.com/office/infopath/2007/PartnerControls"/>
    <xsd:element name="PublicationRequestID" ma:index="8" nillable="true" ma:displayName="PublicationRequestID" ma:format="Dropdown" ma:internalName="PublicationRequestID" ma:percentage="FALSE">
      <xsd:simpleType>
        <xsd:restriction base="dms:Number"/>
      </xsd:simpleType>
    </xsd:element>
    <xsd:element name="DocumentTitle" ma:index="9" nillable="true" ma:displayName="DocumentTitle" ma:format="Dropdown" ma:internalName="DocumentTitle">
      <xsd:simpleType>
        <xsd:restriction base="dms:Note">
          <xsd:maxLength value="255"/>
        </xsd:restriction>
      </xsd:simpleType>
    </xsd:element>
    <xsd:element name="DocumentRank" ma:index="10" nillable="true" ma:displayName="DocumentImportance" ma:format="Dropdown" ma:internalName="DocumentRank">
      <xsd:simpleType>
        <xsd:restriction base="dms:Text">
          <xsd:maxLength value="255"/>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6eba0d-a2b9-4833-9603-ab5d8f45883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db3995f-4898-4ee6-8000-b65c76445445}" ma:internalName="TaxCatchAll" ma:showField="CatchAllData" ma:web="d66eba0d-a2b9-4833-9603-ab5d8f4588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3ffacce4-957f-4f0a-910f-9efe2ecf512c">
      <Terms xmlns="http://schemas.microsoft.com/office/infopath/2007/PartnerControls"/>
    </lcf76f155ced4ddcb4097134ff3c332f>
    <TaxCatchAll xmlns="d66eba0d-a2b9-4833-9603-ab5d8f45883c" xsi:nil="true"/>
    <PublicationRequestID xmlns="3ffacce4-957f-4f0a-910f-9efe2ecf512c">846</PublicationRequestID>
    <DocumentTitle xmlns="3ffacce4-957f-4f0a-910f-9efe2ecf512c">RIIO-ET2 Supplemantary Datafile_2023-24</DocumentTitle>
    <DocumentRank xmlns="3ffacce4-957f-4f0a-910f-9efe2ecf512c">Subsidiary</DocumentRank>
  </documentManagement>
</p:properties>
</file>

<file path=customXml/itemProps1.xml><?xml version="1.0" encoding="utf-8"?>
<ds:datastoreItem xmlns:ds="http://schemas.openxmlformats.org/officeDocument/2006/customXml" ds:itemID="{CE791BD4-9003-4FDB-B92B-2AEFF547457B}"/>
</file>

<file path=customXml/itemProps2.xml><?xml version="1.0" encoding="utf-8"?>
<ds:datastoreItem xmlns:ds="http://schemas.openxmlformats.org/officeDocument/2006/customXml" ds:itemID="{A2C1D433-291F-4872-8FB5-A90C0C9F5421}"/>
</file>

<file path=customXml/itemProps3.xml><?xml version="1.0" encoding="utf-8"?>
<ds:datastoreItem xmlns:ds="http://schemas.openxmlformats.org/officeDocument/2006/customXml" ds:itemID="{B391B99A-63E3-402F-8FD7-C7A8BED06A82}"/>
</file>

<file path=customXml/itemProps4.xml><?xml version="1.0" encoding="utf-8"?>
<ds:datastoreItem xmlns:ds="http://schemas.openxmlformats.org/officeDocument/2006/customXml" ds:itemID="{42F6CAB1-8BCA-4613-AD00-F8BBDDD28122}"/>
</file>

<file path=docProps/app.xml><?xml version="1.0" encoding="utf-8"?>
<Properties xmlns="http://schemas.openxmlformats.org/officeDocument/2006/extended-properties" xmlns:vt="http://schemas.openxmlformats.org/officeDocument/2006/docPropsVTypes">
  <Application>Microsoft Excel Online</Application>
  <Manager/>
  <Company>Ofgem</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Decision Doc</dc:title>
  <dc:subject/>
  <dc:creator>Steven.Alcorn@ofgem.gov.uk</dc:creator>
  <cp:keywords>Data</cp:keywords>
  <dc:description/>
  <cp:lastModifiedBy/>
  <cp:revision/>
  <dcterms:created xsi:type="dcterms:W3CDTF">2018-08-02T11:53:31Z</dcterms:created>
  <dcterms:modified xsi:type="dcterms:W3CDTF">2025-04-07T07:18:18Z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099eee0a-e171-415f-a411-3cccbcd530b1</vt:lpwstr>
  </property>
  <property fmtid="{D5CDD505-2E9C-101B-9397-08002B2CF9AE}" pid="3" name="bjSaver">
    <vt:lpwstr>WXoYCeGbFqQc8FZh5Mhj3Bj0oqW2Gt1E</vt:lpwstr>
  </property>
  <property fmtid="{D5CDD505-2E9C-101B-9397-08002B2CF9AE}" pid="4" name="ContentTypeId">
    <vt:lpwstr>0x010100D7C6947C0F765F428416B2828D309B65</vt:lpwstr>
  </property>
  <property fmtid="{D5CDD505-2E9C-101B-9397-08002B2CF9AE}" pid="5" name="OIAssociatedTeam">
    <vt:lpwstr/>
  </property>
  <property fmtid="{D5CDD505-2E9C-101B-9397-08002B2CF9AE}" pid="6" name="bjDocumentSecurityLabel">
    <vt:lpwstr>OFFICIAL</vt:lpwstr>
  </property>
  <property fmtid="{D5CDD505-2E9C-101B-9397-08002B2CF9AE}" pid="7" name="MediaServiceImageTags">
    <vt:lpwstr/>
  </property>
  <property fmtid="{D5CDD505-2E9C-101B-9397-08002B2CF9AE}" pid="8"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9" name="bjDocumentLabelXML-0">
    <vt:lpwstr>ames.com/2008/01/sie/internal/label"&gt;&lt;element uid="id_classification_nonbusiness" value="" /&gt;&lt;/sisl&gt;</vt:lpwstr>
  </property>
  <property fmtid="{D5CDD505-2E9C-101B-9397-08002B2CF9AE}" pid="10" name="bjClsUserRVM">
    <vt:lpwstr>[]</vt:lpwstr>
  </property>
</Properties>
</file>