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xml" ContentType="application/vnd.openxmlformats-officedocument.themeOverride+xml"/>
  <Override PartName="/xl/drawings/drawing33.xml" ContentType="application/vnd.openxmlformats-officedocument.drawing+xml"/>
  <Override PartName="/xl/drawings/drawing3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filterPrivacy="1"/>
  <xr:revisionPtr revIDLastSave="0" documentId="8_{F0C3DD21-7728-447A-95CE-6DE82E941509}" xr6:coauthVersionLast="47" xr6:coauthVersionMax="47" xr10:uidLastSave="{00000000-0000-0000-0000-000000000000}"/>
  <bookViews>
    <workbookView xWindow="-110" yWindow="-110" windowWidth="19420" windowHeight="10420" tabRatio="991" xr2:uid="{3D1B49BE-BB18-4148-9F2A-3BBCAEBD9634}"/>
  </bookViews>
  <sheets>
    <sheet name="Information" sheetId="1" r:id="rId1"/>
    <sheet name="Scheme Years" sheetId="45" r:id="rId2"/>
    <sheet name="Fig 2.1" sheetId="11" r:id="rId3"/>
    <sheet name="Fig 2.2" sheetId="33" r:id="rId4"/>
    <sheet name="Fig 2.3" sheetId="47" r:id="rId5"/>
    <sheet name="Fig 2.4" sheetId="48" r:id="rId6"/>
    <sheet name="Fig 2.5" sheetId="8" r:id="rId7"/>
    <sheet name="Fig 2.6" sheetId="6" r:id="rId8"/>
    <sheet name="Fig 2.7" sheetId="19" r:id="rId9"/>
    <sheet name="Fig 2.8" sheetId="20" r:id="rId10"/>
    <sheet name="Fig 2.9" sheetId="56" r:id="rId11"/>
    <sheet name="Fig 3.1" sheetId="49" r:id="rId12"/>
    <sheet name="Fig 3.2" sheetId="50" r:id="rId13"/>
    <sheet name="Fig 3.3" sheetId="25" r:id="rId14"/>
    <sheet name="Fig 3.4" sheetId="46" r:id="rId15"/>
    <sheet name="Fig 3.5" sheetId="42" r:id="rId16"/>
    <sheet name="Fig 3.6" sheetId="22" r:id="rId17"/>
    <sheet name="Fig 3.7" sheetId="23" r:id="rId18"/>
    <sheet name="Fig 3.8" sheetId="24" r:id="rId19"/>
    <sheet name="Fig 3.9" sheetId="26" r:id="rId20"/>
    <sheet name="Fig 4.1" sheetId="27" r:id="rId21"/>
    <sheet name="Fig 4.2" sheetId="28" r:id="rId22"/>
    <sheet name="Fig 4.3" sheetId="29" r:id="rId23"/>
    <sheet name="Fig 4.4" sheetId="51" r:id="rId24"/>
    <sheet name="Fig 4.5" sheetId="30" r:id="rId25"/>
    <sheet name="Fig 4.6" sheetId="31" r:id="rId26"/>
    <sheet name="Fig 5.1" sheetId="32" r:id="rId27"/>
    <sheet name="Fig 5.2" sheetId="52" r:id="rId28"/>
    <sheet name="Fig 5.3" sheetId="53" r:id="rId29"/>
    <sheet name="Fig 5.4" sheetId="55" r:id="rId30"/>
    <sheet name="Fig 5.5" sheetId="18" r:id="rId31"/>
    <sheet name="Fig 6.1" sheetId="14" r:id="rId32"/>
    <sheet name="Fig 6.2" sheetId="13" r:id="rId33"/>
    <sheet name="Fig 6.3" sheetId="16" r:id="rId34"/>
    <sheet name="Fig 6.4" sheetId="17" r:id="rId35"/>
    <sheet name="Fig A1.1" sheetId="36" r:id="rId36"/>
    <sheet name="Fig A1.2" sheetId="37" r:id="rId37"/>
    <sheet name="Fig A2.1" sheetId="38" r:id="rId38"/>
    <sheet name="Fig A3.1" sheetId="39" r:id="rId39"/>
    <sheet name="Fig A3.2" sheetId="40" r:id="rId40"/>
    <sheet name="Fig A3.3" sheetId="41" r:id="rId41"/>
    <sheet name="Fig A4.1" sheetId="44" r:id="rId42"/>
  </sheets>
  <definedNames>
    <definedName name="_xlnm._FilterDatabase" localSheetId="8" hidden="1">'Fig 2.7'!$B$51:$N$62</definedName>
    <definedName name="_xlnm._FilterDatabase" localSheetId="27" hidden="1">'Fig 5.2'!$B$34:$C$39</definedName>
    <definedName name="_ftn1" localSheetId="20">'Fig 4.1'!$B$9</definedName>
    <definedName name="_ftn1" localSheetId="21">'Fig 4.2'!#REF!</definedName>
    <definedName name="_ftn1" localSheetId="22">'Fig 4.3'!#REF!</definedName>
    <definedName name="_ftn1" localSheetId="23">'Fig 4.4'!#REF!</definedName>
    <definedName name="_ftn1" localSheetId="24">'Fig 4.5'!#REF!</definedName>
    <definedName name="_ftn1" localSheetId="25">'Fig 4.6'!#REF!</definedName>
    <definedName name="_ftn1" localSheetId="26">'Fig 5.1'!#REF!</definedName>
    <definedName name="_ftn1" localSheetId="27">'Fig 5.2'!#REF!</definedName>
    <definedName name="_ftn1" localSheetId="28">'Fig 5.3'!#REF!</definedName>
    <definedName name="_ftn1" localSheetId="29">'Fig 5.4'!#REF!</definedName>
    <definedName name="_ftn2" localSheetId="7">'Fig 2.6'!#REF!</definedName>
    <definedName name="_ftnref1" localSheetId="20">'Fig 4.1'!$B$5</definedName>
    <definedName name="_ftnref1" localSheetId="21">'Fig 4.2'!$B$5</definedName>
    <definedName name="_ftnref1" localSheetId="22">'Fig 4.3'!$B$5</definedName>
    <definedName name="_ftnref1" localSheetId="23">'Fig 4.4'!$B$5</definedName>
    <definedName name="_ftnref1" localSheetId="24">'Fig 4.5'!$B$5</definedName>
    <definedName name="_ftnref1" localSheetId="25">'Fig 4.6'!$B$5</definedName>
    <definedName name="_ftnref1" localSheetId="26">'Fig 5.1'!$B$5</definedName>
    <definedName name="_ftnref1" localSheetId="27">'Fig 5.2'!$B$5</definedName>
    <definedName name="_ftnref1" localSheetId="28">'Fig 5.3'!$B$5</definedName>
    <definedName name="_ftnref1" localSheetId="29">'Fig 5.4'!$B$5</definedName>
    <definedName name="_Toc84002021" localSheetId="30">'Fig 5.5'!$B$5</definedName>
    <definedName name="_Toc84002021" localSheetId="31">'Fig 6.1'!$B$5</definedName>
    <definedName name="_Toc84002021" localSheetId="33">'Fig 6.3'!#REF!</definedName>
    <definedName name="_Toc84002021" localSheetId="34">'Fig 6.4'!$B$5</definedName>
    <definedName name="_Toc84002021" localSheetId="35">'Fig A1.1'!$B$5</definedName>
    <definedName name="_Toc84002021" localSheetId="36">'Fig A1.2'!$B$5</definedName>
    <definedName name="_Toc84002021" localSheetId="37">'Fig A2.1'!$B$5</definedName>
    <definedName name="_Toc84002021" localSheetId="38">'Fig A3.1'!$B$5</definedName>
    <definedName name="_Toc84002021" localSheetId="39">'Fig A3.2'!$B$5</definedName>
    <definedName name="_Toc84002021" localSheetId="40">'Fig A3.3'!$B$5</definedName>
    <definedName name="a" localSheetId="4">'Fig 2.3'!#REF!</definedName>
    <definedName name="a">'Fig 2.2'!#REF!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6" i="56" l="1"/>
  <c r="F35" i="56"/>
  <c r="H11" i="51"/>
  <c r="H10" i="51"/>
  <c r="H9" i="51"/>
  <c r="H8" i="51"/>
  <c r="H11" i="29"/>
  <c r="H10" i="29"/>
  <c r="H9" i="29"/>
  <c r="H8" i="29"/>
  <c r="H9" i="28"/>
  <c r="H10" i="28"/>
  <c r="H11" i="28"/>
  <c r="H8" i="28"/>
  <c r="D14" i="16"/>
  <c r="E14" i="16"/>
  <c r="C14" i="16"/>
  <c r="D13" i="16"/>
  <c r="E13" i="16"/>
  <c r="C13" i="16"/>
  <c r="D10" i="16"/>
  <c r="E10" i="16"/>
  <c r="C10" i="16"/>
  <c r="D40" i="31" l="1"/>
  <c r="G8" i="38"/>
  <c r="N11" i="27"/>
  <c r="M11" i="27"/>
  <c r="C64" i="46"/>
  <c r="D64" i="46"/>
  <c r="E64" i="46"/>
  <c r="F64" i="46"/>
  <c r="G64" i="46"/>
  <c r="C13" i="22"/>
  <c r="D47" i="25"/>
  <c r="E47" i="25"/>
  <c r="F47" i="25"/>
  <c r="G47" i="25"/>
  <c r="C47" i="25"/>
  <c r="C11" i="22"/>
  <c r="E9" i="42"/>
  <c r="E8" i="42"/>
  <c r="E49" i="50"/>
  <c r="C49" i="50"/>
  <c r="D49" i="50"/>
  <c r="F49" i="50"/>
  <c r="G49" i="50"/>
  <c r="H49" i="50"/>
  <c r="I49" i="49"/>
  <c r="E49" i="49"/>
  <c r="D49" i="49"/>
  <c r="F49" i="49"/>
  <c r="G49" i="49"/>
  <c r="H49" i="49"/>
  <c r="C49" i="49"/>
  <c r="G33" i="25"/>
  <c r="E48" i="49"/>
  <c r="G36" i="11"/>
  <c r="G37" i="11"/>
  <c r="G38" i="11"/>
  <c r="G39" i="11"/>
  <c r="G40" i="11"/>
  <c r="G35" i="11"/>
  <c r="I35" i="49"/>
  <c r="I49" i="50" l="1"/>
  <c r="G36" i="48"/>
  <c r="G37" i="48"/>
  <c r="G38" i="48"/>
  <c r="G39" i="48"/>
  <c r="G35" i="48"/>
  <c r="F39" i="11"/>
  <c r="I48" i="49"/>
  <c r="H48" i="49"/>
  <c r="G13" i="47"/>
  <c r="G9" i="47"/>
  <c r="G10" i="47"/>
  <c r="G11" i="47"/>
  <c r="G12" i="47"/>
  <c r="G8" i="47"/>
  <c r="N53" i="19"/>
  <c r="N54" i="19"/>
  <c r="N55" i="19"/>
  <c r="N56" i="19"/>
  <c r="N57" i="19"/>
  <c r="N58" i="19"/>
  <c r="N59" i="19"/>
  <c r="N60" i="19"/>
  <c r="N61" i="19"/>
  <c r="N62" i="19"/>
  <c r="N63" i="19"/>
  <c r="N52" i="19"/>
  <c r="M53" i="19"/>
  <c r="M54" i="19"/>
  <c r="M55" i="19"/>
  <c r="M56" i="19"/>
  <c r="M57" i="19"/>
  <c r="M58" i="19"/>
  <c r="M59" i="19"/>
  <c r="M60" i="19"/>
  <c r="M61" i="19"/>
  <c r="M62" i="19"/>
  <c r="M63" i="19"/>
  <c r="M52" i="19"/>
  <c r="G39" i="8"/>
  <c r="G38" i="8"/>
  <c r="C10" i="33"/>
  <c r="G42" i="53"/>
  <c r="F37" i="53"/>
  <c r="E37" i="53"/>
  <c r="D37" i="53"/>
  <c r="C37" i="53"/>
  <c r="D40" i="32"/>
  <c r="E40" i="32"/>
  <c r="F40" i="32"/>
  <c r="D41" i="32"/>
  <c r="E41" i="32"/>
  <c r="F41" i="32"/>
  <c r="C41" i="32"/>
  <c r="G50" i="32"/>
  <c r="D41" i="31"/>
  <c r="E41" i="31"/>
  <c r="F41" i="31"/>
  <c r="G41" i="31"/>
  <c r="D42" i="31"/>
  <c r="E42" i="31"/>
  <c r="F42" i="31"/>
  <c r="G42" i="31"/>
  <c r="C42" i="31"/>
  <c r="H51" i="31"/>
  <c r="F42" i="18" l="1"/>
  <c r="D42" i="38" l="1"/>
  <c r="E42" i="38"/>
  <c r="F42" i="38"/>
  <c r="G42" i="38"/>
  <c r="C42" i="38"/>
  <c r="F41" i="38"/>
  <c r="G41" i="38" s="1"/>
  <c r="F40" i="38"/>
  <c r="G40" i="38" s="1"/>
  <c r="F39" i="38"/>
  <c r="G39" i="38" s="1"/>
  <c r="F38" i="38"/>
  <c r="G38" i="38" s="1"/>
  <c r="F37" i="38"/>
  <c r="G37" i="38" s="1"/>
  <c r="F36" i="38"/>
  <c r="G36" i="38" s="1"/>
  <c r="F35" i="38"/>
  <c r="G35" i="38" s="1"/>
  <c r="F34" i="38"/>
  <c r="G34" i="38" s="1"/>
  <c r="F33" i="38"/>
  <c r="G33" i="38" s="1"/>
  <c r="F32" i="38"/>
  <c r="G32" i="38" s="1"/>
  <c r="F31" i="38"/>
  <c r="G31" i="38" s="1"/>
  <c r="F30" i="38"/>
  <c r="G30" i="38" s="1"/>
  <c r="F29" i="38"/>
  <c r="G29" i="38" s="1"/>
  <c r="F28" i="38"/>
  <c r="G28" i="38" s="1"/>
  <c r="F27" i="38"/>
  <c r="G27" i="38" s="1"/>
  <c r="F26" i="38"/>
  <c r="G26" i="38" s="1"/>
  <c r="F25" i="38"/>
  <c r="G25" i="38" s="1"/>
  <c r="F24" i="38"/>
  <c r="G24" i="38" s="1"/>
  <c r="F23" i="38"/>
  <c r="G23" i="38" s="1"/>
  <c r="F22" i="38"/>
  <c r="G22" i="38" s="1"/>
  <c r="F21" i="38"/>
  <c r="G21" i="38" s="1"/>
  <c r="F20" i="38"/>
  <c r="G20" i="38" s="1"/>
  <c r="F19" i="38"/>
  <c r="G19" i="38" s="1"/>
  <c r="F18" i="38"/>
  <c r="G18" i="38" s="1"/>
  <c r="F17" i="38"/>
  <c r="G17" i="38" s="1"/>
  <c r="F16" i="38"/>
  <c r="G16" i="38" s="1"/>
  <c r="F15" i="38"/>
  <c r="G15" i="38" s="1"/>
  <c r="F14" i="38"/>
  <c r="G14" i="38" s="1"/>
  <c r="F13" i="38"/>
  <c r="G13" i="38" s="1"/>
  <c r="F12" i="38"/>
  <c r="G12" i="38" s="1"/>
  <c r="F11" i="38"/>
  <c r="G11" i="38" s="1"/>
  <c r="F10" i="38"/>
  <c r="G10" i="38" s="1"/>
  <c r="F9" i="38"/>
  <c r="G9" i="38" s="1"/>
  <c r="F8" i="38"/>
  <c r="G41" i="30"/>
  <c r="G43" i="30"/>
  <c r="G42" i="30"/>
  <c r="G11" i="28"/>
  <c r="F11" i="28"/>
  <c r="E11" i="28"/>
  <c r="D11" i="28"/>
  <c r="C11" i="28"/>
  <c r="G11" i="29"/>
  <c r="F11" i="29"/>
  <c r="E11" i="29"/>
  <c r="D11" i="29"/>
  <c r="C11" i="29"/>
  <c r="D11" i="51"/>
  <c r="E11" i="51"/>
  <c r="F11" i="51"/>
  <c r="G11" i="51"/>
  <c r="C11" i="51"/>
  <c r="E39" i="24"/>
  <c r="E37" i="24"/>
  <c r="E36" i="24"/>
  <c r="E35" i="24"/>
  <c r="C11" i="23"/>
  <c r="G62" i="46"/>
  <c r="G61" i="46"/>
  <c r="G60" i="46"/>
  <c r="G59" i="46"/>
  <c r="G58" i="46"/>
  <c r="G57" i="46"/>
  <c r="G56" i="46"/>
  <c r="G55" i="46"/>
  <c r="G54" i="46"/>
  <c r="G53" i="46"/>
  <c r="G52" i="46"/>
  <c r="G51" i="46"/>
  <c r="G50" i="46"/>
  <c r="I36" i="50"/>
  <c r="I37" i="50"/>
  <c r="I38" i="50"/>
  <c r="I39" i="50"/>
  <c r="I40" i="50"/>
  <c r="I41" i="50"/>
  <c r="I42" i="50"/>
  <c r="I43" i="50"/>
  <c r="I44" i="50"/>
  <c r="I45" i="50"/>
  <c r="I46" i="50"/>
  <c r="I47" i="50"/>
  <c r="I48" i="50"/>
  <c r="I35" i="50"/>
  <c r="H36" i="50"/>
  <c r="H37" i="50"/>
  <c r="H38" i="50"/>
  <c r="H39" i="50"/>
  <c r="H40" i="50"/>
  <c r="H41" i="50"/>
  <c r="H42" i="50"/>
  <c r="H43" i="50"/>
  <c r="H44" i="50"/>
  <c r="H45" i="50"/>
  <c r="H46" i="50"/>
  <c r="H47" i="50"/>
  <c r="H48" i="50"/>
  <c r="H35" i="50"/>
  <c r="E36" i="50"/>
  <c r="E37" i="50"/>
  <c r="E38" i="50"/>
  <c r="E39" i="50"/>
  <c r="E40" i="50"/>
  <c r="E41" i="50"/>
  <c r="E42" i="50"/>
  <c r="E43" i="50"/>
  <c r="E44" i="50"/>
  <c r="E45" i="50"/>
  <c r="E46" i="50"/>
  <c r="E47" i="50"/>
  <c r="E48" i="50"/>
  <c r="E35" i="50"/>
  <c r="H36" i="49"/>
  <c r="I36" i="49" s="1"/>
  <c r="H37" i="49"/>
  <c r="H38" i="49"/>
  <c r="I38" i="49" s="1"/>
  <c r="H39" i="49"/>
  <c r="I39" i="49" s="1"/>
  <c r="H40" i="49"/>
  <c r="H41" i="49"/>
  <c r="H42" i="49"/>
  <c r="I42" i="49" s="1"/>
  <c r="H43" i="49"/>
  <c r="I43" i="49" s="1"/>
  <c r="H44" i="49"/>
  <c r="I44" i="49" s="1"/>
  <c r="H45" i="49"/>
  <c r="I45" i="49" s="1"/>
  <c r="H46" i="49"/>
  <c r="H47" i="49"/>
  <c r="H35" i="49"/>
  <c r="I37" i="49"/>
  <c r="I40" i="49"/>
  <c r="I41" i="49"/>
  <c r="I46" i="49"/>
  <c r="I47" i="49"/>
  <c r="E36" i="49"/>
  <c r="E37" i="49"/>
  <c r="E38" i="49"/>
  <c r="E39" i="49"/>
  <c r="E40" i="49"/>
  <c r="E41" i="49"/>
  <c r="E42" i="49"/>
  <c r="E43" i="49"/>
  <c r="E44" i="49"/>
  <c r="E45" i="49"/>
  <c r="E46" i="49"/>
  <c r="E47" i="49"/>
  <c r="E35" i="49"/>
  <c r="G45" i="25"/>
  <c r="G44" i="25"/>
  <c r="G43" i="25"/>
  <c r="G42" i="25"/>
  <c r="G41" i="25"/>
  <c r="G40" i="25"/>
  <c r="G39" i="25"/>
  <c r="G38" i="25"/>
  <c r="G37" i="25"/>
  <c r="G36" i="25"/>
  <c r="G35" i="25"/>
  <c r="G34" i="25"/>
  <c r="F9" i="6" l="1"/>
  <c r="F10" i="6"/>
  <c r="F11" i="6"/>
  <c r="F12" i="6"/>
  <c r="F13" i="6"/>
  <c r="F14" i="6"/>
  <c r="F15" i="6"/>
  <c r="F16" i="6"/>
  <c r="F17" i="6"/>
  <c r="F18" i="6"/>
  <c r="F19" i="6"/>
  <c r="F8" i="6"/>
  <c r="E20" i="6"/>
  <c r="C20" i="6"/>
  <c r="D18" i="6" s="1"/>
  <c r="D9" i="6"/>
  <c r="D10" i="6"/>
  <c r="D11" i="6"/>
  <c r="D12" i="6"/>
  <c r="D13" i="6"/>
  <c r="D14" i="6"/>
  <c r="D15" i="6"/>
  <c r="D16" i="6"/>
  <c r="D17" i="6"/>
  <c r="G36" i="8"/>
  <c r="G37" i="8"/>
  <c r="G35" i="8"/>
  <c r="D37" i="8"/>
  <c r="E39" i="8"/>
  <c r="F35" i="8" s="1"/>
  <c r="C39" i="8"/>
  <c r="D35" i="8" s="1"/>
  <c r="D8" i="6" l="1"/>
  <c r="D19" i="6"/>
  <c r="D38" i="8"/>
  <c r="D36" i="8"/>
  <c r="F38" i="8"/>
  <c r="F37" i="8"/>
  <c r="F36" i="8"/>
  <c r="D36" i="48"/>
  <c r="D37" i="48"/>
  <c r="D38" i="48"/>
  <c r="D35" i="48"/>
  <c r="F38" i="48"/>
  <c r="F36" i="48"/>
  <c r="F37" i="48"/>
  <c r="F35" i="48"/>
  <c r="E39" i="48"/>
  <c r="C39" i="48"/>
  <c r="E13" i="47"/>
  <c r="F8" i="47" s="1"/>
  <c r="C13" i="47"/>
  <c r="D10" i="47" s="1"/>
  <c r="D9" i="47"/>
  <c r="D12" i="47"/>
  <c r="D8" i="47"/>
  <c r="D9" i="33"/>
  <c r="D8" i="33"/>
  <c r="F9" i="33"/>
  <c r="F8" i="33"/>
  <c r="E10" i="33"/>
  <c r="D11" i="47" l="1"/>
  <c r="F11" i="47"/>
  <c r="F12" i="47"/>
  <c r="F10" i="47"/>
  <c r="F9" i="47"/>
  <c r="E40" i="11"/>
  <c r="F38" i="11" s="1"/>
  <c r="C40" i="11"/>
  <c r="D37" i="11" s="1"/>
  <c r="F37" i="11" l="1"/>
  <c r="F36" i="11"/>
  <c r="F35" i="11"/>
  <c r="D36" i="11"/>
  <c r="D39" i="11"/>
  <c r="D38" i="11"/>
  <c r="D35" i="11"/>
  <c r="E42" i="18" l="1"/>
  <c r="D42" i="18"/>
  <c r="K11" i="27" l="1"/>
  <c r="L11" i="27"/>
  <c r="D64" i="19" l="1"/>
  <c r="E64" i="19"/>
  <c r="F64" i="19"/>
  <c r="G64" i="19"/>
  <c r="H64" i="19"/>
  <c r="I64" i="19"/>
  <c r="J64" i="19"/>
  <c r="K64" i="19"/>
  <c r="L64" i="19"/>
  <c r="C64" i="19"/>
  <c r="E42" i="30" l="1"/>
  <c r="F38" i="32" l="1"/>
  <c r="D37" i="32"/>
  <c r="E37" i="32"/>
  <c r="F37" i="32"/>
  <c r="C37" i="32"/>
  <c r="D38" i="32"/>
  <c r="E38" i="32"/>
  <c r="C38" i="32"/>
  <c r="G49" i="32"/>
  <c r="G48" i="32"/>
  <c r="G47" i="32"/>
  <c r="G46" i="32"/>
  <c r="D39" i="32"/>
  <c r="E39" i="32"/>
  <c r="F39" i="32"/>
  <c r="C39" i="32"/>
  <c r="C40" i="32"/>
  <c r="H50" i="31"/>
  <c r="C41" i="31"/>
  <c r="F41" i="30"/>
  <c r="F42" i="30"/>
  <c r="F43" i="30"/>
  <c r="G38" i="31" l="1"/>
  <c r="G39" i="31"/>
  <c r="G40" i="31"/>
  <c r="E38" i="31"/>
  <c r="F38" i="31"/>
  <c r="E39" i="31"/>
  <c r="F39" i="31"/>
  <c r="E40" i="31"/>
  <c r="F40" i="31"/>
  <c r="D38" i="31"/>
  <c r="D39" i="31"/>
  <c r="C38" i="31"/>
  <c r="C39" i="31"/>
  <c r="C40" i="31"/>
  <c r="C43" i="30"/>
  <c r="D43" i="30"/>
  <c r="E43" i="30"/>
  <c r="C42" i="30"/>
  <c r="D42" i="30"/>
  <c r="C41" i="30"/>
  <c r="D41" i="30"/>
  <c r="E41" i="30"/>
  <c r="C11" i="27"/>
  <c r="D11" i="27"/>
  <c r="E11" i="27"/>
  <c r="F11" i="27"/>
  <c r="G11" i="27"/>
  <c r="H11" i="27"/>
  <c r="I11" i="27"/>
  <c r="J11" i="27"/>
  <c r="D10" i="42"/>
  <c r="C10" i="42"/>
  <c r="E10" i="42" l="1"/>
  <c r="C42" i="18" l="1"/>
  <c r="C65" i="20" l="1"/>
  <c r="D65" i="20"/>
  <c r="E65" i="20"/>
  <c r="F65" i="20"/>
  <c r="G65" i="20"/>
  <c r="H65" i="20"/>
  <c r="I65" i="20"/>
  <c r="J65" i="20"/>
  <c r="L61" i="20"/>
  <c r="L55" i="20"/>
  <c r="L59" i="20"/>
  <c r="L62" i="20"/>
  <c r="L56" i="20"/>
  <c r="L54" i="20"/>
  <c r="L57" i="20"/>
  <c r="L58" i="20"/>
  <c r="L53" i="20"/>
  <c r="L60" i="20"/>
  <c r="L64" i="20"/>
  <c r="L63" i="20"/>
  <c r="K55" i="20"/>
  <c r="K59" i="20"/>
  <c r="K62" i="20"/>
  <c r="K56" i="20"/>
  <c r="K54" i="20"/>
  <c r="K57" i="20"/>
  <c r="K58" i="20"/>
  <c r="K53" i="20"/>
  <c r="K60" i="20"/>
  <c r="K64" i="20"/>
  <c r="K61" i="20"/>
  <c r="K63" i="20"/>
  <c r="N64" i="19" l="1"/>
  <c r="M64" i="19"/>
  <c r="L65" i="20"/>
  <c r="K65" i="20"/>
  <c r="H47" i="31"/>
  <c r="H48" i="31"/>
  <c r="H49" i="31"/>
  <c r="F9" i="17" l="1"/>
  <c r="F8" i="17"/>
</calcChain>
</file>

<file path=xl/sharedStrings.xml><?xml version="1.0" encoding="utf-8"?>
<sst xmlns="http://schemas.openxmlformats.org/spreadsheetml/2006/main" count="1178" uniqueCount="495">
  <si>
    <t>Table of Contents</t>
  </si>
  <si>
    <t>Chapter 1</t>
  </si>
  <si>
    <t>No figures.</t>
  </si>
  <si>
    <t>Chapter 2</t>
  </si>
  <si>
    <t>Figure 2.2: Proportion of deployment and installed capacity by capacity band</t>
  </si>
  <si>
    <t>Figure 2.5: Distribution of FIT installations (and installed capacity) by technology type (Capacity &gt;50kW)</t>
  </si>
  <si>
    <t>Chapter 3</t>
  </si>
  <si>
    <t>Chapter 4</t>
  </si>
  <si>
    <t>Chapter 5</t>
  </si>
  <si>
    <t>Chapter 6</t>
  </si>
  <si>
    <t>Figure 6.1: Summary of application processing, SY13</t>
  </si>
  <si>
    <t>Chapter 7</t>
  </si>
  <si>
    <t>Appendices</t>
  </si>
  <si>
    <t>Figure A1.1: Mandatory FIT Licensees and their associated electricity supply licences</t>
  </si>
  <si>
    <t>Figure A1.2: Voluntary FIT Licensees and their associated electricity supply licences</t>
  </si>
  <si>
    <t>Figure A2.1: Total export and generation payments made by FIT Licensees in SY13</t>
  </si>
  <si>
    <t>Figure A3.1: Late (quarterly/annual) levelisation data submissions per supplier</t>
  </si>
  <si>
    <t>Figure A3.2: Incorrect (quarterly/annual) levelisation data submissions per supplier</t>
  </si>
  <si>
    <t>Figure A3.3: Late levelisation payments per supplier</t>
  </si>
  <si>
    <t>Figure A4.1: How Licensees are compensated for their administrative costs (Qualifying Costs)</t>
  </si>
  <si>
    <t>Version Control</t>
  </si>
  <si>
    <t>Date Published</t>
  </si>
  <si>
    <t>Changes</t>
  </si>
  <si>
    <t>v1.0</t>
  </si>
  <si>
    <t>FIT scheme year</t>
  </si>
  <si>
    <t>In the annual report and this dataset we often refer to Scheme Years (SY). The table below provides information on the period covered by each FIT scheme year.</t>
  </si>
  <si>
    <t>FIT Year</t>
  </si>
  <si>
    <t>Period</t>
  </si>
  <si>
    <t>Scheme Year 1</t>
  </si>
  <si>
    <t>1 April 2010 to 31 March 2011</t>
  </si>
  <si>
    <t>Scheme Year 2</t>
  </si>
  <si>
    <t>1 April 2011 to 31 March 2012</t>
  </si>
  <si>
    <t>Scheme Year 3</t>
  </si>
  <si>
    <t>1 April 2012 to 31 March 2013</t>
  </si>
  <si>
    <t>Scheme Year 4</t>
  </si>
  <si>
    <t>1 April 2013 to 31 March 2014</t>
  </si>
  <si>
    <t>Scheme Year 5</t>
  </si>
  <si>
    <t>1 April 2014 to 31 March 2015</t>
  </si>
  <si>
    <t>Scheme Year 6</t>
  </si>
  <si>
    <t>1 April 2015 to 31 March 2016</t>
  </si>
  <si>
    <t>Scheme Year 7</t>
  </si>
  <si>
    <t>1 April 2016 to 31 March 2017</t>
  </si>
  <si>
    <t>Scheme Year 8</t>
  </si>
  <si>
    <t>1 April 2017 to 31 March 2018</t>
  </si>
  <si>
    <t>Scheme Year 9</t>
  </si>
  <si>
    <t>1 April 2018 to 31 March 2019</t>
  </si>
  <si>
    <t>Scheme Year 10</t>
  </si>
  <si>
    <t>1 April 2019 to 31 March 2020</t>
  </si>
  <si>
    <t>Scheme Year 11</t>
  </si>
  <si>
    <t>1 April 2020 to 31 March 2021</t>
  </si>
  <si>
    <t>Scheme Year 12</t>
  </si>
  <si>
    <t>1 April 2021 to 31 March 2022</t>
  </si>
  <si>
    <t>Scheme Year 13</t>
  </si>
  <si>
    <t>1 April 2022 to 31 March 2023</t>
  </si>
  <si>
    <t>Wind</t>
  </si>
  <si>
    <t>Hydro</t>
  </si>
  <si>
    <t>Grand Total</t>
  </si>
  <si>
    <t>Installed capacity (MW)</t>
  </si>
  <si>
    <t>Return to information tab</t>
  </si>
  <si>
    <t>Capacity band</t>
  </si>
  <si>
    <t>0-50kW (microgeneration)</t>
  </si>
  <si>
    <t>&gt;50kW</t>
  </si>
  <si>
    <t>Total</t>
  </si>
  <si>
    <t>Region</t>
  </si>
  <si>
    <t>Number of installations</t>
  </si>
  <si>
    <t>South West</t>
  </si>
  <si>
    <t>South East</t>
  </si>
  <si>
    <t>East of England</t>
  </si>
  <si>
    <t>East Midlands</t>
  </si>
  <si>
    <t>North West</t>
  </si>
  <si>
    <t>Yorkshire and The Humber</t>
  </si>
  <si>
    <t>West Midlands</t>
  </si>
  <si>
    <t>Scotland</t>
  </si>
  <si>
    <t>Wales</t>
  </si>
  <si>
    <t>North East</t>
  </si>
  <si>
    <t>London</t>
  </si>
  <si>
    <t>Unknown*</t>
  </si>
  <si>
    <t>*During the registration process, applicants provide details of where an installation is located. Normally this means a postal address, however where this is not possible a grid reference can be used instead.</t>
  </si>
  <si>
    <t>Installations registered using a grid reference are not categorised by region and so are listed as ‘Unknown’ in the table.</t>
  </si>
  <si>
    <t>Unknown</t>
  </si>
  <si>
    <t>Accreditation Type</t>
  </si>
  <si>
    <t>Domestic</t>
  </si>
  <si>
    <t>Community</t>
  </si>
  <si>
    <t>SY9</t>
  </si>
  <si>
    <t>SY10</t>
  </si>
  <si>
    <t>SY11</t>
  </si>
  <si>
    <t>SY12</t>
  </si>
  <si>
    <t>SY13</t>
  </si>
  <si>
    <t>New accreditations</t>
  </si>
  <si>
    <t>Scheme Year</t>
  </si>
  <si>
    <t>Proportion Exported</t>
  </si>
  <si>
    <t>Total generation payments (£m)</t>
  </si>
  <si>
    <t>Total export payments (£m)</t>
  </si>
  <si>
    <t>SY1</t>
  </si>
  <si>
    <t>SY2</t>
  </si>
  <si>
    <t>SY3</t>
  </si>
  <si>
    <t>SY4</t>
  </si>
  <si>
    <t>SY5</t>
  </si>
  <si>
    <t>SY6</t>
  </si>
  <si>
    <t>SY7</t>
  </si>
  <si>
    <t>SY8</t>
  </si>
  <si>
    <t>Deemed export</t>
  </si>
  <si>
    <t>Metered export</t>
  </si>
  <si>
    <r>
      <t>Export p</t>
    </r>
    <r>
      <rPr>
        <sz val="10"/>
        <color rgb="FF000000"/>
        <rFont val="Verdana"/>
        <family val="2"/>
      </rPr>
      <t xml:space="preserve">ayments to FIT Generators </t>
    </r>
    <r>
      <rPr>
        <b/>
        <sz val="10"/>
        <color rgb="FF000000"/>
        <rFont val="Verdana"/>
        <family val="2"/>
      </rPr>
      <t>(A)</t>
    </r>
  </si>
  <si>
    <r>
      <t xml:space="preserve">Value to FIT Licensees </t>
    </r>
    <r>
      <rPr>
        <b/>
        <sz val="10"/>
        <color rgb="FF000000"/>
        <rFont val="Verdana"/>
        <family val="2"/>
      </rPr>
      <t>(B)</t>
    </r>
  </si>
  <si>
    <r>
      <t>Net export payments</t>
    </r>
    <r>
      <rPr>
        <b/>
        <sz val="10"/>
        <rFont val="Verdana"/>
        <family val="2"/>
      </rPr>
      <t xml:space="preserve"> (A - B)</t>
    </r>
  </si>
  <si>
    <t>Cost</t>
  </si>
  <si>
    <t>Description</t>
  </si>
  <si>
    <r>
      <t xml:space="preserve">Generation payments </t>
    </r>
    <r>
      <rPr>
        <b/>
        <sz val="10"/>
        <color theme="1"/>
        <rFont val="Verdana"/>
        <family val="2"/>
      </rPr>
      <t>(A)</t>
    </r>
  </si>
  <si>
    <t>The total value of payments made to accredited generators for electricity generation.</t>
  </si>
  <si>
    <r>
      <t xml:space="preserve">Net deemed and metered export payments </t>
    </r>
    <r>
      <rPr>
        <b/>
        <sz val="10"/>
        <color theme="1"/>
        <rFont val="Verdana"/>
        <family val="2"/>
      </rPr>
      <t>(B)</t>
    </r>
  </si>
  <si>
    <r>
      <t xml:space="preserve">Qualifying FIT costs </t>
    </r>
    <r>
      <rPr>
        <b/>
        <sz val="10"/>
        <color theme="1"/>
        <rFont val="Verdana"/>
        <family val="2"/>
      </rPr>
      <t>(C)</t>
    </r>
  </si>
  <si>
    <t>The total administration costs allocated to FIT licensees. The administration costs are determined annually by the Secretary of State. Further information in Appendix A4.1.</t>
  </si>
  <si>
    <r>
      <rPr>
        <b/>
        <u/>
        <sz val="10"/>
        <color theme="1"/>
        <rFont val="Verdana"/>
        <family val="2"/>
      </rPr>
      <t>The levelisation fund</t>
    </r>
    <r>
      <rPr>
        <sz val="10"/>
        <color theme="1"/>
        <rFont val="Verdana"/>
        <family val="2"/>
      </rPr>
      <t xml:space="preserve"> </t>
    </r>
    <r>
      <rPr>
        <b/>
        <sz val="10"/>
        <color theme="1"/>
        <rFont val="Verdana"/>
        <family val="2"/>
      </rPr>
      <t xml:space="preserve">(D) </t>
    </r>
    <r>
      <rPr>
        <sz val="10"/>
        <color theme="1"/>
        <rFont val="Verdana"/>
        <family val="2"/>
      </rPr>
      <t xml:space="preserve">
</t>
    </r>
    <r>
      <rPr>
        <b/>
        <sz val="10"/>
        <color theme="1"/>
        <rFont val="Verdana"/>
        <family val="2"/>
      </rPr>
      <t>(A + B + C)</t>
    </r>
  </si>
  <si>
    <t>The cost of the scheme to licensed electricity suppliers in SY13 is reached by adding up the above costs. It's then 'levelised' according to each Licensee's share of the electricity supply market of GB.</t>
  </si>
  <si>
    <r>
      <t xml:space="preserve">Administrative costs </t>
    </r>
    <r>
      <rPr>
        <b/>
        <sz val="10"/>
        <color theme="1"/>
        <rFont val="Verdana"/>
        <family val="2"/>
      </rPr>
      <t>(E)</t>
    </r>
  </si>
  <si>
    <r>
      <t xml:space="preserve">Ofgem's total administration costs. For more information, see </t>
    </r>
    <r>
      <rPr>
        <b/>
        <sz val="10"/>
        <color theme="1"/>
        <rFont val="Verdana"/>
        <family val="2"/>
      </rPr>
      <t xml:space="preserve">Figure 3.8. </t>
    </r>
    <r>
      <rPr>
        <sz val="10"/>
        <color theme="1"/>
        <rFont val="Verdana"/>
        <family val="2"/>
      </rPr>
      <t>This cost is not included in levelisation and is paid for through general taxation.</t>
    </r>
  </si>
  <si>
    <r>
      <rPr>
        <b/>
        <u/>
        <sz val="10"/>
        <color theme="1"/>
        <rFont val="Verdana"/>
        <family val="2"/>
      </rPr>
      <t>Total Scheme cost</t>
    </r>
    <r>
      <rPr>
        <b/>
        <sz val="10"/>
        <color theme="1"/>
        <rFont val="Verdana"/>
        <family val="2"/>
      </rPr>
      <t xml:space="preserve"> (D + E)</t>
    </r>
  </si>
  <si>
    <t>This is the total cost of the scheme in SY13 and is reached by adding Ofgem's administrative costs to the value of the levelisation fund.</t>
  </si>
  <si>
    <t>Supply Volume</t>
  </si>
  <si>
    <t>Total (MWh)</t>
  </si>
  <si>
    <r>
      <t xml:space="preserve">Total supply </t>
    </r>
    <r>
      <rPr>
        <b/>
        <sz val="10"/>
        <color rgb="FF000000"/>
        <rFont val="Verdana"/>
        <family val="2"/>
      </rPr>
      <t>(A)</t>
    </r>
  </si>
  <si>
    <t>Total electricity supplied to customers within GB.</t>
  </si>
  <si>
    <r>
      <t xml:space="preserve">Exempt supply for Energy Intensive Industries (EIIs)   </t>
    </r>
    <r>
      <rPr>
        <b/>
        <sz val="10"/>
        <color rgb="FF000000"/>
        <rFont val="Verdana"/>
        <family val="2"/>
      </rPr>
      <t>(C)</t>
    </r>
  </si>
  <si>
    <t>Total renewable electricity supplied to Energy Intensive Industries.</t>
  </si>
  <si>
    <t>The total amount of electricity supplied that is liable for the costs of the FIT scheme.</t>
  </si>
  <si>
    <t>FIT generation payments (£m)</t>
  </si>
  <si>
    <t>FIT deemed export payments (£m)</t>
  </si>
  <si>
    <t>FIT metered export payments (£m)</t>
  </si>
  <si>
    <t>Qualifying FIT Costs (£m)</t>
  </si>
  <si>
    <t>Licensee Type</t>
  </si>
  <si>
    <t>Licensees</t>
  </si>
  <si>
    <t>Supplier Groups</t>
  </si>
  <si>
    <t xml:space="preserve">Voluntary </t>
  </si>
  <si>
    <t xml:space="preserve">Mandatory </t>
  </si>
  <si>
    <t>Q1</t>
  </si>
  <si>
    <t>Q2</t>
  </si>
  <si>
    <t>Q3</t>
  </si>
  <si>
    <t>Q4</t>
  </si>
  <si>
    <t>Annual</t>
  </si>
  <si>
    <t>Voluntary FIT Licensees</t>
  </si>
  <si>
    <t>Mandatory FIT Licensees</t>
  </si>
  <si>
    <t>Non-FIT Licensees</t>
  </si>
  <si>
    <t>Totals</t>
  </si>
  <si>
    <t>0-39%</t>
  </si>
  <si>
    <t>40-49%</t>
  </si>
  <si>
    <t>50-59%</t>
  </si>
  <si>
    <t>60-69%</t>
  </si>
  <si>
    <t>70-79%</t>
  </si>
  <si>
    <t>80-89%</t>
  </si>
  <si>
    <t>90-100%</t>
  </si>
  <si>
    <t>Good</t>
  </si>
  <si>
    <t>Satisfactory</t>
  </si>
  <si>
    <t>Weak</t>
  </si>
  <si>
    <t>Unsatisfactory</t>
  </si>
  <si>
    <t>No Rating</t>
  </si>
  <si>
    <t>Administration Costs</t>
  </si>
  <si>
    <t>% of admin costs</t>
  </si>
  <si>
    <t>CTF Applications Received</t>
  </si>
  <si>
    <t>Applications Approved</t>
  </si>
  <si>
    <t>Applications Refused</t>
  </si>
  <si>
    <t>Value of Refused Applications</t>
  </si>
  <si>
    <t>*The number of applications approved represents ROO-FIT applications that were approved by Ofgem. Non-ROO-FIT applications are processed by Licensees.</t>
  </si>
  <si>
    <t>SPR Approvals</t>
  </si>
  <si>
    <t>Non-SPR Approvals</t>
  </si>
  <si>
    <t>Approved Total</t>
  </si>
  <si>
    <t>SPR Rejections</t>
  </si>
  <si>
    <t>Non-SPR Rejections</t>
  </si>
  <si>
    <t>Rejections Total</t>
  </si>
  <si>
    <t>Total Processed</t>
  </si>
  <si>
    <t>KPI</t>
  </si>
  <si>
    <t>Received</t>
  </si>
  <si>
    <t>Met KPI</t>
  </si>
  <si>
    <t>Performance</t>
  </si>
  <si>
    <t>Telephone enquiries</t>
  </si>
  <si>
    <t>85% calls answered/no more than 15% abandoned</t>
  </si>
  <si>
    <t>Email enquiries</t>
  </si>
  <si>
    <t>80% of email enquiries should be responded to within 10 working days</t>
  </si>
  <si>
    <t>Supplier Group</t>
  </si>
  <si>
    <t>Electricity Supply Licence</t>
  </si>
  <si>
    <t>British Gas Trading Limited</t>
  </si>
  <si>
    <t>E.ON Next Energy Limited</t>
  </si>
  <si>
    <t>E.ON UK plc</t>
  </si>
  <si>
    <t>EDF Energy Customers Limited</t>
  </si>
  <si>
    <t>Edgware Energy Limited</t>
  </si>
  <si>
    <t>Electricity Plus Supply Limited</t>
  </si>
  <si>
    <t>Octopus Energy Limited</t>
  </si>
  <si>
    <t>OVO Energy</t>
  </si>
  <si>
    <t>ScottishPower Energy Retail Limited</t>
  </si>
  <si>
    <t>ScottishPower Energy Retail Ltd</t>
  </si>
  <si>
    <t>Shell Energy</t>
  </si>
  <si>
    <t>So Energy Trading Limited</t>
  </si>
  <si>
    <t>Utilita Energy Limited</t>
  </si>
  <si>
    <t>Arto.Energy Limited</t>
  </si>
  <si>
    <t>Conrad Energy (Trading) Limited</t>
  </si>
  <si>
    <t>Coulomb Energy Supply Limited</t>
  </si>
  <si>
    <t>Drax Energy Solutions Limited</t>
  </si>
  <si>
    <t>Ecotricity Limited</t>
  </si>
  <si>
    <t>ENGIE Power Limited</t>
  </si>
  <si>
    <t>F &amp; S Energy Limited</t>
  </si>
  <si>
    <t>Good Energy Limited</t>
  </si>
  <si>
    <t>Green Energy (UK) Limited</t>
  </si>
  <si>
    <t>Limejump Energy Limited</t>
  </si>
  <si>
    <t>Farmoor Energy Limited</t>
  </si>
  <si>
    <t>Opus Energy (Corporate) Limited</t>
  </si>
  <si>
    <t>Opus Energy Renewables Limited</t>
  </si>
  <si>
    <t>Pozitive Energy Limited</t>
  </si>
  <si>
    <t>TotalEnergies Gas &amp; Power</t>
  </si>
  <si>
    <t>Valda Energy Limited</t>
  </si>
  <si>
    <t xml:space="preserve">Licensee </t>
  </si>
  <si>
    <t>Total generation payments made</t>
  </si>
  <si>
    <t>OVO (S) ELECTRICITY LIMITED</t>
  </si>
  <si>
    <t>Type</t>
  </si>
  <si>
    <t>Rebel Energy Supply Limited</t>
  </si>
  <si>
    <t>Mandatory FIT Licensee</t>
  </si>
  <si>
    <t>Wilton Energy Limited</t>
  </si>
  <si>
    <t>Voluntary FIT Licensee</t>
  </si>
  <si>
    <t>UK Power Reserve Limited</t>
  </si>
  <si>
    <t>Farringdon Energy Limited</t>
  </si>
  <si>
    <t>Vattenfall Energy Trading GmbH</t>
  </si>
  <si>
    <t>BES Commercial Electricity Ltd</t>
  </si>
  <si>
    <t>Licensee</t>
  </si>
  <si>
    <t xml:space="preserve">Type </t>
  </si>
  <si>
    <t>Period*</t>
  </si>
  <si>
    <t>Brook Green Trading Limited</t>
  </si>
  <si>
    <t>Corona Energy Retail 4 Limited</t>
  </si>
  <si>
    <t>Eneco Energy Trade BV</t>
  </si>
  <si>
    <t>ESB Energy Limited</t>
  </si>
  <si>
    <t>Non FIT Licensee</t>
  </si>
  <si>
    <t>Squeaky Clean Energy Limited</t>
  </si>
  <si>
    <t>Tomato Energy Limited</t>
  </si>
  <si>
    <t>Tru Energy Limited</t>
  </si>
  <si>
    <t>Yu Energy Retail Limited</t>
  </si>
  <si>
    <t>BGI Trading Limited</t>
  </si>
  <si>
    <t>Dodo Energy Limited</t>
  </si>
  <si>
    <t>Regent Power Limited</t>
  </si>
  <si>
    <t>Dyce Energy Limited</t>
  </si>
  <si>
    <t>Crown Gas and Power 2 Limited</t>
  </si>
  <si>
    <t>Switch Business Gas and Power Limited</t>
  </si>
  <si>
    <t>Flexitricity Limited</t>
  </si>
  <si>
    <t>*Where a supplier has made more than one incorrect data submission in a period, the number is shown in brackets.</t>
  </si>
  <si>
    <t>SmartestEnergy Business Limited</t>
  </si>
  <si>
    <t>Type of Licensee</t>
  </si>
  <si>
    <t>Large FIT Licensee (New Generator)</t>
  </si>
  <si>
    <t>Large FIT Licensee (Ongoing Generator)</t>
  </si>
  <si>
    <t>Small FIT Licensee (New Generator)</t>
  </si>
  <si>
    <t>Small FIT Licensee (Ongoing Generator)</t>
  </si>
  <si>
    <t>Feed-in Tariffs (FIT) Annual Report Dataset - 2023 to 2024 (Scheme Year 14)</t>
  </si>
  <si>
    <t>This workbook provides access to the figures used to produce the charts and tables that feature in the 2023 to 2024 FIT Annual Report.</t>
  </si>
  <si>
    <t>This data should be used in conjunction with the information presented in the 2023 to 2024 Annual Report.</t>
  </si>
  <si>
    <t>Scheme Year 14</t>
  </si>
  <si>
    <t>1 April 2023 to 31 March 2024</t>
  </si>
  <si>
    <t>Column chart showing the number of accredited FIT installations and the installed capacity by technology type since scheme launch. Solar PV installations form the majority of</t>
  </si>
  <si>
    <t xml:space="preserve">accredited installations (98.93%) and installed capacity (79.35%). This is then followed by wind, which accounts for 0.86% of installations and 11.90% of installed capacity. </t>
  </si>
  <si>
    <t xml:space="preserve">Hydro accounted for 0.15% of installations and 4.13% of installed capacity. Anaerobic digestion (AD) was less common than hydro, making up 0.05% of installations, but </t>
  </si>
  <si>
    <t>Solar PV</t>
  </si>
  <si>
    <t>AD</t>
  </si>
  <si>
    <t>Micro-CHP</t>
  </si>
  <si>
    <t>Technology</t>
  </si>
  <si>
    <t>Number of
installations</t>
  </si>
  <si>
    <t>% of total
installations</t>
  </si>
  <si>
    <t>Installed 
capacity (MW)</t>
  </si>
  <si>
    <t>Microgeneration installations</t>
  </si>
  <si>
    <t>% microgeneration installations</t>
  </si>
  <si>
    <t>% microgeneration capacity</t>
  </si>
  <si>
    <t>Technology
type</t>
  </si>
  <si>
    <t>Microgeneration
installed capacity (MW)</t>
  </si>
  <si>
    <t>Figure 2.3: Deployment and installed capacity by technology - microgeneration</t>
  </si>
  <si>
    <t xml:space="preserve">Column chart showing the number of accredited installations and installed capacity by technology type for installations with a capacity above 50 kW. Of the totals for installations </t>
  </si>
  <si>
    <t xml:space="preserve">with a capacity above 50 kW, solar PV forms the majority of accreditations (54.46%) and installed capacity (57.50%). This is then followed by wind, which accounts for 30.19% </t>
  </si>
  <si>
    <t xml:space="preserve">Column chart showing the number of accreditations and capacity by installation setting. Domestic installations form the vast majority of accreditations (95.38%) and the largest proportion </t>
  </si>
  <si>
    <t xml:space="preserve">of installed capacity (45.53%). Despite only accounting for 3.94% of accreditations, Non-Domestic (Commercial) installations made up 42.52% of installed capacity. Community installations </t>
  </si>
  <si>
    <t xml:space="preserve">accounted for 0.43% of accreditations and 5.32% of installed capacity, and Non-Domestic (Industrial) accounted for 0.25% of accreditations and 6.63% of installed capacity. </t>
  </si>
  <si>
    <t>Non-Domestic (Commercial)</t>
  </si>
  <si>
    <t>Non-Domestic (Industrial)</t>
  </si>
  <si>
    <t>Installed
capacity (MW)</t>
  </si>
  <si>
    <t>% of total installed
capacity (MW)</t>
  </si>
  <si>
    <t>% of total 
installed capacity</t>
  </si>
  <si>
    <t>% of total
installed capacity</t>
  </si>
  <si>
    <t>Average installed capacity (kW)</t>
  </si>
  <si>
    <t>% total number of installations</t>
  </si>
  <si>
    <t>% total installed capacity</t>
  </si>
  <si>
    <t xml:space="preserve">Map of the UK showing the distribution of microgenerators (0-50 kW capacity) and installed capacity on the scheme by technology type across each region. The highest proportion of installations </t>
  </si>
  <si>
    <t xml:space="preserve">and total capacity was focused in the South West (14.2% installations, 14.6% capacity), South East (13.2% installations, 13.2% capacity) and East of England (12.2% installations, 12.4% capacity). </t>
  </si>
  <si>
    <t xml:space="preserve">Map of the UK showing the distribution of larger generators (&gt;50 kW capacity) and installed capacity by technology type across each region. The highest proportion of installations and total </t>
  </si>
  <si>
    <t xml:space="preserve">capacity was focused in Scotland (18.5% installations, 17.0% capacity), the South West (15.4% installations, 21.7% capacity), and Yorkshire and the Humber (10.1% installations, 6.3% capacity). </t>
  </si>
  <si>
    <t>The lowest values were in the North West (6.5% installations, 5.2% capacity), the North East (2.2% installations, 1.6% capacity) and London (2.0% installations, 0.9% capacity).</t>
  </si>
  <si>
    <t>Figure 3.1: Electricity generated and associated payments, SY10-14</t>
  </si>
  <si>
    <t xml:space="preserve">saw generation increase again to 8.90 TWh, although still not the scheme’s peak generation in SY11. Payments peaked at £1,634m in SY13. Generation dropped to 8.34 TWh in SY14, </t>
  </si>
  <si>
    <t xml:space="preserve">however, payments continued to grow, reaching a new peak of £1,762m. </t>
  </si>
  <si>
    <t>SY14</t>
  </si>
  <si>
    <t>Figure 3.2: Electricity exported and associated payments, SY10-14</t>
  </si>
  <si>
    <t>Figure 3.3: FIT scheme value, SY1-14</t>
  </si>
  <si>
    <t xml:space="preserve">Column chart showing the total value of the FIT scheme since launch. The value rose rapidly between SY1 and SY7 before continuing to grow at a reduced rate, </t>
  </si>
  <si>
    <t xml:space="preserve">reaching £1,764 million in SY11. The scheme value fell for the first time in SY12, dropping to £1,575 million. While it increased again in SY13, it was not until SY14 </t>
  </si>
  <si>
    <t xml:space="preserve">that it exceeded SY11’s value and reached a new peak of £1,858 million. </t>
  </si>
  <si>
    <t xml:space="preserve">These four column charts detail the four elements that combined make up the value of the FIT scheme. Generation and deemed export payments mirror the profile of total value of the </t>
  </si>
  <si>
    <t xml:space="preserve">FIT scheme, having grown every year since scheme launch, falling for the first time in SY12, then increasing again in SY13 and SY14. Metered export payments saw a significant rise in SY7, </t>
  </si>
  <si>
    <t>growing from £4.7 million in SY6 to £43.2 million. They have fluctuated from this point forwards reaching a peak of £139 million in SY11, before falling to £12 million in SY14. Qualifying FIT</t>
  </si>
  <si>
    <t>Costs have remained in the range of £16 and £18 million between SY6 and SY14.</t>
  </si>
  <si>
    <t>Figure 3.5: Net export payment calculations, SY14</t>
  </si>
  <si>
    <r>
      <t xml:space="preserve">The difference between the cost of export payments made and the value of those exports to Licensees (ie how much a FIT Supplier can gain by selling the electricity. N.B. A negative value indicates a financial gain for FIT Licensees).
See </t>
    </r>
    <r>
      <rPr>
        <b/>
        <sz val="10"/>
        <color theme="1"/>
        <rFont val="Verdana"/>
        <family val="2"/>
      </rPr>
      <t>Figure 3.5</t>
    </r>
    <r>
      <rPr>
        <sz val="10"/>
        <color theme="1"/>
        <rFont val="Verdana"/>
        <family val="2"/>
      </rPr>
      <t xml:space="preserve"> for details of how this figure was calculated.</t>
    </r>
  </si>
  <si>
    <t>Figure 3.6: Scheme cost calculations, SY14</t>
  </si>
  <si>
    <r>
      <t xml:space="preserve">Additional supply </t>
    </r>
    <r>
      <rPr>
        <b/>
        <sz val="10"/>
        <color rgb="FF000000"/>
        <rFont val="Verdana"/>
        <family val="2"/>
      </rPr>
      <t>(B)</t>
    </r>
  </si>
  <si>
    <t>Additional supply to account for suppliers that exited the market during the year</t>
  </si>
  <si>
    <t>Figure 3.7: Relevant electricity supplied, SY14</t>
  </si>
  <si>
    <r>
      <t xml:space="preserve">Total Relevant electricity supplied </t>
    </r>
    <r>
      <rPr>
        <b/>
        <sz val="10"/>
        <color rgb="FF000000"/>
        <rFont val="Verdana"/>
        <family val="2"/>
      </rPr>
      <t>(A + B) – (C)  </t>
    </r>
  </si>
  <si>
    <t>Annual levelisation fund</t>
  </si>
  <si>
    <t xml:space="preserve">Combined column and line chart showing the annual levelisation fund against the Control forecast from SY10 to SY14. Since SY12, the annual levelisation fund has consistently remained under </t>
  </si>
  <si>
    <t xml:space="preserve">the Control forecast. However, the gap between the levelisation fund and the forecast has been falling, with the levelisation fund in SY12 (£1,273 million) being almost 18% lower than the </t>
  </si>
  <si>
    <t xml:space="preserve">forecast (£1,552 million). The difference was almost 13% in SY13, with the levelisation fund being £1,453 million and the forecast being £1,668 million. In SY14, the difference had shrunk to </t>
  </si>
  <si>
    <t xml:space="preserve">almost 7%, with the levelisation fund being £1,755 million and the forecast being £1,892 million. </t>
  </si>
  <si>
    <t>Figure 4.1: Number of FIT Licensees, SY9-14</t>
  </si>
  <si>
    <t>Figure 4.3: Number of incorrect levelisation submissions, SY14</t>
  </si>
  <si>
    <t>≥90% meters verified</t>
  </si>
  <si>
    <t>≥80% meters verified</t>
  </si>
  <si>
    <t>≥70% meters verified</t>
  </si>
  <si>
    <t xml:space="preserve">but increased significantly to 61.5% in SY13, before falling again slightly to 55.0% in SY14.  The percentage verifying at least 80% of meters also fell between SY10 (78.8%) and SY12 (56.0%) but </t>
  </si>
  <si>
    <t>increased to 75.0% in SY14. The percentage verifying at least 70% of meters has remained relatively stable since SY10, dropping slightly to 80% in SY14.</t>
  </si>
  <si>
    <t xml:space="preserve">British Gas Trading </t>
  </si>
  <si>
    <t>E.ON Energy</t>
  </si>
  <si>
    <t>E.ON Energy Solutions Ltd</t>
  </si>
  <si>
    <t>EDF Energy Customers Ltd</t>
  </si>
  <si>
    <t>Electricity Plus Supply Ltd</t>
  </si>
  <si>
    <t>Octopus Energy</t>
  </si>
  <si>
    <t>Octopus Energy Operations Limited</t>
  </si>
  <si>
    <t>Shell Energy Retail Ltd</t>
  </si>
  <si>
    <t>Ovo Electricity Ltd</t>
  </si>
  <si>
    <t>Shell Energy UK</t>
  </si>
  <si>
    <t>ECOTRICITY LIMITED</t>
  </si>
  <si>
    <t>Good Energy Ltd</t>
  </si>
  <si>
    <t>Opus Energy</t>
  </si>
  <si>
    <t>Donnington Energy Limited</t>
  </si>
  <si>
    <t>Opus Energy Ltd</t>
  </si>
  <si>
    <t>Pozitive Energy Ltd</t>
  </si>
  <si>
    <t>Figure A2.1: Total export and generation payments made by FIT Licensees in SY14</t>
  </si>
  <si>
    <t>Total FIT Metered export payment due</t>
  </si>
  <si>
    <t>Total FIT deemed export payment due</t>
  </si>
  <si>
    <t>Total Export Payments (Metered + Deemed)</t>
  </si>
  <si>
    <t>Total payments (Generation + (Metered + Deemed))</t>
  </si>
  <si>
    <t>D-Energi Trading Ltd</t>
  </si>
  <si>
    <t>Toucan Energy Limited</t>
  </si>
  <si>
    <t>Statkraft Markets GmbH</t>
  </si>
  <si>
    <t>Toucan Energy Ltd</t>
  </si>
  <si>
    <t>Unify Energy Ltd</t>
  </si>
  <si>
    <t>EQUIN</t>
  </si>
  <si>
    <t>SEFE Energy Ltd</t>
  </si>
  <si>
    <t>AXPOUK Limited</t>
  </si>
  <si>
    <t xml:space="preserve">Delta Gas and Power </t>
  </si>
  <si>
    <t>Delta Gas And Power Ltd</t>
  </si>
  <si>
    <t>Dyce Energy Limited (PROZ)</t>
  </si>
  <si>
    <t>EPG Energy Ltd</t>
  </si>
  <si>
    <t>Home Energy Trading</t>
  </si>
  <si>
    <t>Home Energy Trading Ltd</t>
  </si>
  <si>
    <t>Npower Commercial Gas Limited</t>
  </si>
  <si>
    <t xml:space="preserve">Octopus Energy Limited </t>
  </si>
  <si>
    <t>P3P Energy Supply Limited</t>
  </si>
  <si>
    <t>Regent Power Ltd</t>
  </si>
  <si>
    <t>Smartest Energy Limited</t>
  </si>
  <si>
    <t>So Energy Trading</t>
  </si>
  <si>
    <t>Square1 Energy Limited</t>
  </si>
  <si>
    <t>Switch Business Gas and Power</t>
  </si>
  <si>
    <t xml:space="preserve">Unify Energy Limited </t>
  </si>
  <si>
    <t>United Gas &amp; Power Trading Ltd</t>
  </si>
  <si>
    <t>Q4 (x3)</t>
  </si>
  <si>
    <t>Q3 (x3)</t>
  </si>
  <si>
    <t>Q1 (x2)</t>
  </si>
  <si>
    <t>Q2 (x3)</t>
  </si>
  <si>
    <t>Q4 (x4)</t>
  </si>
  <si>
    <t>Q2 (x2)</t>
  </si>
  <si>
    <t>Q3 (x5)</t>
  </si>
  <si>
    <t>Q1 (x4)</t>
  </si>
  <si>
    <t>Q4 (x2)</t>
  </si>
  <si>
    <t>Q1 (x3)</t>
  </si>
  <si>
    <t>Q2 (x6)</t>
  </si>
  <si>
    <t>Q3 (x2)</t>
  </si>
  <si>
    <t>Q2 (x5)</t>
  </si>
  <si>
    <t>Hartree Partners Supply (UK) Limited</t>
  </si>
  <si>
    <t>Q3 (x4)</t>
  </si>
  <si>
    <t>Annual (x2)</t>
  </si>
  <si>
    <t>Q2 (x4)</t>
  </si>
  <si>
    <t>Cumulative total</t>
  </si>
  <si>
    <t>Figure 6.2: New installations accredited, SY10-14</t>
  </si>
  <si>
    <t>significantly, decreasing from 19,057 in SY10 to 2,201 in SY11, and steadily decreasing to 582 in SY12 and 245 in SY13. In SY14, 101 new accreditations were added to the CFR.</t>
  </si>
  <si>
    <t>Figure 6.1: Summary of application processing, SY14</t>
  </si>
  <si>
    <t>Figure 6.3: Taskbar approvals and rejections, SY12-14</t>
  </si>
  <si>
    <t>Figure 4.6: FIT Licensee audit scores, SY10-14</t>
  </si>
  <si>
    <t>FIT Licensee audit scores, SY10-14 (% of audits)</t>
  </si>
  <si>
    <t>FIT Licensee audit scores, SY10-14 (number of audits)</t>
  </si>
  <si>
    <t xml:space="preserve">to 14.3% in SY13. However, it has risen in SY14 to 20.0%. The proportion of ‘Unsatisfactory’ ratings have gradually decreased from SY10 onward with a low percentage of 0% in SY13 and increasing again </t>
  </si>
  <si>
    <t xml:space="preserve">to 10% in SY14. ‘Satisfactory’ ratings have stabilised between SY13 and SY14, with 60.0% given a rating of ‘Satisfactory’ in SY14. There has been a decrease in ‘Weak’ ratings between SY13 (28.6%) and </t>
  </si>
  <si>
    <t>SY14 (10.0%). The small sample size creates significant variations between results for each scheme year.</t>
  </si>
  <si>
    <t>Figure 4.5: Biennial meter verification - Licensee performance, SY10-14</t>
  </si>
  <si>
    <t>Figure 5.1: FIT Generator targeted audit scores, SY10-14</t>
  </si>
  <si>
    <t>Generator audit scores, SY10-14 (% of audits)</t>
  </si>
  <si>
    <t>Generator audit scores, SY10-14 (number of audits)</t>
  </si>
  <si>
    <t xml:space="preserve">Stacked column chart showing FIT Generator targeted audit scores from SY10 to SY14. Since SY10 ‘Weak’ ratings have formed the largest proportion of audit scores, with SY14 having the biggest proportion (80.0%) </t>
  </si>
  <si>
    <t xml:space="preserve">of ‘Weak’ rated audits. Moreover, SY14 saw the proportion of ‘Unsatisfactory’ ratings drop to 0.0% from 26.0% in SY13. In SY14, 18.0% of audits have been classed as ‘Satisfactory’, a decrease from 22.0% in SY13. </t>
  </si>
  <si>
    <t>Whilst ‘Good’ ratings have been consistently around 1% of audits in the previous years, in SY14 2% of audits were rated ‘Good’.</t>
  </si>
  <si>
    <t xml:space="preserve">Stacked column chart showing FIT Generator statistical audit scores in SY14. Since SY14 is the first year to include statistical audits on the ROO-FIT population no historic data is available. ‘Weak’ rated audits </t>
  </si>
  <si>
    <t xml:space="preserve">have formed the largest proportion of statistical audit scores in SY14, with 84.2% of statistical audits rated ‘Weak’. Moreover, SY14 had 1 ‘Unsatisfactory’ rated statistical audit (2.6%). In SY14, 10.5% of </t>
  </si>
  <si>
    <t>statistical audits have been classed as ‘Satisfactory’, and 2.6% of statistical audits were rated ‘Good’.</t>
  </si>
  <si>
    <t>Generator audit scores, SY14 (number of audits)</t>
  </si>
  <si>
    <t xml:space="preserve">The remaining top five reasons are: 'Insufficient evidence for commissioning date' (24.4%), 'Issues with station description' (12.7%), 'Issues with site capacity' (9.3%), and 'Superuser details incorrect' (5.5%). </t>
  </si>
  <si>
    <t>Issues with meter details</t>
  </si>
  <si>
    <t>Insufficient evidence for commissioning date</t>
  </si>
  <si>
    <t>Issues with station description</t>
  </si>
  <si>
    <t>Issues with site capacity</t>
  </si>
  <si>
    <t>Superuser details incorrect</t>
  </si>
  <si>
    <t>Collectively these top five findings account for 73.6% of all findings.</t>
  </si>
  <si>
    <t>Photovoltaic
accreditations</t>
  </si>
  <si>
    <t>Photovoltaic
capacity (MW)</t>
  </si>
  <si>
    <t>Wind
accreditations</t>
  </si>
  <si>
    <t>Wind
capacity (MW)</t>
  </si>
  <si>
    <t>Hydro
accreditations</t>
  </si>
  <si>
    <t>Hydro
capacity (MW)</t>
  </si>
  <si>
    <t>Micro-CHP
accreditations</t>
  </si>
  <si>
    <t>Micro-CHP
capacity (MW)</t>
  </si>
  <si>
    <t>Anaerobic Digestion
accreditations</t>
  </si>
  <si>
    <t>Anaerobic Digestion
capacity (MW)</t>
  </si>
  <si>
    <t>Regional total
accreditations</t>
  </si>
  <si>
    <t>Regional total
capacity (MW)</t>
  </si>
  <si>
    <t>Generated
(TWh)</t>
  </si>
  <si>
    <t>Exported
(TWh)</t>
  </si>
  <si>
    <t>Total
payments (£m)</t>
  </si>
  <si>
    <t>£m/TWh
of generation</t>
  </si>
  <si>
    <t>Total
(£m)</t>
  </si>
  <si>
    <t>Scheme Year
Year</t>
  </si>
  <si>
    <t>Low Carbon Levies Forecast</t>
  </si>
  <si>
    <t>Variance
from forecast</t>
  </si>
  <si>
    <t>Admininstrative costs</t>
  </si>
  <si>
    <t>Costs as a % of levelisation fund</t>
  </si>
  <si>
    <t>Qualifying FITs
costs per Generator</t>
  </si>
  <si>
    <t>Figure 2.8: Distribution of FIT installations (and installed capacity) by technology type (Capacity &gt;50kW)</t>
  </si>
  <si>
    <t>Figure 2.7: Distribution of FIT installations (and installed capacity) by technology type (Capacity 0-50kW)</t>
  </si>
  <si>
    <t>Figure 2.6: Regional distribution of FIT installations</t>
  </si>
  <si>
    <t>Figure 2.1: Total number and installed capacity of FIT installations by technology</t>
  </si>
  <si>
    <t>Figure 5.2: Top five audit findings - targeted audits</t>
  </si>
  <si>
    <t>Figure 5.4: Top five audit findings - statistical audits</t>
  </si>
  <si>
    <t xml:space="preserve">accounted for more installed capacity (4.62%). Micro-CHP was the least popular technology, comprising 0.01% of accredited installations and 0.002% of installed capacity. </t>
  </si>
  <si>
    <t>Figure 2.4: Deployment and installed capacity of FIT installations - capacity &gt;50kW</t>
  </si>
  <si>
    <t xml:space="preserve">Figure 2.5: Deployment and installed capacity of FIT accreditations by installation setting </t>
  </si>
  <si>
    <t>Scheme lifetime</t>
  </si>
  <si>
    <t>Scheme
Year</t>
  </si>
  <si>
    <r>
      <t>Figure 3.8: Levelisation Fund vs The Control Forecast, SY10-14</t>
    </r>
    <r>
      <rPr>
        <sz val="12"/>
        <color theme="1"/>
        <rFont val="Verdana"/>
        <family val="2"/>
      </rPr>
      <t>   </t>
    </r>
  </si>
  <si>
    <t xml:space="preserve">SY13 </t>
  </si>
  <si>
    <t>Figure 4.2: Number of late levelisation submissions, SY14</t>
  </si>
  <si>
    <t>The lowest values were in Wales (6.5% installations, 6.4% capacity), the North East (5.5% installations, 4.6% capacity) and London (3.0% installations, 2.9% capacity).</t>
  </si>
  <si>
    <t>Issue identified
in audit</t>
  </si>
  <si>
    <t>Issue as a %
of all audit findings</t>
  </si>
  <si>
    <t>Figure 5.5: Prevented/detected error and suspected fraud, SY11-14</t>
  </si>
  <si>
    <t>Figure 4.4: Number of late levelisation payments, SY14</t>
  </si>
  <si>
    <t>Collectively these top five findings account for 76.6% of all findings.</t>
  </si>
  <si>
    <t>Prevented and detected error and fraud</t>
  </si>
  <si>
    <t>Figure 3.4: Total value of the FIT scheme - breakdown</t>
  </si>
  <si>
    <t>remaining 6.21% of installations and 9.98% of installed capacity.</t>
  </si>
  <si>
    <t>of accreditations and 23.97% of installed capacity. Then, hydro accounts for 9.14% of installations and 8.54% of installed capacity. Finally, anaerobic digestion comprises the</t>
  </si>
  <si>
    <t xml:space="preserve">Line graph showing FIT Licensee BMV performance from SY10 to SY14. The percentage of suppliers verifying 90% or more of the meters within two years fell between SY10 (45.5%) and SY12 (28.0%) </t>
  </si>
  <si>
    <t xml:space="preserve">Stacked column chart showing the percentage of FIT Licensee audits being awarded each rating from SY10 to SY14. The proportion of ‘Good’ ratings rose steadily since SY10 reaching 71.4% in SY12 but dropping </t>
  </si>
  <si>
    <r>
      <t>Figure 3.9: Administrative costs, SY10-14</t>
    </r>
    <r>
      <rPr>
        <sz val="12"/>
        <color theme="1"/>
        <rFont val="Verdana"/>
        <family val="2"/>
      </rPr>
      <t> </t>
    </r>
  </si>
  <si>
    <t>*Please note: Supplier groups numbers are lower as some supplier groups hold multiple licenses (each licence is a FIT licensee).</t>
  </si>
  <si>
    <t>Inactive installations</t>
  </si>
  <si>
    <t>Capacity (kW)</t>
  </si>
  <si>
    <t>Figure 2.9: Number and capacity of installations becoming inactive - SY12-14</t>
  </si>
  <si>
    <t xml:space="preserve">Total </t>
  </si>
  <si>
    <t>SY14
(2023-24)</t>
  </si>
  <si>
    <t>SY13
(2022-23)</t>
  </si>
  <si>
    <t>SY12
(2021-22)</t>
  </si>
  <si>
    <t>Figure 3.8: Levelisation Fund vs The Control Forecast, SY10-14</t>
  </si>
  <si>
    <t>Figure 3.9: Administrative costs, SY10-14</t>
  </si>
  <si>
    <t>Figure 5.3: FIT Generator statistical audit scores, SY14</t>
  </si>
  <si>
    <t>Figure 6.4: Number of FIT enquiries by type, SY14</t>
  </si>
  <si>
    <t xml:space="preserve">Column chart showing the number of accreditations and associated capacity that has become inactive on the scheme in each year. Some micro-CHP installations begun to reach the end of </t>
  </si>
  <si>
    <t xml:space="preserve">their eligibility period from SY12 onwards. In SY12, there were 243 installations with a combined capacity of 242.8 kW that became inactive. In SY13, a further 118 installations with a combined capacity of 160.7 kW reached the end of their eligibility period. By the end of SY14, another 106 installations with a </t>
  </si>
  <si>
    <t xml:space="preserve">combined capacity of 144.3 kW became inactive. </t>
  </si>
  <si>
    <t xml:space="preserve">as a percentage of the levelisation fund (0.16%). Administrative costs increased to £2.9 million (0.18% of levelisation fund) in SY11, before falling again to £2.2 million (0.17% of levelisation fund) in SY12. Since SY12, our administrative </t>
  </si>
  <si>
    <t xml:space="preserve">costs have steadily increased, to £3.0 million (0.20% of levelisation fund) in SY13 and £3.9 million (0.22% of levelisation fund) in SY14. SY14 represents the second highest administrative costs throughout the scheme’s lifetime, however, </t>
  </si>
  <si>
    <t xml:space="preserve">the levelisation fund has grown with inflation therefore this is only equivalent to 0.22% of the levelisation fund. </t>
  </si>
  <si>
    <t xml:space="preserve">detected error was 402.2% of our administration costs. Both the value prevented and detected error and our administrative costs fell in SY12, to £8.78 million and £2.21 million respectively, so the proportion of prevented and detected error remained relatively </t>
  </si>
  <si>
    <t xml:space="preserve">similar at 398.2%. Between SY12 and SY13, prevented and detected error fell significantly by almost £6.6 million, down to £2.19 million, while administrative costs increased to £2.95 million. This meant that the total prevented and detected error was only </t>
  </si>
  <si>
    <t xml:space="preserve">equivalent to 74.3% of our administration costs. In SY14, the value of prevented and detected error increased to £3.30 million and our administrative costs increased to £3.87 million, and as such, our work resulted in the prevention and detection of error </t>
  </si>
  <si>
    <t>equivalent to 85.4% of our administration costs.</t>
  </si>
  <si>
    <t>Anaerobic digestion</t>
  </si>
  <si>
    <t>Column chart showing the electricity generated and associated FIT generation payments made in each scheme year from SY10 to SY14. With 9.13 TWh of generation and £1,501m of</t>
  </si>
  <si>
    <t xml:space="preserve">payments in SY10, this stayed relatively stable into SY11 (9.14 TWh and £1,547m of payments) before dropping to 7.94 TWh of generation and £1,452m of payments in SY12. SY13 </t>
  </si>
  <si>
    <t>Column chart showing the electricity exported and associated FIT export payments made in each scheme year from SY10 to SY14. There was 1.77 TWh of export and £87 million paid in SY10.</t>
  </si>
  <si>
    <t>This significantly spiked to 3.96 TWh of export and £199 million paid in SY11, which we believe is attributable to the COVID-19 pandemic when generators were not using as much electricity on</t>
  </si>
  <si>
    <t xml:space="preserve">site due to lockdowns and therefore may have been exporting more than usual. Export fell back down to 2.06 TWh in SY12, with £105 million in payments made. This decrease continued into </t>
  </si>
  <si>
    <t xml:space="preserve">SY13, with 1.28 TWh export and an associated £81 million of payments. Export remained relatively similar into SY14, increasing minorly to 1.32 TWh, whilst payments fell slightly to £78 million. </t>
  </si>
  <si>
    <t>Combined column and line chart showing our administration costs for the FIT and the equivalent proportion of the levelisation fund from SY10 to SY14. SY10 represented a scheme lifetime low of the administrative costs (£2.5 million)</t>
  </si>
  <si>
    <t>Bar chart showing the top five findings (as a percentage of all findings) from the FIT targeted audit programme. 'Issues with meter details' is the most common finding making up 24.7% of all findings.</t>
  </si>
  <si>
    <t xml:space="preserve">Combined column and line chart showing the proportion of prevented and detected error against administration costs. In SY11, the value of prevented and detected error was £11.53 million while our administrative costs were £2.87 million, meaning prevented and </t>
  </si>
  <si>
    <r>
      <t>Column chart showing the annual new installations accredited from S10</t>
    </r>
    <r>
      <rPr>
        <sz val="10"/>
        <color theme="1"/>
        <rFont val="Verdana"/>
        <family val="2"/>
      </rPr>
      <t> </t>
    </r>
    <r>
      <rPr>
        <sz val="10"/>
        <color rgb="FF000000"/>
        <rFont val="Verdana"/>
        <family val="2"/>
      </rPr>
      <t xml:space="preserve">to </t>
    </r>
    <r>
      <rPr>
        <i/>
        <sz val="10"/>
        <color rgb="FF000000"/>
        <rFont val="Verdana"/>
        <family val="2"/>
      </rPr>
      <t>SY14</t>
    </r>
    <r>
      <rPr>
        <i/>
        <sz val="10"/>
        <color theme="1"/>
        <rFont val="Verdana"/>
        <family val="2"/>
      </rPr>
      <t xml:space="preserve">. Following the closure of the scheme to new entrants, the number of new installations being accredited has fallen off </t>
    </r>
  </si>
  <si>
    <t xml:space="preserve">of all findings. The remaining top five reasons are: 'Issues with meter details' (17.4%), 'Issues with station description' (14.4%), 'Issues with site capacity' (9.7%), and 'Superuser details incorrect' (4.6%). </t>
  </si>
  <si>
    <t>Bar chart showing the top five findings (as a percentage of all findings) from the FIT statistical audit programme. "Insufficient evidence for commissioning date" is the most common finding making up 27.5%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</si>
</sst>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64" formatCode="&quot;£&quot;#,##0_);[Red]\(&quot;£&quot;#,##0\)"/>
    <numFmt numFmtId="165" formatCode="_(* #,##0.00_);_(* \(#,##0.00\);_(* &quot;-&quot;??_);_(@_)"/>
    <numFmt numFmtId="166" formatCode="&quot;£&quot;#,##0.00"/>
    <numFmt numFmtId="167" formatCode="[$-F800]dddd\,\ mmmm\ dd\,\ yyyy"/>
    <numFmt numFmtId="168" formatCode="0.0%"/>
    <numFmt numFmtId="169" formatCode="&quot;£&quot;#,##0"/>
    <numFmt numFmtId="170" formatCode="&quot;£&quot;#,##0.0"/>
    <numFmt numFmtId="171" formatCode="0.000"/>
    <numFmt numFmtId="172" formatCode="0.0000"/>
    <numFmt numFmtId="173" formatCode="0.000%"/>
  </numFmts>
  <fonts count="44" x14ac:knownFonts="1">
    <font>
      <sz val="11"/>
      <color theme="1"/>
      <name val="Arial"/>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Arial"/>
      <family val="2"/>
      <scheme val="minor"/>
    </font>
    <font>
      <b/>
      <sz val="16"/>
      <color theme="1"/>
      <name val="Verdana"/>
      <family val="2"/>
    </font>
    <font>
      <sz val="10"/>
      <color theme="1"/>
      <name val="Verdana"/>
      <family val="2"/>
    </font>
    <font>
      <b/>
      <sz val="10"/>
      <color theme="1"/>
      <name val="Verdana"/>
      <family val="2"/>
    </font>
    <font>
      <b/>
      <sz val="10"/>
      <color rgb="FF000000"/>
      <name val="Verdana"/>
      <family val="2"/>
    </font>
    <font>
      <sz val="10"/>
      <color rgb="FF000000"/>
      <name val="Verdana"/>
      <family val="2"/>
    </font>
    <font>
      <i/>
      <sz val="10"/>
      <color rgb="FF000000"/>
      <name val="Verdana"/>
      <family val="2"/>
    </font>
    <font>
      <u/>
      <sz val="11"/>
      <color theme="10"/>
      <name val="Arial"/>
      <family val="2"/>
      <scheme val="minor"/>
    </font>
    <font>
      <sz val="9"/>
      <color rgb="FF000000"/>
      <name val="Verdana"/>
      <family val="2"/>
    </font>
    <font>
      <sz val="8"/>
      <color theme="1"/>
      <name val="Verdana"/>
      <family val="2"/>
    </font>
    <font>
      <b/>
      <sz val="10"/>
      <name val="Verdana"/>
      <family val="2"/>
    </font>
    <font>
      <sz val="9"/>
      <color theme="1"/>
      <name val="Verdana"/>
      <family val="2"/>
    </font>
    <font>
      <sz val="9"/>
      <color theme="0"/>
      <name val="Verdana"/>
      <family val="2"/>
    </font>
    <font>
      <sz val="11"/>
      <color theme="1"/>
      <name val="Verdana"/>
      <family val="2"/>
    </font>
    <font>
      <u/>
      <sz val="10"/>
      <color theme="10"/>
      <name val="Verdana"/>
      <family val="2"/>
    </font>
    <font>
      <sz val="8"/>
      <name val="Arial"/>
      <family val="2"/>
      <scheme val="minor"/>
    </font>
    <font>
      <sz val="10"/>
      <color theme="0"/>
      <name val="Verdana"/>
      <family val="2"/>
    </font>
    <font>
      <sz val="10"/>
      <name val="Verdana"/>
      <family val="2"/>
    </font>
    <font>
      <b/>
      <sz val="11"/>
      <color theme="1"/>
      <name val="Arial"/>
      <family val="2"/>
      <scheme val="minor"/>
    </font>
    <font>
      <i/>
      <sz val="10"/>
      <color theme="1"/>
      <name val="Verdana"/>
      <family val="2"/>
    </font>
    <font>
      <i/>
      <sz val="10"/>
      <name val="Verdana"/>
      <family val="2"/>
    </font>
    <font>
      <b/>
      <sz val="10"/>
      <color theme="0"/>
      <name val="Verdana"/>
      <family val="2"/>
    </font>
    <font>
      <b/>
      <u/>
      <sz val="10"/>
      <color theme="1"/>
      <name val="Verdana"/>
      <family val="2"/>
    </font>
    <font>
      <b/>
      <u/>
      <sz val="10"/>
      <color rgb="FF000000"/>
      <name val="Verdana"/>
      <family val="2"/>
    </font>
    <font>
      <b/>
      <sz val="9"/>
      <color rgb="FFFF0000"/>
      <name val="Verdana"/>
      <family val="2"/>
    </font>
    <font>
      <b/>
      <sz val="12"/>
      <color rgb="FF000000"/>
      <name val="Verdana"/>
      <family val="2"/>
    </font>
    <font>
      <b/>
      <sz val="12"/>
      <color theme="1"/>
      <name val="Verdana"/>
      <family val="2"/>
    </font>
    <font>
      <b/>
      <sz val="12"/>
      <name val="Verdana"/>
      <family val="2"/>
    </font>
    <font>
      <sz val="12"/>
      <color theme="1"/>
      <name val="Verdana"/>
      <family val="2"/>
    </font>
    <font>
      <sz val="7"/>
      <color rgb="FF444444"/>
      <name val="Arial"/>
      <family val="2"/>
      <scheme val="minor"/>
    </font>
    <font>
      <b/>
      <u/>
      <sz val="10"/>
      <name val="Verdana"/>
      <family val="2"/>
    </font>
    <font>
      <u/>
      <sz val="10"/>
      <color theme="10"/>
      <name val="Verdana"/>
      <family val="2"/>
    </font>
    <font>
      <sz val="9"/>
      <color theme="1"/>
      <name val="Verdana"/>
      <family val="2"/>
    </font>
    <font>
      <sz val="10"/>
      <color rgb="FF000000"/>
      <name val="Verdana"/>
      <family val="2"/>
    </font>
    <font>
      <b/>
      <sz val="10"/>
      <color rgb="FF000000"/>
      <name val="Verdana"/>
      <family val="2"/>
    </font>
    <font>
      <sz val="10"/>
      <color theme="1"/>
      <name val="Verdana"/>
      <family val="2"/>
    </font>
    <font>
      <b/>
      <sz val="10"/>
      <color theme="1"/>
      <name val="Verdana"/>
      <family val="2"/>
    </font>
    <font>
      <sz val="12"/>
      <color rgb="FF000000"/>
      <name val="Calibri"/>
      <family val="2"/>
    </font>
  </fonts>
  <fills count="7">
    <fill>
      <patternFill patternType="none"/>
    </fill>
    <fill>
      <patternFill patternType="gray125"/>
    </fill>
    <fill>
      <patternFill patternType="solid">
        <fgColor theme="0"/>
        <bgColor indexed="64"/>
      </patternFill>
    </fill>
    <fill>
      <patternFill patternType="solid">
        <fgColor rgb="FF94D0AA"/>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bgColor theme="0" tint="-0.14999847407452621"/>
      </patternFill>
    </fill>
  </fills>
  <borders count="11">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rgb="FF107C8B"/>
      </left>
      <right style="thin">
        <color auto="1"/>
      </right>
      <top style="thin">
        <color auto="1"/>
      </top>
      <bottom style="thin">
        <color indexed="64"/>
      </bottom>
      <diagonal/>
    </border>
    <border>
      <left style="thin">
        <color rgb="FF107C8B"/>
      </left>
      <right style="thin">
        <color rgb="FF107C8B"/>
      </right>
      <top/>
      <bottom style="thin">
        <color rgb="FF107C8B"/>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bottom/>
      <diagonal/>
    </border>
  </borders>
  <cellStyleXfs count="7">
    <xf numFmtId="0" fontId="0" fillId="0" borderId="0"/>
    <xf numFmtId="0" fontId="6" fillId="0" borderId="0"/>
    <xf numFmtId="0" fontId="8" fillId="0" borderId="0"/>
    <xf numFmtId="0" fontId="13" fillId="0" borderId="0" applyNumberFormat="0" applyFill="0" applyBorder="0" applyAlignment="0" applyProtection="0"/>
    <xf numFmtId="165" fontId="6" fillId="0" borderId="0" applyFont="0" applyFill="0" applyBorder="0" applyAlignment="0" applyProtection="0"/>
    <xf numFmtId="0" fontId="5" fillId="0" borderId="0"/>
    <xf numFmtId="9" fontId="6" fillId="0" borderId="0" applyFont="0" applyFill="0" applyBorder="0" applyAlignment="0" applyProtection="0"/>
  </cellStyleXfs>
  <cellXfs count="262">
    <xf numFmtId="0" fontId="0" fillId="0" borderId="0" xfId="0"/>
    <xf numFmtId="0" fontId="7" fillId="2" borderId="0" xfId="0" applyFont="1" applyFill="1"/>
    <xf numFmtId="0" fontId="9" fillId="0" borderId="0" xfId="0" applyFont="1"/>
    <xf numFmtId="0" fontId="9" fillId="2" borderId="1" xfId="2" applyFont="1" applyFill="1" applyBorder="1"/>
    <xf numFmtId="0" fontId="10" fillId="0" borderId="0" xfId="0" applyFont="1" applyAlignment="1">
      <alignment vertical="center"/>
    </xf>
    <xf numFmtId="0" fontId="12" fillId="0" borderId="0" xfId="0" applyFont="1" applyAlignment="1">
      <alignment vertical="center"/>
    </xf>
    <xf numFmtId="0" fontId="13" fillId="0" borderId="0" xfId="3" applyAlignment="1">
      <alignment vertical="center"/>
    </xf>
    <xf numFmtId="0" fontId="15" fillId="0" borderId="0" xfId="0" applyFont="1" applyAlignment="1">
      <alignment vertical="center"/>
    </xf>
    <xf numFmtId="0" fontId="9" fillId="0" borderId="0" xfId="0" applyFont="1" applyAlignment="1">
      <alignment vertical="center"/>
    </xf>
    <xf numFmtId="0" fontId="16" fillId="0" borderId="0" xfId="0" applyFont="1" applyAlignment="1">
      <alignment vertical="center"/>
    </xf>
    <xf numFmtId="0" fontId="0" fillId="0" borderId="0" xfId="0" applyAlignment="1">
      <alignment wrapText="1"/>
    </xf>
    <xf numFmtId="0" fontId="0" fillId="2" borderId="0" xfId="0" applyFill="1"/>
    <xf numFmtId="3" fontId="0" fillId="0" borderId="0" xfId="0" applyNumberFormat="1"/>
    <xf numFmtId="0" fontId="19" fillId="0" borderId="0" xfId="0" applyFont="1"/>
    <xf numFmtId="0" fontId="20" fillId="2" borderId="0" xfId="3" applyFont="1" applyFill="1" applyBorder="1"/>
    <xf numFmtId="0" fontId="20" fillId="0" borderId="0" xfId="3" applyFont="1"/>
    <xf numFmtId="0" fontId="20" fillId="0" borderId="0" xfId="3" applyFont="1" applyAlignment="1">
      <alignment vertical="center"/>
    </xf>
    <xf numFmtId="0" fontId="20" fillId="0" borderId="0" xfId="3" applyFont="1" applyFill="1"/>
    <xf numFmtId="0" fontId="9" fillId="0" borderId="0" xfId="3" applyFont="1"/>
    <xf numFmtId="0" fontId="9" fillId="0" borderId="0" xfId="3" applyFont="1" applyAlignment="1">
      <alignment vertical="center"/>
    </xf>
    <xf numFmtId="166" fontId="0" fillId="0" borderId="0" xfId="0" applyNumberFormat="1"/>
    <xf numFmtId="2" fontId="0" fillId="0" borderId="0" xfId="0" applyNumberFormat="1"/>
    <xf numFmtId="0" fontId="0" fillId="0" borderId="0" xfId="0" applyAlignment="1">
      <alignment horizontal="left"/>
    </xf>
    <xf numFmtId="3" fontId="14" fillId="0" borderId="3" xfId="0" applyNumberFormat="1" applyFont="1" applyBorder="1" applyAlignment="1">
      <alignment horizontal="right" vertical="top" wrapText="1"/>
    </xf>
    <xf numFmtId="0" fontId="24" fillId="0" borderId="0" xfId="0" applyFont="1"/>
    <xf numFmtId="0" fontId="18" fillId="0" borderId="0" xfId="0" applyFont="1" applyAlignment="1">
      <alignment vertical="center"/>
    </xf>
    <xf numFmtId="0" fontId="25" fillId="0" borderId="0" xfId="0" applyFont="1" applyAlignment="1">
      <alignment vertical="center"/>
    </xf>
    <xf numFmtId="0" fontId="25" fillId="0" borderId="0" xfId="0" applyFont="1"/>
    <xf numFmtId="0" fontId="26" fillId="0" borderId="0" xfId="0" applyFont="1" applyAlignment="1">
      <alignment vertical="center"/>
    </xf>
    <xf numFmtId="169" fontId="0" fillId="0" borderId="0" xfId="0" applyNumberFormat="1"/>
    <xf numFmtId="0" fontId="15" fillId="0" borderId="0" xfId="0" applyFont="1" applyAlignment="1">
      <alignment vertical="center" wrapText="1"/>
    </xf>
    <xf numFmtId="4" fontId="17" fillId="0" borderId="0" xfId="0" applyNumberFormat="1" applyFont="1" applyAlignment="1">
      <alignment vertical="center"/>
    </xf>
    <xf numFmtId="4" fontId="30" fillId="0" borderId="3" xfId="0" applyNumberFormat="1" applyFont="1" applyBorder="1" applyAlignment="1">
      <alignment horizontal="right" vertical="top" wrapText="1"/>
    </xf>
    <xf numFmtId="0" fontId="0" fillId="2" borderId="0" xfId="0" applyFill="1" applyAlignment="1">
      <alignment horizontal="left"/>
    </xf>
    <xf numFmtId="0" fontId="15" fillId="2" borderId="0" xfId="0" applyFont="1" applyFill="1" applyAlignment="1">
      <alignment vertical="center"/>
    </xf>
    <xf numFmtId="0" fontId="22" fillId="2" borderId="4" xfId="0" applyFont="1" applyFill="1" applyBorder="1"/>
    <xf numFmtId="0" fontId="11" fillId="0" borderId="0" xfId="0" applyFont="1" applyAlignment="1">
      <alignment horizontal="center" vertical="center" wrapText="1"/>
    </xf>
    <xf numFmtId="164" fontId="11" fillId="0" borderId="0" xfId="0" applyNumberFormat="1" applyFont="1" applyAlignment="1">
      <alignment horizontal="center"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9" fillId="2" borderId="0" xfId="0" applyFont="1" applyFill="1"/>
    <xf numFmtId="0" fontId="11" fillId="0" borderId="1" xfId="0" applyFont="1" applyBorder="1" applyAlignment="1">
      <alignment horizontal="center"/>
    </xf>
    <xf numFmtId="0" fontId="23" fillId="0" borderId="0" xfId="3" applyFont="1"/>
    <xf numFmtId="0" fontId="25" fillId="2" borderId="0" xfId="0" applyFont="1" applyFill="1"/>
    <xf numFmtId="10" fontId="0" fillId="0" borderId="0" xfId="6" applyNumberFormat="1" applyFont="1"/>
    <xf numFmtId="3" fontId="11" fillId="0" borderId="1" xfId="0" applyNumberFormat="1" applyFont="1" applyBorder="1" applyAlignment="1">
      <alignment horizontal="right" vertical="center" wrapText="1"/>
    </xf>
    <xf numFmtId="0" fontId="10" fillId="0" borderId="1" xfId="0" applyFont="1" applyBorder="1" applyAlignment="1">
      <alignment vertical="center" wrapText="1"/>
    </xf>
    <xf numFmtId="0" fontId="31" fillId="0" borderId="0" xfId="0" applyFont="1" applyAlignment="1">
      <alignment vertical="center"/>
    </xf>
    <xf numFmtId="0" fontId="32" fillId="0" borderId="0" xfId="0" applyFont="1" applyAlignment="1">
      <alignment vertical="center"/>
    </xf>
    <xf numFmtId="0" fontId="27" fillId="0" borderId="0" xfId="0" applyFont="1" applyAlignment="1">
      <alignment horizontal="right"/>
    </xf>
    <xf numFmtId="4" fontId="11" fillId="0" borderId="1" xfId="0" applyNumberFormat="1" applyFont="1" applyBorder="1" applyAlignment="1">
      <alignment horizontal="right" vertical="center" wrapText="1"/>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33" fillId="0" borderId="0" xfId="0" applyFont="1" applyAlignment="1">
      <alignment vertical="center"/>
    </xf>
    <xf numFmtId="169" fontId="11" fillId="0" borderId="1" xfId="0" applyNumberFormat="1" applyFont="1" applyBorder="1" applyAlignment="1">
      <alignment horizontal="center" vertical="center" wrapText="1"/>
    </xf>
    <xf numFmtId="0" fontId="23" fillId="0" borderId="1" xfId="0" applyFont="1" applyBorder="1" applyAlignment="1">
      <alignment vertical="top" wrapText="1"/>
    </xf>
    <xf numFmtId="169" fontId="11" fillId="0" borderId="1" xfId="0" applyNumberFormat="1" applyFont="1" applyBorder="1" applyAlignment="1">
      <alignment horizontal="right" vertical="center" wrapText="1"/>
    </xf>
    <xf numFmtId="0" fontId="9" fillId="0" borderId="1" xfId="0" applyFont="1" applyBorder="1" applyAlignment="1">
      <alignment vertical="top" wrapText="1"/>
    </xf>
    <xf numFmtId="169" fontId="9" fillId="0" borderId="1" xfId="0" applyNumberFormat="1" applyFont="1" applyBorder="1" applyAlignment="1">
      <alignment vertical="top"/>
    </xf>
    <xf numFmtId="0" fontId="11" fillId="0" borderId="1" xfId="0" applyFont="1" applyBorder="1" applyAlignment="1">
      <alignment vertical="top" wrapText="1"/>
    </xf>
    <xf numFmtId="3" fontId="11" fillId="0" borderId="1" xfId="0" applyNumberFormat="1" applyFont="1" applyBorder="1" applyAlignment="1">
      <alignment horizontal="right" vertical="top" wrapText="1"/>
    </xf>
    <xf numFmtId="3" fontId="10" fillId="0" borderId="1" xfId="0" applyNumberFormat="1" applyFont="1" applyBorder="1" applyAlignment="1">
      <alignment horizontal="right" vertical="top" wrapText="1"/>
    </xf>
    <xf numFmtId="0" fontId="32" fillId="0" borderId="0" xfId="0" applyFont="1"/>
    <xf numFmtId="0" fontId="32" fillId="2" borderId="0" xfId="0" applyFont="1" applyFill="1"/>
    <xf numFmtId="169" fontId="23" fillId="0" borderId="1" xfId="0" applyNumberFormat="1" applyFont="1" applyBorder="1" applyAlignment="1">
      <alignment horizontal="right"/>
    </xf>
    <xf numFmtId="168" fontId="23" fillId="0" borderId="1" xfId="0" applyNumberFormat="1" applyFont="1" applyBorder="1" applyAlignment="1">
      <alignment horizontal="right"/>
    </xf>
    <xf numFmtId="0" fontId="5" fillId="0" borderId="1" xfId="5" applyBorder="1"/>
    <xf numFmtId="0" fontId="32" fillId="2" borderId="0" xfId="0" applyFont="1" applyFill="1" applyAlignment="1">
      <alignment vertical="center"/>
    </xf>
    <xf numFmtId="171" fontId="0" fillId="0" borderId="0" xfId="0" applyNumberFormat="1"/>
    <xf numFmtId="172" fontId="17" fillId="2" borderId="2" xfId="6" applyNumberFormat="1" applyFont="1" applyFill="1" applyBorder="1"/>
    <xf numFmtId="0" fontId="35" fillId="0" borderId="0" xfId="0" applyFont="1"/>
    <xf numFmtId="0" fontId="11" fillId="0" borderId="1" xfId="0" applyFont="1" applyBorder="1" applyAlignment="1">
      <alignment horizontal="left" vertical="center" wrapText="1"/>
    </xf>
    <xf numFmtId="4" fontId="0" fillId="0" borderId="0" xfId="0" applyNumberFormat="1"/>
    <xf numFmtId="0" fontId="36" fillId="0" borderId="1" xfId="0" applyFont="1" applyBorder="1" applyAlignment="1">
      <alignment vertical="center" wrapText="1"/>
    </xf>
    <xf numFmtId="169" fontId="16" fillId="0" borderId="1" xfId="0" applyNumberFormat="1" applyFont="1" applyBorder="1" applyAlignment="1">
      <alignment horizontal="right" vertical="center" wrapText="1"/>
    </xf>
    <xf numFmtId="169" fontId="9" fillId="0" borderId="1" xfId="0" applyNumberFormat="1" applyFont="1" applyBorder="1" applyAlignment="1">
      <alignment vertical="top" wrapText="1"/>
    </xf>
    <xf numFmtId="0" fontId="9" fillId="2" borderId="0" xfId="0" applyFont="1" applyFill="1" applyAlignment="1">
      <alignment vertical="center"/>
    </xf>
    <xf numFmtId="0" fontId="4" fillId="0" borderId="0" xfId="0" applyFont="1"/>
    <xf numFmtId="0" fontId="4" fillId="0" borderId="0" xfId="0" applyFont="1" applyAlignment="1">
      <alignment vertical="center"/>
    </xf>
    <xf numFmtId="0" fontId="4" fillId="0" borderId="0" xfId="0" applyFont="1" applyAlignment="1">
      <alignment vertical="center" wrapText="1"/>
    </xf>
    <xf numFmtId="0" fontId="4" fillId="2" borderId="1" xfId="2" applyFont="1" applyFill="1" applyBorder="1"/>
    <xf numFmtId="167" fontId="4" fillId="2" borderId="1" xfId="2" applyNumberFormat="1" applyFont="1" applyFill="1" applyBorder="1" applyAlignment="1">
      <alignment horizontal="left"/>
    </xf>
    <xf numFmtId="0" fontId="4" fillId="2" borderId="1" xfId="2" applyFont="1" applyFill="1" applyBorder="1" applyAlignment="1">
      <alignment horizontal="left"/>
    </xf>
    <xf numFmtId="0" fontId="4" fillId="2" borderId="0" xfId="1" applyFont="1" applyFill="1" applyAlignment="1">
      <alignment vertical="center"/>
    </xf>
    <xf numFmtId="0" fontId="4" fillId="0" borderId="1" xfId="0" applyFont="1" applyBorder="1" applyAlignment="1">
      <alignment vertical="top" wrapText="1"/>
    </xf>
    <xf numFmtId="3" fontId="4" fillId="0" borderId="1" xfId="0" applyNumberFormat="1" applyFont="1" applyBorder="1"/>
    <xf numFmtId="0" fontId="4" fillId="0" borderId="1" xfId="0" applyFont="1" applyBorder="1"/>
    <xf numFmtId="10" fontId="4" fillId="0" borderId="1" xfId="0" applyNumberFormat="1" applyFont="1" applyBorder="1"/>
    <xf numFmtId="0" fontId="4" fillId="0" borderId="1" xfId="0" applyFont="1" applyBorder="1" applyAlignment="1">
      <alignment vertical="center" wrapText="1"/>
    </xf>
    <xf numFmtId="169" fontId="4" fillId="0" borderId="1" xfId="0" applyNumberFormat="1" applyFont="1" applyBorder="1" applyAlignment="1">
      <alignment vertical="top" wrapText="1"/>
    </xf>
    <xf numFmtId="169" fontId="4" fillId="0" borderId="1" xfId="0" applyNumberFormat="1" applyFont="1" applyBorder="1"/>
    <xf numFmtId="10" fontId="4" fillId="0" borderId="1" xfId="0" applyNumberFormat="1" applyFont="1" applyBorder="1" applyAlignment="1">
      <alignment horizontal="right"/>
    </xf>
    <xf numFmtId="168" fontId="4" fillId="0" borderId="1" xfId="0" applyNumberFormat="1" applyFont="1" applyBorder="1"/>
    <xf numFmtId="168" fontId="4" fillId="0" borderId="1" xfId="6" applyNumberFormat="1" applyFont="1" applyFill="1" applyBorder="1"/>
    <xf numFmtId="168" fontId="4" fillId="0" borderId="1" xfId="0" applyNumberFormat="1" applyFont="1" applyBorder="1" applyAlignment="1">
      <alignment horizontal="right"/>
    </xf>
    <xf numFmtId="0" fontId="4" fillId="0" borderId="1" xfId="0" applyFont="1" applyBorder="1" applyAlignment="1">
      <alignment horizontal="right"/>
    </xf>
    <xf numFmtId="0" fontId="4" fillId="0" borderId="4" xfId="0" applyFont="1" applyBorder="1"/>
    <xf numFmtId="0" fontId="4" fillId="0" borderId="1" xfId="5" applyFont="1" applyBorder="1"/>
    <xf numFmtId="0" fontId="4" fillId="0" borderId="0" xfId="0" applyFont="1" applyAlignment="1">
      <alignment horizontal="left"/>
    </xf>
    <xf numFmtId="0" fontId="3" fillId="2" borderId="0" xfId="0" applyFont="1" applyFill="1"/>
    <xf numFmtId="0" fontId="10" fillId="3" borderId="1" xfId="0" applyFont="1" applyFill="1" applyBorder="1" applyAlignment="1">
      <alignment vertical="center" wrapText="1"/>
    </xf>
    <xf numFmtId="0" fontId="10" fillId="3" borderId="1" xfId="0" applyFont="1" applyFill="1" applyBorder="1" applyAlignment="1">
      <alignment horizontal="right" vertical="center" wrapText="1"/>
    </xf>
    <xf numFmtId="0" fontId="9" fillId="0" borderId="1" xfId="0" applyFont="1" applyBorder="1" applyAlignment="1">
      <alignment vertical="center" wrapText="1"/>
    </xf>
    <xf numFmtId="3" fontId="10" fillId="0" borderId="1" xfId="0" applyNumberFormat="1" applyFont="1" applyBorder="1" applyAlignment="1">
      <alignment horizontal="right" vertical="center" wrapText="1"/>
    </xf>
    <xf numFmtId="10" fontId="11" fillId="0" borderId="1" xfId="6" applyNumberFormat="1" applyFont="1" applyBorder="1" applyAlignment="1">
      <alignment horizontal="right" vertical="center" wrapText="1"/>
    </xf>
    <xf numFmtId="173" fontId="11" fillId="0" borderId="1" xfId="6" applyNumberFormat="1" applyFont="1" applyBorder="1" applyAlignment="1">
      <alignment horizontal="right" vertical="center" wrapText="1"/>
    </xf>
    <xf numFmtId="4" fontId="10" fillId="0" borderId="1" xfId="0" applyNumberFormat="1" applyFont="1" applyBorder="1" applyAlignment="1">
      <alignment horizontal="right" vertical="center" wrapText="1"/>
    </xf>
    <xf numFmtId="0" fontId="10" fillId="4" borderId="1" xfId="0" applyFont="1" applyFill="1" applyBorder="1" applyAlignment="1">
      <alignment vertical="center" wrapText="1"/>
    </xf>
    <xf numFmtId="4" fontId="3" fillId="0" borderId="1" xfId="0" applyNumberFormat="1" applyFont="1" applyBorder="1" applyAlignment="1">
      <alignment horizontal="right" vertical="center" wrapText="1"/>
    </xf>
    <xf numFmtId="10" fontId="3"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4" fontId="10" fillId="4" borderId="1" xfId="0" applyNumberFormat="1" applyFont="1" applyFill="1" applyBorder="1" applyAlignment="1">
      <alignment horizontal="right" vertical="center" wrapText="1"/>
    </xf>
    <xf numFmtId="3" fontId="10" fillId="4" borderId="1" xfId="0" applyNumberFormat="1" applyFont="1" applyFill="1" applyBorder="1" applyAlignment="1">
      <alignment horizontal="right" vertical="center" wrapText="1"/>
    </xf>
    <xf numFmtId="9" fontId="10" fillId="5" borderId="1" xfId="0" applyNumberFormat="1" applyFont="1" applyFill="1" applyBorder="1" applyAlignment="1">
      <alignment horizontal="right" vertical="center" wrapText="1"/>
    </xf>
    <xf numFmtId="3" fontId="10" fillId="5" borderId="1" xfId="0" applyNumberFormat="1" applyFont="1" applyFill="1" applyBorder="1" applyAlignment="1">
      <alignment horizontal="right" vertical="center" wrapText="1"/>
    </xf>
    <xf numFmtId="3" fontId="3" fillId="0" borderId="1" xfId="0" applyNumberFormat="1" applyFont="1" applyBorder="1" applyAlignment="1">
      <alignment vertical="center" wrapText="1"/>
    </xf>
    <xf numFmtId="10" fontId="3" fillId="0" borderId="1" xfId="0" applyNumberFormat="1" applyFont="1" applyBorder="1" applyAlignment="1">
      <alignment vertical="center" wrapText="1"/>
    </xf>
    <xf numFmtId="4" fontId="3" fillId="0" borderId="1" xfId="0" applyNumberFormat="1" applyFont="1" applyBorder="1" applyAlignment="1">
      <alignment vertical="center" wrapText="1"/>
    </xf>
    <xf numFmtId="0" fontId="3" fillId="0" borderId="1" xfId="0" applyFont="1" applyBorder="1" applyAlignment="1">
      <alignment vertical="center" wrapText="1"/>
    </xf>
    <xf numFmtId="3" fontId="9" fillId="0" borderId="1" xfId="0" applyNumberFormat="1" applyFont="1" applyBorder="1" applyAlignment="1">
      <alignment vertical="center" wrapText="1"/>
    </xf>
    <xf numFmtId="4" fontId="9" fillId="0" borderId="1" xfId="0" applyNumberFormat="1" applyFont="1" applyBorder="1" applyAlignment="1">
      <alignment vertical="center" wrapText="1"/>
    </xf>
    <xf numFmtId="9" fontId="9" fillId="5" borderId="1" xfId="0" applyNumberFormat="1" applyFont="1" applyFill="1" applyBorder="1" applyAlignment="1">
      <alignment vertical="center" wrapText="1"/>
    </xf>
    <xf numFmtId="173" fontId="3" fillId="0" borderId="1" xfId="0" applyNumberFormat="1" applyFont="1" applyBorder="1" applyAlignment="1">
      <alignment vertical="center" wrapText="1"/>
    </xf>
    <xf numFmtId="3" fontId="11" fillId="6" borderId="9" xfId="0" applyNumberFormat="1" applyFont="1" applyFill="1" applyBorder="1" applyAlignment="1">
      <alignment horizontal="right" vertical="center"/>
    </xf>
    <xf numFmtId="2" fontId="11" fillId="6" borderId="9" xfId="0" applyNumberFormat="1" applyFont="1" applyFill="1" applyBorder="1" applyAlignment="1">
      <alignment horizontal="right" vertical="center"/>
    </xf>
    <xf numFmtId="4" fontId="11" fillId="6" borderId="9" xfId="4" applyNumberFormat="1" applyFont="1" applyFill="1" applyBorder="1" applyAlignment="1">
      <alignment horizontal="right" vertical="center"/>
    </xf>
    <xf numFmtId="172" fontId="11" fillId="6" borderId="9" xfId="4" applyNumberFormat="1" applyFont="1" applyFill="1" applyBorder="1" applyAlignment="1">
      <alignment horizontal="right" vertical="center"/>
    </xf>
    <xf numFmtId="1" fontId="11" fillId="6" borderId="9" xfId="4" applyNumberFormat="1" applyFont="1" applyFill="1" applyBorder="1" applyAlignment="1">
      <alignment horizontal="right" vertical="center"/>
    </xf>
    <xf numFmtId="2" fontId="11" fillId="6" borderId="9" xfId="4" applyNumberFormat="1" applyFont="1" applyFill="1" applyBorder="1" applyAlignment="1">
      <alignment horizontal="right" vertical="center"/>
    </xf>
    <xf numFmtId="3" fontId="11" fillId="6" borderId="9" xfId="4" applyNumberFormat="1" applyFont="1" applyFill="1" applyBorder="1" applyAlignment="1">
      <alignment horizontal="right" vertical="center"/>
    </xf>
    <xf numFmtId="3" fontId="11" fillId="2" borderId="9" xfId="0" applyNumberFormat="1" applyFont="1" applyFill="1" applyBorder="1" applyAlignment="1">
      <alignment horizontal="right" vertical="center"/>
    </xf>
    <xf numFmtId="2" fontId="11" fillId="2" borderId="9" xfId="0" applyNumberFormat="1" applyFont="1" applyFill="1" applyBorder="1" applyAlignment="1">
      <alignment horizontal="right" vertical="center"/>
    </xf>
    <xf numFmtId="4" fontId="11" fillId="2" borderId="9" xfId="4" applyNumberFormat="1" applyFont="1" applyFill="1" applyBorder="1" applyAlignment="1">
      <alignment horizontal="right" vertical="center"/>
    </xf>
    <xf numFmtId="172" fontId="11" fillId="2" borderId="9" xfId="4" applyNumberFormat="1" applyFont="1" applyFill="1" applyBorder="1" applyAlignment="1">
      <alignment horizontal="right" vertical="center"/>
    </xf>
    <xf numFmtId="1" fontId="11" fillId="2" borderId="9" xfId="4" applyNumberFormat="1" applyFont="1" applyFill="1" applyBorder="1" applyAlignment="1">
      <alignment horizontal="right" vertical="center"/>
    </xf>
    <xf numFmtId="2" fontId="11" fillId="2" borderId="9" xfId="4" applyNumberFormat="1" applyFont="1" applyFill="1" applyBorder="1" applyAlignment="1">
      <alignment horizontal="right" vertical="center"/>
    </xf>
    <xf numFmtId="3" fontId="11" fillId="2" borderId="9" xfId="4" applyNumberFormat="1" applyFont="1" applyFill="1" applyBorder="1" applyAlignment="1">
      <alignment horizontal="right" vertical="center"/>
    </xf>
    <xf numFmtId="2" fontId="3" fillId="6" borderId="9" xfId="0" applyNumberFormat="1" applyFont="1" applyFill="1" applyBorder="1"/>
    <xf numFmtId="3" fontId="11" fillId="2" borderId="8" xfId="0" applyNumberFormat="1" applyFont="1" applyFill="1" applyBorder="1" applyAlignment="1">
      <alignment horizontal="right" vertical="center"/>
    </xf>
    <xf numFmtId="2" fontId="11" fillId="2" borderId="8" xfId="0" applyNumberFormat="1" applyFont="1" applyFill="1" applyBorder="1" applyAlignment="1">
      <alignment horizontal="right" vertical="center"/>
    </xf>
    <xf numFmtId="4" fontId="11" fillId="2" borderId="8" xfId="4" applyNumberFormat="1" applyFont="1" applyFill="1" applyBorder="1" applyAlignment="1">
      <alignment horizontal="right" vertical="center"/>
    </xf>
    <xf numFmtId="172" fontId="11" fillId="2" borderId="8" xfId="4" applyNumberFormat="1" applyFont="1" applyFill="1" applyBorder="1" applyAlignment="1">
      <alignment horizontal="right" vertical="center"/>
    </xf>
    <xf numFmtId="1" fontId="11" fillId="2" borderId="8" xfId="4" applyNumberFormat="1" applyFont="1" applyFill="1" applyBorder="1" applyAlignment="1">
      <alignment horizontal="right" vertical="center"/>
    </xf>
    <xf numFmtId="2" fontId="11" fillId="2" borderId="8" xfId="4" applyNumberFormat="1" applyFont="1" applyFill="1" applyBorder="1" applyAlignment="1">
      <alignment horizontal="right" vertical="center"/>
    </xf>
    <xf numFmtId="3" fontId="9" fillId="2" borderId="1" xfId="0" applyNumberFormat="1" applyFont="1" applyFill="1" applyBorder="1" applyAlignment="1">
      <alignment horizontal="right" vertical="center"/>
    </xf>
    <xf numFmtId="4" fontId="9" fillId="2" borderId="1" xfId="0" applyNumberFormat="1" applyFont="1" applyFill="1" applyBorder="1" applyAlignment="1">
      <alignment horizontal="right" vertical="center"/>
    </xf>
    <xf numFmtId="0" fontId="9" fillId="3" borderId="9" xfId="0" applyFont="1" applyFill="1" applyBorder="1" applyAlignment="1">
      <alignment vertical="center"/>
    </xf>
    <xf numFmtId="0" fontId="9" fillId="3" borderId="9" xfId="0" applyFont="1" applyFill="1" applyBorder="1" applyAlignment="1">
      <alignment horizontal="right" vertical="center" wrapText="1"/>
    </xf>
    <xf numFmtId="0" fontId="9" fillId="3" borderId="9" xfId="0" applyFont="1" applyFill="1" applyBorder="1" applyAlignment="1">
      <alignment horizontal="right" wrapText="1"/>
    </xf>
    <xf numFmtId="0" fontId="9" fillId="3" borderId="7" xfId="0" applyFont="1" applyFill="1" applyBorder="1" applyAlignment="1">
      <alignment horizontal="right" wrapText="1"/>
    </xf>
    <xf numFmtId="0" fontId="9" fillId="3" borderId="1" xfId="0" applyFont="1" applyFill="1" applyBorder="1"/>
    <xf numFmtId="0" fontId="16" fillId="6" borderId="9" xfId="0" applyFont="1" applyFill="1" applyBorder="1"/>
    <xf numFmtId="0" fontId="16" fillId="2" borderId="9" xfId="0" applyFont="1" applyFill="1" applyBorder="1"/>
    <xf numFmtId="0" fontId="16" fillId="6" borderId="9" xfId="0" applyFont="1" applyFill="1" applyBorder="1" applyAlignment="1">
      <alignment vertical="center"/>
    </xf>
    <xf numFmtId="2" fontId="3" fillId="6" borderId="9" xfId="4" applyNumberFormat="1" applyFont="1" applyFill="1" applyBorder="1"/>
    <xf numFmtId="0" fontId="16" fillId="2" borderId="8" xfId="0" applyFont="1" applyFill="1" applyBorder="1"/>
    <xf numFmtId="3" fontId="9" fillId="2" borderId="1" xfId="0" applyNumberFormat="1" applyFont="1" applyFill="1" applyBorder="1" applyAlignment="1">
      <alignment vertical="center"/>
    </xf>
    <xf numFmtId="4" fontId="9" fillId="2" borderId="1" xfId="0" applyNumberFormat="1" applyFont="1" applyFill="1" applyBorder="1" applyAlignment="1">
      <alignment vertical="center"/>
    </xf>
    <xf numFmtId="0" fontId="9" fillId="3" borderId="7" xfId="0" applyFont="1" applyFill="1" applyBorder="1" applyAlignment="1">
      <alignment horizontal="right" vertical="center" wrapText="1"/>
    </xf>
    <xf numFmtId="0" fontId="9" fillId="3" borderId="1" xfId="0" applyFont="1" applyFill="1" applyBorder="1" applyAlignment="1">
      <alignment vertical="center"/>
    </xf>
    <xf numFmtId="0" fontId="16" fillId="2" borderId="9" xfId="0" applyFont="1" applyFill="1" applyBorder="1" applyAlignment="1">
      <alignment vertical="center"/>
    </xf>
    <xf numFmtId="0" fontId="9" fillId="3" borderId="1" xfId="0" applyFont="1" applyFill="1" applyBorder="1" applyAlignment="1">
      <alignment horizontal="right" vertical="top" wrapText="1"/>
    </xf>
    <xf numFmtId="0" fontId="9" fillId="2" borderId="1" xfId="0" applyFont="1" applyFill="1" applyBorder="1"/>
    <xf numFmtId="2" fontId="3" fillId="2" borderId="1" xfId="0" applyNumberFormat="1" applyFont="1" applyFill="1" applyBorder="1"/>
    <xf numFmtId="10" fontId="3" fillId="2" borderId="1" xfId="0" applyNumberFormat="1" applyFont="1" applyFill="1" applyBorder="1"/>
    <xf numFmtId="166" fontId="3" fillId="2" borderId="1" xfId="0" applyNumberFormat="1" applyFont="1" applyFill="1" applyBorder="1"/>
    <xf numFmtId="166" fontId="3" fillId="2" borderId="1" xfId="0" applyNumberFormat="1" applyFont="1" applyFill="1" applyBorder="1" applyAlignment="1">
      <alignment horizontal="right"/>
    </xf>
    <xf numFmtId="170" fontId="3" fillId="0" borderId="1" xfId="0" applyNumberFormat="1" applyFont="1" applyBorder="1"/>
    <xf numFmtId="3" fontId="9" fillId="2" borderId="1" xfId="0" applyNumberFormat="1" applyFont="1" applyFill="1" applyBorder="1"/>
    <xf numFmtId="3" fontId="9" fillId="3" borderId="1" xfId="0" applyNumberFormat="1" applyFont="1" applyFill="1" applyBorder="1" applyAlignment="1">
      <alignment vertical="top" wrapText="1"/>
    </xf>
    <xf numFmtId="3" fontId="9" fillId="3" borderId="1" xfId="0" applyNumberFormat="1" applyFont="1" applyFill="1" applyBorder="1" applyAlignment="1">
      <alignment horizontal="right" vertical="top" wrapText="1"/>
    </xf>
    <xf numFmtId="0" fontId="3" fillId="3" borderId="1" xfId="0" applyFont="1" applyFill="1" applyBorder="1" applyAlignment="1">
      <alignment horizontal="right" vertical="center" wrapText="1"/>
    </xf>
    <xf numFmtId="0" fontId="9" fillId="3" borderId="1" xfId="0" applyFont="1" applyFill="1" applyBorder="1" applyAlignment="1">
      <alignment horizontal="right" vertical="center" wrapText="1"/>
    </xf>
    <xf numFmtId="0" fontId="9" fillId="3" borderId="1" xfId="0" applyFont="1" applyFill="1" applyBorder="1" applyAlignment="1">
      <alignment wrapText="1"/>
    </xf>
    <xf numFmtId="0" fontId="9" fillId="3" borderId="1" xfId="0" applyFont="1" applyFill="1" applyBorder="1" applyAlignment="1">
      <alignment horizontal="right" wrapText="1"/>
    </xf>
    <xf numFmtId="0" fontId="3" fillId="0" borderId="1" xfId="0" applyFont="1" applyBorder="1" applyAlignment="1">
      <alignment vertical="top" wrapText="1"/>
    </xf>
    <xf numFmtId="0" fontId="29" fillId="0" borderId="1" xfId="0" applyFont="1" applyBorder="1" applyAlignment="1">
      <alignment vertical="top" wrapText="1"/>
    </xf>
    <xf numFmtId="0" fontId="9" fillId="3" borderId="1" xfId="0" applyFont="1" applyFill="1" applyBorder="1" applyAlignment="1">
      <alignment horizontal="left" vertical="top" wrapText="1"/>
    </xf>
    <xf numFmtId="0" fontId="9" fillId="3" borderId="1" xfId="0" applyFont="1" applyFill="1" applyBorder="1" applyAlignment="1">
      <alignment horizontal="center"/>
    </xf>
    <xf numFmtId="0" fontId="9" fillId="3" borderId="1" xfId="0" applyFont="1" applyFill="1" applyBorder="1" applyAlignment="1">
      <alignment horizontal="center" vertical="center" wrapText="1"/>
    </xf>
    <xf numFmtId="0" fontId="9" fillId="3" borderId="1" xfId="0" applyFont="1" applyFill="1" applyBorder="1" applyAlignment="1">
      <alignment horizontal="left" vertical="center" wrapText="1"/>
    </xf>
    <xf numFmtId="0" fontId="9" fillId="3" borderId="1" xfId="0" applyFont="1" applyFill="1" applyBorder="1" applyAlignment="1">
      <alignment vertical="center" wrapText="1"/>
    </xf>
    <xf numFmtId="0" fontId="9" fillId="2" borderId="1" xfId="0" applyFont="1" applyFill="1" applyBorder="1" applyAlignment="1">
      <alignment horizontal="center" vertical="center" wrapText="1"/>
    </xf>
    <xf numFmtId="0" fontId="3" fillId="3" borderId="1" xfId="0" applyFont="1" applyFill="1" applyBorder="1" applyAlignment="1">
      <alignment vertical="center" wrapText="1"/>
    </xf>
    <xf numFmtId="168" fontId="3" fillId="0" borderId="1" xfId="0" applyNumberFormat="1" applyFont="1" applyBorder="1"/>
    <xf numFmtId="168" fontId="3" fillId="0" borderId="1" xfId="6" applyNumberFormat="1" applyFont="1" applyFill="1" applyBorder="1"/>
    <xf numFmtId="0" fontId="3" fillId="2" borderId="1" xfId="0" applyFont="1" applyFill="1" applyBorder="1"/>
    <xf numFmtId="0" fontId="9" fillId="3" borderId="1" xfId="0" applyFont="1" applyFill="1" applyBorder="1" applyAlignment="1">
      <alignment vertical="top" wrapText="1"/>
    </xf>
    <xf numFmtId="166" fontId="9" fillId="2" borderId="1" xfId="0" applyNumberFormat="1" applyFont="1" applyFill="1" applyBorder="1" applyAlignment="1">
      <alignment horizontal="right"/>
    </xf>
    <xf numFmtId="0" fontId="16" fillId="3" borderId="1" xfId="0" applyFont="1" applyFill="1" applyBorder="1"/>
    <xf numFmtId="0" fontId="9" fillId="3" borderId="1" xfId="0" applyFont="1" applyFill="1" applyBorder="1" applyAlignment="1">
      <alignment horizontal="right"/>
    </xf>
    <xf numFmtId="0" fontId="3" fillId="0" borderId="0" xfId="0" applyFont="1" applyAlignment="1">
      <alignment vertical="center"/>
    </xf>
    <xf numFmtId="3" fontId="3" fillId="2" borderId="1" xfId="0" applyNumberFormat="1" applyFont="1" applyFill="1" applyBorder="1" applyAlignment="1">
      <alignment horizontal="center" vertical="center" wrapText="1"/>
    </xf>
    <xf numFmtId="3" fontId="3" fillId="2" borderId="1" xfId="0" applyNumberFormat="1" applyFont="1" applyFill="1" applyBorder="1" applyAlignment="1">
      <alignment horizontal="center"/>
    </xf>
    <xf numFmtId="3" fontId="9"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vertical="top" wrapText="1"/>
    </xf>
    <xf numFmtId="0" fontId="9" fillId="3" borderId="1" xfId="0" applyFont="1" applyFill="1" applyBorder="1" applyAlignment="1">
      <alignment horizontal="center" vertical="top" wrapText="1"/>
    </xf>
    <xf numFmtId="3" fontId="23" fillId="0" borderId="1" xfId="0" applyNumberFormat="1" applyFont="1" applyBorder="1" applyAlignment="1">
      <alignment horizontal="center" vertical="center" wrapText="1"/>
    </xf>
    <xf numFmtId="10" fontId="23" fillId="0" borderId="1" xfId="0" applyNumberFormat="1" applyFont="1" applyBorder="1" applyAlignment="1">
      <alignment horizontal="center" vertical="center" wrapText="1"/>
    </xf>
    <xf numFmtId="3" fontId="23" fillId="0" borderId="1" xfId="4" applyNumberFormat="1" applyFont="1" applyFill="1" applyBorder="1" applyAlignment="1">
      <alignment horizontal="center" vertical="center" wrapText="1"/>
    </xf>
    <xf numFmtId="0" fontId="16" fillId="0" borderId="1" xfId="0" applyFont="1" applyBorder="1" applyAlignment="1">
      <alignment vertical="center" wrapText="1"/>
    </xf>
    <xf numFmtId="0" fontId="9" fillId="3" borderId="1" xfId="0" applyFont="1" applyFill="1" applyBorder="1" applyAlignment="1">
      <alignment horizontal="right" wrapText="1" shrinkToFit="1"/>
    </xf>
    <xf numFmtId="0" fontId="9" fillId="0" borderId="1" xfId="0" applyFont="1" applyBorder="1" applyAlignment="1">
      <alignment horizontal="right"/>
    </xf>
    <xf numFmtId="0" fontId="9" fillId="0" borderId="1" xfId="0" applyFont="1" applyBorder="1"/>
    <xf numFmtId="0" fontId="9" fillId="3" borderId="9" xfId="0" applyFont="1" applyFill="1" applyBorder="1" applyAlignment="1">
      <alignment wrapText="1"/>
    </xf>
    <xf numFmtId="3" fontId="10" fillId="6" borderId="9" xfId="4" applyNumberFormat="1" applyFont="1" applyFill="1" applyBorder="1" applyAlignment="1">
      <alignment horizontal="right" vertical="center"/>
    </xf>
    <xf numFmtId="2" fontId="10" fillId="6" borderId="7" xfId="4" applyNumberFormat="1" applyFont="1" applyFill="1" applyBorder="1" applyAlignment="1">
      <alignment horizontal="right" vertical="center"/>
    </xf>
    <xf numFmtId="3" fontId="9" fillId="6" borderId="9" xfId="4" applyNumberFormat="1" applyFont="1" applyFill="1" applyBorder="1"/>
    <xf numFmtId="2" fontId="9" fillId="6" borderId="7" xfId="4" applyNumberFormat="1" applyFont="1" applyFill="1" applyBorder="1"/>
    <xf numFmtId="3" fontId="9" fillId="2" borderId="9" xfId="4" applyNumberFormat="1" applyFont="1" applyFill="1" applyBorder="1"/>
    <xf numFmtId="2" fontId="9" fillId="2" borderId="7" xfId="4" applyNumberFormat="1" applyFont="1" applyFill="1" applyBorder="1"/>
    <xf numFmtId="3" fontId="9" fillId="2" borderId="8" xfId="4" applyNumberFormat="1" applyFont="1" applyFill="1" applyBorder="1"/>
    <xf numFmtId="2" fontId="9" fillId="2" borderId="1" xfId="4" applyNumberFormat="1" applyFont="1" applyFill="1" applyBorder="1"/>
    <xf numFmtId="170" fontId="9" fillId="0" borderId="1" xfId="0" applyNumberFormat="1" applyFont="1" applyBorder="1"/>
    <xf numFmtId="0" fontId="3" fillId="0" borderId="1" xfId="0" applyFont="1" applyBorder="1" applyAlignment="1">
      <alignment horizontal="right" vertical="center" wrapText="1"/>
    </xf>
    <xf numFmtId="3" fontId="10" fillId="2" borderId="1" xfId="0" applyNumberFormat="1" applyFont="1" applyFill="1" applyBorder="1" applyAlignment="1">
      <alignment horizontal="right" vertical="center" wrapText="1"/>
    </xf>
    <xf numFmtId="4" fontId="10" fillId="2" borderId="1" xfId="0" applyNumberFormat="1" applyFont="1" applyFill="1" applyBorder="1" applyAlignment="1">
      <alignment horizontal="right" vertical="center" wrapText="1"/>
    </xf>
    <xf numFmtId="166" fontId="5" fillId="0" borderId="1" xfId="5" applyNumberFormat="1" applyBorder="1" applyAlignment="1">
      <alignment horizontal="right" vertical="center" wrapText="1"/>
    </xf>
    <xf numFmtId="166" fontId="9" fillId="2" borderId="1" xfId="5" applyNumberFormat="1" applyFont="1" applyFill="1" applyBorder="1" applyAlignment="1">
      <alignment horizontal="right" vertical="center" wrapText="1"/>
    </xf>
    <xf numFmtId="166" fontId="3" fillId="0" borderId="1" xfId="5" applyNumberFormat="1" applyFont="1" applyBorder="1" applyAlignment="1">
      <alignment horizontal="right" vertical="center" wrapText="1"/>
    </xf>
    <xf numFmtId="0" fontId="3" fillId="0" borderId="1" xfId="5" applyFont="1" applyBorder="1"/>
    <xf numFmtId="6" fontId="3" fillId="0" borderId="1" xfId="5" applyNumberFormat="1" applyFont="1" applyBorder="1"/>
    <xf numFmtId="169" fontId="9" fillId="2" borderId="1" xfId="0" applyNumberFormat="1" applyFont="1" applyFill="1" applyBorder="1" applyAlignment="1">
      <alignment vertical="top" wrapText="1"/>
    </xf>
    <xf numFmtId="169" fontId="4" fillId="2" borderId="1" xfId="0" applyNumberFormat="1" applyFont="1" applyFill="1" applyBorder="1"/>
    <xf numFmtId="10" fontId="4" fillId="2" borderId="1" xfId="0" applyNumberFormat="1" applyFont="1" applyFill="1" applyBorder="1" applyAlignment="1">
      <alignment horizontal="right"/>
    </xf>
    <xf numFmtId="0" fontId="37" fillId="2" borderId="0" xfId="3" applyFont="1" applyFill="1"/>
    <xf numFmtId="0" fontId="20" fillId="2" borderId="0" xfId="3" applyFont="1" applyFill="1"/>
    <xf numFmtId="172" fontId="38" fillId="2" borderId="2" xfId="6" applyNumberFormat="1" applyFont="1" applyFill="1" applyBorder="1"/>
    <xf numFmtId="0" fontId="2" fillId="0" borderId="1" xfId="4" applyNumberFormat="1" applyFont="1" applyFill="1" applyBorder="1" applyAlignment="1">
      <alignment horizontal="center"/>
    </xf>
    <xf numFmtId="168" fontId="0" fillId="0" borderId="0" xfId="0" applyNumberFormat="1"/>
    <xf numFmtId="0" fontId="33" fillId="2" borderId="0" xfId="0" applyFont="1" applyFill="1" applyAlignment="1">
      <alignment vertical="center"/>
    </xf>
    <xf numFmtId="0" fontId="40" fillId="3" borderId="1" xfId="0" applyFont="1" applyFill="1" applyBorder="1" applyAlignment="1">
      <alignment horizontal="right" vertical="center" wrapText="1"/>
    </xf>
    <xf numFmtId="4" fontId="41" fillId="0" borderId="1" xfId="0" applyNumberFormat="1" applyFont="1" applyBorder="1" applyAlignment="1">
      <alignment vertical="center" wrapText="1"/>
    </xf>
    <xf numFmtId="4" fontId="42" fillId="0" borderId="1" xfId="0" applyNumberFormat="1" applyFont="1" applyBorder="1" applyAlignment="1">
      <alignment vertical="center" wrapText="1"/>
    </xf>
    <xf numFmtId="4" fontId="39" fillId="0" borderId="1" xfId="0" applyNumberFormat="1" applyFont="1" applyBorder="1" applyAlignment="1">
      <alignment horizontal="right" vertical="center" wrapText="1"/>
    </xf>
    <xf numFmtId="4" fontId="40" fillId="0" borderId="1" xfId="0" applyNumberFormat="1" applyFont="1" applyBorder="1" applyAlignment="1">
      <alignment horizontal="right" vertical="center" wrapText="1"/>
    </xf>
    <xf numFmtId="2" fontId="42" fillId="2" borderId="1" xfId="0" applyNumberFormat="1" applyFont="1" applyFill="1" applyBorder="1"/>
    <xf numFmtId="10" fontId="42" fillId="2" borderId="1" xfId="0" applyNumberFormat="1" applyFont="1" applyFill="1" applyBorder="1"/>
    <xf numFmtId="166" fontId="42" fillId="2" borderId="1" xfId="0" applyNumberFormat="1" applyFont="1" applyFill="1" applyBorder="1" applyAlignment="1">
      <alignment horizontal="right"/>
    </xf>
    <xf numFmtId="166" fontId="42" fillId="2" borderId="1" xfId="0" applyNumberFormat="1" applyFont="1" applyFill="1" applyBorder="1"/>
    <xf numFmtId="0" fontId="42" fillId="3" borderId="1" xfId="0" applyFont="1" applyFill="1" applyBorder="1"/>
    <xf numFmtId="170" fontId="42" fillId="0" borderId="1" xfId="0" applyNumberFormat="1" applyFont="1" applyBorder="1"/>
    <xf numFmtId="0" fontId="2" fillId="2" borderId="1" xfId="0" applyFont="1" applyFill="1" applyBorder="1"/>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3" fontId="43" fillId="0" borderId="0" xfId="0" applyNumberFormat="1" applyFont="1" applyAlignment="1">
      <alignment vertical="center" wrapText="1"/>
    </xf>
    <xf numFmtId="2" fontId="0" fillId="0" borderId="0" xfId="6" applyNumberFormat="1" applyFont="1"/>
    <xf numFmtId="10" fontId="1" fillId="2" borderId="10" xfId="0" applyNumberFormat="1" applyFont="1" applyFill="1" applyBorder="1"/>
    <xf numFmtId="0" fontId="10" fillId="0" borderId="1" xfId="0" applyFont="1" applyBorder="1" applyAlignment="1">
      <alignment horizontal="center" vertical="center" wrapText="1"/>
    </xf>
    <xf numFmtId="0" fontId="1" fillId="0" borderId="0" xfId="0" applyFont="1" applyAlignment="1">
      <alignment vertical="center"/>
    </xf>
    <xf numFmtId="0" fontId="1" fillId="0" borderId="0" xfId="0" applyFont="1"/>
    <xf numFmtId="0" fontId="9" fillId="0" borderId="1" xfId="5" applyFont="1" applyBorder="1" applyAlignment="1">
      <alignment horizontal="left" vertical="center" wrapText="1"/>
    </xf>
    <xf numFmtId="166" fontId="9" fillId="0" borderId="1" xfId="5" applyNumberFormat="1" applyFont="1" applyBorder="1" applyAlignment="1">
      <alignment horizontal="left" vertical="center" wrapText="1"/>
    </xf>
    <xf numFmtId="0" fontId="9" fillId="3" borderId="1" xfId="0" applyFont="1" applyFill="1" applyBorder="1" applyAlignment="1">
      <alignment horizontal="left"/>
    </xf>
    <xf numFmtId="0" fontId="9" fillId="0" borderId="1" xfId="5" applyFont="1" applyBorder="1"/>
    <xf numFmtId="0" fontId="10" fillId="0" borderId="5" xfId="0" applyFont="1" applyBorder="1"/>
    <xf numFmtId="0" fontId="10" fillId="0" borderId="6" xfId="0" applyFont="1" applyBorder="1"/>
    <xf numFmtId="0" fontId="3" fillId="0" borderId="1" xfId="0" applyFont="1" applyBorder="1" applyAlignment="1">
      <alignment horizontal="left" vertical="center" wrapText="1"/>
    </xf>
    <xf numFmtId="0" fontId="3" fillId="0" borderId="1" xfId="5" applyFont="1" applyBorder="1" applyAlignment="1">
      <alignment horizontal="left" vertical="center" wrapText="1"/>
    </xf>
    <xf numFmtId="0" fontId="3" fillId="2" borderId="0" xfId="1" applyFont="1" applyFill="1" applyAlignment="1">
      <alignment horizontal="left" vertical="center" wrapText="1"/>
    </xf>
    <xf numFmtId="0" fontId="4" fillId="2" borderId="0" xfId="1" applyFont="1" applyFill="1" applyAlignment="1">
      <alignment horizontal="left" vertical="center" wrapText="1"/>
    </xf>
  </cellXfs>
  <cellStyles count="7">
    <cellStyle name="Comma" xfId="4" builtinId="3"/>
    <cellStyle name="Hyperlink" xfId="3" builtinId="8"/>
    <cellStyle name="Normal" xfId="0" builtinId="0"/>
    <cellStyle name="Normal 2" xfId="1" xr:uid="{5090E0E9-408D-4876-B707-F028EACFC06E}"/>
    <cellStyle name="Normal 2 2 3" xfId="2" xr:uid="{4FC1CE4E-5BA9-4AE4-9307-0E6933235919}"/>
    <cellStyle name="Normal 3" xfId="5" xr:uid="{3ED2BFF3-4794-4FD6-BD98-E89BEA4BEF2C}"/>
    <cellStyle name="Percent" xfId="6" builtinId="5"/>
  </cellStyles>
  <dxfs count="0"/>
  <tableStyles count="0" defaultTableStyle="TableStyleMedium2" defaultPivotStyle="PivotStyleLight16"/>
  <colors>
    <mruColors>
      <color rgb="FF94D0AA"/>
      <color rgb="FF107C8B"/>
      <color rgb="FF079448"/>
      <color rgb="FF485865"/>
      <color rgb="FF2363AF"/>
      <color rgb="FFA1ABB2"/>
      <color rgb="FFE2C700"/>
      <color rgb="FFCD1F45"/>
      <color rgb="FF45286F"/>
      <color rgb="FF109D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8435731769485"/>
          <c:y val="3.1976621883828119E-2"/>
          <c:w val="0.72356149037470741"/>
          <c:h val="0.77912263316642838"/>
        </c:manualLayout>
      </c:layout>
      <c:barChart>
        <c:barDir val="col"/>
        <c:grouping val="clustered"/>
        <c:varyColors val="0"/>
        <c:ser>
          <c:idx val="0"/>
          <c:order val="0"/>
          <c:tx>
            <c:v>Number of installations</c:v>
          </c:tx>
          <c:spPr>
            <a:solidFill>
              <a:schemeClr val="accent1"/>
            </a:solidFill>
            <a:ln>
              <a:solidFill>
                <a:schemeClr val="tx1"/>
              </a:solidFill>
            </a:ln>
            <a:effectLst/>
          </c:spPr>
          <c:invertIfNegative val="0"/>
          <c:dLbls>
            <c:dLbl>
              <c:idx val="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12-43F6-8B4A-9293E5802251}"/>
                </c:ext>
              </c:extLst>
            </c:dLbl>
            <c:dLbl>
              <c:idx val="4"/>
              <c:tx>
                <c:rich>
                  <a:bodyPr/>
                  <a:lstStyle/>
                  <a:p>
                    <a:fld id="{8DC34939-B8A3-490C-9F4F-796085F61638}" type="VALUE">
                      <a:rPr lang="en-US"/>
                      <a:pPr/>
                      <a:t>[VALUE]</a:t>
                    </a:fld>
                    <a:r>
                      <a:rPr lang="en-US"/>
                      <a:t> </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2512-43F6-8B4A-9293E5802251}"/>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2.1'!$B$35:$B$39</c:f>
              <c:strCache>
                <c:ptCount val="5"/>
                <c:pt idx="0">
                  <c:v>Solar PV</c:v>
                </c:pt>
                <c:pt idx="1">
                  <c:v>Wind</c:v>
                </c:pt>
                <c:pt idx="2">
                  <c:v>Hydro</c:v>
                </c:pt>
                <c:pt idx="3">
                  <c:v>Anaerobic digestion</c:v>
                </c:pt>
                <c:pt idx="4">
                  <c:v>Micro-CHP</c:v>
                </c:pt>
              </c:strCache>
            </c:strRef>
          </c:cat>
          <c:val>
            <c:numRef>
              <c:f>'Fig 2.1'!$C$35:$C$39</c:f>
              <c:numCache>
                <c:formatCode>#,##0</c:formatCode>
                <c:ptCount val="5"/>
                <c:pt idx="0">
                  <c:v>860509</c:v>
                </c:pt>
                <c:pt idx="1">
                  <c:v>7518</c:v>
                </c:pt>
                <c:pt idx="2">
                  <c:v>1285</c:v>
                </c:pt>
                <c:pt idx="3">
                  <c:v>440</c:v>
                </c:pt>
                <c:pt idx="4">
                  <c:v>105</c:v>
                </c:pt>
              </c:numCache>
            </c:numRef>
          </c:val>
          <c:extLst>
            <c:ext xmlns:c16="http://schemas.microsoft.com/office/drawing/2014/chart" uri="{C3380CC4-5D6E-409C-BE32-E72D297353CC}">
              <c16:uniqueId val="{00000001-2512-43F6-8B4A-9293E5802251}"/>
            </c:ext>
          </c:extLst>
        </c:ser>
        <c:ser>
          <c:idx val="3"/>
          <c:order val="2"/>
          <c:tx>
            <c:v>blank2</c:v>
          </c:tx>
          <c:spPr>
            <a:solidFill>
              <a:schemeClr val="accent4"/>
            </a:solidFill>
            <a:ln>
              <a:noFill/>
            </a:ln>
            <a:effectLst/>
          </c:spPr>
          <c:invertIfNegative val="0"/>
          <c:cat>
            <c:strRef>
              <c:f>'Fig 2.1'!$B$35:$B$39</c:f>
              <c:strCache>
                <c:ptCount val="5"/>
                <c:pt idx="0">
                  <c:v>Solar PV</c:v>
                </c:pt>
                <c:pt idx="1">
                  <c:v>Wind</c:v>
                </c:pt>
                <c:pt idx="2">
                  <c:v>Hydro</c:v>
                </c:pt>
                <c:pt idx="3">
                  <c:v>Anaerobic digestion</c:v>
                </c:pt>
                <c:pt idx="4">
                  <c:v>Micro-CHP</c:v>
                </c:pt>
              </c:strCache>
            </c:strRef>
          </c:cat>
          <c:val>
            <c:numRef>
              <c:f>'Fig 2.1'!$H$35:$H$39</c:f>
              <c:numCache>
                <c:formatCode>General</c:formatCode>
                <c:ptCount val="5"/>
              </c:numCache>
            </c:numRef>
          </c:val>
          <c:extLst>
            <c:ext xmlns:c16="http://schemas.microsoft.com/office/drawing/2014/chart" uri="{C3380CC4-5D6E-409C-BE32-E72D297353CC}">
              <c16:uniqueId val="{00000002-2512-43F6-8B4A-9293E5802251}"/>
            </c:ext>
          </c:extLst>
        </c:ser>
        <c:dLbls>
          <c:showLegendKey val="0"/>
          <c:showVal val="0"/>
          <c:showCatName val="0"/>
          <c:showSerName val="0"/>
          <c:showPercent val="0"/>
          <c:showBubbleSize val="0"/>
        </c:dLbls>
        <c:gapWidth val="90"/>
        <c:axId val="2141879248"/>
        <c:axId val="354616240"/>
      </c:barChart>
      <c:barChart>
        <c:barDir val="col"/>
        <c:grouping val="clustered"/>
        <c:varyColors val="0"/>
        <c:ser>
          <c:idx val="2"/>
          <c:order val="1"/>
          <c:tx>
            <c:v>blank1</c:v>
          </c:tx>
          <c:spPr>
            <a:solidFill>
              <a:schemeClr val="accent3"/>
            </a:solidFill>
            <a:ln>
              <a:noFill/>
            </a:ln>
            <a:effectLst/>
          </c:spPr>
          <c:invertIfNegative val="0"/>
          <c:dLbls>
            <c:delete val="1"/>
          </c:dLbls>
          <c:cat>
            <c:strRef>
              <c:f>'Fig 2.1'!$B$35:$B$39</c:f>
              <c:strCache>
                <c:ptCount val="5"/>
                <c:pt idx="0">
                  <c:v>Solar PV</c:v>
                </c:pt>
                <c:pt idx="1">
                  <c:v>Wind</c:v>
                </c:pt>
                <c:pt idx="2">
                  <c:v>Hydro</c:v>
                </c:pt>
                <c:pt idx="3">
                  <c:v>Anaerobic digestion</c:v>
                </c:pt>
                <c:pt idx="4">
                  <c:v>Micro-CHP</c:v>
                </c:pt>
              </c:strCache>
            </c:strRef>
          </c:cat>
          <c:val>
            <c:numRef>
              <c:f>'Fig 2.1'!$H$35:$H$39</c:f>
              <c:numCache>
                <c:formatCode>General</c:formatCode>
                <c:ptCount val="5"/>
              </c:numCache>
            </c:numRef>
          </c:val>
          <c:extLst>
            <c:ext xmlns:c16="http://schemas.microsoft.com/office/drawing/2014/chart" uri="{C3380CC4-5D6E-409C-BE32-E72D297353CC}">
              <c16:uniqueId val="{00000003-2512-43F6-8B4A-9293E5802251}"/>
            </c:ext>
          </c:extLst>
        </c:ser>
        <c:ser>
          <c:idx val="1"/>
          <c:order val="3"/>
          <c:tx>
            <c:v>Capacity (MW)</c:v>
          </c:tx>
          <c:spPr>
            <a:solidFill>
              <a:schemeClr val="accent4"/>
            </a:solidFill>
            <a:ln>
              <a:solidFill>
                <a:schemeClr val="tx1"/>
              </a:solidFill>
            </a:ln>
            <a:effectLst/>
          </c:spPr>
          <c:invertIfNegative val="0"/>
          <c:dLbls>
            <c:dLbl>
              <c:idx val="0"/>
              <c:tx>
                <c:rich>
                  <a:bodyPr/>
                  <a:lstStyle/>
                  <a:p>
                    <a:fld id="{7904DD60-7ECF-404D-BCEF-FB91D4F73629}" type="VALUE">
                      <a:rPr lang="en-US"/>
                      <a:pPr/>
                      <a:t>[VALUE]</a:t>
                    </a:fld>
                    <a:r>
                      <a:rPr lang="en-US"/>
                      <a:t> MW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2512-43F6-8B4A-9293E5802251}"/>
                </c:ext>
              </c:extLst>
            </c:dLbl>
            <c:dLbl>
              <c:idx val="1"/>
              <c:tx>
                <c:rich>
                  <a:bodyPr/>
                  <a:lstStyle/>
                  <a:p>
                    <a:fld id="{B04E2B21-69D7-4487-8ECB-BE7107657B80}"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512-43F6-8B4A-9293E5802251}"/>
                </c:ext>
              </c:extLst>
            </c:dLbl>
            <c:dLbl>
              <c:idx val="2"/>
              <c:tx>
                <c:rich>
                  <a:bodyPr/>
                  <a:lstStyle/>
                  <a:p>
                    <a:fld id="{43CBD7CB-D401-4926-BB55-8FAD55D85C86}"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2512-43F6-8B4A-9293E5802251}"/>
                </c:ext>
              </c:extLst>
            </c:dLbl>
            <c:dLbl>
              <c:idx val="3"/>
              <c:tx>
                <c:rich>
                  <a:bodyPr/>
                  <a:lstStyle/>
                  <a:p>
                    <a:fld id="{F7420737-DDFA-471B-9851-8AA2A156F2F1}"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2512-43F6-8B4A-9293E5802251}"/>
                </c:ext>
              </c:extLst>
            </c:dLbl>
            <c:dLbl>
              <c:idx val="4"/>
              <c:tx>
                <c:rich>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fld id="{EE72E692-5582-495F-AA3B-69F9BC35BE08}" type="VALUE">
                      <a:rPr lang="en-US"/>
                      <a:pPr>
                        <a:defRPr b="1">
                          <a:solidFill>
                            <a:schemeClr val="tx1"/>
                          </a:solidFill>
                          <a:latin typeface="Verdana" panose="020B0604030504040204" pitchFamily="34" charset="0"/>
                          <a:ea typeface="Verdana" panose="020B0604030504040204" pitchFamily="34" charset="0"/>
                        </a:defRPr>
                      </a:pPr>
                      <a:t>[VALUE]</a:t>
                    </a:fld>
                    <a:r>
                      <a:rPr lang="en-US"/>
                      <a:t> MW</a:t>
                    </a:r>
                  </a:p>
                </c:rich>
              </c:tx>
              <c:numFmt formatCode="#,##0.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A0C1-4E2E-A2C0-EEAAA9C14C68}"/>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2.1'!$B$35:$B$39</c:f>
              <c:strCache>
                <c:ptCount val="5"/>
                <c:pt idx="0">
                  <c:v>Solar PV</c:v>
                </c:pt>
                <c:pt idx="1">
                  <c:v>Wind</c:v>
                </c:pt>
                <c:pt idx="2">
                  <c:v>Hydro</c:v>
                </c:pt>
                <c:pt idx="3">
                  <c:v>Anaerobic digestion</c:v>
                </c:pt>
                <c:pt idx="4">
                  <c:v>Micro-CHP</c:v>
                </c:pt>
              </c:strCache>
            </c:strRef>
          </c:cat>
          <c:val>
            <c:numRef>
              <c:f>'Fig 2.1'!$E$35:$E$39</c:f>
              <c:numCache>
                <c:formatCode>#,##0.00</c:formatCode>
                <c:ptCount val="5"/>
                <c:pt idx="0">
                  <c:v>5149.2046290000917</c:v>
                </c:pt>
                <c:pt idx="1">
                  <c:v>772.06071999999995</c:v>
                </c:pt>
                <c:pt idx="2">
                  <c:v>268.26133799999997</c:v>
                </c:pt>
                <c:pt idx="3">
                  <c:v>299.86318</c:v>
                </c:pt>
                <c:pt idx="4">
                  <c:v>0.14425000000000002</c:v>
                </c:pt>
              </c:numCache>
            </c:numRef>
          </c:val>
          <c:extLst>
            <c:ext xmlns:c16="http://schemas.microsoft.com/office/drawing/2014/chart" uri="{C3380CC4-5D6E-409C-BE32-E72D297353CC}">
              <c16:uniqueId val="{00000009-2512-43F6-8B4A-9293E5802251}"/>
            </c:ext>
          </c:extLst>
        </c:ser>
        <c:dLbls>
          <c:dLblPos val="inEnd"/>
          <c:showLegendKey val="0"/>
          <c:showVal val="1"/>
          <c:showCatName val="0"/>
          <c:showSerName val="0"/>
          <c:showPercent val="0"/>
          <c:showBubbleSize val="0"/>
        </c:dLbls>
        <c:gapWidth val="90"/>
        <c:axId val="2141876368"/>
        <c:axId val="1361080896"/>
      </c:barChart>
      <c:catAx>
        <c:axId val="2141879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354616240"/>
        <c:crosses val="autoZero"/>
        <c:auto val="1"/>
        <c:lblAlgn val="ctr"/>
        <c:lblOffset val="100"/>
        <c:noMultiLvlLbl val="0"/>
      </c:catAx>
      <c:valAx>
        <c:axId val="354616240"/>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solidFill>
                      <a:sysClr val="windowText" lastClr="000000"/>
                    </a:solidFill>
                    <a:latin typeface="Verdana" panose="020B0604030504040204" pitchFamily="34" charset="0"/>
                    <a:ea typeface="Verdana" panose="020B0604030504040204" pitchFamily="34" charset="0"/>
                  </a:rPr>
                  <a:t>Number</a:t>
                </a:r>
                <a:r>
                  <a:rPr lang="en-GB" baseline="0">
                    <a:solidFill>
                      <a:sysClr val="windowText" lastClr="000000"/>
                    </a:solidFill>
                    <a:latin typeface="Verdana" panose="020B0604030504040204" pitchFamily="34" charset="0"/>
                    <a:ea typeface="Verdana" panose="020B0604030504040204" pitchFamily="34" charset="0"/>
                  </a:rPr>
                  <a:t> of installations</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6.4942295300186718E-4"/>
              <c:y val="0.1275872809893781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2141879248"/>
        <c:crosses val="autoZero"/>
        <c:crossBetween val="between"/>
      </c:valAx>
      <c:valAx>
        <c:axId val="1361080896"/>
        <c:scaling>
          <c:orientation val="minMax"/>
          <c:max val="6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ysClr val="windowText" lastClr="000000"/>
                    </a:solidFill>
                    <a:latin typeface="Verdana" panose="020B0604030504040204" pitchFamily="34" charset="0"/>
                    <a:ea typeface="Verdana" panose="020B0604030504040204" pitchFamily="34" charset="0"/>
                  </a:rPr>
                  <a:t>Capacity (MW)</a:t>
                </a:r>
              </a:p>
            </c:rich>
          </c:tx>
          <c:layout>
            <c:manualLayout>
              <c:xMode val="edge"/>
              <c:yMode val="edge"/>
              <c:x val="0.95739013753633218"/>
              <c:y val="0.217933540965547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2141876368"/>
        <c:crosses val="max"/>
        <c:crossBetween val="between"/>
        <c:majorUnit val="1200"/>
      </c:valAx>
      <c:catAx>
        <c:axId val="2141876368"/>
        <c:scaling>
          <c:orientation val="minMax"/>
        </c:scaling>
        <c:delete val="1"/>
        <c:axPos val="b"/>
        <c:numFmt formatCode="General" sourceLinked="1"/>
        <c:majorTickMark val="out"/>
        <c:minorTickMark val="none"/>
        <c:tickLblPos val="nextTo"/>
        <c:crossAx val="136108089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7.9535564304461931E-2"/>
          <c:y val="0.92200421168284197"/>
          <c:w val="0.77759553805774273"/>
          <c:h val="4.89260208752975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3.4'!$E$49</c:f>
              <c:strCache>
                <c:ptCount val="1"/>
                <c:pt idx="0">
                  <c:v>FIT metered export payments (£m)</c:v>
                </c:pt>
              </c:strCache>
            </c:strRef>
          </c:tx>
          <c:spPr>
            <a:solidFill>
              <a:schemeClr val="accent2"/>
            </a:solidFill>
            <a:ln>
              <a:solidFill>
                <a:schemeClr val="tx1"/>
              </a:solidFill>
            </a:ln>
            <a:effectLst/>
          </c:spPr>
          <c:invertIfNegative val="0"/>
          <c:dLbls>
            <c:dLbl>
              <c:idx val="6"/>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0C-497B-AAC4-122A0C20379D}"/>
                </c:ext>
              </c:extLst>
            </c:dLbl>
            <c:dLbl>
              <c:idx val="7"/>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0C-497B-AAC4-122A0C20379D}"/>
                </c:ext>
              </c:extLst>
            </c:dLbl>
            <c:dLbl>
              <c:idx val="8"/>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0C-497B-AAC4-122A0C20379D}"/>
                </c:ext>
              </c:extLst>
            </c:dLbl>
            <c:dLbl>
              <c:idx val="1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0C-497B-AAC4-122A0C20379D}"/>
                </c:ext>
              </c:extLst>
            </c:dLbl>
            <c:dLbl>
              <c:idx val="1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0C-497B-AAC4-122A0C20379D}"/>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3.4'!$B$50:$B$63</c:f>
              <c:strCache>
                <c:ptCount val="14"/>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strCache>
            </c:strRef>
          </c:cat>
          <c:val>
            <c:numRef>
              <c:f>'Fig 3.4'!$E$50:$E$63</c:f>
              <c:numCache>
                <c:formatCode>"£"#,##0.0</c:formatCode>
                <c:ptCount val="14"/>
                <c:pt idx="0">
                  <c:v>9.0797910000000037E-2</c:v>
                </c:pt>
                <c:pt idx="1">
                  <c:v>0.39162299003499612</c:v>
                </c:pt>
                <c:pt idx="2">
                  <c:v>0.77992642999999973</c:v>
                </c:pt>
                <c:pt idx="3">
                  <c:v>1.5150286870143077</c:v>
                </c:pt>
                <c:pt idx="4">
                  <c:v>2.201822159999999</c:v>
                </c:pt>
                <c:pt idx="5">
                  <c:v>4.7311858479520623</c:v>
                </c:pt>
                <c:pt idx="6">
                  <c:v>43.2</c:v>
                </c:pt>
                <c:pt idx="7">
                  <c:v>62.486396830000011</c:v>
                </c:pt>
                <c:pt idx="8">
                  <c:v>47.722225289999997</c:v>
                </c:pt>
                <c:pt idx="9">
                  <c:v>28.634</c:v>
                </c:pt>
                <c:pt idx="10">
                  <c:v>139.00611258999999</c:v>
                </c:pt>
                <c:pt idx="11">
                  <c:v>45.24</c:v>
                </c:pt>
                <c:pt idx="12">
                  <c:v>15.556100730000001</c:v>
                </c:pt>
                <c:pt idx="13">
                  <c:v>12.02296389</c:v>
                </c:pt>
              </c:numCache>
            </c:numRef>
          </c:val>
          <c:extLst>
            <c:ext xmlns:c16="http://schemas.microsoft.com/office/drawing/2014/chart" uri="{C3380CC4-5D6E-409C-BE32-E72D297353CC}">
              <c16:uniqueId val="{00000005-920C-497B-AAC4-122A0C20379D}"/>
            </c:ext>
          </c:extLst>
        </c:ser>
        <c:dLbls>
          <c:showLegendKey val="0"/>
          <c:showVal val="0"/>
          <c:showCatName val="0"/>
          <c:showSerName val="0"/>
          <c:showPercent val="0"/>
          <c:showBubbleSize val="0"/>
        </c:dLbls>
        <c:gapWidth val="30"/>
        <c:axId val="672715135"/>
        <c:axId val="672715615"/>
      </c:barChart>
      <c:catAx>
        <c:axId val="6727151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72715615"/>
        <c:crosses val="autoZero"/>
        <c:auto val="1"/>
        <c:lblAlgn val="ctr"/>
        <c:lblOffset val="100"/>
        <c:noMultiLvlLbl val="0"/>
      </c:catAx>
      <c:valAx>
        <c:axId val="672715615"/>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Metered export payments </a:t>
                </a:r>
                <a:r>
                  <a:rPr lang="en-GB" baseline="0">
                    <a:solidFill>
                      <a:schemeClr val="tx1"/>
                    </a:solidFill>
                    <a:latin typeface="Verdana" panose="020B0604030504040204" pitchFamily="34" charset="0"/>
                    <a:ea typeface="Verdana" panose="020B0604030504040204" pitchFamily="34" charset="0"/>
                  </a:rPr>
                  <a:t>(£ millions)</a:t>
                </a:r>
                <a:endParaRPr lang="en-GB">
                  <a:solidFill>
                    <a:schemeClr val="tx1"/>
                  </a:solidFill>
                  <a:latin typeface="Verdana" panose="020B0604030504040204" pitchFamily="34" charset="0"/>
                  <a:ea typeface="Verdana" panose="020B0604030504040204" pitchFamily="34" charset="0"/>
                </a:endParaRPr>
              </a:p>
            </c:rich>
          </c:tx>
          <c:layout>
            <c:manualLayout>
              <c:xMode val="edge"/>
              <c:yMode val="edge"/>
              <c:x val="1.1750500784137748E-2"/>
              <c:y val="5.721717171717171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727151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3.4'!$D$49</c:f>
              <c:strCache>
                <c:ptCount val="1"/>
                <c:pt idx="0">
                  <c:v>FIT deemed export payments (£m)</c:v>
                </c:pt>
              </c:strCache>
            </c:strRef>
          </c:tx>
          <c:spPr>
            <a:solidFill>
              <a:schemeClr val="accent1"/>
            </a:solidFill>
            <a:ln>
              <a:solidFill>
                <a:schemeClr val="tx1"/>
              </a:solidFill>
            </a:ln>
            <a:effectLst/>
          </c:spPr>
          <c:invertIfNegative val="0"/>
          <c:dLbls>
            <c:dLbl>
              <c:idx val="0"/>
              <c:numFmt formatCode="&quot;£&quot;#,##0.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67-4DD4-9882-5E5AE05B25E9}"/>
                </c:ext>
              </c:extLst>
            </c:dLbl>
            <c:dLbl>
              <c:idx val="1"/>
              <c:numFmt formatCode="&quot;£&quot;#,##0.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67-4DD4-9882-5E5AE05B25E9}"/>
                </c:ext>
              </c:extLst>
            </c:dLbl>
            <c:numFmt formatCode="&quot;£&quot;#,##0.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3.4'!$B$50:$B$63</c:f>
              <c:strCache>
                <c:ptCount val="14"/>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strCache>
            </c:strRef>
          </c:cat>
          <c:val>
            <c:numRef>
              <c:f>'Fig 3.4'!$D$50:$D$63</c:f>
              <c:numCache>
                <c:formatCode>"£"#,##0.0</c:formatCode>
                <c:ptCount val="14"/>
                <c:pt idx="0">
                  <c:v>0.35745307999999998</c:v>
                </c:pt>
                <c:pt idx="1">
                  <c:v>3.1376460599650038</c:v>
                </c:pt>
                <c:pt idx="2">
                  <c:v>13.839371740000001</c:v>
                </c:pt>
                <c:pt idx="3">
                  <c:v>21.302774492521326</c:v>
                </c:pt>
                <c:pt idx="4">
                  <c:v>29.791684020000002</c:v>
                </c:pt>
                <c:pt idx="5">
                  <c:v>40.083237265452759</c:v>
                </c:pt>
                <c:pt idx="6">
                  <c:v>49</c:v>
                </c:pt>
                <c:pt idx="7">
                  <c:v>49.625137169999995</c:v>
                </c:pt>
                <c:pt idx="8">
                  <c:v>55.517774709999998</c:v>
                </c:pt>
                <c:pt idx="9">
                  <c:v>58</c:v>
                </c:pt>
                <c:pt idx="10">
                  <c:v>60.262747410000003</c:v>
                </c:pt>
                <c:pt idx="11">
                  <c:v>59.74</c:v>
                </c:pt>
                <c:pt idx="12">
                  <c:v>65.177180509999999</c:v>
                </c:pt>
                <c:pt idx="13">
                  <c:v>66.402586170000006</c:v>
                </c:pt>
              </c:numCache>
            </c:numRef>
          </c:val>
          <c:extLst>
            <c:ext xmlns:c16="http://schemas.microsoft.com/office/drawing/2014/chart" uri="{C3380CC4-5D6E-409C-BE32-E72D297353CC}">
              <c16:uniqueId val="{00000003-6E67-4DD4-9882-5E5AE05B25E9}"/>
            </c:ext>
          </c:extLst>
        </c:ser>
        <c:dLbls>
          <c:showLegendKey val="0"/>
          <c:showVal val="0"/>
          <c:showCatName val="0"/>
          <c:showSerName val="0"/>
          <c:showPercent val="0"/>
          <c:showBubbleSize val="0"/>
        </c:dLbls>
        <c:gapWidth val="30"/>
        <c:axId val="672715135"/>
        <c:axId val="672715615"/>
      </c:barChart>
      <c:catAx>
        <c:axId val="6727151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72715615"/>
        <c:crosses val="autoZero"/>
        <c:auto val="1"/>
        <c:lblAlgn val="ctr"/>
        <c:lblOffset val="100"/>
        <c:noMultiLvlLbl val="0"/>
      </c:catAx>
      <c:valAx>
        <c:axId val="672715615"/>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Deemed export payments </a:t>
                </a:r>
                <a:r>
                  <a:rPr lang="en-GB" baseline="0">
                    <a:solidFill>
                      <a:schemeClr val="tx1"/>
                    </a:solidFill>
                    <a:latin typeface="Verdana" panose="020B0604030504040204" pitchFamily="34" charset="0"/>
                    <a:ea typeface="Verdana" panose="020B0604030504040204" pitchFamily="34" charset="0"/>
                  </a:rPr>
                  <a:t>(£ millions)</a:t>
                </a:r>
                <a:endParaRPr lang="en-GB">
                  <a:solidFill>
                    <a:schemeClr val="tx1"/>
                  </a:solidFill>
                  <a:latin typeface="Verdana" panose="020B0604030504040204" pitchFamily="34" charset="0"/>
                  <a:ea typeface="Verdana" panose="020B0604030504040204" pitchFamily="34" charset="0"/>
                </a:endParaRPr>
              </a:p>
            </c:rich>
          </c:tx>
          <c:layout>
            <c:manualLayout>
              <c:xMode val="edge"/>
              <c:yMode val="edge"/>
              <c:x val="1.4084507042253521E-2"/>
              <c:y val="5.572497570732781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727151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3.4'!$F$49</c:f>
              <c:strCache>
                <c:ptCount val="1"/>
                <c:pt idx="0">
                  <c:v>Qualifying FIT Costs (£m)</c:v>
                </c:pt>
              </c:strCache>
            </c:strRef>
          </c:tx>
          <c:spPr>
            <a:solidFill>
              <a:schemeClr val="accent3"/>
            </a:solidFill>
            <a:ln>
              <a:solidFill>
                <a:schemeClr val="tx1"/>
              </a:solidFill>
            </a:ln>
            <a:effectLst/>
          </c:spPr>
          <c:invertIfNegative val="0"/>
          <c:dLbls>
            <c:dLbl>
              <c:idx val="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5D-4BA3-B21A-C5157F1AAE5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3.4'!$B$50:$B$63</c:f>
              <c:strCache>
                <c:ptCount val="14"/>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strCache>
            </c:strRef>
          </c:cat>
          <c:val>
            <c:numRef>
              <c:f>'Fig 3.4'!$F$50:$F$63</c:f>
              <c:numCache>
                <c:formatCode>"£"#,##0.0</c:formatCode>
                <c:ptCount val="14"/>
                <c:pt idx="0">
                  <c:v>2.0445600000000002</c:v>
                </c:pt>
                <c:pt idx="1">
                  <c:v>15.827254999999999</c:v>
                </c:pt>
                <c:pt idx="2">
                  <c:v>6.0851999999999995</c:v>
                </c:pt>
                <c:pt idx="3">
                  <c:v>9.2647700000000004</c:v>
                </c:pt>
                <c:pt idx="4">
                  <c:v>12.356780000000001</c:v>
                </c:pt>
                <c:pt idx="5">
                  <c:v>16.800380000000001</c:v>
                </c:pt>
                <c:pt idx="6">
                  <c:v>16</c:v>
                </c:pt>
                <c:pt idx="7">
                  <c:v>16.605485000000002</c:v>
                </c:pt>
                <c:pt idx="8">
                  <c:v>17.230225000000001</c:v>
                </c:pt>
                <c:pt idx="9">
                  <c:v>18</c:v>
                </c:pt>
                <c:pt idx="10">
                  <c:v>17.499645000000001</c:v>
                </c:pt>
                <c:pt idx="11">
                  <c:v>17.899999999999999</c:v>
                </c:pt>
                <c:pt idx="12">
                  <c:v>17.482195000000001</c:v>
                </c:pt>
                <c:pt idx="13">
                  <c:v>17.68355</c:v>
                </c:pt>
              </c:numCache>
            </c:numRef>
          </c:val>
          <c:extLst>
            <c:ext xmlns:c16="http://schemas.microsoft.com/office/drawing/2014/chart" uri="{C3380CC4-5D6E-409C-BE32-E72D297353CC}">
              <c16:uniqueId val="{00000001-AE5D-4BA3-B21A-C5157F1AAE54}"/>
            </c:ext>
          </c:extLst>
        </c:ser>
        <c:dLbls>
          <c:showLegendKey val="0"/>
          <c:showVal val="0"/>
          <c:showCatName val="0"/>
          <c:showSerName val="0"/>
          <c:showPercent val="0"/>
          <c:showBubbleSize val="0"/>
        </c:dLbls>
        <c:gapWidth val="30"/>
        <c:axId val="672715135"/>
        <c:axId val="672715615"/>
      </c:barChart>
      <c:catAx>
        <c:axId val="6727151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72715615"/>
        <c:crosses val="autoZero"/>
        <c:auto val="1"/>
        <c:lblAlgn val="ctr"/>
        <c:lblOffset val="100"/>
        <c:noMultiLvlLbl val="0"/>
      </c:catAx>
      <c:valAx>
        <c:axId val="672715615"/>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Qualifying FIT costs </a:t>
                </a:r>
                <a:r>
                  <a:rPr lang="en-GB" baseline="0">
                    <a:solidFill>
                      <a:schemeClr val="tx1"/>
                    </a:solidFill>
                    <a:latin typeface="Verdana" panose="020B0604030504040204" pitchFamily="34" charset="0"/>
                    <a:ea typeface="Verdana" panose="020B0604030504040204" pitchFamily="34" charset="0"/>
                  </a:rPr>
                  <a:t>(£ millions)</a:t>
                </a:r>
                <a:endParaRPr lang="en-GB">
                  <a:solidFill>
                    <a:schemeClr val="tx1"/>
                  </a:solidFill>
                  <a:latin typeface="Verdana" panose="020B0604030504040204" pitchFamily="34" charset="0"/>
                  <a:ea typeface="Verdana" panose="020B0604030504040204" pitchFamily="34" charset="0"/>
                </a:endParaRPr>
              </a:p>
            </c:rich>
          </c:tx>
          <c:layout>
            <c:manualLayout>
              <c:xMode val="edge"/>
              <c:yMode val="edge"/>
              <c:x val="1.1729826084547109E-2"/>
              <c:y val="0.11745736336132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727151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49833377569379"/>
          <c:y val="5.0925925925925923E-2"/>
          <c:w val="0.83094620897106963"/>
          <c:h val="0.78141023031003531"/>
        </c:manualLayout>
      </c:layout>
      <c:barChart>
        <c:barDir val="col"/>
        <c:grouping val="clustered"/>
        <c:varyColors val="0"/>
        <c:ser>
          <c:idx val="0"/>
          <c:order val="0"/>
          <c:tx>
            <c:strRef>
              <c:f>'Fig 3.8'!$C$34</c:f>
              <c:strCache>
                <c:ptCount val="1"/>
                <c:pt idx="0">
                  <c:v>Annual levelisation fund</c:v>
                </c:pt>
              </c:strCache>
            </c:strRef>
          </c:tx>
          <c:spPr>
            <a:solidFill>
              <a:schemeClr val="accent1"/>
            </a:solidFill>
            <a:ln>
              <a:solidFill>
                <a:schemeClr val="tx1"/>
              </a:solid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3.8'!$B$35:$B$39</c:f>
              <c:strCache>
                <c:ptCount val="5"/>
                <c:pt idx="0">
                  <c:v>SY10</c:v>
                </c:pt>
                <c:pt idx="1">
                  <c:v>SY11</c:v>
                </c:pt>
                <c:pt idx="2">
                  <c:v>SY12</c:v>
                </c:pt>
                <c:pt idx="3">
                  <c:v>SY13</c:v>
                </c:pt>
                <c:pt idx="4">
                  <c:v>SY14</c:v>
                </c:pt>
              </c:strCache>
            </c:strRef>
          </c:cat>
          <c:val>
            <c:numRef>
              <c:f>'Fig 3.8'!$C$35:$C$39</c:f>
              <c:numCache>
                <c:formatCode>"£"#,##0.00</c:formatCode>
                <c:ptCount val="5"/>
                <c:pt idx="0">
                  <c:v>1539.6822981800001</c:v>
                </c:pt>
                <c:pt idx="1">
                  <c:v>1603.00838565</c:v>
                </c:pt>
                <c:pt idx="2">
                  <c:v>1273.1099999999999</c:v>
                </c:pt>
                <c:pt idx="3">
                  <c:v>1452.95</c:v>
                </c:pt>
                <c:pt idx="4">
                  <c:v>1754.92</c:v>
                </c:pt>
              </c:numCache>
            </c:numRef>
          </c:val>
          <c:extLst>
            <c:ext xmlns:c16="http://schemas.microsoft.com/office/drawing/2014/chart" uri="{C3380CC4-5D6E-409C-BE32-E72D297353CC}">
              <c16:uniqueId val="{00000000-FB95-4547-82C4-DE4E0134609D}"/>
            </c:ext>
          </c:extLst>
        </c:ser>
        <c:dLbls>
          <c:showLegendKey val="0"/>
          <c:showVal val="0"/>
          <c:showCatName val="0"/>
          <c:showSerName val="0"/>
          <c:showPercent val="0"/>
          <c:showBubbleSize val="0"/>
        </c:dLbls>
        <c:gapWidth val="40"/>
        <c:overlap val="-27"/>
        <c:axId val="1576700752"/>
        <c:axId val="1576697392"/>
      </c:barChart>
      <c:lineChart>
        <c:grouping val="standard"/>
        <c:varyColors val="0"/>
        <c:ser>
          <c:idx val="1"/>
          <c:order val="1"/>
          <c:tx>
            <c:v>LCL Forecast</c:v>
          </c:tx>
          <c:spPr>
            <a:ln w="28575" cap="rnd">
              <a:solidFill>
                <a:schemeClr val="accent4"/>
              </a:solidFill>
              <a:round/>
            </a:ln>
            <a:effectLst/>
          </c:spPr>
          <c:marker>
            <c:symbol val="circle"/>
            <c:size val="10"/>
            <c:spPr>
              <a:solidFill>
                <a:schemeClr val="accent4">
                  <a:lumMod val="60000"/>
                  <a:lumOff val="40000"/>
                </a:schemeClr>
              </a:solidFill>
              <a:ln w="9525">
                <a:solidFill>
                  <a:schemeClr val="accent4"/>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3.8'!$B$35:$B$39</c:f>
              <c:strCache>
                <c:ptCount val="5"/>
                <c:pt idx="0">
                  <c:v>SY10</c:v>
                </c:pt>
                <c:pt idx="1">
                  <c:v>SY11</c:v>
                </c:pt>
                <c:pt idx="2">
                  <c:v>SY12</c:v>
                </c:pt>
                <c:pt idx="3">
                  <c:v>SY13</c:v>
                </c:pt>
                <c:pt idx="4">
                  <c:v>SY14</c:v>
                </c:pt>
              </c:strCache>
            </c:strRef>
          </c:cat>
          <c:val>
            <c:numRef>
              <c:f>'Fig 3.8'!$D$35:$D$39</c:f>
              <c:numCache>
                <c:formatCode>"£"#,##0.00</c:formatCode>
                <c:ptCount val="5"/>
                <c:pt idx="0">
                  <c:v>1500.3441800000001</c:v>
                </c:pt>
                <c:pt idx="1">
                  <c:v>1533.35175</c:v>
                </c:pt>
                <c:pt idx="2">
                  <c:v>1551.752</c:v>
                </c:pt>
                <c:pt idx="3">
                  <c:v>1668.1333655260601</c:v>
                </c:pt>
                <c:pt idx="4">
                  <c:v>1891.6632365065495</c:v>
                </c:pt>
              </c:numCache>
            </c:numRef>
          </c:val>
          <c:smooth val="0"/>
          <c:extLst>
            <c:ext xmlns:c16="http://schemas.microsoft.com/office/drawing/2014/chart" uri="{C3380CC4-5D6E-409C-BE32-E72D297353CC}">
              <c16:uniqueId val="{00000001-FB95-4547-82C4-DE4E0134609D}"/>
            </c:ext>
          </c:extLst>
        </c:ser>
        <c:dLbls>
          <c:showLegendKey val="0"/>
          <c:showVal val="0"/>
          <c:showCatName val="0"/>
          <c:showSerName val="0"/>
          <c:showPercent val="0"/>
          <c:showBubbleSize val="0"/>
        </c:dLbls>
        <c:marker val="1"/>
        <c:smooth val="0"/>
        <c:axId val="1576700752"/>
        <c:axId val="1576697392"/>
      </c:lineChart>
      <c:catAx>
        <c:axId val="15767007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76697392"/>
        <c:crosses val="autoZero"/>
        <c:auto val="1"/>
        <c:lblAlgn val="ctr"/>
        <c:lblOffset val="100"/>
        <c:noMultiLvlLbl val="0"/>
      </c:catAx>
      <c:valAx>
        <c:axId val="1576697392"/>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 million</a:t>
                </a:r>
              </a:p>
            </c:rich>
          </c:tx>
          <c:layout>
            <c:manualLayout>
              <c:xMode val="edge"/>
              <c:yMode val="edge"/>
              <c:x val="1.1111111111111112E-2"/>
              <c:y val="0.3105005103528726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76700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4584642209708"/>
          <c:y val="3.7630947346304379E-2"/>
          <c:w val="0.75970552011402792"/>
          <c:h val="0.7902800636789975"/>
        </c:manualLayout>
      </c:layout>
      <c:barChart>
        <c:barDir val="col"/>
        <c:grouping val="clustered"/>
        <c:varyColors val="0"/>
        <c:ser>
          <c:idx val="0"/>
          <c:order val="0"/>
          <c:tx>
            <c:v>Administration costs</c:v>
          </c:tx>
          <c:spPr>
            <a:solidFill>
              <a:schemeClr val="accent1"/>
            </a:solidFill>
            <a:ln>
              <a:noFill/>
            </a:ln>
            <a:effectLst/>
          </c:spPr>
          <c:invertIfNegative val="0"/>
          <c:dLbls>
            <c:dLbl>
              <c:idx val="0"/>
              <c:tx>
                <c:rich>
                  <a:bodyPr/>
                  <a:lstStyle/>
                  <a:p>
                    <a:fld id="{ADA9E2CF-FCD4-4BCB-B92B-28934FFF5D4E}" type="VALUE">
                      <a:rPr lang="en-US"/>
                      <a:pPr/>
                      <a:t>[VALUE]</a:t>
                    </a:fld>
                    <a:r>
                      <a:rPr lang="en-US"/>
                      <a:t>m</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142-4784-8939-C748C0761BE9}"/>
                </c:ext>
              </c:extLst>
            </c:dLbl>
            <c:dLbl>
              <c:idx val="1"/>
              <c:tx>
                <c:rich>
                  <a:bodyPr/>
                  <a:lstStyle/>
                  <a:p>
                    <a:fld id="{9BEEED7F-1622-400E-BADD-48B36E80851E}" type="VALUE">
                      <a:rPr lang="en-US"/>
                      <a:pPr/>
                      <a:t>[VALUE]</a:t>
                    </a:fld>
                    <a:r>
                      <a:rPr lang="en-US"/>
                      <a:t>m</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956B-4801-B5D7-727AFC91320D}"/>
                </c:ext>
              </c:extLst>
            </c:dLbl>
            <c:dLbl>
              <c:idx val="2"/>
              <c:tx>
                <c:rich>
                  <a:bodyPr/>
                  <a:lstStyle/>
                  <a:p>
                    <a:fld id="{A177BE36-F205-45C9-81CE-15757C222900}" type="VALUE">
                      <a:rPr lang="en-US"/>
                      <a:pPr/>
                      <a:t>[VALUE]</a:t>
                    </a:fld>
                    <a:r>
                      <a:rPr lang="en-US"/>
                      <a:t>m</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56B-4801-B5D7-727AFC91320D}"/>
                </c:ext>
              </c:extLst>
            </c:dLbl>
            <c:dLbl>
              <c:idx val="3"/>
              <c:tx>
                <c:rich>
                  <a:bodyPr/>
                  <a:lstStyle/>
                  <a:p>
                    <a:fld id="{69C3F5BD-5470-45A7-BD69-2C91931A9897}" type="VALUE">
                      <a:rPr lang="en-US"/>
                      <a:pPr/>
                      <a:t>[VALUE]</a:t>
                    </a:fld>
                    <a:r>
                      <a:rPr lang="en-US"/>
                      <a:t>m</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956B-4801-B5D7-727AFC91320D}"/>
                </c:ext>
              </c:extLst>
            </c:dLbl>
            <c:dLbl>
              <c:idx val="4"/>
              <c:tx>
                <c:rich>
                  <a:bodyPr/>
                  <a:lstStyle/>
                  <a:p>
                    <a:fld id="{B8A14E5D-FAB1-4123-A5FD-C7D8265C4D7B}" type="VALUE">
                      <a:rPr lang="en-US"/>
                      <a:pPr/>
                      <a:t>[VALUE]</a:t>
                    </a:fld>
                    <a:r>
                      <a:rPr lang="en-US"/>
                      <a:t>m</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5A21-408A-9910-390D45560914}"/>
                </c:ext>
              </c:extLst>
            </c:dLbl>
            <c:numFmt formatCode="&quot;£&quot;#,##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Vani" panose="02040502050405020303"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3.9'!$B$45:$B$49</c:f>
              <c:strCache>
                <c:ptCount val="5"/>
                <c:pt idx="0">
                  <c:v>SY10</c:v>
                </c:pt>
                <c:pt idx="1">
                  <c:v>SY11</c:v>
                </c:pt>
                <c:pt idx="2">
                  <c:v>SY12</c:v>
                </c:pt>
                <c:pt idx="3">
                  <c:v>SY13</c:v>
                </c:pt>
                <c:pt idx="4">
                  <c:v>SY14</c:v>
                </c:pt>
              </c:strCache>
            </c:strRef>
          </c:cat>
          <c:val>
            <c:numRef>
              <c:f>'Fig 3.9'!$C$45:$C$49</c:f>
              <c:numCache>
                <c:formatCode>"£"#,##0</c:formatCode>
                <c:ptCount val="5"/>
                <c:pt idx="0">
                  <c:v>2484994</c:v>
                </c:pt>
                <c:pt idx="1">
                  <c:v>2867547</c:v>
                </c:pt>
                <c:pt idx="2">
                  <c:v>2205463</c:v>
                </c:pt>
                <c:pt idx="3">
                  <c:v>2950203</c:v>
                </c:pt>
                <c:pt idx="4">
                  <c:v>3866644</c:v>
                </c:pt>
              </c:numCache>
            </c:numRef>
          </c:val>
          <c:extLst>
            <c:ext xmlns:c16="http://schemas.microsoft.com/office/drawing/2014/chart" uri="{C3380CC4-5D6E-409C-BE32-E72D297353CC}">
              <c16:uniqueId val="{00000000-1D55-4083-BC05-5B0642FBAA1C}"/>
            </c:ext>
          </c:extLst>
        </c:ser>
        <c:dLbls>
          <c:showLegendKey val="0"/>
          <c:showVal val="0"/>
          <c:showCatName val="0"/>
          <c:showSerName val="0"/>
          <c:showPercent val="0"/>
          <c:showBubbleSize val="0"/>
        </c:dLbls>
        <c:gapWidth val="30"/>
        <c:axId val="929115368"/>
        <c:axId val="929114056"/>
      </c:barChart>
      <c:lineChart>
        <c:grouping val="standard"/>
        <c:varyColors val="0"/>
        <c:ser>
          <c:idx val="1"/>
          <c:order val="1"/>
          <c:tx>
            <c:v>% of levelisation fund</c:v>
          </c:tx>
          <c:spPr>
            <a:ln w="28575" cap="rnd">
              <a:solidFill>
                <a:schemeClr val="accent4"/>
              </a:solidFill>
              <a:round/>
            </a:ln>
            <a:effectLst/>
          </c:spPr>
          <c:marker>
            <c:symbol val="circle"/>
            <c:size val="10"/>
            <c:spPr>
              <a:solidFill>
                <a:schemeClr val="accent4">
                  <a:lumMod val="60000"/>
                  <a:lumOff val="40000"/>
                </a:schemeClr>
              </a:solidFill>
              <a:ln w="9525">
                <a:solidFill>
                  <a:schemeClr val="accent4"/>
                </a:solidFill>
              </a:ln>
              <a:effectLst/>
            </c:spPr>
          </c:marker>
          <c:dLbls>
            <c:dLbl>
              <c:idx val="0"/>
              <c:layout>
                <c:manualLayout>
                  <c:x val="-3.8432694206722434E-2"/>
                  <c:y val="-4.9534368752642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75-4727-87C3-F723513A5CE5}"/>
                </c:ext>
              </c:extLst>
            </c:dLbl>
            <c:dLbl>
              <c:idx val="4"/>
              <c:layout>
                <c:manualLayout>
                  <c:x val="-5.107686174022652E-2"/>
                  <c:y val="-5.9360626318536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B0-4EC6-970B-C331CAE904A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3.9'!$B$44:$B$49</c:f>
              <c:strCache>
                <c:ptCount val="6"/>
                <c:pt idx="0">
                  <c:v>SY9</c:v>
                </c:pt>
                <c:pt idx="1">
                  <c:v>SY10</c:v>
                </c:pt>
                <c:pt idx="2">
                  <c:v>SY11</c:v>
                </c:pt>
                <c:pt idx="3">
                  <c:v>SY12</c:v>
                </c:pt>
                <c:pt idx="4">
                  <c:v>SY13</c:v>
                </c:pt>
                <c:pt idx="5">
                  <c:v>SY14</c:v>
                </c:pt>
              </c:strCache>
            </c:strRef>
          </c:cat>
          <c:val>
            <c:numRef>
              <c:f>'Fig 3.9'!$D$45:$D$49</c:f>
              <c:numCache>
                <c:formatCode>0.00%</c:formatCode>
                <c:ptCount val="5"/>
                <c:pt idx="0">
                  <c:v>1.6000000000000001E-3</c:v>
                </c:pt>
                <c:pt idx="1">
                  <c:v>1.8E-3</c:v>
                </c:pt>
                <c:pt idx="2">
                  <c:v>1.6999999999999999E-3</c:v>
                </c:pt>
                <c:pt idx="3">
                  <c:v>2.0304875232336574E-3</c:v>
                </c:pt>
                <c:pt idx="4">
                  <c:v>2.2000000000000001E-3</c:v>
                </c:pt>
              </c:numCache>
            </c:numRef>
          </c:val>
          <c:smooth val="0"/>
          <c:extLst>
            <c:ext xmlns:c16="http://schemas.microsoft.com/office/drawing/2014/chart" uri="{C3380CC4-5D6E-409C-BE32-E72D297353CC}">
              <c16:uniqueId val="{00000001-1D55-4083-BC05-5B0642FBAA1C}"/>
            </c:ext>
          </c:extLst>
        </c:ser>
        <c:dLbls>
          <c:showLegendKey val="0"/>
          <c:showVal val="0"/>
          <c:showCatName val="0"/>
          <c:showSerName val="0"/>
          <c:showPercent val="0"/>
          <c:showBubbleSize val="0"/>
        </c:dLbls>
        <c:marker val="1"/>
        <c:smooth val="0"/>
        <c:axId val="816757248"/>
        <c:axId val="816753640"/>
      </c:lineChart>
      <c:catAx>
        <c:axId val="929115368"/>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29114056"/>
        <c:crosses val="autoZero"/>
        <c:auto val="1"/>
        <c:lblAlgn val="ctr"/>
        <c:lblOffset val="100"/>
        <c:noMultiLvlLbl val="0"/>
      </c:catAx>
      <c:valAx>
        <c:axId val="929114056"/>
        <c:scaling>
          <c:orientation val="minMax"/>
          <c:max val="4000000"/>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US">
                    <a:solidFill>
                      <a:schemeClr val="tx1">
                        <a:lumMod val="95000"/>
                        <a:lumOff val="5000"/>
                      </a:schemeClr>
                    </a:solidFill>
                    <a:latin typeface="Verdana" panose="020B0604030504040204" pitchFamily="34" charset="0"/>
                    <a:ea typeface="Verdana" panose="020B0604030504040204" pitchFamily="34" charset="0"/>
                  </a:rPr>
                  <a:t>Administrative</a:t>
                </a:r>
                <a:r>
                  <a:rPr lang="en-US" baseline="0">
                    <a:solidFill>
                      <a:schemeClr val="tx1">
                        <a:lumMod val="95000"/>
                        <a:lumOff val="5000"/>
                      </a:schemeClr>
                    </a:solidFill>
                    <a:latin typeface="Verdana" panose="020B0604030504040204" pitchFamily="34" charset="0"/>
                    <a:ea typeface="Verdana" panose="020B0604030504040204" pitchFamily="34" charset="0"/>
                  </a:rPr>
                  <a:t> costs (£m)</a:t>
                </a:r>
                <a:endParaRPr lang="en-US">
                  <a:solidFill>
                    <a:schemeClr val="tx1">
                      <a:lumMod val="95000"/>
                      <a:lumOff val="5000"/>
                    </a:schemeClr>
                  </a:solidFill>
                  <a:latin typeface="Verdana" panose="020B0604030504040204" pitchFamily="34" charset="0"/>
                  <a:ea typeface="Verdana" panose="020B0604030504040204" pitchFamily="34" charset="0"/>
                </a:endParaRPr>
              </a:p>
            </c:rich>
          </c:tx>
          <c:layout>
            <c:manualLayout>
              <c:xMode val="edge"/>
              <c:yMode val="edge"/>
              <c:x val="9.3234435326515642E-3"/>
              <c:y val="0.201132827851268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29115368"/>
        <c:crosses val="autoZero"/>
        <c:crossBetween val="between"/>
        <c:dispUnits>
          <c:builtInUnit val="millions"/>
          <c:dispUnitsLbl>
            <c:layout>
              <c:manualLayout>
                <c:xMode val="edge"/>
                <c:yMode val="edge"/>
                <c:x val="7.8386639862175294E-4"/>
                <c:y val="2.8268374531178034E-2"/>
              </c:manualLayout>
            </c:layout>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a:t> </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dispUnitsLbl>
        </c:dispUnits>
      </c:valAx>
      <c:valAx>
        <c:axId val="816753640"/>
        <c:scaling>
          <c:orientation val="minMax"/>
          <c:max val="2.4000000000000007E-3"/>
        </c:scaling>
        <c:delete val="0"/>
        <c:axPos val="r"/>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t>% of levelisation fund</a:t>
                </a:r>
              </a:p>
            </c:rich>
          </c:tx>
          <c:layout>
            <c:manualLayout>
              <c:xMode val="edge"/>
              <c:yMode val="edge"/>
              <c:x val="0.9661702392649073"/>
              <c:y val="0.2263216882915540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0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816757248"/>
        <c:crosses val="max"/>
        <c:crossBetween val="between"/>
        <c:majorUnit val="3.0000000000000008E-4"/>
      </c:valAx>
      <c:catAx>
        <c:axId val="816757248"/>
        <c:scaling>
          <c:orientation val="minMax"/>
        </c:scaling>
        <c:delete val="1"/>
        <c:axPos val="b"/>
        <c:numFmt formatCode="General" sourceLinked="1"/>
        <c:majorTickMark val="out"/>
        <c:minorTickMark val="none"/>
        <c:tickLblPos val="nextTo"/>
        <c:crossAx val="816753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4.5'!$B$41</c:f>
              <c:strCache>
                <c:ptCount val="1"/>
                <c:pt idx="0">
                  <c:v>≥90% meters verified</c:v>
                </c:pt>
              </c:strCache>
            </c:strRef>
          </c:tx>
          <c:spPr>
            <a:ln w="28575" cap="rnd">
              <a:solidFill>
                <a:schemeClr val="accent1"/>
              </a:solidFill>
              <a:round/>
            </a:ln>
            <a:effectLst/>
          </c:spPr>
          <c:marker>
            <c:symbol val="square"/>
            <c:size val="10"/>
            <c:spPr>
              <a:solidFill>
                <a:schemeClr val="accent1">
                  <a:lumMod val="60000"/>
                  <a:lumOff val="40000"/>
                </a:schemeClr>
              </a:solidFill>
              <a:ln w="9525">
                <a:solidFill>
                  <a:schemeClr val="accent1"/>
                </a:solidFill>
              </a:ln>
              <a:effectLst/>
            </c:spPr>
          </c:marker>
          <c:cat>
            <c:strRef>
              <c:f>'Fig 4.5'!$C$33:$G$33</c:f>
              <c:strCache>
                <c:ptCount val="5"/>
                <c:pt idx="0">
                  <c:v>SY10</c:v>
                </c:pt>
                <c:pt idx="1">
                  <c:v>SY11</c:v>
                </c:pt>
                <c:pt idx="2">
                  <c:v>SY12</c:v>
                </c:pt>
                <c:pt idx="3">
                  <c:v>SY13 </c:v>
                </c:pt>
                <c:pt idx="4">
                  <c:v>SY14</c:v>
                </c:pt>
              </c:strCache>
            </c:strRef>
          </c:cat>
          <c:val>
            <c:numRef>
              <c:f>'Fig 4.5'!$C$41:$G$41</c:f>
              <c:numCache>
                <c:formatCode>0.0%</c:formatCode>
                <c:ptCount val="5"/>
                <c:pt idx="0">
                  <c:v>0.45454545454545453</c:v>
                </c:pt>
                <c:pt idx="1">
                  <c:v>0.33333333333333331</c:v>
                </c:pt>
                <c:pt idx="2">
                  <c:v>0.28000000000000003</c:v>
                </c:pt>
                <c:pt idx="3">
                  <c:v>0.61538461538461542</c:v>
                </c:pt>
                <c:pt idx="4">
                  <c:v>0.55000000000000004</c:v>
                </c:pt>
              </c:numCache>
            </c:numRef>
          </c:val>
          <c:smooth val="0"/>
          <c:extLst>
            <c:ext xmlns:c16="http://schemas.microsoft.com/office/drawing/2014/chart" uri="{C3380CC4-5D6E-409C-BE32-E72D297353CC}">
              <c16:uniqueId val="{00000000-B404-441E-A616-3BD41C3F9C0D}"/>
            </c:ext>
          </c:extLst>
        </c:ser>
        <c:ser>
          <c:idx val="1"/>
          <c:order val="1"/>
          <c:tx>
            <c:strRef>
              <c:f>'Fig 4.5'!$B$42</c:f>
              <c:strCache>
                <c:ptCount val="1"/>
                <c:pt idx="0">
                  <c:v>≥80% meters verified</c:v>
                </c:pt>
              </c:strCache>
            </c:strRef>
          </c:tx>
          <c:spPr>
            <a:ln w="28575" cap="rnd">
              <a:solidFill>
                <a:schemeClr val="accent2"/>
              </a:solidFill>
              <a:round/>
            </a:ln>
            <a:effectLst/>
          </c:spPr>
          <c:marker>
            <c:symbol val="circle"/>
            <c:size val="10"/>
            <c:spPr>
              <a:solidFill>
                <a:schemeClr val="accent2">
                  <a:lumMod val="60000"/>
                  <a:lumOff val="40000"/>
                </a:schemeClr>
              </a:solidFill>
              <a:ln w="9525">
                <a:solidFill>
                  <a:schemeClr val="accent2"/>
                </a:solidFill>
              </a:ln>
              <a:effectLst/>
            </c:spPr>
          </c:marker>
          <c:cat>
            <c:strRef>
              <c:f>'Fig 4.5'!$C$33:$G$33</c:f>
              <c:strCache>
                <c:ptCount val="5"/>
                <c:pt idx="0">
                  <c:v>SY10</c:v>
                </c:pt>
                <c:pt idx="1">
                  <c:v>SY11</c:v>
                </c:pt>
                <c:pt idx="2">
                  <c:v>SY12</c:v>
                </c:pt>
                <c:pt idx="3">
                  <c:v>SY13 </c:v>
                </c:pt>
                <c:pt idx="4">
                  <c:v>SY14</c:v>
                </c:pt>
              </c:strCache>
            </c:strRef>
          </c:cat>
          <c:val>
            <c:numRef>
              <c:f>'Fig 4.5'!$C$42:$G$42</c:f>
              <c:numCache>
                <c:formatCode>0.0%</c:formatCode>
                <c:ptCount val="5"/>
                <c:pt idx="0">
                  <c:v>0.78787878787878785</c:v>
                </c:pt>
                <c:pt idx="1">
                  <c:v>0.62962962962962965</c:v>
                </c:pt>
                <c:pt idx="2">
                  <c:v>0.56000000000000005</c:v>
                </c:pt>
                <c:pt idx="3">
                  <c:v>0.80769230769230771</c:v>
                </c:pt>
                <c:pt idx="4">
                  <c:v>0.75</c:v>
                </c:pt>
              </c:numCache>
            </c:numRef>
          </c:val>
          <c:smooth val="0"/>
          <c:extLst>
            <c:ext xmlns:c16="http://schemas.microsoft.com/office/drawing/2014/chart" uri="{C3380CC4-5D6E-409C-BE32-E72D297353CC}">
              <c16:uniqueId val="{00000001-B404-441E-A616-3BD41C3F9C0D}"/>
            </c:ext>
          </c:extLst>
        </c:ser>
        <c:ser>
          <c:idx val="2"/>
          <c:order val="2"/>
          <c:tx>
            <c:strRef>
              <c:f>'Fig 4.5'!$B$43</c:f>
              <c:strCache>
                <c:ptCount val="1"/>
                <c:pt idx="0">
                  <c:v>≥70% meters verified</c:v>
                </c:pt>
              </c:strCache>
            </c:strRef>
          </c:tx>
          <c:spPr>
            <a:ln w="28575" cap="rnd">
              <a:solidFill>
                <a:schemeClr val="accent3"/>
              </a:solidFill>
              <a:round/>
            </a:ln>
            <a:effectLst/>
          </c:spPr>
          <c:marker>
            <c:symbol val="triangle"/>
            <c:size val="10"/>
            <c:spPr>
              <a:solidFill>
                <a:schemeClr val="accent3">
                  <a:lumMod val="60000"/>
                  <a:lumOff val="40000"/>
                </a:schemeClr>
              </a:solidFill>
              <a:ln w="9525">
                <a:solidFill>
                  <a:schemeClr val="accent3"/>
                </a:solidFill>
              </a:ln>
              <a:effectLst/>
            </c:spPr>
          </c:marker>
          <c:cat>
            <c:strRef>
              <c:f>'Fig 4.5'!$C$33:$G$33</c:f>
              <c:strCache>
                <c:ptCount val="5"/>
                <c:pt idx="0">
                  <c:v>SY10</c:v>
                </c:pt>
                <c:pt idx="1">
                  <c:v>SY11</c:v>
                </c:pt>
                <c:pt idx="2">
                  <c:v>SY12</c:v>
                </c:pt>
                <c:pt idx="3">
                  <c:v>SY13 </c:v>
                </c:pt>
                <c:pt idx="4">
                  <c:v>SY14</c:v>
                </c:pt>
              </c:strCache>
            </c:strRef>
          </c:cat>
          <c:val>
            <c:numRef>
              <c:f>'Fig 4.5'!$C$43:$G$43</c:f>
              <c:numCache>
                <c:formatCode>0.0%</c:formatCode>
                <c:ptCount val="5"/>
                <c:pt idx="0">
                  <c:v>0.87878787878787878</c:v>
                </c:pt>
                <c:pt idx="1">
                  <c:v>0.85185185185185186</c:v>
                </c:pt>
                <c:pt idx="2">
                  <c:v>0.8</c:v>
                </c:pt>
                <c:pt idx="3">
                  <c:v>0.84615384615384615</c:v>
                </c:pt>
                <c:pt idx="4">
                  <c:v>0.8</c:v>
                </c:pt>
              </c:numCache>
            </c:numRef>
          </c:val>
          <c:smooth val="0"/>
          <c:extLst>
            <c:ext xmlns:c16="http://schemas.microsoft.com/office/drawing/2014/chart" uri="{C3380CC4-5D6E-409C-BE32-E72D297353CC}">
              <c16:uniqueId val="{00000002-B404-441E-A616-3BD41C3F9C0D}"/>
            </c:ext>
          </c:extLst>
        </c:ser>
        <c:dLbls>
          <c:showLegendKey val="0"/>
          <c:showVal val="0"/>
          <c:showCatName val="0"/>
          <c:showSerName val="0"/>
          <c:showPercent val="0"/>
          <c:showBubbleSize val="0"/>
        </c:dLbls>
        <c:marker val="1"/>
        <c:smooth val="0"/>
        <c:axId val="177260991"/>
        <c:axId val="177254751"/>
      </c:lineChart>
      <c:catAx>
        <c:axId val="17726099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77254751"/>
        <c:crosses val="autoZero"/>
        <c:auto val="1"/>
        <c:lblAlgn val="ctr"/>
        <c:lblOffset val="100"/>
        <c:noMultiLvlLbl val="0"/>
      </c:catAx>
      <c:valAx>
        <c:axId val="177254751"/>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Percentage of Licensees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77260991"/>
        <c:crosses val="autoZero"/>
        <c:crossBetween val="between"/>
      </c:valAx>
      <c:spPr>
        <a:noFill/>
        <a:ln>
          <a:noFill/>
        </a:ln>
        <a:effectLst/>
      </c:spPr>
    </c:plotArea>
    <c:legend>
      <c:legendPos val="b"/>
      <c:layout>
        <c:manualLayout>
          <c:xMode val="edge"/>
          <c:yMode val="edge"/>
          <c:x val="7.4369008594955682E-2"/>
          <c:y val="0.94338710130241332"/>
          <c:w val="0.85126198281008869"/>
          <c:h val="5.6612898697586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0344076697331"/>
          <c:y val="5.0925925925925923E-2"/>
          <c:w val="0.86470482235530333"/>
          <c:h val="0.84040172061825602"/>
        </c:manualLayout>
      </c:layout>
      <c:barChart>
        <c:barDir val="col"/>
        <c:grouping val="percentStacked"/>
        <c:varyColors val="0"/>
        <c:ser>
          <c:idx val="0"/>
          <c:order val="0"/>
          <c:tx>
            <c:v>Good</c:v>
          </c:tx>
          <c:spPr>
            <a:solidFill>
              <a:schemeClr val="accent1"/>
            </a:solidFill>
            <a:ln>
              <a:solidFill>
                <a:schemeClr val="tx1"/>
              </a:solidFill>
            </a:ln>
            <a:effectLst/>
          </c:spPr>
          <c:invertIfNegative val="0"/>
          <c:dLbls>
            <c:dLbl>
              <c:idx val="0"/>
              <c:tx>
                <c:rich>
                  <a:bodyPr/>
                  <a:lstStyle/>
                  <a:p>
                    <a:fld id="{13ED8C68-F57E-4333-B76A-32A9BB365E0D}" type="SERIESNAME">
                      <a:rPr lang="en-US"/>
                      <a:pPr/>
                      <a:t>[SERIES NAME]</a:t>
                    </a:fld>
                    <a:endParaRPr lang="en-US" baseline="0"/>
                  </a:p>
                  <a:p>
                    <a:fld id="{1DEAE32A-5124-4070-BB11-236C381812C3}"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1E3-4316-94B7-B76845828F14}"/>
                </c:ext>
              </c:extLst>
            </c:dLbl>
            <c:dLbl>
              <c:idx val="1"/>
              <c:tx>
                <c:rich>
                  <a:bodyPr/>
                  <a:lstStyle/>
                  <a:p>
                    <a:fld id="{09E48D41-40D8-427D-B45B-BCD5A3123FDA}" type="SERIESNAME">
                      <a:rPr lang="en-US"/>
                      <a:pPr/>
                      <a:t>[SERIES NAME]</a:t>
                    </a:fld>
                    <a:endParaRPr lang="en-US" baseline="0"/>
                  </a:p>
                  <a:p>
                    <a:fld id="{03C8316E-8327-4A50-997C-EC3E7D76A2ED}"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D1E3-4316-94B7-B76845828F14}"/>
                </c:ext>
              </c:extLst>
            </c:dLbl>
            <c:dLbl>
              <c:idx val="2"/>
              <c:tx>
                <c:rich>
                  <a:bodyPr/>
                  <a:lstStyle/>
                  <a:p>
                    <a:fld id="{13F4872F-203D-4C6C-BFAE-AFDC8CDB881F}" type="SERIESNAME">
                      <a:rPr lang="en-US"/>
                      <a:pPr/>
                      <a:t>[SERIES NAME]</a:t>
                    </a:fld>
                    <a:endParaRPr lang="en-US" baseline="0"/>
                  </a:p>
                  <a:p>
                    <a:fld id="{24C58E31-E1AF-43D7-B53A-4F92C3087FDD}"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1E3-4316-94B7-B76845828F14}"/>
                </c:ext>
              </c:extLst>
            </c:dLbl>
            <c:dLbl>
              <c:idx val="3"/>
              <c:tx>
                <c:rich>
                  <a:bodyPr/>
                  <a:lstStyle/>
                  <a:p>
                    <a:fld id="{0F3B9B83-F583-4398-84FB-C142C6ADC95B}" type="SERIESNAME">
                      <a:rPr lang="en-US"/>
                      <a:pPr/>
                      <a:t>[SERIES NAME]</a:t>
                    </a:fld>
                    <a:endParaRPr lang="en-US" baseline="0"/>
                  </a:p>
                  <a:p>
                    <a:fld id="{8255DAF7-1F8D-4000-B351-F5F7675610C0}"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1E3-4316-94B7-B76845828F14}"/>
                </c:ext>
              </c:extLst>
            </c:dLbl>
            <c:dLbl>
              <c:idx val="4"/>
              <c:tx>
                <c:rich>
                  <a:bodyPr/>
                  <a:lstStyle/>
                  <a:p>
                    <a:fld id="{E2427D77-B677-4054-9FD8-9457479978AC}" type="SERIESNAME">
                      <a:rPr lang="en-US"/>
                      <a:pPr/>
                      <a:t>[SERIES NAME]</a:t>
                    </a:fld>
                    <a:endParaRPr lang="en-US" baseline="0"/>
                  </a:p>
                  <a:p>
                    <a:fld id="{063FC037-7AA9-41AC-8A41-4B6555641E9C}"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D1E3-4316-94B7-B76845828F14}"/>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4.6'!$B$38:$B$42</c:f>
              <c:strCache>
                <c:ptCount val="5"/>
                <c:pt idx="0">
                  <c:v>SY10</c:v>
                </c:pt>
                <c:pt idx="1">
                  <c:v>SY11</c:v>
                </c:pt>
                <c:pt idx="2">
                  <c:v>SY12</c:v>
                </c:pt>
                <c:pt idx="3">
                  <c:v>SY13</c:v>
                </c:pt>
                <c:pt idx="4">
                  <c:v>SY14</c:v>
                </c:pt>
              </c:strCache>
            </c:strRef>
          </c:cat>
          <c:val>
            <c:numRef>
              <c:f>'Fig 4.6'!$C$38:$C$42</c:f>
              <c:numCache>
                <c:formatCode>0.0%</c:formatCode>
                <c:ptCount val="5"/>
                <c:pt idx="0">
                  <c:v>0.5714285714285714</c:v>
                </c:pt>
                <c:pt idx="1">
                  <c:v>0.66666666666666663</c:v>
                </c:pt>
                <c:pt idx="2">
                  <c:v>0.7142857142857143</c:v>
                </c:pt>
                <c:pt idx="3">
                  <c:v>0.14285714285714285</c:v>
                </c:pt>
                <c:pt idx="4">
                  <c:v>0.2</c:v>
                </c:pt>
              </c:numCache>
            </c:numRef>
          </c:val>
          <c:extLst>
            <c:ext xmlns:c16="http://schemas.microsoft.com/office/drawing/2014/chart" uri="{C3380CC4-5D6E-409C-BE32-E72D297353CC}">
              <c16:uniqueId val="{00000005-D1E3-4316-94B7-B76845828F14}"/>
            </c:ext>
          </c:extLst>
        </c:ser>
        <c:ser>
          <c:idx val="1"/>
          <c:order val="1"/>
          <c:tx>
            <c:v>Satisfactory</c:v>
          </c:tx>
          <c:spPr>
            <a:solidFill>
              <a:schemeClr val="accent2"/>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D1E3-4316-94B7-B76845828F14}"/>
                </c:ext>
              </c:extLst>
            </c:dLbl>
            <c:dLbl>
              <c:idx val="1"/>
              <c:delete val="1"/>
              <c:extLst>
                <c:ext xmlns:c15="http://schemas.microsoft.com/office/drawing/2012/chart" uri="{CE6537A1-D6FC-4f65-9D91-7224C49458BB}"/>
                <c:ext xmlns:c16="http://schemas.microsoft.com/office/drawing/2014/chart" uri="{C3380CC4-5D6E-409C-BE32-E72D297353CC}">
                  <c16:uniqueId val="{00000007-D1E3-4316-94B7-B76845828F14}"/>
                </c:ext>
              </c:extLst>
            </c:dLbl>
            <c:dLbl>
              <c:idx val="2"/>
              <c:tx>
                <c:rich>
                  <a:bodyPr/>
                  <a:lstStyle/>
                  <a:p>
                    <a:fld id="{A6FDFC45-1658-4164-B445-9FD1DDBE26B5}" type="SERIESNAME">
                      <a:rPr lang="en-US"/>
                      <a:pPr/>
                      <a:t>[SERIES NAME]</a:t>
                    </a:fld>
                    <a:endParaRPr lang="en-US" baseline="0"/>
                  </a:p>
                  <a:p>
                    <a:fld id="{E5820DBF-0D22-4092-B1F0-6D7B9339B027}"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D1E3-4316-94B7-B76845828F14}"/>
                </c:ext>
              </c:extLst>
            </c:dLbl>
            <c:dLbl>
              <c:idx val="3"/>
              <c:tx>
                <c:rich>
                  <a:bodyPr/>
                  <a:lstStyle/>
                  <a:p>
                    <a:fld id="{80FEF384-C031-4A11-8F0F-2D35EB7254A5}" type="SERIESNAME">
                      <a:rPr lang="en-US"/>
                      <a:pPr/>
                      <a:t>[SERIES NAME]</a:t>
                    </a:fld>
                    <a:endParaRPr lang="en-US" baseline="0"/>
                  </a:p>
                  <a:p>
                    <a:fld id="{94280BB2-ED51-4134-A291-355F87155692}"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D1E3-4316-94B7-B76845828F14}"/>
                </c:ext>
              </c:extLst>
            </c:dLbl>
            <c:dLbl>
              <c:idx val="4"/>
              <c:tx>
                <c:rich>
                  <a:bodyPr/>
                  <a:lstStyle/>
                  <a:p>
                    <a:fld id="{E3BCFB58-6080-4D17-9DEF-7AF5F678188F}" type="SERIESNAME">
                      <a:rPr lang="en-US"/>
                      <a:pPr/>
                      <a:t>[SERIES NAME]</a:t>
                    </a:fld>
                    <a:endParaRPr lang="en-US" baseline="0"/>
                  </a:p>
                  <a:p>
                    <a:fld id="{2EED66EB-BC26-4240-B466-DC989E0148ED}"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D1E3-4316-94B7-B76845828F14}"/>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4.6'!$B$38:$B$42</c:f>
              <c:strCache>
                <c:ptCount val="5"/>
                <c:pt idx="0">
                  <c:v>SY10</c:v>
                </c:pt>
                <c:pt idx="1">
                  <c:v>SY11</c:v>
                </c:pt>
                <c:pt idx="2">
                  <c:v>SY12</c:v>
                </c:pt>
                <c:pt idx="3">
                  <c:v>SY13</c:v>
                </c:pt>
                <c:pt idx="4">
                  <c:v>SY14</c:v>
                </c:pt>
              </c:strCache>
            </c:strRef>
          </c:cat>
          <c:val>
            <c:numRef>
              <c:f>'Fig 4.6'!$D$38:$D$42</c:f>
              <c:numCache>
                <c:formatCode>0.0%</c:formatCode>
                <c:ptCount val="5"/>
                <c:pt idx="0">
                  <c:v>0</c:v>
                </c:pt>
                <c:pt idx="1">
                  <c:v>0</c:v>
                </c:pt>
                <c:pt idx="2">
                  <c:v>0.14285714285714285</c:v>
                </c:pt>
                <c:pt idx="3">
                  <c:v>0.5714285714285714</c:v>
                </c:pt>
                <c:pt idx="4">
                  <c:v>0.6</c:v>
                </c:pt>
              </c:numCache>
            </c:numRef>
          </c:val>
          <c:extLst>
            <c:ext xmlns:c16="http://schemas.microsoft.com/office/drawing/2014/chart" uri="{C3380CC4-5D6E-409C-BE32-E72D297353CC}">
              <c16:uniqueId val="{0000000B-D1E3-4316-94B7-B76845828F14}"/>
            </c:ext>
          </c:extLst>
        </c:ser>
        <c:ser>
          <c:idx val="2"/>
          <c:order val="2"/>
          <c:tx>
            <c:v>Weak</c:v>
          </c:tx>
          <c:spPr>
            <a:solidFill>
              <a:schemeClr val="accent3"/>
            </a:solidFill>
            <a:ln>
              <a:solidFill>
                <a:schemeClr val="tx1"/>
              </a:solidFill>
            </a:ln>
            <a:effectLst/>
          </c:spPr>
          <c:invertIfNegative val="0"/>
          <c:dLbls>
            <c:dLbl>
              <c:idx val="0"/>
              <c:tx>
                <c:rich>
                  <a:bodyPr/>
                  <a:lstStyle/>
                  <a:p>
                    <a:fld id="{2C47C0E6-2CB5-43A2-8245-443B6C7C2584}" type="SERIESNAME">
                      <a:rPr lang="en-US"/>
                      <a:pPr/>
                      <a:t>[SERIES NAME]</a:t>
                    </a:fld>
                    <a:endParaRPr lang="en-US" baseline="0"/>
                  </a:p>
                  <a:p>
                    <a:fld id="{05BF6119-104E-48A5-821D-3D14DB015919}"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D1E3-4316-94B7-B76845828F14}"/>
                </c:ext>
              </c:extLst>
            </c:dLbl>
            <c:dLbl>
              <c:idx val="1"/>
              <c:delete val="1"/>
              <c:extLst>
                <c:ext xmlns:c15="http://schemas.microsoft.com/office/drawing/2012/chart" uri="{CE6537A1-D6FC-4f65-9D91-7224C49458BB}"/>
                <c:ext xmlns:c16="http://schemas.microsoft.com/office/drawing/2014/chart" uri="{C3380CC4-5D6E-409C-BE32-E72D297353CC}">
                  <c16:uniqueId val="{0000000D-D1E3-4316-94B7-B76845828F14}"/>
                </c:ext>
              </c:extLst>
            </c:dLbl>
            <c:dLbl>
              <c:idx val="2"/>
              <c:delete val="1"/>
              <c:extLst>
                <c:ext xmlns:c15="http://schemas.microsoft.com/office/drawing/2012/chart" uri="{CE6537A1-D6FC-4f65-9D91-7224C49458BB}"/>
                <c:ext xmlns:c16="http://schemas.microsoft.com/office/drawing/2014/chart" uri="{C3380CC4-5D6E-409C-BE32-E72D297353CC}">
                  <c16:uniqueId val="{0000000E-D1E3-4316-94B7-B76845828F14}"/>
                </c:ext>
              </c:extLst>
            </c:dLbl>
            <c:dLbl>
              <c:idx val="3"/>
              <c:tx>
                <c:rich>
                  <a:bodyPr/>
                  <a:lstStyle/>
                  <a:p>
                    <a:fld id="{2A28A7EC-A38C-4D3E-8875-5907F9206896}" type="SERIESNAME">
                      <a:rPr lang="en-US"/>
                      <a:pPr/>
                      <a:t>[SERIES NAME]</a:t>
                    </a:fld>
                    <a:endParaRPr lang="en-US" baseline="0"/>
                  </a:p>
                  <a:p>
                    <a:fld id="{1A774B64-082A-48D1-9D3C-FD0AFBCC1BD6}"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D1E3-4316-94B7-B76845828F14}"/>
                </c:ext>
              </c:extLst>
            </c:dLbl>
            <c:dLbl>
              <c:idx val="4"/>
              <c:tx>
                <c:rich>
                  <a:bodyPr/>
                  <a:lstStyle/>
                  <a:p>
                    <a:fld id="{4F2192B0-3BE6-4759-ADA7-DE3907E0B2D1}" type="SERIESNAME">
                      <a:rPr lang="en-US"/>
                      <a:pPr/>
                      <a:t>[SERIES NAME]</a:t>
                    </a:fld>
                    <a:endParaRPr lang="en-US" baseline="0"/>
                  </a:p>
                  <a:p>
                    <a:fld id="{4F02D8AA-2957-42FE-9324-E81AFCF0BFFA}"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D1E3-4316-94B7-B76845828F14}"/>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4.6'!$B$38:$B$42</c:f>
              <c:strCache>
                <c:ptCount val="5"/>
                <c:pt idx="0">
                  <c:v>SY10</c:v>
                </c:pt>
                <c:pt idx="1">
                  <c:v>SY11</c:v>
                </c:pt>
                <c:pt idx="2">
                  <c:v>SY12</c:v>
                </c:pt>
                <c:pt idx="3">
                  <c:v>SY13</c:v>
                </c:pt>
                <c:pt idx="4">
                  <c:v>SY14</c:v>
                </c:pt>
              </c:strCache>
            </c:strRef>
          </c:cat>
          <c:val>
            <c:numRef>
              <c:f>'Fig 4.6'!$E$38:$E$42</c:f>
              <c:numCache>
                <c:formatCode>0.0%</c:formatCode>
                <c:ptCount val="5"/>
                <c:pt idx="0">
                  <c:v>0.14285714285714285</c:v>
                </c:pt>
                <c:pt idx="1">
                  <c:v>0</c:v>
                </c:pt>
                <c:pt idx="2">
                  <c:v>0</c:v>
                </c:pt>
                <c:pt idx="3">
                  <c:v>0.2857142857142857</c:v>
                </c:pt>
                <c:pt idx="4">
                  <c:v>0.1</c:v>
                </c:pt>
              </c:numCache>
            </c:numRef>
          </c:val>
          <c:extLst>
            <c:ext xmlns:c16="http://schemas.microsoft.com/office/drawing/2014/chart" uri="{C3380CC4-5D6E-409C-BE32-E72D297353CC}">
              <c16:uniqueId val="{00000011-D1E3-4316-94B7-B76845828F14}"/>
            </c:ext>
          </c:extLst>
        </c:ser>
        <c:ser>
          <c:idx val="3"/>
          <c:order val="3"/>
          <c:tx>
            <c:v>Unsatisfactory</c:v>
          </c:tx>
          <c:spPr>
            <a:solidFill>
              <a:schemeClr val="accent4"/>
            </a:solidFill>
            <a:ln>
              <a:solidFill>
                <a:schemeClr val="tx1"/>
              </a:solidFill>
            </a:ln>
            <a:effectLst/>
          </c:spPr>
          <c:invertIfNegative val="0"/>
          <c:dLbls>
            <c:dLbl>
              <c:idx val="0"/>
              <c:tx>
                <c:rich>
                  <a:bodyPr/>
                  <a:lstStyle/>
                  <a:p>
                    <a:fld id="{95CF5C7E-B051-427A-B376-3FBDD07002CB}" type="SERIESNAME">
                      <a:rPr lang="en-US"/>
                      <a:pPr/>
                      <a:t>[SERIES NAME]</a:t>
                    </a:fld>
                    <a:endParaRPr lang="en-US" baseline="0"/>
                  </a:p>
                  <a:p>
                    <a:fld id="{3398A1AE-299C-42F7-ACAC-0D468B14BB7C}"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D1E3-4316-94B7-B76845828F14}"/>
                </c:ext>
              </c:extLst>
            </c:dLbl>
            <c:dLbl>
              <c:idx val="1"/>
              <c:tx>
                <c:rich>
                  <a:bodyPr/>
                  <a:lstStyle/>
                  <a:p>
                    <a:fld id="{FF0FDB13-4376-4528-866D-E8B2DA050DB5}" type="SERIESNAME">
                      <a:rPr lang="en-US"/>
                      <a:pPr/>
                      <a:t>[SERIES NAME]</a:t>
                    </a:fld>
                    <a:endParaRPr lang="en-US" baseline="0"/>
                  </a:p>
                  <a:p>
                    <a:fld id="{0AB0D6BA-2D9E-4C39-BA78-B6D6B0F388E2}"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D1E3-4316-94B7-B76845828F14}"/>
                </c:ext>
              </c:extLst>
            </c:dLbl>
            <c:dLbl>
              <c:idx val="2"/>
              <c:tx>
                <c:rich>
                  <a:bodyPr/>
                  <a:lstStyle/>
                  <a:p>
                    <a:fld id="{47C6CD53-3514-42B8-95AE-BFBC02DB43AD}" type="SERIESNAME">
                      <a:rPr lang="en-US"/>
                      <a:pPr/>
                      <a:t>[SERIES NAME]</a:t>
                    </a:fld>
                    <a:endParaRPr lang="en-US" baseline="0"/>
                  </a:p>
                  <a:p>
                    <a:fld id="{F35DD419-1EB9-416A-84C3-03F2F8617A7B}"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D1E3-4316-94B7-B76845828F14}"/>
                </c:ext>
              </c:extLst>
            </c:dLbl>
            <c:dLbl>
              <c:idx val="3"/>
              <c:delete val="1"/>
              <c:extLst>
                <c:ext xmlns:c15="http://schemas.microsoft.com/office/drawing/2012/chart" uri="{CE6537A1-D6FC-4f65-9D91-7224C49458BB}"/>
                <c:ext xmlns:c16="http://schemas.microsoft.com/office/drawing/2014/chart" uri="{C3380CC4-5D6E-409C-BE32-E72D297353CC}">
                  <c16:uniqueId val="{00000015-D1E3-4316-94B7-B76845828F14}"/>
                </c:ext>
              </c:extLst>
            </c:dLbl>
            <c:dLbl>
              <c:idx val="4"/>
              <c:tx>
                <c:rich>
                  <a:bodyPr/>
                  <a:lstStyle/>
                  <a:p>
                    <a:fld id="{6F6F5175-D38A-4142-B371-7B97DDB02617}" type="SERIESNAME">
                      <a:rPr lang="en-US"/>
                      <a:pPr/>
                      <a:t>[SERIES NAME]</a:t>
                    </a:fld>
                    <a:endParaRPr lang="en-US" baseline="0"/>
                  </a:p>
                  <a:p>
                    <a:fld id="{A4046C04-9A44-44DE-8673-2F1F3FDD37FF}"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D1E3-4316-94B7-B76845828F14}"/>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4.6'!$B$38:$B$42</c:f>
              <c:strCache>
                <c:ptCount val="5"/>
                <c:pt idx="0">
                  <c:v>SY10</c:v>
                </c:pt>
                <c:pt idx="1">
                  <c:v>SY11</c:v>
                </c:pt>
                <c:pt idx="2">
                  <c:v>SY12</c:v>
                </c:pt>
                <c:pt idx="3">
                  <c:v>SY13</c:v>
                </c:pt>
                <c:pt idx="4">
                  <c:v>SY14</c:v>
                </c:pt>
              </c:strCache>
            </c:strRef>
          </c:cat>
          <c:val>
            <c:numRef>
              <c:f>'Fig 4.6'!$F$38:$F$42</c:f>
              <c:numCache>
                <c:formatCode>0.0%</c:formatCode>
                <c:ptCount val="5"/>
                <c:pt idx="0">
                  <c:v>0.2857142857142857</c:v>
                </c:pt>
                <c:pt idx="1">
                  <c:v>0.16666666666666666</c:v>
                </c:pt>
                <c:pt idx="2">
                  <c:v>0.14285714285714285</c:v>
                </c:pt>
                <c:pt idx="3">
                  <c:v>0</c:v>
                </c:pt>
                <c:pt idx="4">
                  <c:v>0.1</c:v>
                </c:pt>
              </c:numCache>
            </c:numRef>
          </c:val>
          <c:extLst>
            <c:ext xmlns:c16="http://schemas.microsoft.com/office/drawing/2014/chart" uri="{C3380CC4-5D6E-409C-BE32-E72D297353CC}">
              <c16:uniqueId val="{00000017-D1E3-4316-94B7-B76845828F14}"/>
            </c:ext>
          </c:extLst>
        </c:ser>
        <c:ser>
          <c:idx val="4"/>
          <c:order val="4"/>
          <c:tx>
            <c:strRef>
              <c:f>'Fig 4.6'!$G$37</c:f>
              <c:strCache>
                <c:ptCount val="1"/>
                <c:pt idx="0">
                  <c:v>No Rating</c:v>
                </c:pt>
              </c:strCache>
            </c:strRef>
          </c:tx>
          <c:spPr>
            <a:solidFill>
              <a:schemeClr val="accent5"/>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A-D1E3-4316-94B7-B76845828F14}"/>
                </c:ext>
              </c:extLst>
            </c:dLbl>
            <c:dLbl>
              <c:idx val="1"/>
              <c:tx>
                <c:rich>
                  <a:bodyPr/>
                  <a:lstStyle/>
                  <a:p>
                    <a:fld id="{16361062-3D50-43F3-B7BE-D652AE3D8F17}" type="SERIESNAME">
                      <a:rPr lang="en-US"/>
                      <a:pPr/>
                      <a:t>[SERIES NAME]</a:t>
                    </a:fld>
                    <a:endParaRPr lang="en-US" baseline="0"/>
                  </a:p>
                  <a:p>
                    <a:fld id="{917CFEA6-1D59-4541-945B-28485B742B99}"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D1E3-4316-94B7-B76845828F14}"/>
                </c:ext>
              </c:extLst>
            </c:dLbl>
            <c:dLbl>
              <c:idx val="2"/>
              <c:delete val="1"/>
              <c:extLst>
                <c:ext xmlns:c15="http://schemas.microsoft.com/office/drawing/2012/chart" uri="{CE6537A1-D6FC-4f65-9D91-7224C49458BB}"/>
                <c:ext xmlns:c16="http://schemas.microsoft.com/office/drawing/2014/chart" uri="{C3380CC4-5D6E-409C-BE32-E72D297353CC}">
                  <c16:uniqueId val="{0000001B-D1E3-4316-94B7-B76845828F14}"/>
                </c:ext>
              </c:extLst>
            </c:dLbl>
            <c:dLbl>
              <c:idx val="3"/>
              <c:delete val="1"/>
              <c:extLst>
                <c:ext xmlns:c15="http://schemas.microsoft.com/office/drawing/2012/chart" uri="{CE6537A1-D6FC-4f65-9D91-7224C49458BB}"/>
                <c:ext xmlns:c16="http://schemas.microsoft.com/office/drawing/2014/chart" uri="{C3380CC4-5D6E-409C-BE32-E72D297353CC}">
                  <c16:uniqueId val="{0000001C-D1E3-4316-94B7-B76845828F14}"/>
                </c:ext>
              </c:extLst>
            </c:dLbl>
            <c:dLbl>
              <c:idx val="4"/>
              <c:delete val="1"/>
              <c:extLst>
                <c:ext xmlns:c15="http://schemas.microsoft.com/office/drawing/2012/chart" uri="{CE6537A1-D6FC-4f65-9D91-7224C49458BB}"/>
                <c:ext xmlns:c16="http://schemas.microsoft.com/office/drawing/2014/chart" uri="{C3380CC4-5D6E-409C-BE32-E72D297353CC}">
                  <c16:uniqueId val="{0000001D-D1E3-4316-94B7-B76845828F14}"/>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4.6'!$B$38:$B$42</c:f>
              <c:strCache>
                <c:ptCount val="5"/>
                <c:pt idx="0">
                  <c:v>SY10</c:v>
                </c:pt>
                <c:pt idx="1">
                  <c:v>SY11</c:v>
                </c:pt>
                <c:pt idx="2">
                  <c:v>SY12</c:v>
                </c:pt>
                <c:pt idx="3">
                  <c:v>SY13</c:v>
                </c:pt>
                <c:pt idx="4">
                  <c:v>SY14</c:v>
                </c:pt>
              </c:strCache>
            </c:strRef>
          </c:cat>
          <c:val>
            <c:numRef>
              <c:f>'Fig 4.6'!$G$38:$G$42</c:f>
              <c:numCache>
                <c:formatCode>0.0%</c:formatCode>
                <c:ptCount val="5"/>
                <c:pt idx="0">
                  <c:v>0</c:v>
                </c:pt>
                <c:pt idx="1">
                  <c:v>0.16666666666666666</c:v>
                </c:pt>
                <c:pt idx="2">
                  <c:v>0</c:v>
                </c:pt>
                <c:pt idx="3">
                  <c:v>0</c:v>
                </c:pt>
                <c:pt idx="4">
                  <c:v>0</c:v>
                </c:pt>
              </c:numCache>
            </c:numRef>
          </c:val>
          <c:extLst>
            <c:ext xmlns:c16="http://schemas.microsoft.com/office/drawing/2014/chart" uri="{C3380CC4-5D6E-409C-BE32-E72D297353CC}">
              <c16:uniqueId val="{00000019-D1E3-4316-94B7-B76845828F14}"/>
            </c:ext>
          </c:extLst>
        </c:ser>
        <c:dLbls>
          <c:dLblPos val="ctr"/>
          <c:showLegendKey val="0"/>
          <c:showVal val="1"/>
          <c:showCatName val="0"/>
          <c:showSerName val="0"/>
          <c:showPercent val="0"/>
          <c:showBubbleSize val="0"/>
        </c:dLbls>
        <c:gapWidth val="20"/>
        <c:overlap val="100"/>
        <c:axId val="50492992"/>
        <c:axId val="50493472"/>
      </c:barChart>
      <c:catAx>
        <c:axId val="50492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50493472"/>
        <c:crosses val="autoZero"/>
        <c:auto val="1"/>
        <c:lblAlgn val="ctr"/>
        <c:lblOffset val="100"/>
        <c:noMultiLvlLbl val="0"/>
      </c:catAx>
      <c:valAx>
        <c:axId val="50493472"/>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Percentage</a:t>
                </a:r>
                <a:r>
                  <a:rPr lang="en-GB" baseline="0">
                    <a:solidFill>
                      <a:schemeClr val="tx1"/>
                    </a:solidFill>
                    <a:latin typeface="Verdana" panose="020B0604030504040204" pitchFamily="34" charset="0"/>
                    <a:ea typeface="Verdana" panose="020B0604030504040204" pitchFamily="34" charset="0"/>
                  </a:rPr>
                  <a:t> of audits</a:t>
                </a:r>
                <a:endParaRPr lang="en-GB">
                  <a:solidFill>
                    <a:schemeClr val="tx1"/>
                  </a:solidFill>
                  <a:latin typeface="Verdana" panose="020B0604030504040204" pitchFamily="34" charset="0"/>
                  <a:ea typeface="Verdana" panose="020B0604030504040204" pitchFamily="34" charset="0"/>
                </a:endParaRPr>
              </a:p>
            </c:rich>
          </c:tx>
          <c:layout>
            <c:manualLayout>
              <c:xMode val="edge"/>
              <c:yMode val="edge"/>
              <c:x val="1.0142487980253294E-2"/>
              <c:y val="0.269459755030621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50492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8942979171305"/>
          <c:y val="5.0925925925925923E-2"/>
          <c:w val="0.88262056960103641"/>
          <c:h val="0.84040172061825602"/>
        </c:manualLayout>
      </c:layout>
      <c:barChart>
        <c:barDir val="col"/>
        <c:grouping val="percentStacked"/>
        <c:varyColors val="0"/>
        <c:ser>
          <c:idx val="0"/>
          <c:order val="0"/>
          <c:tx>
            <c:v>Good</c:v>
          </c:tx>
          <c:spPr>
            <a:solidFill>
              <a:schemeClr val="accent1"/>
            </a:solidFill>
            <a:ln>
              <a:solidFill>
                <a:schemeClr val="tx1"/>
              </a:solidFill>
            </a:ln>
            <a:effectLst/>
          </c:spPr>
          <c:invertIfNegative val="0"/>
          <c:dLbls>
            <c:dLbl>
              <c:idx val="0"/>
              <c:layout>
                <c:manualLayout>
                  <c:x val="8.9283224786634183E-2"/>
                  <c:y val="-0.17633410672853839"/>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C4F-417F-9A11-3B637E57873D}"/>
                </c:ext>
              </c:extLst>
            </c:dLbl>
            <c:dLbl>
              <c:idx val="1"/>
              <c:layout>
                <c:manualLayout>
                  <c:x val="9.0796499783017709E-2"/>
                  <c:y val="-0.19489559164733189"/>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C4F-417F-9A11-3B637E57873D}"/>
                </c:ext>
              </c:extLst>
            </c:dLbl>
            <c:dLbl>
              <c:idx val="2"/>
              <c:delete val="1"/>
              <c:extLst>
                <c:ext xmlns:c15="http://schemas.microsoft.com/office/drawing/2012/chart" uri="{CE6537A1-D6FC-4f65-9D91-7224C49458BB}"/>
                <c:ext xmlns:c16="http://schemas.microsoft.com/office/drawing/2014/chart" uri="{C3380CC4-5D6E-409C-BE32-E72D297353CC}">
                  <c16:uniqueId val="{00000002-2C4F-417F-9A11-3B637E57873D}"/>
                </c:ext>
              </c:extLst>
            </c:dLbl>
            <c:dLbl>
              <c:idx val="3"/>
              <c:delete val="1"/>
              <c:extLst>
                <c:ext xmlns:c15="http://schemas.microsoft.com/office/drawing/2012/chart" uri="{CE6537A1-D6FC-4f65-9D91-7224C49458BB}"/>
                <c:ext xmlns:c16="http://schemas.microsoft.com/office/drawing/2014/chart" uri="{C3380CC4-5D6E-409C-BE32-E72D297353CC}">
                  <c16:uniqueId val="{00000003-2C4F-417F-9A11-3B637E57873D}"/>
                </c:ext>
              </c:extLst>
            </c:dLbl>
            <c:dLbl>
              <c:idx val="4"/>
              <c:layout>
                <c:manualLayout>
                  <c:x val="-9.2309774779401554E-2"/>
                  <c:y val="-0.18561484918793503"/>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C4F-417F-9A11-3B637E57873D}"/>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5.1'!$B$37:$B$41</c:f>
              <c:strCache>
                <c:ptCount val="5"/>
                <c:pt idx="0">
                  <c:v>SY10</c:v>
                </c:pt>
                <c:pt idx="1">
                  <c:v>SY11</c:v>
                </c:pt>
                <c:pt idx="2">
                  <c:v>SY12</c:v>
                </c:pt>
                <c:pt idx="3">
                  <c:v>SY13</c:v>
                </c:pt>
                <c:pt idx="4">
                  <c:v>SY14</c:v>
                </c:pt>
              </c:strCache>
            </c:strRef>
          </c:cat>
          <c:val>
            <c:numRef>
              <c:f>'Fig 5.1'!$C$37:$C$41</c:f>
              <c:numCache>
                <c:formatCode>0.0%</c:formatCode>
                <c:ptCount val="5"/>
                <c:pt idx="0">
                  <c:v>1.0526315789473684E-2</c:v>
                </c:pt>
                <c:pt idx="1">
                  <c:v>1.1494252873563218E-2</c:v>
                </c:pt>
                <c:pt idx="2">
                  <c:v>0</c:v>
                </c:pt>
                <c:pt idx="3">
                  <c:v>0</c:v>
                </c:pt>
                <c:pt idx="4">
                  <c:v>0.02</c:v>
                </c:pt>
              </c:numCache>
            </c:numRef>
          </c:val>
          <c:extLst>
            <c:ext xmlns:c16="http://schemas.microsoft.com/office/drawing/2014/chart" uri="{C3380CC4-5D6E-409C-BE32-E72D297353CC}">
              <c16:uniqueId val="{00000005-2C4F-417F-9A11-3B637E57873D}"/>
            </c:ext>
          </c:extLst>
        </c:ser>
        <c:ser>
          <c:idx val="1"/>
          <c:order val="1"/>
          <c:tx>
            <c:v>Satisfactory</c:v>
          </c:tx>
          <c:spPr>
            <a:solidFill>
              <a:schemeClr val="accent2"/>
            </a:solidFill>
            <a:ln>
              <a:solidFill>
                <a:schemeClr val="tx1"/>
              </a:solidFill>
            </a:ln>
            <a:effectLst/>
          </c:spPr>
          <c:invertIfNegative val="0"/>
          <c:dLbls>
            <c:dLbl>
              <c:idx val="0"/>
              <c:tx>
                <c:rich>
                  <a:bodyPr/>
                  <a:lstStyle/>
                  <a:p>
                    <a:fld id="{C69C92F9-E8E6-4835-B432-DA40BFBC2B22}" type="SERIESNAME">
                      <a:rPr lang="en-US"/>
                      <a:pPr/>
                      <a:t>[SERIES NAME]</a:t>
                    </a:fld>
                    <a:endParaRPr lang="en-US" baseline="0"/>
                  </a:p>
                  <a:p>
                    <a:fld id="{043AADDB-1E95-46A8-B712-6AA082AE4666}"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2C4F-417F-9A11-3B637E57873D}"/>
                </c:ext>
              </c:extLst>
            </c:dLbl>
            <c:dLbl>
              <c:idx val="1"/>
              <c:tx>
                <c:rich>
                  <a:bodyPr/>
                  <a:lstStyle/>
                  <a:p>
                    <a:fld id="{D3984E0C-930D-442A-9434-F91E0D695B7E}" type="SERIESNAME">
                      <a:rPr lang="en-US"/>
                      <a:pPr/>
                      <a:t>[SERIES NAME]</a:t>
                    </a:fld>
                    <a:endParaRPr lang="en-US" baseline="0"/>
                  </a:p>
                  <a:p>
                    <a:fld id="{75B92CB2-217D-4C57-8875-42FB00E29054}"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2C4F-417F-9A11-3B637E57873D}"/>
                </c:ext>
              </c:extLst>
            </c:dLbl>
            <c:dLbl>
              <c:idx val="2"/>
              <c:tx>
                <c:rich>
                  <a:bodyPr/>
                  <a:lstStyle/>
                  <a:p>
                    <a:fld id="{FE6F9FD7-A082-47C6-A4E5-EE068DA3A319}" type="SERIESNAME">
                      <a:rPr lang="en-US"/>
                      <a:pPr/>
                      <a:t>[SERIES NAME]</a:t>
                    </a:fld>
                    <a:endParaRPr lang="en-US" baseline="0"/>
                  </a:p>
                  <a:p>
                    <a:fld id="{DEFCB024-404E-4E61-BD4E-218A5EE9B1F5}"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2C4F-417F-9A11-3B637E57873D}"/>
                </c:ext>
              </c:extLst>
            </c:dLbl>
            <c:dLbl>
              <c:idx val="3"/>
              <c:tx>
                <c:rich>
                  <a:bodyPr/>
                  <a:lstStyle/>
                  <a:p>
                    <a:fld id="{ACA749E3-F5FA-4E8F-8240-4E147245ACB9}" type="SERIESNAME">
                      <a:rPr lang="en-US"/>
                      <a:pPr/>
                      <a:t>[SERIES NAME]</a:t>
                    </a:fld>
                    <a:endParaRPr lang="en-US" baseline="0"/>
                  </a:p>
                  <a:p>
                    <a:fld id="{80597EF7-73F5-46DB-ABAA-7F41A33A6B17}"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2C4F-417F-9A11-3B637E57873D}"/>
                </c:ext>
              </c:extLst>
            </c:dLbl>
            <c:dLbl>
              <c:idx val="4"/>
              <c:tx>
                <c:rich>
                  <a:bodyPr/>
                  <a:lstStyle/>
                  <a:p>
                    <a:fld id="{ADA4D7B3-F9CE-4086-8C59-53E99956BBF3}" type="SERIESNAME">
                      <a:rPr lang="en-US"/>
                      <a:pPr/>
                      <a:t>[SERIES NAME]</a:t>
                    </a:fld>
                    <a:endParaRPr lang="en-US" baseline="0"/>
                  </a:p>
                  <a:p>
                    <a:fld id="{B056B706-7284-47EE-AC7D-5B2D7DE4AC41}"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2C4F-417F-9A11-3B637E57873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5.1'!$B$37:$B$41</c:f>
              <c:strCache>
                <c:ptCount val="5"/>
                <c:pt idx="0">
                  <c:v>SY10</c:v>
                </c:pt>
                <c:pt idx="1">
                  <c:v>SY11</c:v>
                </c:pt>
                <c:pt idx="2">
                  <c:v>SY12</c:v>
                </c:pt>
                <c:pt idx="3">
                  <c:v>SY13</c:v>
                </c:pt>
                <c:pt idx="4">
                  <c:v>SY14</c:v>
                </c:pt>
              </c:strCache>
            </c:strRef>
          </c:cat>
          <c:val>
            <c:numRef>
              <c:f>'Fig 5.1'!$D$37:$D$41</c:f>
              <c:numCache>
                <c:formatCode>0.0%</c:formatCode>
                <c:ptCount val="5"/>
                <c:pt idx="0">
                  <c:v>0.31578947368421051</c:v>
                </c:pt>
                <c:pt idx="1">
                  <c:v>0.33333333333333331</c:v>
                </c:pt>
                <c:pt idx="2">
                  <c:v>8.5714285714285715E-2</c:v>
                </c:pt>
                <c:pt idx="3">
                  <c:v>0.22</c:v>
                </c:pt>
                <c:pt idx="4">
                  <c:v>0.18</c:v>
                </c:pt>
              </c:numCache>
            </c:numRef>
          </c:val>
          <c:extLst>
            <c:ext xmlns:c16="http://schemas.microsoft.com/office/drawing/2014/chart" uri="{C3380CC4-5D6E-409C-BE32-E72D297353CC}">
              <c16:uniqueId val="{0000000B-2C4F-417F-9A11-3B637E57873D}"/>
            </c:ext>
          </c:extLst>
        </c:ser>
        <c:ser>
          <c:idx val="2"/>
          <c:order val="2"/>
          <c:tx>
            <c:v>Weak</c:v>
          </c:tx>
          <c:spPr>
            <a:solidFill>
              <a:schemeClr val="accent3"/>
            </a:solidFill>
            <a:ln>
              <a:solidFill>
                <a:schemeClr val="tx1"/>
              </a:solidFill>
            </a:ln>
            <a:effectLst/>
          </c:spPr>
          <c:invertIfNegative val="0"/>
          <c:dLbls>
            <c:dLbl>
              <c:idx val="0"/>
              <c:tx>
                <c:rich>
                  <a:bodyPr/>
                  <a:lstStyle/>
                  <a:p>
                    <a:fld id="{8B5F9E21-0CD1-40B3-95A7-9490436C3D2D}" type="SERIESNAME">
                      <a:rPr lang="en-US"/>
                      <a:pPr/>
                      <a:t>[SERIES NAME]</a:t>
                    </a:fld>
                    <a:endParaRPr lang="en-US" baseline="0"/>
                  </a:p>
                  <a:p>
                    <a:fld id="{5549766B-1BD6-446F-8A72-6247C7D94416}"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2C4F-417F-9A11-3B637E57873D}"/>
                </c:ext>
              </c:extLst>
            </c:dLbl>
            <c:dLbl>
              <c:idx val="1"/>
              <c:tx>
                <c:rich>
                  <a:bodyPr/>
                  <a:lstStyle/>
                  <a:p>
                    <a:fld id="{B3F18E26-6E2D-44A8-93F3-9663DD430734}" type="SERIESNAME">
                      <a:rPr lang="en-US"/>
                      <a:pPr/>
                      <a:t>[SERIES NAME]</a:t>
                    </a:fld>
                    <a:endParaRPr lang="en-US" baseline="0"/>
                  </a:p>
                  <a:p>
                    <a:fld id="{CF6EF7FF-4B1B-44C3-9776-91427AA2DD07}"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2C4F-417F-9A11-3B637E57873D}"/>
                </c:ext>
              </c:extLst>
            </c:dLbl>
            <c:dLbl>
              <c:idx val="2"/>
              <c:tx>
                <c:rich>
                  <a:bodyPr/>
                  <a:lstStyle/>
                  <a:p>
                    <a:fld id="{EA88C196-CC51-4E7F-B249-E45E19927BB1}" type="SERIESNAME">
                      <a:rPr lang="en-US"/>
                      <a:pPr/>
                      <a:t>[SERIES NAME]</a:t>
                    </a:fld>
                    <a:endParaRPr lang="en-US" baseline="0"/>
                  </a:p>
                  <a:p>
                    <a:fld id="{BF6E8ECF-7267-4399-850A-54F2456B78AD}"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2C4F-417F-9A11-3B637E57873D}"/>
                </c:ext>
              </c:extLst>
            </c:dLbl>
            <c:dLbl>
              <c:idx val="3"/>
              <c:tx>
                <c:rich>
                  <a:bodyPr/>
                  <a:lstStyle/>
                  <a:p>
                    <a:fld id="{6D858140-9A0F-46F2-AAB6-8C27D6045A41}" type="SERIESNAME">
                      <a:rPr lang="en-US"/>
                      <a:pPr/>
                      <a:t>[SERIES NAME]</a:t>
                    </a:fld>
                    <a:endParaRPr lang="en-US" baseline="0"/>
                  </a:p>
                  <a:p>
                    <a:fld id="{3A563795-EB47-4FF4-B9A4-001540C9E275}"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2C4F-417F-9A11-3B637E57873D}"/>
                </c:ext>
              </c:extLst>
            </c:dLbl>
            <c:dLbl>
              <c:idx val="4"/>
              <c:tx>
                <c:rich>
                  <a:bodyPr/>
                  <a:lstStyle/>
                  <a:p>
                    <a:fld id="{D0964DF9-54D4-45ED-A08C-4D3F354F5E29}" type="SERIESNAME">
                      <a:rPr lang="en-US"/>
                      <a:pPr/>
                      <a:t>[SERIES NAME]</a:t>
                    </a:fld>
                    <a:endParaRPr lang="en-US" baseline="0"/>
                  </a:p>
                  <a:p>
                    <a:fld id="{F8D9031D-B088-4856-AF34-08FA8F36B1DA}"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2C4F-417F-9A11-3B637E57873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5.1'!$B$37:$B$41</c:f>
              <c:strCache>
                <c:ptCount val="5"/>
                <c:pt idx="0">
                  <c:v>SY10</c:v>
                </c:pt>
                <c:pt idx="1">
                  <c:v>SY11</c:v>
                </c:pt>
                <c:pt idx="2">
                  <c:v>SY12</c:v>
                </c:pt>
                <c:pt idx="3">
                  <c:v>SY13</c:v>
                </c:pt>
                <c:pt idx="4">
                  <c:v>SY14</c:v>
                </c:pt>
              </c:strCache>
            </c:strRef>
          </c:cat>
          <c:val>
            <c:numRef>
              <c:f>'Fig 5.1'!$E$37:$E$41</c:f>
              <c:numCache>
                <c:formatCode>0.0%</c:formatCode>
                <c:ptCount val="5"/>
                <c:pt idx="0">
                  <c:v>0.4</c:v>
                </c:pt>
                <c:pt idx="1">
                  <c:v>0.35632183908045978</c:v>
                </c:pt>
                <c:pt idx="2">
                  <c:v>0.5714285714285714</c:v>
                </c:pt>
                <c:pt idx="3">
                  <c:v>0.52</c:v>
                </c:pt>
                <c:pt idx="4">
                  <c:v>0.8</c:v>
                </c:pt>
              </c:numCache>
            </c:numRef>
          </c:val>
          <c:extLst>
            <c:ext xmlns:c16="http://schemas.microsoft.com/office/drawing/2014/chart" uri="{C3380CC4-5D6E-409C-BE32-E72D297353CC}">
              <c16:uniqueId val="{00000011-2C4F-417F-9A11-3B637E57873D}"/>
            </c:ext>
          </c:extLst>
        </c:ser>
        <c:ser>
          <c:idx val="3"/>
          <c:order val="3"/>
          <c:tx>
            <c:v>Unsatisfactory</c:v>
          </c:tx>
          <c:spPr>
            <a:solidFill>
              <a:schemeClr val="accent4"/>
            </a:solidFill>
            <a:ln>
              <a:solidFill>
                <a:schemeClr val="tx1"/>
              </a:solidFill>
            </a:ln>
            <a:effectLst/>
          </c:spPr>
          <c:invertIfNegative val="0"/>
          <c:dLbls>
            <c:dLbl>
              <c:idx val="0"/>
              <c:tx>
                <c:rich>
                  <a:bodyPr/>
                  <a:lstStyle/>
                  <a:p>
                    <a:fld id="{4E46A89D-1214-4EC0-82E6-A4FEF3EB4946}" type="SERIESNAME">
                      <a:rPr lang="en-US"/>
                      <a:pPr/>
                      <a:t>[SERIES NAME]</a:t>
                    </a:fld>
                    <a:endParaRPr lang="en-US" baseline="0"/>
                  </a:p>
                  <a:p>
                    <a:fld id="{E6DB25C7-2E8F-4C4D-A680-8A1FA84D8F7D}"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2C4F-417F-9A11-3B637E57873D}"/>
                </c:ext>
              </c:extLst>
            </c:dLbl>
            <c:dLbl>
              <c:idx val="1"/>
              <c:tx>
                <c:rich>
                  <a:bodyPr/>
                  <a:lstStyle/>
                  <a:p>
                    <a:fld id="{19F66264-1BBA-4CB1-82E2-96168D59663C}" type="SERIESNAME">
                      <a:rPr lang="en-US"/>
                      <a:pPr/>
                      <a:t>[SERIES NAME]</a:t>
                    </a:fld>
                    <a:endParaRPr lang="en-US" baseline="0"/>
                  </a:p>
                  <a:p>
                    <a:fld id="{2E21F151-CCF3-47DB-BB42-119D3825EFB7}"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2C4F-417F-9A11-3B637E57873D}"/>
                </c:ext>
              </c:extLst>
            </c:dLbl>
            <c:dLbl>
              <c:idx val="2"/>
              <c:tx>
                <c:rich>
                  <a:bodyPr/>
                  <a:lstStyle/>
                  <a:p>
                    <a:fld id="{22754A97-D7C1-4C35-9FEA-01882E3A9F74}" type="SERIESNAME">
                      <a:rPr lang="en-US"/>
                      <a:pPr/>
                      <a:t>[SERIES NAME]</a:t>
                    </a:fld>
                    <a:endParaRPr lang="en-US" baseline="0"/>
                  </a:p>
                  <a:p>
                    <a:fld id="{FC011894-225C-4B80-8C24-B08A3983D49B}"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2C4F-417F-9A11-3B637E57873D}"/>
                </c:ext>
              </c:extLst>
            </c:dLbl>
            <c:dLbl>
              <c:idx val="3"/>
              <c:tx>
                <c:rich>
                  <a:bodyPr/>
                  <a:lstStyle/>
                  <a:p>
                    <a:fld id="{0B1805EC-AF6A-4CBD-ADCE-A9B283A516D1}" type="SERIESNAME">
                      <a:rPr lang="en-US"/>
                      <a:pPr/>
                      <a:t>[SERIES NAME]</a:t>
                    </a:fld>
                    <a:endParaRPr lang="en-US" baseline="0"/>
                  </a:p>
                  <a:p>
                    <a:fld id="{643D7094-DEEC-4DB4-BBF9-35CD56F2AB20}"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2C4F-417F-9A11-3B637E57873D}"/>
                </c:ext>
              </c:extLst>
            </c:dLbl>
            <c:dLbl>
              <c:idx val="4"/>
              <c:delete val="1"/>
              <c:extLst>
                <c:ext xmlns:c15="http://schemas.microsoft.com/office/drawing/2012/chart" uri="{CE6537A1-D6FC-4f65-9D91-7224C49458BB}"/>
                <c:ext xmlns:c16="http://schemas.microsoft.com/office/drawing/2014/chart" uri="{C3380CC4-5D6E-409C-BE32-E72D297353CC}">
                  <c16:uniqueId val="{00000016-2C4F-417F-9A11-3B637E57873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5.1'!$B$37:$B$41</c:f>
              <c:strCache>
                <c:ptCount val="5"/>
                <c:pt idx="0">
                  <c:v>SY10</c:v>
                </c:pt>
                <c:pt idx="1">
                  <c:v>SY11</c:v>
                </c:pt>
                <c:pt idx="2">
                  <c:v>SY12</c:v>
                </c:pt>
                <c:pt idx="3">
                  <c:v>SY13</c:v>
                </c:pt>
                <c:pt idx="4">
                  <c:v>SY14</c:v>
                </c:pt>
              </c:strCache>
            </c:strRef>
          </c:cat>
          <c:val>
            <c:numRef>
              <c:f>'Fig 5.1'!$F$37:$F$41</c:f>
              <c:numCache>
                <c:formatCode>0.0%</c:formatCode>
                <c:ptCount val="5"/>
                <c:pt idx="0">
                  <c:v>0.27368421052631581</c:v>
                </c:pt>
                <c:pt idx="1">
                  <c:v>0.2988505747126437</c:v>
                </c:pt>
                <c:pt idx="2">
                  <c:v>0.34285714285714286</c:v>
                </c:pt>
                <c:pt idx="3">
                  <c:v>0.26</c:v>
                </c:pt>
                <c:pt idx="4">
                  <c:v>0</c:v>
                </c:pt>
              </c:numCache>
            </c:numRef>
          </c:val>
          <c:extLst>
            <c:ext xmlns:c16="http://schemas.microsoft.com/office/drawing/2014/chart" uri="{C3380CC4-5D6E-409C-BE32-E72D297353CC}">
              <c16:uniqueId val="{00000017-2C4F-417F-9A11-3B637E57873D}"/>
            </c:ext>
          </c:extLst>
        </c:ser>
        <c:dLbls>
          <c:dLblPos val="ctr"/>
          <c:showLegendKey val="0"/>
          <c:showVal val="1"/>
          <c:showCatName val="0"/>
          <c:showSerName val="0"/>
          <c:showPercent val="0"/>
          <c:showBubbleSize val="0"/>
        </c:dLbls>
        <c:gapWidth val="30"/>
        <c:overlap val="100"/>
        <c:axId val="1944787935"/>
        <c:axId val="1943721343"/>
      </c:barChart>
      <c:catAx>
        <c:axId val="19447879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43721343"/>
        <c:crosses val="autoZero"/>
        <c:auto val="1"/>
        <c:lblAlgn val="ctr"/>
        <c:lblOffset val="100"/>
        <c:noMultiLvlLbl val="0"/>
      </c:catAx>
      <c:valAx>
        <c:axId val="1943721343"/>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Percentage of audits</a:t>
                </a:r>
              </a:p>
            </c:rich>
          </c:tx>
          <c:layout>
            <c:manualLayout>
              <c:xMode val="edge"/>
              <c:yMode val="edge"/>
              <c:x val="2.0708636762227076E-3"/>
              <c:y val="0.219775430992897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44787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 5.2'!$C$34</c:f>
              <c:strCache>
                <c:ptCount val="1"/>
                <c:pt idx="0">
                  <c:v>Issue as a %
of all audit findings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5.2'!$B$35:$B$39</c:f>
              <c:strCache>
                <c:ptCount val="5"/>
                <c:pt idx="0">
                  <c:v>Issues with meter details</c:v>
                </c:pt>
                <c:pt idx="1">
                  <c:v>Insufficient evidence for commissioning date</c:v>
                </c:pt>
                <c:pt idx="2">
                  <c:v>Issues with station description</c:v>
                </c:pt>
                <c:pt idx="3">
                  <c:v>Issues with site capacity</c:v>
                </c:pt>
                <c:pt idx="4">
                  <c:v>Superuser details incorrect</c:v>
                </c:pt>
              </c:strCache>
            </c:strRef>
          </c:cat>
          <c:val>
            <c:numRef>
              <c:f>'Fig 5.2'!$C$35:$C$39</c:f>
              <c:numCache>
                <c:formatCode>0.0%</c:formatCode>
                <c:ptCount val="5"/>
                <c:pt idx="0">
                  <c:v>0.2467153285</c:v>
                </c:pt>
                <c:pt idx="1">
                  <c:v>0.2437956204</c:v>
                </c:pt>
                <c:pt idx="2">
                  <c:v>0.12700729929999999</c:v>
                </c:pt>
                <c:pt idx="3">
                  <c:v>9.3430656934306494E-2</c:v>
                </c:pt>
                <c:pt idx="4">
                  <c:v>5.5474452549999997E-2</c:v>
                </c:pt>
              </c:numCache>
            </c:numRef>
          </c:val>
          <c:extLst>
            <c:ext xmlns:c16="http://schemas.microsoft.com/office/drawing/2014/chart" uri="{C3380CC4-5D6E-409C-BE32-E72D297353CC}">
              <c16:uniqueId val="{00000000-53EE-4259-9A21-CB1B5431FBB3}"/>
            </c:ext>
          </c:extLst>
        </c:ser>
        <c:dLbls>
          <c:showLegendKey val="0"/>
          <c:showVal val="0"/>
          <c:showCatName val="0"/>
          <c:showSerName val="0"/>
          <c:showPercent val="0"/>
          <c:showBubbleSize val="0"/>
        </c:dLbls>
        <c:gapWidth val="50"/>
        <c:axId val="678714959"/>
        <c:axId val="678715919"/>
      </c:barChart>
      <c:catAx>
        <c:axId val="678714959"/>
        <c:scaling>
          <c:orientation val="maxMin"/>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78715919"/>
        <c:crosses val="autoZero"/>
        <c:auto val="1"/>
        <c:lblAlgn val="ctr"/>
        <c:lblOffset val="100"/>
        <c:noMultiLvlLbl val="0"/>
      </c:catAx>
      <c:valAx>
        <c:axId val="678715919"/>
        <c:scaling>
          <c:orientation val="minMax"/>
          <c:max val="0.25"/>
        </c:scaling>
        <c:delete val="0"/>
        <c:axPos val="b"/>
        <c:majorGridlines>
          <c:spPr>
            <a:ln w="952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Percentage of all audit</a:t>
                </a:r>
                <a:r>
                  <a:rPr lang="en-GB" baseline="0">
                    <a:solidFill>
                      <a:schemeClr val="tx1"/>
                    </a:solidFill>
                    <a:latin typeface="Verdana" panose="020B0604030504040204" pitchFamily="34" charset="0"/>
                    <a:ea typeface="Verdana" panose="020B0604030504040204" pitchFamily="34" charset="0"/>
                  </a:rPr>
                  <a:t> findings</a:t>
                </a:r>
                <a:endParaRPr lang="en-GB">
                  <a:solidFill>
                    <a:schemeClr val="tx1"/>
                  </a:solidFill>
                  <a:latin typeface="Verdana" panose="020B0604030504040204" pitchFamily="34" charset="0"/>
                  <a:ea typeface="Verdana" panose="020B0604030504040204" pitchFamily="34" charset="0"/>
                </a:endParaRPr>
              </a:p>
            </c:rich>
          </c:tx>
          <c:layout>
            <c:manualLayout>
              <c:xMode val="edge"/>
              <c:yMode val="edge"/>
              <c:x val="0.51944833636742482"/>
              <c:y val="0.9253790498409921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78714959"/>
        <c:crosses val="max"/>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8942979171305"/>
          <c:y val="5.0925925925925923E-2"/>
          <c:w val="0.88262056960103641"/>
          <c:h val="0.84040172061825602"/>
        </c:manualLayout>
      </c:layout>
      <c:barChart>
        <c:barDir val="col"/>
        <c:grouping val="percentStacked"/>
        <c:varyColors val="0"/>
        <c:ser>
          <c:idx val="0"/>
          <c:order val="0"/>
          <c:tx>
            <c:v>Good</c:v>
          </c:tx>
          <c:spPr>
            <a:solidFill>
              <a:schemeClr val="accent1"/>
            </a:solidFill>
            <a:ln>
              <a:solidFill>
                <a:schemeClr val="tx1"/>
              </a:solidFill>
            </a:ln>
            <a:effectLst/>
          </c:spPr>
          <c:invertIfNegative val="0"/>
          <c:dLbls>
            <c:dLbl>
              <c:idx val="0"/>
              <c:layout>
                <c:manualLayout>
                  <c:x val="-0.29743798154262974"/>
                  <c:y val="-7.7048418603769056E-2"/>
                </c:manualLayout>
              </c:layout>
              <c:tx>
                <c:rich>
                  <a:bodyPr/>
                  <a:lstStyle/>
                  <a:p>
                    <a:fld id="{520D27AD-0D72-41C3-A705-D14653472240}" type="SERIESNAME">
                      <a:rPr lang="en-US"/>
                      <a:pPr/>
                      <a:t>[SERIES NAME]</a:t>
                    </a:fld>
                    <a:endParaRPr lang="en-US" baseline="0"/>
                  </a:p>
                  <a:p>
                    <a:fld id="{C1CEE8E1-7B48-46BA-8DE5-BB56958096CF}"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D6A-42A5-A10A-21552E56808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5.3'!$B$37:$B$37</c:f>
              <c:strCache>
                <c:ptCount val="1"/>
                <c:pt idx="0">
                  <c:v>SY14</c:v>
                </c:pt>
              </c:strCache>
            </c:strRef>
          </c:cat>
          <c:val>
            <c:numRef>
              <c:f>'Fig 5.3'!$C$37:$C$37</c:f>
              <c:numCache>
                <c:formatCode>0.0%</c:formatCode>
                <c:ptCount val="1"/>
                <c:pt idx="0">
                  <c:v>2.6315789473684209E-2</c:v>
                </c:pt>
              </c:numCache>
            </c:numRef>
          </c:val>
          <c:extLst>
            <c:ext xmlns:c16="http://schemas.microsoft.com/office/drawing/2014/chart" uri="{C3380CC4-5D6E-409C-BE32-E72D297353CC}">
              <c16:uniqueId val="{00000005-DD6A-42A5-A10A-21552E56808A}"/>
            </c:ext>
          </c:extLst>
        </c:ser>
        <c:ser>
          <c:idx val="1"/>
          <c:order val="1"/>
          <c:tx>
            <c:v>Satisfactory</c:v>
          </c:tx>
          <c:spPr>
            <a:solidFill>
              <a:schemeClr val="accent2"/>
            </a:solidFill>
            <a:ln>
              <a:solidFill>
                <a:schemeClr val="tx1"/>
              </a:solidFill>
            </a:ln>
            <a:effectLst/>
          </c:spPr>
          <c:invertIfNegative val="0"/>
          <c:dLbls>
            <c:dLbl>
              <c:idx val="0"/>
              <c:tx>
                <c:rich>
                  <a:bodyPr/>
                  <a:lstStyle/>
                  <a:p>
                    <a:fld id="{ADA4D7B3-F9CE-4086-8C59-53E99956BBF3}" type="SERIESNAME">
                      <a:rPr lang="en-US"/>
                      <a:pPr/>
                      <a:t>[SERIES NAME]</a:t>
                    </a:fld>
                    <a:endParaRPr lang="en-US" baseline="0"/>
                  </a:p>
                  <a:p>
                    <a:fld id="{B056B706-7284-47EE-AC7D-5B2D7DE4AC41}"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DD6A-42A5-A10A-21552E56808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5.3'!$B$37:$B$37</c:f>
              <c:strCache>
                <c:ptCount val="1"/>
                <c:pt idx="0">
                  <c:v>SY14</c:v>
                </c:pt>
              </c:strCache>
            </c:strRef>
          </c:cat>
          <c:val>
            <c:numRef>
              <c:f>'Fig 5.3'!$D$37:$D$37</c:f>
              <c:numCache>
                <c:formatCode>0.0%</c:formatCode>
                <c:ptCount val="1"/>
                <c:pt idx="0">
                  <c:v>0.10526315789473684</c:v>
                </c:pt>
              </c:numCache>
            </c:numRef>
          </c:val>
          <c:extLst>
            <c:ext xmlns:c16="http://schemas.microsoft.com/office/drawing/2014/chart" uri="{C3380CC4-5D6E-409C-BE32-E72D297353CC}">
              <c16:uniqueId val="{0000000B-DD6A-42A5-A10A-21552E56808A}"/>
            </c:ext>
          </c:extLst>
        </c:ser>
        <c:ser>
          <c:idx val="2"/>
          <c:order val="2"/>
          <c:tx>
            <c:v>Weak</c:v>
          </c:tx>
          <c:spPr>
            <a:solidFill>
              <a:schemeClr val="accent3"/>
            </a:solidFill>
            <a:ln>
              <a:solidFill>
                <a:schemeClr val="tx1"/>
              </a:solidFill>
            </a:ln>
            <a:effectLst/>
          </c:spPr>
          <c:invertIfNegative val="0"/>
          <c:dLbls>
            <c:dLbl>
              <c:idx val="0"/>
              <c:tx>
                <c:rich>
                  <a:bodyPr/>
                  <a:lstStyle/>
                  <a:p>
                    <a:fld id="{D0964DF9-54D4-45ED-A08C-4D3F354F5E29}" type="SERIESNAME">
                      <a:rPr lang="en-US"/>
                      <a:pPr/>
                      <a:t>[SERIES NAME]</a:t>
                    </a:fld>
                    <a:endParaRPr lang="en-US" baseline="0"/>
                  </a:p>
                  <a:p>
                    <a:fld id="{F8D9031D-B088-4856-AF34-08FA8F36B1DA}"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DD6A-42A5-A10A-21552E56808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5.3'!$B$37:$B$37</c:f>
              <c:strCache>
                <c:ptCount val="1"/>
                <c:pt idx="0">
                  <c:v>SY14</c:v>
                </c:pt>
              </c:strCache>
            </c:strRef>
          </c:cat>
          <c:val>
            <c:numRef>
              <c:f>'Fig 5.3'!$E$37:$E$37</c:f>
              <c:numCache>
                <c:formatCode>0.0%</c:formatCode>
                <c:ptCount val="1"/>
                <c:pt idx="0">
                  <c:v>0.84210526315789469</c:v>
                </c:pt>
              </c:numCache>
            </c:numRef>
          </c:val>
          <c:extLst>
            <c:ext xmlns:c16="http://schemas.microsoft.com/office/drawing/2014/chart" uri="{C3380CC4-5D6E-409C-BE32-E72D297353CC}">
              <c16:uniqueId val="{00000011-DD6A-42A5-A10A-21552E56808A}"/>
            </c:ext>
          </c:extLst>
        </c:ser>
        <c:ser>
          <c:idx val="3"/>
          <c:order val="3"/>
          <c:tx>
            <c:v>Unsatisfactory</c:v>
          </c:tx>
          <c:spPr>
            <a:solidFill>
              <a:schemeClr val="accent4"/>
            </a:solidFill>
            <a:ln>
              <a:solidFill>
                <a:schemeClr val="tx1"/>
              </a:solidFill>
            </a:ln>
            <a:effectLst/>
          </c:spPr>
          <c:invertIfNegative val="0"/>
          <c:dLbls>
            <c:dLbl>
              <c:idx val="0"/>
              <c:layout>
                <c:manualLayout>
                  <c:x val="0.33283458054095583"/>
                  <c:y val="7.7025163440897104E-2"/>
                </c:manualLayout>
              </c:layout>
              <c:tx>
                <c:rich>
                  <a:bodyPr/>
                  <a:lstStyle/>
                  <a:p>
                    <a:fld id="{4202B13A-1D43-47C2-955D-1F97FC1C094B}" type="SERIESNAME">
                      <a:rPr lang="en-US"/>
                      <a:pPr/>
                      <a:t>[SERIES NAME]</a:t>
                    </a:fld>
                    <a:endParaRPr lang="en-US" baseline="0"/>
                  </a:p>
                  <a:p>
                    <a:fld id="{741199BA-B7F6-4BD6-ABA8-2C4697063188}"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DD6A-42A5-A10A-21552E56808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5.3'!$B$37:$B$37</c:f>
              <c:strCache>
                <c:ptCount val="1"/>
                <c:pt idx="0">
                  <c:v>SY14</c:v>
                </c:pt>
              </c:strCache>
            </c:strRef>
          </c:cat>
          <c:val>
            <c:numRef>
              <c:f>'Fig 5.3'!$F$37:$F$37</c:f>
              <c:numCache>
                <c:formatCode>0.0%</c:formatCode>
                <c:ptCount val="1"/>
                <c:pt idx="0">
                  <c:v>2.6315789473684209E-2</c:v>
                </c:pt>
              </c:numCache>
            </c:numRef>
          </c:val>
          <c:extLst>
            <c:ext xmlns:c16="http://schemas.microsoft.com/office/drawing/2014/chart" uri="{C3380CC4-5D6E-409C-BE32-E72D297353CC}">
              <c16:uniqueId val="{00000017-DD6A-42A5-A10A-21552E56808A}"/>
            </c:ext>
          </c:extLst>
        </c:ser>
        <c:dLbls>
          <c:dLblPos val="ctr"/>
          <c:showLegendKey val="0"/>
          <c:showVal val="1"/>
          <c:showCatName val="0"/>
          <c:showSerName val="0"/>
          <c:showPercent val="0"/>
          <c:showBubbleSize val="0"/>
        </c:dLbls>
        <c:gapWidth val="100"/>
        <c:overlap val="100"/>
        <c:axId val="1944787935"/>
        <c:axId val="1943721343"/>
      </c:barChart>
      <c:catAx>
        <c:axId val="19447879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43721343"/>
        <c:crosses val="autoZero"/>
        <c:auto val="1"/>
        <c:lblAlgn val="ctr"/>
        <c:lblOffset val="100"/>
        <c:noMultiLvlLbl val="0"/>
      </c:catAx>
      <c:valAx>
        <c:axId val="1943721343"/>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Percentage of audits</a:t>
                </a:r>
              </a:p>
            </c:rich>
          </c:tx>
          <c:layout>
            <c:manualLayout>
              <c:xMode val="edge"/>
              <c:yMode val="edge"/>
              <c:x val="2.0708205518975139E-3"/>
              <c:y val="0.2885927330099585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44787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30337960332278"/>
          <c:y val="3.1976744186046513E-2"/>
          <c:w val="0.77155951511215737"/>
          <c:h val="0.78455169787714363"/>
        </c:manualLayout>
      </c:layout>
      <c:barChart>
        <c:barDir val="col"/>
        <c:grouping val="clustered"/>
        <c:varyColors val="0"/>
        <c:ser>
          <c:idx val="0"/>
          <c:order val="0"/>
          <c:tx>
            <c:v>Number of installations</c:v>
          </c:tx>
          <c:spPr>
            <a:solidFill>
              <a:schemeClr val="accent1"/>
            </a:solidFill>
            <a:ln>
              <a:solidFill>
                <a:schemeClr val="tx1"/>
              </a:solidFill>
            </a:ln>
            <a:effectLst/>
          </c:spPr>
          <c:invertIfNegative val="0"/>
          <c:dLbls>
            <c:dLbl>
              <c:idx val="3"/>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BB-4AED-97F4-E0A07FFCD88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2.4'!$B$35:$B$38</c:f>
              <c:strCache>
                <c:ptCount val="4"/>
                <c:pt idx="0">
                  <c:v>Solar PV</c:v>
                </c:pt>
                <c:pt idx="1">
                  <c:v>Wind</c:v>
                </c:pt>
                <c:pt idx="2">
                  <c:v>Hydro</c:v>
                </c:pt>
                <c:pt idx="3">
                  <c:v>Anaerobic digestion</c:v>
                </c:pt>
              </c:strCache>
            </c:strRef>
          </c:cat>
          <c:val>
            <c:numRef>
              <c:f>'Fig 2.4'!$C$35:$C$38</c:f>
              <c:numCache>
                <c:formatCode>#,##0</c:formatCode>
                <c:ptCount val="4"/>
                <c:pt idx="0">
                  <c:v>3765</c:v>
                </c:pt>
                <c:pt idx="1">
                  <c:v>2087</c:v>
                </c:pt>
                <c:pt idx="2">
                  <c:v>632</c:v>
                </c:pt>
                <c:pt idx="3">
                  <c:v>429</c:v>
                </c:pt>
              </c:numCache>
            </c:numRef>
          </c:val>
          <c:extLst>
            <c:ext xmlns:c16="http://schemas.microsoft.com/office/drawing/2014/chart" uri="{C3380CC4-5D6E-409C-BE32-E72D297353CC}">
              <c16:uniqueId val="{00000002-F1BB-4AED-97F4-E0A07FFCD882}"/>
            </c:ext>
          </c:extLst>
        </c:ser>
        <c:ser>
          <c:idx val="3"/>
          <c:order val="2"/>
          <c:tx>
            <c:v>blank2</c:v>
          </c:tx>
          <c:spPr>
            <a:solidFill>
              <a:schemeClr val="accent4"/>
            </a:solidFill>
            <a:ln>
              <a:noFill/>
            </a:ln>
            <a:effectLst/>
          </c:spPr>
          <c:invertIfNegative val="0"/>
          <c:cat>
            <c:strRef>
              <c:f>'Fig 2.4'!$B$35:$B$38</c:f>
              <c:strCache>
                <c:ptCount val="4"/>
                <c:pt idx="0">
                  <c:v>Solar PV</c:v>
                </c:pt>
                <c:pt idx="1">
                  <c:v>Wind</c:v>
                </c:pt>
                <c:pt idx="2">
                  <c:v>Hydro</c:v>
                </c:pt>
                <c:pt idx="3">
                  <c:v>Anaerobic digestion</c:v>
                </c:pt>
              </c:strCache>
            </c:strRef>
          </c:cat>
          <c:val>
            <c:numRef>
              <c:f>'Fig 2.4'!$H$35:$H$38</c:f>
              <c:numCache>
                <c:formatCode>General</c:formatCode>
                <c:ptCount val="4"/>
              </c:numCache>
            </c:numRef>
          </c:val>
          <c:extLst>
            <c:ext xmlns:c16="http://schemas.microsoft.com/office/drawing/2014/chart" uri="{C3380CC4-5D6E-409C-BE32-E72D297353CC}">
              <c16:uniqueId val="{00000003-F1BB-4AED-97F4-E0A07FFCD882}"/>
            </c:ext>
          </c:extLst>
        </c:ser>
        <c:dLbls>
          <c:showLegendKey val="0"/>
          <c:showVal val="0"/>
          <c:showCatName val="0"/>
          <c:showSerName val="0"/>
          <c:showPercent val="0"/>
          <c:showBubbleSize val="0"/>
        </c:dLbls>
        <c:gapWidth val="90"/>
        <c:axId val="2141879248"/>
        <c:axId val="354616240"/>
      </c:barChart>
      <c:barChart>
        <c:barDir val="col"/>
        <c:grouping val="clustered"/>
        <c:varyColors val="0"/>
        <c:ser>
          <c:idx val="2"/>
          <c:order val="1"/>
          <c:tx>
            <c:v>blank1</c:v>
          </c:tx>
          <c:spPr>
            <a:solidFill>
              <a:schemeClr val="accent3"/>
            </a:solidFill>
            <a:ln>
              <a:noFill/>
            </a:ln>
            <a:effectLst/>
          </c:spPr>
          <c:invertIfNegative val="0"/>
          <c:dLbls>
            <c:delete val="1"/>
          </c:dLbls>
          <c:cat>
            <c:strRef>
              <c:f>'Fig 2.4'!$B$35:$B$38</c:f>
              <c:strCache>
                <c:ptCount val="4"/>
                <c:pt idx="0">
                  <c:v>Solar PV</c:v>
                </c:pt>
                <c:pt idx="1">
                  <c:v>Wind</c:v>
                </c:pt>
                <c:pt idx="2">
                  <c:v>Hydro</c:v>
                </c:pt>
                <c:pt idx="3">
                  <c:v>Anaerobic digestion</c:v>
                </c:pt>
              </c:strCache>
            </c:strRef>
          </c:cat>
          <c:val>
            <c:numRef>
              <c:f>'Fig 2.4'!$H$35:$H$38</c:f>
              <c:numCache>
                <c:formatCode>General</c:formatCode>
                <c:ptCount val="4"/>
              </c:numCache>
            </c:numRef>
          </c:val>
          <c:extLst>
            <c:ext xmlns:c16="http://schemas.microsoft.com/office/drawing/2014/chart" uri="{C3380CC4-5D6E-409C-BE32-E72D297353CC}">
              <c16:uniqueId val="{00000004-F1BB-4AED-97F4-E0A07FFCD882}"/>
            </c:ext>
          </c:extLst>
        </c:ser>
        <c:ser>
          <c:idx val="1"/>
          <c:order val="3"/>
          <c:tx>
            <c:v>Capacity (MW)</c:v>
          </c:tx>
          <c:spPr>
            <a:solidFill>
              <a:schemeClr val="accent4"/>
            </a:solidFill>
            <a:ln>
              <a:solidFill>
                <a:schemeClr val="tx1"/>
              </a:solidFill>
            </a:ln>
            <a:effectLst/>
          </c:spPr>
          <c:invertIfNegative val="0"/>
          <c:dLbls>
            <c:dLbl>
              <c:idx val="0"/>
              <c:tx>
                <c:rich>
                  <a:bodyPr/>
                  <a:lstStyle/>
                  <a:p>
                    <a:fld id="{C4CDBA67-007A-464E-8D95-156549940EBD}" type="VALUE">
                      <a:rPr lang="en-US"/>
                      <a:pPr/>
                      <a:t>[VALUE]</a:t>
                    </a:fld>
                    <a:r>
                      <a:rPr lang="en-US"/>
                      <a:t> MW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F1BB-4AED-97F4-E0A07FFCD882}"/>
                </c:ext>
              </c:extLst>
            </c:dLbl>
            <c:dLbl>
              <c:idx val="1"/>
              <c:tx>
                <c:rich>
                  <a:bodyPr/>
                  <a:lstStyle/>
                  <a:p>
                    <a:fld id="{8A7A7331-4523-4C31-BF76-AA133710B23C}" type="VALUE">
                      <a:rPr lang="en-US"/>
                      <a:pPr/>
                      <a:t>[VALUE]</a:t>
                    </a:fld>
                    <a:r>
                      <a:rPr lang="en-US"/>
                      <a:t> MW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F1BB-4AED-97F4-E0A07FFCD882}"/>
                </c:ext>
              </c:extLst>
            </c:dLbl>
            <c:dLbl>
              <c:idx val="2"/>
              <c:tx>
                <c:rich>
                  <a:bodyPr/>
                  <a:lstStyle/>
                  <a:p>
                    <a:fld id="{B478FA5C-EF50-45CE-ABEF-AAFA1B1ED1DB}"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1BB-4AED-97F4-E0A07FFCD882}"/>
                </c:ext>
              </c:extLst>
            </c:dLbl>
            <c:dLbl>
              <c:idx val="3"/>
              <c:tx>
                <c:rich>
                  <a:bodyPr/>
                  <a:lstStyle/>
                  <a:p>
                    <a:fld id="{FE8CDC9A-F0FB-48F7-A414-E87DAB45963A}"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F1BB-4AED-97F4-E0A07FFCD882}"/>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2.4'!$B$35:$B$38</c:f>
              <c:strCache>
                <c:ptCount val="4"/>
                <c:pt idx="0">
                  <c:v>Solar PV</c:v>
                </c:pt>
                <c:pt idx="1">
                  <c:v>Wind</c:v>
                </c:pt>
                <c:pt idx="2">
                  <c:v>Hydro</c:v>
                </c:pt>
                <c:pt idx="3">
                  <c:v>Anaerobic digestion</c:v>
                </c:pt>
              </c:strCache>
            </c:strRef>
          </c:cat>
          <c:val>
            <c:numRef>
              <c:f>'Fig 2.4'!$E$35:$E$38</c:f>
              <c:numCache>
                <c:formatCode>#,##0.00</c:formatCode>
                <c:ptCount val="4"/>
                <c:pt idx="0">
                  <c:v>1724.8841749999995</c:v>
                </c:pt>
                <c:pt idx="1">
                  <c:v>719.00181999999973</c:v>
                </c:pt>
                <c:pt idx="2">
                  <c:v>256.23498999999998</c:v>
                </c:pt>
                <c:pt idx="3">
                  <c:v>299.49349999999998</c:v>
                </c:pt>
              </c:numCache>
            </c:numRef>
          </c:val>
          <c:extLst>
            <c:ext xmlns:c16="http://schemas.microsoft.com/office/drawing/2014/chart" uri="{C3380CC4-5D6E-409C-BE32-E72D297353CC}">
              <c16:uniqueId val="{00000007-F1BB-4AED-97F4-E0A07FFCD882}"/>
            </c:ext>
          </c:extLst>
        </c:ser>
        <c:dLbls>
          <c:dLblPos val="inEnd"/>
          <c:showLegendKey val="0"/>
          <c:showVal val="1"/>
          <c:showCatName val="0"/>
          <c:showSerName val="0"/>
          <c:showPercent val="0"/>
          <c:showBubbleSize val="0"/>
        </c:dLbls>
        <c:gapWidth val="90"/>
        <c:axId val="2141876368"/>
        <c:axId val="1361080896"/>
      </c:barChart>
      <c:catAx>
        <c:axId val="2141879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354616240"/>
        <c:crosses val="autoZero"/>
        <c:auto val="1"/>
        <c:lblAlgn val="ctr"/>
        <c:lblOffset val="100"/>
        <c:noMultiLvlLbl val="0"/>
      </c:catAx>
      <c:valAx>
        <c:axId val="354616240"/>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solidFill>
                      <a:sysClr val="windowText" lastClr="000000"/>
                    </a:solidFill>
                    <a:latin typeface="Verdana" panose="020B0604030504040204" pitchFamily="34" charset="0"/>
                    <a:ea typeface="Verdana" panose="020B0604030504040204" pitchFamily="34" charset="0"/>
                  </a:rPr>
                  <a:t>Number</a:t>
                </a:r>
                <a:r>
                  <a:rPr lang="en-GB" baseline="0">
                    <a:solidFill>
                      <a:sysClr val="windowText" lastClr="000000"/>
                    </a:solidFill>
                    <a:latin typeface="Verdana" panose="020B0604030504040204" pitchFamily="34" charset="0"/>
                    <a:ea typeface="Verdana" panose="020B0604030504040204" pitchFamily="34" charset="0"/>
                  </a:rPr>
                  <a:t> of installations</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3.3124806767575107E-3"/>
              <c:y val="0.225626716718549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2141879248"/>
        <c:crosses val="autoZero"/>
        <c:crossBetween val="between"/>
      </c:valAx>
      <c:valAx>
        <c:axId val="136108089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ysClr val="windowText" lastClr="000000"/>
                    </a:solidFill>
                    <a:latin typeface="Verdana" panose="020B0604030504040204" pitchFamily="34" charset="0"/>
                    <a:ea typeface="Verdana" panose="020B0604030504040204" pitchFamily="34" charset="0"/>
                  </a:rPr>
                  <a:t>Capacity (MW)</a:t>
                </a:r>
              </a:p>
            </c:rich>
          </c:tx>
          <c:layout>
            <c:manualLayout>
              <c:xMode val="edge"/>
              <c:yMode val="edge"/>
              <c:x val="0.97373515166274316"/>
              <c:y val="0.27580678062910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2141876368"/>
        <c:crosses val="max"/>
        <c:crossBetween val="between"/>
        <c:majorUnit val="250"/>
      </c:valAx>
      <c:catAx>
        <c:axId val="2141876368"/>
        <c:scaling>
          <c:orientation val="minMax"/>
        </c:scaling>
        <c:delete val="1"/>
        <c:axPos val="b"/>
        <c:numFmt formatCode="General" sourceLinked="1"/>
        <c:majorTickMark val="out"/>
        <c:minorTickMark val="none"/>
        <c:tickLblPos val="nextTo"/>
        <c:crossAx val="136108089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7.9535564304461931E-2"/>
          <c:y val="0.92200421168284197"/>
          <c:w val="0.77759553805774273"/>
          <c:h val="4.89260208752975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 5.4'!$C$34</c:f>
              <c:strCache>
                <c:ptCount val="1"/>
                <c:pt idx="0">
                  <c:v>Issue as a %
of all audit findings</c:v>
                </c:pt>
              </c:strCache>
            </c:strRef>
          </c:tx>
          <c:spPr>
            <a:solidFill>
              <a:schemeClr val="accent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Vani" panose="02040502050405020303" pitchFamily="18"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5.4'!$B$35:$B$39</c:f>
              <c:strCache>
                <c:ptCount val="5"/>
                <c:pt idx="0">
                  <c:v>Insufficient evidence for commissioning date</c:v>
                </c:pt>
                <c:pt idx="1">
                  <c:v>Issues with meter details</c:v>
                </c:pt>
                <c:pt idx="2">
                  <c:v>Issues with station description</c:v>
                </c:pt>
                <c:pt idx="3">
                  <c:v>Issues with site capacity</c:v>
                </c:pt>
                <c:pt idx="4">
                  <c:v>Superuser details incorrect</c:v>
                </c:pt>
              </c:strCache>
            </c:strRef>
          </c:cat>
          <c:val>
            <c:numRef>
              <c:f>'Fig 5.4'!$C$35:$C$39</c:f>
              <c:numCache>
                <c:formatCode>0.0%</c:formatCode>
                <c:ptCount val="5"/>
                <c:pt idx="0">
                  <c:v>0.27493261460000001</c:v>
                </c:pt>
                <c:pt idx="1">
                  <c:v>0.1738544474</c:v>
                </c:pt>
                <c:pt idx="2">
                  <c:v>0.14420485180000001</c:v>
                </c:pt>
                <c:pt idx="3">
                  <c:v>9.7035040429999997E-2</c:v>
                </c:pt>
                <c:pt idx="4">
                  <c:v>4.5822102429999997E-2</c:v>
                </c:pt>
              </c:numCache>
            </c:numRef>
          </c:val>
          <c:extLst>
            <c:ext xmlns:c16="http://schemas.microsoft.com/office/drawing/2014/chart" uri="{C3380CC4-5D6E-409C-BE32-E72D297353CC}">
              <c16:uniqueId val="{00000000-E9C5-4817-B146-37B3CB1FB716}"/>
            </c:ext>
          </c:extLst>
        </c:ser>
        <c:dLbls>
          <c:showLegendKey val="0"/>
          <c:showVal val="0"/>
          <c:showCatName val="0"/>
          <c:showSerName val="0"/>
          <c:showPercent val="0"/>
          <c:showBubbleSize val="0"/>
        </c:dLbls>
        <c:gapWidth val="50"/>
        <c:axId val="678714959"/>
        <c:axId val="678715919"/>
      </c:barChart>
      <c:catAx>
        <c:axId val="678714959"/>
        <c:scaling>
          <c:orientation val="maxMin"/>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78715919"/>
        <c:crosses val="autoZero"/>
        <c:auto val="1"/>
        <c:lblAlgn val="ctr"/>
        <c:lblOffset val="100"/>
        <c:noMultiLvlLbl val="0"/>
      </c:catAx>
      <c:valAx>
        <c:axId val="678715919"/>
        <c:scaling>
          <c:orientation val="minMax"/>
        </c:scaling>
        <c:delete val="0"/>
        <c:axPos val="b"/>
        <c:majorGridlines>
          <c:spPr>
            <a:ln w="952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Percentage of all audit</a:t>
                </a:r>
                <a:r>
                  <a:rPr lang="en-GB" baseline="0">
                    <a:solidFill>
                      <a:schemeClr val="tx1"/>
                    </a:solidFill>
                    <a:latin typeface="Verdana" panose="020B0604030504040204" pitchFamily="34" charset="0"/>
                    <a:ea typeface="Verdana" panose="020B0604030504040204" pitchFamily="34" charset="0"/>
                  </a:rPr>
                  <a:t> findings</a:t>
                </a:r>
                <a:endParaRPr lang="en-GB">
                  <a:solidFill>
                    <a:schemeClr val="tx1"/>
                  </a:solidFill>
                  <a:latin typeface="Verdana" panose="020B0604030504040204" pitchFamily="34" charset="0"/>
                  <a:ea typeface="Verdana" panose="020B0604030504040204" pitchFamily="34" charset="0"/>
                </a:endParaRPr>
              </a:p>
            </c:rich>
          </c:tx>
          <c:layout>
            <c:manualLayout>
              <c:xMode val="edge"/>
              <c:yMode val="edge"/>
              <c:x val="0.51944833636742482"/>
              <c:y val="0.9253790498409921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78714959"/>
        <c:crosses val="max"/>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477806648374724E-2"/>
          <c:y val="4.5548654244306416E-2"/>
          <c:w val="0.79557409852967709"/>
          <c:h val="0.79233696946207366"/>
        </c:manualLayout>
      </c:layout>
      <c:barChart>
        <c:barDir val="col"/>
        <c:grouping val="clustered"/>
        <c:varyColors val="0"/>
        <c:ser>
          <c:idx val="0"/>
          <c:order val="0"/>
          <c:tx>
            <c:strRef>
              <c:f>'Fig 5.5'!$B$40</c:f>
              <c:strCache>
                <c:ptCount val="1"/>
                <c:pt idx="0">
                  <c:v>Prevented and detected error and fraud</c:v>
                </c:pt>
              </c:strCache>
            </c:strRef>
          </c:tx>
          <c:spPr>
            <a:solidFill>
              <a:srgbClr val="F46A25"/>
            </a:solidFill>
            <a:ln w="3175">
              <a:solidFill>
                <a:sysClr val="windowText" lastClr="000000"/>
              </a:solidFill>
            </a:ln>
            <a:effectLst/>
          </c:spPr>
          <c:invertIfNegative val="0"/>
          <c:dLbls>
            <c:dLbl>
              <c:idx val="0"/>
              <c:numFmt formatCode="&quot;£&quot;#,##0.00" sourceLinked="0"/>
              <c:spPr>
                <a:noFill/>
                <a:ln w="3175">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D6-4268-9597-515D19518B33}"/>
                </c:ext>
              </c:extLst>
            </c:dLbl>
            <c:dLbl>
              <c:idx val="1"/>
              <c:numFmt formatCode="&quot;£&quot;#,##0.00" sourceLinked="0"/>
              <c:spPr>
                <a:noFill/>
                <a:ln w="3175">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1F-4EC9-B74C-2012CA2AD23F}"/>
                </c:ext>
              </c:extLst>
            </c:dLbl>
            <c:dLbl>
              <c:idx val="2"/>
              <c:numFmt formatCode="&quot;£&quot;#,##0.00" sourceLinked="0"/>
              <c:spPr>
                <a:xfrm>
                  <a:off x="5911265" y="3639494"/>
                  <a:ext cx="447211" cy="201285"/>
                </a:xfrm>
                <a:noFill/>
                <a:ln w="317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2272"/>
                        <a:gd name="adj2" fmla="val -2444"/>
                      </a:avLst>
                    </a:prstGeom>
                    <a:noFill/>
                    <a:ln>
                      <a:noFill/>
                    </a:ln>
                  </c15:spPr>
                  <c15:layout>
                    <c:manualLayout>
                      <c:w val="5.2002084678796898E-2"/>
                      <c:h val="4.1943207905458885E-2"/>
                    </c:manualLayout>
                  </c15:layout>
                </c:ext>
                <c:ext xmlns:c16="http://schemas.microsoft.com/office/drawing/2014/chart" uri="{C3380CC4-5D6E-409C-BE32-E72D297353CC}">
                  <c16:uniqueId val="{00000001-FC1F-4EC9-B74C-2012CA2AD23F}"/>
                </c:ext>
              </c:extLst>
            </c:dLbl>
            <c:dLbl>
              <c:idx val="3"/>
              <c:numFmt formatCode="&quot;£&quot;#,##0.00" sourceLinked="0"/>
              <c:spPr>
                <a:noFill/>
                <a:ln w="3175">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FB-4EF8-A06A-11E221C17464}"/>
                </c:ext>
              </c:extLst>
            </c:dLbl>
            <c:spPr>
              <a:noFill/>
              <a:ln w="3175">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'Fig 5.5'!$C$39:$F$39</c:f>
              <c:strCache>
                <c:ptCount val="4"/>
                <c:pt idx="0">
                  <c:v>SY11</c:v>
                </c:pt>
                <c:pt idx="1">
                  <c:v>SY12</c:v>
                </c:pt>
                <c:pt idx="2">
                  <c:v>SY13</c:v>
                </c:pt>
                <c:pt idx="3">
                  <c:v>SY14</c:v>
                </c:pt>
              </c:strCache>
            </c:strRef>
          </c:cat>
          <c:val>
            <c:numRef>
              <c:f>'Fig 5.5'!$C$40:$F$40</c:f>
              <c:numCache>
                <c:formatCode>"£"#,##0</c:formatCode>
                <c:ptCount val="4"/>
                <c:pt idx="0">
                  <c:v>11533685.132144</c:v>
                </c:pt>
                <c:pt idx="1">
                  <c:v>8782974.6587039996</c:v>
                </c:pt>
                <c:pt idx="2">
                  <c:v>2191468</c:v>
                </c:pt>
                <c:pt idx="3">
                  <c:v>3303737</c:v>
                </c:pt>
              </c:numCache>
            </c:numRef>
          </c:val>
          <c:extLst>
            <c:ext xmlns:c16="http://schemas.microsoft.com/office/drawing/2014/chart" uri="{C3380CC4-5D6E-409C-BE32-E72D297353CC}">
              <c16:uniqueId val="{00000001-80D6-4268-9597-515D19518B33}"/>
            </c:ext>
          </c:extLst>
        </c:ser>
        <c:ser>
          <c:idx val="4"/>
          <c:order val="1"/>
          <c:tx>
            <c:strRef>
              <c:f>'Fig 5.5'!$B$41</c:f>
              <c:strCache>
                <c:ptCount val="1"/>
                <c:pt idx="0">
                  <c:v>Administration Costs</c:v>
                </c:pt>
              </c:strCache>
            </c:strRef>
          </c:tx>
          <c:spPr>
            <a:solidFill>
              <a:srgbClr val="12436D"/>
            </a:solidFill>
            <a:ln w="3175">
              <a:solidFill>
                <a:sysClr val="windowText" lastClr="000000"/>
              </a:solidFill>
            </a:ln>
            <a:effectLst/>
          </c:spPr>
          <c:invertIfNegative val="0"/>
          <c:dLbls>
            <c:numFmt formatCode="&quot;£&quot;#,##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ysClr val="window" lastClr="FFFFFF">
                          <a:lumMod val="50000"/>
                        </a:sysClr>
                      </a:solidFill>
                      <a:round/>
                    </a:ln>
                    <a:effectLst/>
                  </c:spPr>
                </c15:leaderLines>
              </c:ext>
            </c:extLst>
          </c:dLbls>
          <c:cat>
            <c:strRef>
              <c:f>'Fig 5.5'!$C$39:$F$39</c:f>
              <c:strCache>
                <c:ptCount val="4"/>
                <c:pt idx="0">
                  <c:v>SY11</c:v>
                </c:pt>
                <c:pt idx="1">
                  <c:v>SY12</c:v>
                </c:pt>
                <c:pt idx="2">
                  <c:v>SY13</c:v>
                </c:pt>
                <c:pt idx="3">
                  <c:v>SY14</c:v>
                </c:pt>
              </c:strCache>
            </c:strRef>
          </c:cat>
          <c:val>
            <c:numRef>
              <c:f>'Fig 5.5'!$C$41:$F$41</c:f>
              <c:numCache>
                <c:formatCode>"£"#,##0</c:formatCode>
                <c:ptCount val="4"/>
                <c:pt idx="0">
                  <c:v>2867547</c:v>
                </c:pt>
                <c:pt idx="1">
                  <c:v>2205463</c:v>
                </c:pt>
                <c:pt idx="2">
                  <c:v>2950203</c:v>
                </c:pt>
                <c:pt idx="3">
                  <c:v>3866644</c:v>
                </c:pt>
              </c:numCache>
            </c:numRef>
          </c:val>
          <c:extLst>
            <c:ext xmlns:c16="http://schemas.microsoft.com/office/drawing/2014/chart" uri="{C3380CC4-5D6E-409C-BE32-E72D297353CC}">
              <c16:uniqueId val="{00000002-80D6-4268-9597-515D19518B33}"/>
            </c:ext>
          </c:extLst>
        </c:ser>
        <c:dLbls>
          <c:showLegendKey val="0"/>
          <c:showVal val="0"/>
          <c:showCatName val="0"/>
          <c:showSerName val="0"/>
          <c:showPercent val="0"/>
          <c:showBubbleSize val="0"/>
        </c:dLbls>
        <c:gapWidth val="50"/>
        <c:axId val="378010144"/>
        <c:axId val="378027616"/>
      </c:barChart>
      <c:lineChart>
        <c:grouping val="standard"/>
        <c:varyColors val="0"/>
        <c:ser>
          <c:idx val="1"/>
          <c:order val="2"/>
          <c:tx>
            <c:strRef>
              <c:f>'Fig 5.5'!$B$42</c:f>
              <c:strCache>
                <c:ptCount val="1"/>
                <c:pt idx="0">
                  <c:v>% of admin costs</c:v>
                </c:pt>
              </c:strCache>
            </c:strRef>
          </c:tx>
          <c:spPr>
            <a:ln w="28575" cap="rnd">
              <a:solidFill>
                <a:srgbClr val="28A197"/>
              </a:solidFill>
              <a:round/>
            </a:ln>
            <a:effectLst/>
          </c:spPr>
          <c:marker>
            <c:symbol val="circle"/>
            <c:size val="10"/>
            <c:spPr>
              <a:solidFill>
                <a:srgbClr val="28A197">
                  <a:lumMod val="60000"/>
                  <a:lumOff val="40000"/>
                </a:srgbClr>
              </a:solidFill>
              <a:ln w="9525">
                <a:solidFill>
                  <a:srgbClr val="28A197"/>
                </a:solidFill>
              </a:ln>
              <a:effectLst/>
            </c:spPr>
          </c:marker>
          <c:dLbls>
            <c:dLbl>
              <c:idx val="2"/>
              <c:layout>
                <c:manualLayout>
                  <c:x val="-1.7958312069943892E-2"/>
                  <c:y val="-5.7522766530766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D6-4268-9597-515D19518B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5.5'!$C$39:$F$39</c:f>
              <c:strCache>
                <c:ptCount val="4"/>
                <c:pt idx="0">
                  <c:v>SY11</c:v>
                </c:pt>
                <c:pt idx="1">
                  <c:v>SY12</c:v>
                </c:pt>
                <c:pt idx="2">
                  <c:v>SY13</c:v>
                </c:pt>
                <c:pt idx="3">
                  <c:v>SY14</c:v>
                </c:pt>
              </c:strCache>
            </c:strRef>
          </c:cat>
          <c:val>
            <c:numRef>
              <c:f>'Fig 5.5'!$C$42:$F$42</c:f>
              <c:numCache>
                <c:formatCode>0.0%</c:formatCode>
                <c:ptCount val="4"/>
                <c:pt idx="0">
                  <c:v>4.0221433623037388</c:v>
                </c:pt>
                <c:pt idx="1">
                  <c:v>3.9823722541271378</c:v>
                </c:pt>
                <c:pt idx="2">
                  <c:v>0.7428193924282499</c:v>
                </c:pt>
                <c:pt idx="3">
                  <c:v>0.85441975004681059</c:v>
                </c:pt>
              </c:numCache>
            </c:numRef>
          </c:val>
          <c:smooth val="0"/>
          <c:extLst>
            <c:ext xmlns:c16="http://schemas.microsoft.com/office/drawing/2014/chart" uri="{C3380CC4-5D6E-409C-BE32-E72D297353CC}">
              <c16:uniqueId val="{00000005-80D6-4268-9597-515D19518B33}"/>
            </c:ext>
          </c:extLst>
        </c:ser>
        <c:dLbls>
          <c:showLegendKey val="0"/>
          <c:showVal val="0"/>
          <c:showCatName val="0"/>
          <c:showSerName val="0"/>
          <c:showPercent val="0"/>
          <c:showBubbleSize val="0"/>
        </c:dLbls>
        <c:marker val="1"/>
        <c:smooth val="0"/>
        <c:axId val="609277311"/>
        <c:axId val="339279919"/>
      </c:lineChart>
      <c:catAx>
        <c:axId val="378010144"/>
        <c:scaling>
          <c:orientation val="minMax"/>
        </c:scaling>
        <c:delete val="0"/>
        <c:axPos val="b"/>
        <c:numFmt formatCode="General" sourceLinked="1"/>
        <c:majorTickMark val="out"/>
        <c:minorTickMark val="none"/>
        <c:tickLblPos val="nextTo"/>
        <c:spPr>
          <a:noFill/>
          <a:ln w="6350"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78027616"/>
        <c:crosses val="autoZero"/>
        <c:auto val="1"/>
        <c:lblAlgn val="ctr"/>
        <c:lblOffset val="100"/>
        <c:noMultiLvlLbl val="0"/>
      </c:catAx>
      <c:valAx>
        <c:axId val="378027616"/>
        <c:scaling>
          <c:orientation val="minMax"/>
          <c:max val="180000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solidFill>
                      <a:schemeClr val="tx1"/>
                    </a:solidFill>
                    <a:latin typeface="Verdana" panose="020B0604030504040204" pitchFamily="34" charset="0"/>
                    <a:ea typeface="Verdana" panose="020B0604030504040204" pitchFamily="34" charset="0"/>
                  </a:rPr>
                  <a:t>£ millions</a:t>
                </a:r>
              </a:p>
            </c:rich>
          </c:tx>
          <c:layout>
            <c:manualLayout>
              <c:xMode val="edge"/>
              <c:yMode val="edge"/>
              <c:x val="9.8731381819488206E-3"/>
              <c:y val="0.338262592116168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quot;£&quot;#,##0" sourceLinked="0"/>
        <c:majorTickMark val="out"/>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378010144"/>
        <c:crosses val="autoZero"/>
        <c:crossBetween val="between"/>
        <c:majorUnit val="2000000"/>
        <c:dispUnits>
          <c:builtInUnit val="millions"/>
          <c:dispUnitsLbl>
            <c:layout>
              <c:manualLayout>
                <c:xMode val="edge"/>
                <c:yMode val="edge"/>
                <c:x val="1.0375596596804317E-2"/>
                <c:y val="4.5548654244306416E-2"/>
              </c:manualLayout>
            </c:layout>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t> </a:t>
                  </a:r>
                </a:p>
              </c:rich>
            </c:tx>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ispUnitsLbl>
        </c:dispUnits>
      </c:valAx>
      <c:valAx>
        <c:axId val="33927991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 e% of admin costs</a:t>
                </a:r>
              </a:p>
            </c:rich>
          </c:tx>
          <c:layout>
            <c:manualLayout>
              <c:xMode val="edge"/>
              <c:yMode val="edge"/>
              <c:x val="0.96763474063426147"/>
              <c:y val="0.2621547121221983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ysClr val="windowText" lastClr="000000">
                <a:lumMod val="35000"/>
                <a:lumOff val="65000"/>
              </a:sys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609277311"/>
        <c:crosses val="max"/>
        <c:crossBetween val="between"/>
      </c:valAx>
      <c:catAx>
        <c:axId val="609277311"/>
        <c:scaling>
          <c:orientation val="minMax"/>
        </c:scaling>
        <c:delete val="1"/>
        <c:axPos val="b"/>
        <c:numFmt formatCode="General" sourceLinked="1"/>
        <c:majorTickMark val="out"/>
        <c:minorTickMark val="none"/>
        <c:tickLblPos val="nextTo"/>
        <c:crossAx val="339279919"/>
        <c:crosses val="autoZero"/>
        <c:auto val="1"/>
        <c:lblAlgn val="ctr"/>
        <c:lblOffset val="100"/>
        <c:noMultiLvlLbl val="0"/>
      </c:catAx>
      <c:spPr>
        <a:noFill/>
        <a:ln>
          <a:noFill/>
        </a:ln>
        <a:effectLst/>
      </c:spPr>
    </c:plotArea>
    <c:legend>
      <c:legendPos val="b"/>
      <c:layout>
        <c:manualLayout>
          <c:xMode val="edge"/>
          <c:yMode val="edge"/>
          <c:x val="0.11376075667800281"/>
          <c:y val="0.92203649217644668"/>
          <c:w val="0.73286527836052651"/>
          <c:h val="4.852596745767365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23570130656742"/>
          <c:y val="3.6300338136220592E-2"/>
          <c:w val="0.85161777854691223"/>
          <c:h val="0.88623728676149793"/>
        </c:manualLayout>
      </c:layout>
      <c:barChart>
        <c:barDir val="col"/>
        <c:grouping val="clustered"/>
        <c:varyColors val="0"/>
        <c:ser>
          <c:idx val="0"/>
          <c:order val="0"/>
          <c:tx>
            <c:strRef>
              <c:f>'Fig 6.2'!$B$33</c:f>
              <c:strCache>
                <c:ptCount val="1"/>
                <c:pt idx="0">
                  <c:v>New accreditations</c:v>
                </c:pt>
              </c:strCache>
            </c:strRef>
          </c:tx>
          <c:spPr>
            <a:solidFill>
              <a:schemeClr val="accent1"/>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3E-4546-A8E2-4333A058C42F}"/>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3E-4546-A8E2-4333A058C42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6.2'!$C$32:$G$32</c:f>
              <c:strCache>
                <c:ptCount val="5"/>
                <c:pt idx="0">
                  <c:v>SY10</c:v>
                </c:pt>
                <c:pt idx="1">
                  <c:v>SY11</c:v>
                </c:pt>
                <c:pt idx="2">
                  <c:v>SY12</c:v>
                </c:pt>
                <c:pt idx="3">
                  <c:v>SY13</c:v>
                </c:pt>
                <c:pt idx="4">
                  <c:v>SY14</c:v>
                </c:pt>
              </c:strCache>
            </c:strRef>
          </c:cat>
          <c:val>
            <c:numRef>
              <c:f>'Fig 6.2'!$C$33:$G$33</c:f>
              <c:numCache>
                <c:formatCode>#,##0</c:formatCode>
                <c:ptCount val="5"/>
                <c:pt idx="0">
                  <c:v>19057</c:v>
                </c:pt>
                <c:pt idx="1">
                  <c:v>2201</c:v>
                </c:pt>
                <c:pt idx="2">
                  <c:v>582</c:v>
                </c:pt>
                <c:pt idx="3">
                  <c:v>245</c:v>
                </c:pt>
                <c:pt idx="4" formatCode="General">
                  <c:v>101</c:v>
                </c:pt>
              </c:numCache>
            </c:numRef>
          </c:val>
          <c:extLst>
            <c:ext xmlns:c16="http://schemas.microsoft.com/office/drawing/2014/chart" uri="{C3380CC4-5D6E-409C-BE32-E72D297353CC}">
              <c16:uniqueId val="{00000002-AE3E-4546-A8E2-4333A058C42F}"/>
            </c:ext>
          </c:extLst>
        </c:ser>
        <c:dLbls>
          <c:showLegendKey val="0"/>
          <c:showVal val="0"/>
          <c:showCatName val="0"/>
          <c:showSerName val="0"/>
          <c:showPercent val="0"/>
          <c:showBubbleSize val="0"/>
        </c:dLbls>
        <c:gapWidth val="20"/>
        <c:axId val="977815312"/>
        <c:axId val="977837392"/>
      </c:barChart>
      <c:catAx>
        <c:axId val="9778153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977837392"/>
        <c:crosses val="autoZero"/>
        <c:auto val="1"/>
        <c:lblAlgn val="ctr"/>
        <c:lblOffset val="100"/>
        <c:noMultiLvlLbl val="0"/>
      </c:catAx>
      <c:valAx>
        <c:axId val="977837392"/>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Number</a:t>
                </a:r>
                <a:r>
                  <a:rPr lang="en-GB" baseline="0">
                    <a:solidFill>
                      <a:schemeClr val="tx1"/>
                    </a:solidFill>
                    <a:latin typeface="Verdana" panose="020B0604030504040204" pitchFamily="34" charset="0"/>
                    <a:ea typeface="Verdana" panose="020B0604030504040204" pitchFamily="34" charset="0"/>
                  </a:rPr>
                  <a:t> of new accredirtations</a:t>
                </a:r>
                <a:endParaRPr lang="en-GB">
                  <a:solidFill>
                    <a:schemeClr val="tx1"/>
                  </a:solidFill>
                  <a:latin typeface="Verdana" panose="020B0604030504040204" pitchFamily="34" charset="0"/>
                  <a:ea typeface="Verdana" panose="020B0604030504040204" pitchFamily="34" charset="0"/>
                </a:endParaRPr>
              </a:p>
            </c:rich>
          </c:tx>
          <c:layout>
            <c:manualLayout>
              <c:xMode val="edge"/>
              <c:yMode val="edge"/>
              <c:x val="6.496062992125985E-3"/>
              <c:y val="0.175066111048892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977815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5570267647451"/>
          <c:y val="3.1976744186046513E-2"/>
          <c:w val="0.77567896688379923"/>
          <c:h val="0.78957255343082111"/>
        </c:manualLayout>
      </c:layout>
      <c:barChart>
        <c:barDir val="col"/>
        <c:grouping val="clustered"/>
        <c:varyColors val="0"/>
        <c:ser>
          <c:idx val="0"/>
          <c:order val="0"/>
          <c:tx>
            <c:v>Number of installations</c:v>
          </c:tx>
          <c:spPr>
            <a:solidFill>
              <a:schemeClr val="accent1"/>
            </a:solidFill>
            <a:ln>
              <a:solidFill>
                <a:schemeClr val="tx1"/>
              </a:solidFill>
            </a:ln>
            <a:effectLst/>
          </c:spPr>
          <c:invertIfNegative val="0"/>
          <c:dLbls>
            <c:dLbl>
              <c:idx val="0"/>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9B-4075-8995-9546A954CCA8}"/>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2.5'!$B$35:$B$38</c:f>
              <c:strCache>
                <c:ptCount val="4"/>
                <c:pt idx="0">
                  <c:v>Domestic</c:v>
                </c:pt>
                <c:pt idx="1">
                  <c:v>Non-Domestic (Commercial)</c:v>
                </c:pt>
                <c:pt idx="2">
                  <c:v>Community</c:v>
                </c:pt>
                <c:pt idx="3">
                  <c:v>Non-Domestic (Industrial)</c:v>
                </c:pt>
              </c:strCache>
            </c:strRef>
          </c:cat>
          <c:val>
            <c:numRef>
              <c:f>'Fig 2.5'!$C$35:$C$38</c:f>
              <c:numCache>
                <c:formatCode>#,##0</c:formatCode>
                <c:ptCount val="4"/>
                <c:pt idx="0">
                  <c:v>829651</c:v>
                </c:pt>
                <c:pt idx="1">
                  <c:v>34292</c:v>
                </c:pt>
                <c:pt idx="2">
                  <c:v>3762</c:v>
                </c:pt>
                <c:pt idx="3">
                  <c:v>2152</c:v>
                </c:pt>
              </c:numCache>
            </c:numRef>
          </c:val>
          <c:extLst>
            <c:ext xmlns:c16="http://schemas.microsoft.com/office/drawing/2014/chart" uri="{C3380CC4-5D6E-409C-BE32-E72D297353CC}">
              <c16:uniqueId val="{00000001-D19B-4075-8995-9546A954CCA8}"/>
            </c:ext>
          </c:extLst>
        </c:ser>
        <c:ser>
          <c:idx val="3"/>
          <c:order val="2"/>
          <c:tx>
            <c:v>Blank2</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2.5'!$B$35:$B$38</c:f>
              <c:strCache>
                <c:ptCount val="4"/>
                <c:pt idx="0">
                  <c:v>Domestic</c:v>
                </c:pt>
                <c:pt idx="1">
                  <c:v>Non-Domestic (Commercial)</c:v>
                </c:pt>
                <c:pt idx="2">
                  <c:v>Community</c:v>
                </c:pt>
                <c:pt idx="3">
                  <c:v>Non-Domestic (Industrial)</c:v>
                </c:pt>
              </c:strCache>
            </c:strRef>
          </c:cat>
          <c:val>
            <c:numRef>
              <c:f>'Fig 2.5'!$H$35:$H$38</c:f>
              <c:numCache>
                <c:formatCode>General</c:formatCode>
                <c:ptCount val="4"/>
              </c:numCache>
            </c:numRef>
          </c:val>
          <c:extLst>
            <c:ext xmlns:c16="http://schemas.microsoft.com/office/drawing/2014/chart" uri="{C3380CC4-5D6E-409C-BE32-E72D297353CC}">
              <c16:uniqueId val="{00000002-D19B-4075-8995-9546A954CCA8}"/>
            </c:ext>
          </c:extLst>
        </c:ser>
        <c:dLbls>
          <c:dLblPos val="inEnd"/>
          <c:showLegendKey val="0"/>
          <c:showVal val="1"/>
          <c:showCatName val="0"/>
          <c:showSerName val="0"/>
          <c:showPercent val="0"/>
          <c:showBubbleSize val="0"/>
        </c:dLbls>
        <c:gapWidth val="90"/>
        <c:axId val="2141879248"/>
        <c:axId val="354616240"/>
      </c:barChart>
      <c:barChart>
        <c:barDir val="col"/>
        <c:grouping val="clustered"/>
        <c:varyColors val="0"/>
        <c:ser>
          <c:idx val="2"/>
          <c:order val="1"/>
          <c:tx>
            <c:v>Blank1</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2.5'!$B$35:$B$38</c:f>
              <c:strCache>
                <c:ptCount val="4"/>
                <c:pt idx="0">
                  <c:v>Domestic</c:v>
                </c:pt>
                <c:pt idx="1">
                  <c:v>Non-Domestic (Commercial)</c:v>
                </c:pt>
                <c:pt idx="2">
                  <c:v>Community</c:v>
                </c:pt>
                <c:pt idx="3">
                  <c:v>Non-Domestic (Industrial)</c:v>
                </c:pt>
              </c:strCache>
            </c:strRef>
          </c:cat>
          <c:val>
            <c:numRef>
              <c:f>'Fig 2.5'!$H$35:$H$38</c:f>
              <c:numCache>
                <c:formatCode>General</c:formatCode>
                <c:ptCount val="4"/>
              </c:numCache>
            </c:numRef>
          </c:val>
          <c:extLst>
            <c:ext xmlns:c16="http://schemas.microsoft.com/office/drawing/2014/chart" uri="{C3380CC4-5D6E-409C-BE32-E72D297353CC}">
              <c16:uniqueId val="{00000003-D19B-4075-8995-9546A954CCA8}"/>
            </c:ext>
          </c:extLst>
        </c:ser>
        <c:ser>
          <c:idx val="1"/>
          <c:order val="3"/>
          <c:tx>
            <c:v>Capacity (MW)</c:v>
          </c:tx>
          <c:spPr>
            <a:solidFill>
              <a:schemeClr val="accent4"/>
            </a:solidFill>
            <a:ln>
              <a:solidFill>
                <a:schemeClr val="tx1"/>
              </a:solidFill>
            </a:ln>
            <a:effectLst/>
          </c:spPr>
          <c:invertIfNegative val="0"/>
          <c:dLbls>
            <c:dLbl>
              <c:idx val="0"/>
              <c:tx>
                <c:rich>
                  <a:bodyPr/>
                  <a:lstStyle/>
                  <a:p>
                    <a:fld id="{E98856C5-9A33-4E56-A3AD-54854512916A}" type="VALUE">
                      <a:rPr lang="en-US"/>
                      <a:pPr/>
                      <a:t>[VALUE]</a:t>
                    </a:fld>
                    <a:r>
                      <a:rPr lang="en-US"/>
                      <a:t> MW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D19B-4075-8995-9546A954CCA8}"/>
                </c:ext>
              </c:extLst>
            </c:dLbl>
            <c:dLbl>
              <c:idx val="1"/>
              <c:tx>
                <c:rich>
                  <a:bodyPr/>
                  <a:lstStyle/>
                  <a:p>
                    <a:fld id="{FFD0434F-098A-418D-9517-33496BC918AA}" type="VALUE">
                      <a:rPr lang="en-US"/>
                      <a:pPr/>
                      <a:t>[VALUE]</a:t>
                    </a:fld>
                    <a:r>
                      <a:rPr lang="en-US"/>
                      <a:t> MW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19B-4075-8995-9546A954CCA8}"/>
                </c:ext>
              </c:extLst>
            </c:dLbl>
            <c:dLbl>
              <c:idx val="2"/>
              <c:tx>
                <c:rich>
                  <a:bodyPr/>
                  <a:lstStyle/>
                  <a:p>
                    <a:fld id="{091D63A6-8CCA-47F7-A3E5-417CAFD7EC41}"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D19B-4075-8995-9546A954CCA8}"/>
                </c:ext>
              </c:extLst>
            </c:dLbl>
            <c:dLbl>
              <c:idx val="3"/>
              <c:tx>
                <c:rich>
                  <a:bodyPr/>
                  <a:lstStyle/>
                  <a:p>
                    <a:fld id="{8D6244DE-0524-4E45-978E-58BC7B8EF0DD}" type="VALUE">
                      <a:rPr lang="en-US"/>
                      <a:pPr/>
                      <a:t>[VALUE]</a:t>
                    </a:fld>
                    <a:r>
                      <a:rPr lang="en-US"/>
                      <a:t> MW</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D19B-4075-8995-9546A954CCA8}"/>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2.5'!$B$35:$B$38</c:f>
              <c:strCache>
                <c:ptCount val="4"/>
                <c:pt idx="0">
                  <c:v>Domestic</c:v>
                </c:pt>
                <c:pt idx="1">
                  <c:v>Non-Domestic (Commercial)</c:v>
                </c:pt>
                <c:pt idx="2">
                  <c:v>Community</c:v>
                </c:pt>
                <c:pt idx="3">
                  <c:v>Non-Domestic (Industrial)</c:v>
                </c:pt>
              </c:strCache>
            </c:strRef>
          </c:cat>
          <c:val>
            <c:numRef>
              <c:f>'Fig 2.5'!$E$35:$E$38</c:f>
              <c:numCache>
                <c:formatCode>#,##0.00</c:formatCode>
                <c:ptCount val="4"/>
                <c:pt idx="0">
                  <c:v>2954.8273389978349</c:v>
                </c:pt>
                <c:pt idx="1">
                  <c:v>2759.4880679999701</c:v>
                </c:pt>
                <c:pt idx="2">
                  <c:v>345.18358499999988</c:v>
                </c:pt>
                <c:pt idx="3">
                  <c:v>430.03512500000016</c:v>
                </c:pt>
              </c:numCache>
            </c:numRef>
          </c:val>
          <c:extLst>
            <c:ext xmlns:c16="http://schemas.microsoft.com/office/drawing/2014/chart" uri="{C3380CC4-5D6E-409C-BE32-E72D297353CC}">
              <c16:uniqueId val="{00000008-D19B-4075-8995-9546A954CCA8}"/>
            </c:ext>
          </c:extLst>
        </c:ser>
        <c:dLbls>
          <c:dLblPos val="inEnd"/>
          <c:showLegendKey val="0"/>
          <c:showVal val="1"/>
          <c:showCatName val="0"/>
          <c:showSerName val="0"/>
          <c:showPercent val="0"/>
          <c:showBubbleSize val="0"/>
        </c:dLbls>
        <c:gapWidth val="90"/>
        <c:axId val="2141876368"/>
        <c:axId val="1361080896"/>
      </c:barChart>
      <c:catAx>
        <c:axId val="2141879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354616240"/>
        <c:crosses val="autoZero"/>
        <c:auto val="1"/>
        <c:lblAlgn val="ctr"/>
        <c:lblOffset val="100"/>
        <c:noMultiLvlLbl val="0"/>
      </c:catAx>
      <c:valAx>
        <c:axId val="354616240"/>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solidFill>
                      <a:sysClr val="windowText" lastClr="000000"/>
                    </a:solidFill>
                    <a:latin typeface="Verdana" panose="020B0604030504040204" pitchFamily="34" charset="0"/>
                    <a:ea typeface="Verdana" panose="020B0604030504040204" pitchFamily="34" charset="0"/>
                  </a:rPr>
                  <a:t>Number</a:t>
                </a:r>
                <a:r>
                  <a:rPr lang="en-GB" baseline="0">
                    <a:solidFill>
                      <a:sysClr val="windowText" lastClr="000000"/>
                    </a:solidFill>
                    <a:latin typeface="Verdana" panose="020B0604030504040204" pitchFamily="34" charset="0"/>
                    <a:ea typeface="Verdana" panose="020B0604030504040204" pitchFamily="34" charset="0"/>
                  </a:rPr>
                  <a:t> of installations</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5.6523868732316455E-4"/>
              <c:y val="0.213602178232393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2141879248"/>
        <c:crosses val="autoZero"/>
        <c:crossBetween val="between"/>
      </c:valAx>
      <c:valAx>
        <c:axId val="1361080896"/>
        <c:scaling>
          <c:orientation val="minMax"/>
          <c:max val="360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ysClr val="windowText" lastClr="000000"/>
                    </a:solidFill>
                    <a:latin typeface="Verdana" panose="020B0604030504040204" pitchFamily="34" charset="0"/>
                    <a:ea typeface="Verdana" panose="020B0604030504040204" pitchFamily="34" charset="0"/>
                  </a:rPr>
                  <a:t>Capacity (MW)</a:t>
                </a:r>
              </a:p>
            </c:rich>
          </c:tx>
          <c:layout>
            <c:manualLayout>
              <c:xMode val="edge"/>
              <c:yMode val="edge"/>
              <c:x val="0.97596399071939344"/>
              <c:y val="0.263730958863786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2141876368"/>
        <c:crosses val="max"/>
        <c:crossBetween val="between"/>
        <c:majorUnit val="400"/>
      </c:valAx>
      <c:catAx>
        <c:axId val="2141876368"/>
        <c:scaling>
          <c:orientation val="minMax"/>
        </c:scaling>
        <c:delete val="1"/>
        <c:axPos val="b"/>
        <c:numFmt formatCode="General" sourceLinked="1"/>
        <c:majorTickMark val="out"/>
        <c:minorTickMark val="none"/>
        <c:tickLblPos val="nextTo"/>
        <c:crossAx val="136108089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7.9535522661437236E-2"/>
          <c:y val="0.94035288593512945"/>
          <c:w val="0.77759553805774273"/>
          <c:h val="4.89260208752975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48323420723035E-2"/>
          <c:y val="3.1976744186046513E-2"/>
          <c:w val="0.81260361233847644"/>
          <c:h val="0.80227096612923388"/>
        </c:manualLayout>
      </c:layout>
      <c:barChart>
        <c:barDir val="col"/>
        <c:grouping val="clustered"/>
        <c:varyColors val="0"/>
        <c:ser>
          <c:idx val="0"/>
          <c:order val="0"/>
          <c:tx>
            <c:strRef>
              <c:f>'Fig 2.9'!$B$35</c:f>
              <c:strCache>
                <c:ptCount val="1"/>
                <c:pt idx="0">
                  <c:v>Inactive installations</c:v>
                </c:pt>
              </c:strCache>
            </c:strRef>
          </c:tx>
          <c:spPr>
            <a:solidFill>
              <a:schemeClr val="accent1"/>
            </a:solidFill>
            <a:ln>
              <a:solidFill>
                <a:schemeClr val="tx1"/>
              </a:solidFill>
            </a:ln>
            <a:effectLst/>
          </c:spPr>
          <c:invertIfNegative val="0"/>
          <c:dLbls>
            <c:dLbl>
              <c:idx val="2"/>
              <c:tx>
                <c:rich>
                  <a:bodyPr/>
                  <a:lstStyle/>
                  <a:p>
                    <a:fld id="{E98856C5-9A33-4E56-A3AD-54854512916A}" type="VALUE">
                      <a:rPr lang="en-US"/>
                      <a:pPr/>
                      <a:t>[VALUE]</a:t>
                    </a:fld>
                    <a:r>
                      <a:rPr lang="en-US"/>
                      <a:t> </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C2AB-44A3-9802-7C238B40149A}"/>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2.9'!$C$34:$E$34</c:f>
              <c:strCache>
                <c:ptCount val="3"/>
                <c:pt idx="0">
                  <c:v>SY12
(2021-22)</c:v>
                </c:pt>
                <c:pt idx="1">
                  <c:v>SY13
(2022-23)</c:v>
                </c:pt>
                <c:pt idx="2">
                  <c:v>SY14
(2023-24)</c:v>
                </c:pt>
              </c:strCache>
            </c:strRef>
          </c:cat>
          <c:val>
            <c:numRef>
              <c:f>'Fig 2.9'!$C$35:$E$35</c:f>
              <c:numCache>
                <c:formatCode>#,##0</c:formatCode>
                <c:ptCount val="3"/>
                <c:pt idx="0">
                  <c:v>243</c:v>
                </c:pt>
                <c:pt idx="1">
                  <c:v>118</c:v>
                </c:pt>
                <c:pt idx="2">
                  <c:v>106</c:v>
                </c:pt>
              </c:numCache>
            </c:numRef>
          </c:val>
          <c:extLst>
            <c:ext xmlns:c16="http://schemas.microsoft.com/office/drawing/2014/chart" uri="{C3380CC4-5D6E-409C-BE32-E72D297353CC}">
              <c16:uniqueId val="{00000001-AA74-4A32-A0A3-282FF6710EB5}"/>
            </c:ext>
          </c:extLst>
        </c:ser>
        <c:ser>
          <c:idx val="3"/>
          <c:order val="2"/>
          <c:tx>
            <c:v>Blank2</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2.9'!$C$34:$E$34</c:f>
              <c:strCache>
                <c:ptCount val="3"/>
                <c:pt idx="0">
                  <c:v>SY12
(2021-22)</c:v>
                </c:pt>
                <c:pt idx="1">
                  <c:v>SY13
(2022-23)</c:v>
                </c:pt>
                <c:pt idx="2">
                  <c:v>SY14
(2023-24)</c:v>
                </c:pt>
              </c:strCache>
            </c:strRef>
          </c:cat>
          <c:val>
            <c:numRef>
              <c:f>'Fig 2.9'!$G$35:$G$36</c:f>
              <c:numCache>
                <c:formatCode>General</c:formatCode>
                <c:ptCount val="2"/>
              </c:numCache>
            </c:numRef>
          </c:val>
          <c:extLst>
            <c:ext xmlns:c16="http://schemas.microsoft.com/office/drawing/2014/chart" uri="{C3380CC4-5D6E-409C-BE32-E72D297353CC}">
              <c16:uniqueId val="{00000002-AA74-4A32-A0A3-282FF6710EB5}"/>
            </c:ext>
          </c:extLst>
        </c:ser>
        <c:dLbls>
          <c:dLblPos val="inEnd"/>
          <c:showLegendKey val="0"/>
          <c:showVal val="1"/>
          <c:showCatName val="0"/>
          <c:showSerName val="0"/>
          <c:showPercent val="0"/>
          <c:showBubbleSize val="0"/>
        </c:dLbls>
        <c:gapWidth val="90"/>
        <c:axId val="2141879248"/>
        <c:axId val="354616240"/>
      </c:barChart>
      <c:barChart>
        <c:barDir val="col"/>
        <c:grouping val="clustered"/>
        <c:varyColors val="0"/>
        <c:ser>
          <c:idx val="2"/>
          <c:order val="1"/>
          <c:tx>
            <c:v>Blank1</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2.9'!$C$34:$E$34</c:f>
              <c:strCache>
                <c:ptCount val="3"/>
                <c:pt idx="0">
                  <c:v>SY12
(2021-22)</c:v>
                </c:pt>
                <c:pt idx="1">
                  <c:v>SY13
(2022-23)</c:v>
                </c:pt>
                <c:pt idx="2">
                  <c:v>SY14
(2023-24)</c:v>
                </c:pt>
              </c:strCache>
            </c:strRef>
          </c:cat>
          <c:val>
            <c:numRef>
              <c:f>'Fig 2.9'!$G$35:$G$36</c:f>
              <c:numCache>
                <c:formatCode>General</c:formatCode>
                <c:ptCount val="2"/>
              </c:numCache>
            </c:numRef>
          </c:val>
          <c:extLst>
            <c:ext xmlns:c16="http://schemas.microsoft.com/office/drawing/2014/chart" uri="{C3380CC4-5D6E-409C-BE32-E72D297353CC}">
              <c16:uniqueId val="{00000003-AA74-4A32-A0A3-282FF6710EB5}"/>
            </c:ext>
          </c:extLst>
        </c:ser>
        <c:ser>
          <c:idx val="1"/>
          <c:order val="3"/>
          <c:tx>
            <c:strRef>
              <c:f>'Fig 2.9'!$B$36</c:f>
              <c:strCache>
                <c:ptCount val="1"/>
                <c:pt idx="0">
                  <c:v>Capacity (kW)</c:v>
                </c:pt>
              </c:strCache>
            </c:strRef>
          </c:tx>
          <c:spPr>
            <a:solidFill>
              <a:schemeClr val="accent4"/>
            </a:solidFill>
            <a:ln>
              <a:solidFill>
                <a:schemeClr val="tx1"/>
              </a:solidFill>
            </a:ln>
            <a:effectLst/>
          </c:spPr>
          <c:invertIfNegative val="0"/>
          <c:dLbls>
            <c:dLbl>
              <c:idx val="0"/>
              <c:tx>
                <c:rich>
                  <a:bodyPr/>
                  <a:lstStyle/>
                  <a:p>
                    <a:fld id="{356090A9-DCE3-41DE-9908-8851BB61CE9B}" type="VALUE">
                      <a:rPr lang="en-US"/>
                      <a:pPr/>
                      <a:t>[VALUE]</a:t>
                    </a:fld>
                    <a:r>
                      <a:rPr lang="en-US"/>
                      <a:t> kW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AA74-4A32-A0A3-282FF6710EB5}"/>
                </c:ext>
              </c:extLst>
            </c:dLbl>
            <c:dLbl>
              <c:idx val="1"/>
              <c:tx>
                <c:rich>
                  <a:bodyPr/>
                  <a:lstStyle/>
                  <a:p>
                    <a:fld id="{740BD8D2-7E71-4794-B8D8-BDBBE00DFE02}" type="VALUE">
                      <a:rPr lang="en-US"/>
                      <a:pPr/>
                      <a:t>[VALUE]</a:t>
                    </a:fld>
                    <a:r>
                      <a:rPr lang="en-US"/>
                      <a:t> kW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A74-4A32-A0A3-282FF6710EB5}"/>
                </c:ext>
              </c:extLst>
            </c:dLbl>
            <c:dLbl>
              <c:idx val="2"/>
              <c:tx>
                <c:rich>
                  <a:bodyPr/>
                  <a:lstStyle/>
                  <a:p>
                    <a:fld id="{091D63A6-8CCA-47F7-A3E5-417CAFD7EC41}" type="VALUE">
                      <a:rPr lang="en-US"/>
                      <a:pPr/>
                      <a:t>[VALUE]</a:t>
                    </a:fld>
                    <a:r>
                      <a:rPr lang="en-US"/>
                      <a:t> kW</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AA74-4A32-A0A3-282FF6710EB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2.9'!$C$34:$E$34</c:f>
              <c:strCache>
                <c:ptCount val="3"/>
                <c:pt idx="0">
                  <c:v>SY12
(2021-22)</c:v>
                </c:pt>
                <c:pt idx="1">
                  <c:v>SY13
(2022-23)</c:v>
                </c:pt>
                <c:pt idx="2">
                  <c:v>SY14
(2023-24)</c:v>
                </c:pt>
              </c:strCache>
            </c:strRef>
          </c:cat>
          <c:val>
            <c:numRef>
              <c:f>'Fig 2.9'!$C$36:$E$36</c:f>
              <c:numCache>
                <c:formatCode>#,##0.00</c:formatCode>
                <c:ptCount val="3"/>
                <c:pt idx="0">
                  <c:v>242.8</c:v>
                </c:pt>
                <c:pt idx="1">
                  <c:v>160.66</c:v>
                </c:pt>
                <c:pt idx="2">
                  <c:v>144.25</c:v>
                </c:pt>
              </c:numCache>
            </c:numRef>
          </c:val>
          <c:extLst>
            <c:ext xmlns:c16="http://schemas.microsoft.com/office/drawing/2014/chart" uri="{C3380CC4-5D6E-409C-BE32-E72D297353CC}">
              <c16:uniqueId val="{00000008-AA74-4A32-A0A3-282FF6710EB5}"/>
            </c:ext>
          </c:extLst>
        </c:ser>
        <c:dLbls>
          <c:dLblPos val="inEnd"/>
          <c:showLegendKey val="0"/>
          <c:showVal val="1"/>
          <c:showCatName val="0"/>
          <c:showSerName val="0"/>
          <c:showPercent val="0"/>
          <c:showBubbleSize val="0"/>
        </c:dLbls>
        <c:gapWidth val="90"/>
        <c:axId val="2141876368"/>
        <c:axId val="1361080896"/>
      </c:barChart>
      <c:catAx>
        <c:axId val="2141879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354616240"/>
        <c:crosses val="autoZero"/>
        <c:auto val="1"/>
        <c:lblAlgn val="ctr"/>
        <c:lblOffset val="100"/>
        <c:noMultiLvlLbl val="0"/>
      </c:catAx>
      <c:valAx>
        <c:axId val="354616240"/>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solidFill>
                      <a:sysClr val="windowText" lastClr="000000"/>
                    </a:solidFill>
                    <a:latin typeface="Verdana" panose="020B0604030504040204" pitchFamily="34" charset="0"/>
                    <a:ea typeface="Verdana" panose="020B0604030504040204" pitchFamily="34" charset="0"/>
                  </a:rPr>
                  <a:t>Number</a:t>
                </a:r>
                <a:r>
                  <a:rPr lang="en-GB" baseline="0">
                    <a:solidFill>
                      <a:sysClr val="windowText" lastClr="000000"/>
                    </a:solidFill>
                    <a:latin typeface="Verdana" panose="020B0604030504040204" pitchFamily="34" charset="0"/>
                    <a:ea typeface="Verdana" panose="020B0604030504040204" pitchFamily="34" charset="0"/>
                  </a:rPr>
                  <a:t> of installations</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5.6523868732316455E-4"/>
              <c:y val="0.213602178232393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2141879248"/>
        <c:crosses val="autoZero"/>
        <c:crossBetween val="between"/>
      </c:valAx>
      <c:valAx>
        <c:axId val="1361080896"/>
        <c:scaling>
          <c:orientation val="minMax"/>
          <c:max val="30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ysClr val="windowText" lastClr="000000"/>
                    </a:solidFill>
                    <a:latin typeface="Verdana" panose="020B0604030504040204" pitchFamily="34" charset="0"/>
                    <a:ea typeface="Verdana" panose="020B0604030504040204" pitchFamily="34" charset="0"/>
                  </a:rPr>
                  <a:t>Capacity (kW)</a:t>
                </a:r>
              </a:p>
            </c:rich>
          </c:tx>
          <c:layout>
            <c:manualLayout>
              <c:xMode val="edge"/>
              <c:yMode val="edge"/>
              <c:x val="0.97596399071939344"/>
              <c:y val="0.263730958863786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2141876368"/>
        <c:crosses val="max"/>
        <c:crossBetween val="between"/>
        <c:majorUnit val="60"/>
      </c:valAx>
      <c:catAx>
        <c:axId val="2141876368"/>
        <c:scaling>
          <c:orientation val="minMax"/>
        </c:scaling>
        <c:delete val="1"/>
        <c:axPos val="b"/>
        <c:numFmt formatCode="General" sourceLinked="1"/>
        <c:majorTickMark val="out"/>
        <c:minorTickMark val="none"/>
        <c:tickLblPos val="nextTo"/>
        <c:crossAx val="136108089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0.29893729800996366"/>
          <c:y val="0.94656967879015119"/>
          <c:w val="0.40212525527347071"/>
          <c:h val="5.34303212098487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30742664790469E-2"/>
          <c:y val="3.1976621883828119E-2"/>
          <c:w val="0.79218754552637483"/>
          <c:h val="0.76382622230360742"/>
        </c:manualLayout>
      </c:layout>
      <c:barChart>
        <c:barDir val="col"/>
        <c:grouping val="clustered"/>
        <c:varyColors val="0"/>
        <c:ser>
          <c:idx val="0"/>
          <c:order val="0"/>
          <c:tx>
            <c:v>Generation (TWh)</c:v>
          </c:tx>
          <c:spPr>
            <a:solidFill>
              <a:schemeClr val="accent4"/>
            </a:solidFill>
            <a:ln>
              <a:solidFill>
                <a:schemeClr val="tx1"/>
              </a:solidFill>
            </a:ln>
            <a:effectLst/>
          </c:spPr>
          <c:invertIfNegative val="0"/>
          <c:dLbls>
            <c:dLbl>
              <c:idx val="0"/>
              <c:tx>
                <c:rich>
                  <a:bodyPr/>
                  <a:lstStyle/>
                  <a:p>
                    <a:fld id="{6D22570D-9058-4717-A7EF-2BFF1BC56887}"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6A6-4A97-933B-D944769FA0BD}"/>
                </c:ext>
              </c:extLst>
            </c:dLbl>
            <c:dLbl>
              <c:idx val="1"/>
              <c:tx>
                <c:rich>
                  <a:bodyPr/>
                  <a:lstStyle/>
                  <a:p>
                    <a:fld id="{4354A22E-9563-4890-B25F-3BB893C4CC6F}"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6A6-4A97-933B-D944769FA0BD}"/>
                </c:ext>
              </c:extLst>
            </c:dLbl>
            <c:dLbl>
              <c:idx val="2"/>
              <c:tx>
                <c:rich>
                  <a:bodyPr/>
                  <a:lstStyle/>
                  <a:p>
                    <a:fld id="{D7004363-AFB3-4B74-BE00-833F0AC4580A}"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56A6-4A97-933B-D944769FA0BD}"/>
                </c:ext>
              </c:extLst>
            </c:dLbl>
            <c:dLbl>
              <c:idx val="3"/>
              <c:tx>
                <c:rich>
                  <a:bodyPr/>
                  <a:lstStyle/>
                  <a:p>
                    <a:fld id="{CED5F1C9-2D93-4810-810C-F0E60CEDB935}"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6A6-4A97-933B-D944769FA0BD}"/>
                </c:ext>
              </c:extLst>
            </c:dLbl>
            <c:dLbl>
              <c:idx val="4"/>
              <c:tx>
                <c:rich>
                  <a:bodyPr/>
                  <a:lstStyle/>
                  <a:p>
                    <a:fld id="{D66F0527-F73B-4615-B03A-93D8DD4ECC62}"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56A6-4A97-933B-D944769FA0BD}"/>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3.1'!$B$44:$B$48</c:f>
              <c:strCache>
                <c:ptCount val="5"/>
                <c:pt idx="0">
                  <c:v>SY10</c:v>
                </c:pt>
                <c:pt idx="1">
                  <c:v>SY11</c:v>
                </c:pt>
                <c:pt idx="2">
                  <c:v>SY12</c:v>
                </c:pt>
                <c:pt idx="3">
                  <c:v>SY13</c:v>
                </c:pt>
                <c:pt idx="4">
                  <c:v>SY14</c:v>
                </c:pt>
              </c:strCache>
            </c:strRef>
          </c:cat>
          <c:val>
            <c:numRef>
              <c:f>'Fig 3.1'!$C$44:$C$48</c:f>
              <c:numCache>
                <c:formatCode>0.00</c:formatCode>
                <c:ptCount val="5"/>
                <c:pt idx="0">
                  <c:v>9.1339873679999997</c:v>
                </c:pt>
                <c:pt idx="1">
                  <c:v>9.1389849999999999</c:v>
                </c:pt>
                <c:pt idx="2">
                  <c:v>7.94</c:v>
                </c:pt>
                <c:pt idx="3">
                  <c:v>8.8974343170000001</c:v>
                </c:pt>
                <c:pt idx="4">
                  <c:v>8.3411058400000009</c:v>
                </c:pt>
              </c:numCache>
            </c:numRef>
          </c:val>
          <c:extLst>
            <c:ext xmlns:c16="http://schemas.microsoft.com/office/drawing/2014/chart" uri="{C3380CC4-5D6E-409C-BE32-E72D297353CC}">
              <c16:uniqueId val="{00000005-56A6-4A97-933B-D944769FA0BD}"/>
            </c:ext>
          </c:extLst>
        </c:ser>
        <c:ser>
          <c:idx val="3"/>
          <c:order val="2"/>
          <c:tx>
            <c:v>blank2</c:v>
          </c:tx>
          <c:spPr>
            <a:solidFill>
              <a:schemeClr val="accent4"/>
            </a:solidFill>
            <a:ln>
              <a:noFill/>
            </a:ln>
            <a:effectLst/>
          </c:spPr>
          <c:invertIfNegative val="0"/>
          <c:cat>
            <c:strRef>
              <c:f>'Fig 3.1'!$B$44:$B$48</c:f>
              <c:strCache>
                <c:ptCount val="5"/>
                <c:pt idx="0">
                  <c:v>SY10</c:v>
                </c:pt>
                <c:pt idx="1">
                  <c:v>SY11</c:v>
                </c:pt>
                <c:pt idx="2">
                  <c:v>SY12</c:v>
                </c:pt>
                <c:pt idx="3">
                  <c:v>SY13</c:v>
                </c:pt>
                <c:pt idx="4">
                  <c:v>SY14</c:v>
                </c:pt>
              </c:strCache>
            </c:strRef>
          </c:cat>
          <c:val>
            <c:numRef>
              <c:f>'Fig 3.1'!$J$44:$J$48</c:f>
              <c:numCache>
                <c:formatCode>General</c:formatCode>
                <c:ptCount val="5"/>
              </c:numCache>
            </c:numRef>
          </c:val>
          <c:extLst>
            <c:ext xmlns:c16="http://schemas.microsoft.com/office/drawing/2014/chart" uri="{C3380CC4-5D6E-409C-BE32-E72D297353CC}">
              <c16:uniqueId val="{00000006-56A6-4A97-933B-D944769FA0BD}"/>
            </c:ext>
          </c:extLst>
        </c:ser>
        <c:dLbls>
          <c:showLegendKey val="0"/>
          <c:showVal val="0"/>
          <c:showCatName val="0"/>
          <c:showSerName val="0"/>
          <c:showPercent val="0"/>
          <c:showBubbleSize val="0"/>
        </c:dLbls>
        <c:gapWidth val="90"/>
        <c:axId val="2141879248"/>
        <c:axId val="354616240"/>
      </c:barChart>
      <c:barChart>
        <c:barDir val="col"/>
        <c:grouping val="clustered"/>
        <c:varyColors val="0"/>
        <c:ser>
          <c:idx val="2"/>
          <c:order val="1"/>
          <c:tx>
            <c:v>blank1</c:v>
          </c:tx>
          <c:spPr>
            <a:solidFill>
              <a:schemeClr val="accent3"/>
            </a:solidFill>
            <a:ln>
              <a:noFill/>
            </a:ln>
            <a:effectLst/>
          </c:spPr>
          <c:invertIfNegative val="0"/>
          <c:dLbls>
            <c:delete val="1"/>
          </c:dLbls>
          <c:cat>
            <c:strRef>
              <c:f>'Fig 3.1'!$B$44:$B$48</c:f>
              <c:strCache>
                <c:ptCount val="5"/>
                <c:pt idx="0">
                  <c:v>SY10</c:v>
                </c:pt>
                <c:pt idx="1">
                  <c:v>SY11</c:v>
                </c:pt>
                <c:pt idx="2">
                  <c:v>SY12</c:v>
                </c:pt>
                <c:pt idx="3">
                  <c:v>SY13</c:v>
                </c:pt>
                <c:pt idx="4">
                  <c:v>SY14</c:v>
                </c:pt>
              </c:strCache>
            </c:strRef>
          </c:cat>
          <c:val>
            <c:numRef>
              <c:f>'Fig 3.1'!$J$44:$J$48</c:f>
              <c:numCache>
                <c:formatCode>General</c:formatCode>
                <c:ptCount val="5"/>
              </c:numCache>
            </c:numRef>
          </c:val>
          <c:extLst>
            <c:ext xmlns:c16="http://schemas.microsoft.com/office/drawing/2014/chart" uri="{C3380CC4-5D6E-409C-BE32-E72D297353CC}">
              <c16:uniqueId val="{00000007-56A6-4A97-933B-D944769FA0BD}"/>
            </c:ext>
          </c:extLst>
        </c:ser>
        <c:ser>
          <c:idx val="1"/>
          <c:order val="3"/>
          <c:tx>
            <c:v>Generation payments (£m)</c:v>
          </c:tx>
          <c:spPr>
            <a:solidFill>
              <a:schemeClr val="accent1"/>
            </a:solidFill>
            <a:ln>
              <a:solidFill>
                <a:schemeClr val="tx1"/>
              </a:solidFill>
            </a:ln>
            <a:effectLst/>
          </c:spPr>
          <c:invertIfNegative val="0"/>
          <c:dLbls>
            <c:dLbl>
              <c:idx val="0"/>
              <c:tx>
                <c:rich>
                  <a:bodyPr/>
                  <a:lstStyle/>
                  <a:p>
                    <a:fld id="{ADB36A97-59E0-4197-979B-1B9C487EF6DE}"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581-4D63-8DEE-270DA3282A08}"/>
                </c:ext>
              </c:extLst>
            </c:dLbl>
            <c:dLbl>
              <c:idx val="1"/>
              <c:tx>
                <c:rich>
                  <a:bodyPr/>
                  <a:lstStyle/>
                  <a:p>
                    <a:fld id="{178CA4CE-7644-467F-8926-785BFEC4B142}"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D581-4D63-8DEE-270DA3282A08}"/>
                </c:ext>
              </c:extLst>
            </c:dLbl>
            <c:dLbl>
              <c:idx val="2"/>
              <c:tx>
                <c:rich>
                  <a:bodyPr/>
                  <a:lstStyle/>
                  <a:p>
                    <a:fld id="{8C863404-6A5B-40DF-A115-D9DCF6E49CA6}"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581-4D63-8DEE-270DA3282A08}"/>
                </c:ext>
              </c:extLst>
            </c:dLbl>
            <c:dLbl>
              <c:idx val="3"/>
              <c:tx>
                <c:rich>
                  <a:bodyPr/>
                  <a:lstStyle/>
                  <a:p>
                    <a:fld id="{09EF1E59-49BE-4455-8227-487D9CCFCBB5}"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581-4D63-8DEE-270DA3282A08}"/>
                </c:ext>
              </c:extLst>
            </c:dLbl>
            <c:dLbl>
              <c:idx val="4"/>
              <c:tx>
                <c:rich>
                  <a:bodyPr/>
                  <a:lstStyle/>
                  <a:p>
                    <a:fld id="{991DB408-D7D5-4321-9289-4A88C14AC203}"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D581-4D63-8DEE-270DA3282A08}"/>
                </c:ext>
              </c:extLst>
            </c:dLbl>
            <c:numFmt formatCode="&quot;£&quot;#,##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2"/>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3.1'!$B$44:$B$48</c:f>
              <c:strCache>
                <c:ptCount val="5"/>
                <c:pt idx="0">
                  <c:v>SY10</c:v>
                </c:pt>
                <c:pt idx="1">
                  <c:v>SY11</c:v>
                </c:pt>
                <c:pt idx="2">
                  <c:v>SY12</c:v>
                </c:pt>
                <c:pt idx="3">
                  <c:v>SY13</c:v>
                </c:pt>
                <c:pt idx="4">
                  <c:v>SY14</c:v>
                </c:pt>
              </c:strCache>
            </c:strRef>
          </c:cat>
          <c:val>
            <c:numRef>
              <c:f>'Fig 3.1'!$F$44:$F$48</c:f>
              <c:numCache>
                <c:formatCode>"£"#,##0.00</c:formatCode>
                <c:ptCount val="5"/>
                <c:pt idx="0">
                  <c:v>1501.0820000000001</c:v>
                </c:pt>
                <c:pt idx="1">
                  <c:v>1547.001299</c:v>
                </c:pt>
                <c:pt idx="2">
                  <c:v>1451.8931600000001</c:v>
                </c:pt>
                <c:pt idx="3">
                  <c:v>1634.27</c:v>
                </c:pt>
                <c:pt idx="4">
                  <c:v>1761.710775</c:v>
                </c:pt>
              </c:numCache>
            </c:numRef>
          </c:val>
          <c:extLst>
            <c:ext xmlns:c16="http://schemas.microsoft.com/office/drawing/2014/chart" uri="{C3380CC4-5D6E-409C-BE32-E72D297353CC}">
              <c16:uniqueId val="{0000000D-56A6-4A97-933B-D944769FA0BD}"/>
            </c:ext>
          </c:extLst>
        </c:ser>
        <c:dLbls>
          <c:dLblPos val="inEnd"/>
          <c:showLegendKey val="0"/>
          <c:showVal val="1"/>
          <c:showCatName val="0"/>
          <c:showSerName val="0"/>
          <c:showPercent val="0"/>
          <c:showBubbleSize val="0"/>
        </c:dLbls>
        <c:gapWidth val="90"/>
        <c:axId val="2141876368"/>
        <c:axId val="1361080896"/>
      </c:barChart>
      <c:catAx>
        <c:axId val="2141879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354616240"/>
        <c:crosses val="autoZero"/>
        <c:auto val="1"/>
        <c:lblAlgn val="ctr"/>
        <c:lblOffset val="100"/>
        <c:noMultiLvlLbl val="0"/>
      </c:catAx>
      <c:valAx>
        <c:axId val="354616240"/>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solidFill>
                      <a:sysClr val="windowText" lastClr="000000"/>
                    </a:solidFill>
                    <a:latin typeface="Verdana" panose="020B0604030504040204" pitchFamily="34" charset="0"/>
                    <a:ea typeface="Verdana" panose="020B0604030504040204" pitchFamily="34" charset="0"/>
                  </a:rPr>
                  <a:t>Electricity</a:t>
                </a:r>
                <a:r>
                  <a:rPr lang="en-GB" baseline="0">
                    <a:solidFill>
                      <a:sysClr val="windowText" lastClr="000000"/>
                    </a:solidFill>
                    <a:latin typeface="Verdana" panose="020B0604030504040204" pitchFamily="34" charset="0"/>
                    <a:ea typeface="Verdana" panose="020B0604030504040204" pitchFamily="34" charset="0"/>
                  </a:rPr>
                  <a:t> generated (TWh)</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5.0028022822746652E-3"/>
              <c:y val="0.114933874721149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2141879248"/>
        <c:crosses val="autoZero"/>
        <c:crossBetween val="between"/>
      </c:valAx>
      <c:valAx>
        <c:axId val="136108089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solidFill>
                      <a:sysClr val="windowText" lastClr="000000"/>
                    </a:solidFill>
                    <a:latin typeface="Verdana" panose="020B0604030504040204" pitchFamily="34" charset="0"/>
                    <a:ea typeface="Verdana" panose="020B0604030504040204" pitchFamily="34" charset="0"/>
                  </a:rPr>
                  <a:t>Generation payments (£m)</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0.95956675173492978"/>
              <c:y val="8.385544201363855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2141876368"/>
        <c:crosses val="max"/>
        <c:crossBetween val="between"/>
      </c:valAx>
      <c:catAx>
        <c:axId val="2141876368"/>
        <c:scaling>
          <c:orientation val="minMax"/>
        </c:scaling>
        <c:delete val="1"/>
        <c:axPos val="b"/>
        <c:numFmt formatCode="General" sourceLinked="1"/>
        <c:majorTickMark val="out"/>
        <c:minorTickMark val="none"/>
        <c:tickLblPos val="nextTo"/>
        <c:crossAx val="136108089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7.9535564304461931E-2"/>
          <c:y val="0.92200421168284197"/>
          <c:w val="0.77759553805774273"/>
          <c:h val="4.89260208752975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22670883000339E-2"/>
          <c:y val="3.1976569679419795E-2"/>
          <c:w val="0.78924438340646252"/>
          <c:h val="0.80392065865853157"/>
        </c:manualLayout>
      </c:layout>
      <c:barChart>
        <c:barDir val="col"/>
        <c:grouping val="clustered"/>
        <c:varyColors val="0"/>
        <c:ser>
          <c:idx val="0"/>
          <c:order val="0"/>
          <c:tx>
            <c:v>Export (TWh)</c:v>
          </c:tx>
          <c:spPr>
            <a:solidFill>
              <a:schemeClr val="accent4"/>
            </a:solidFill>
            <a:ln>
              <a:solidFill>
                <a:schemeClr val="tx1"/>
              </a:solidFill>
            </a:ln>
            <a:effectLst/>
          </c:spPr>
          <c:invertIfNegative val="0"/>
          <c:dLbls>
            <c:dLbl>
              <c:idx val="0"/>
              <c:tx>
                <c:rich>
                  <a:bodyPr/>
                  <a:lstStyle/>
                  <a:p>
                    <a:fld id="{0643D343-E92B-4F17-A069-AD4A07C62DB2}"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44C4-4865-9203-A2F6F7BF2677}"/>
                </c:ext>
              </c:extLst>
            </c:dLbl>
            <c:dLbl>
              <c:idx val="1"/>
              <c:tx>
                <c:rich>
                  <a:bodyPr/>
                  <a:lstStyle/>
                  <a:p>
                    <a:fld id="{DEF261FA-3D5A-4252-89E4-1CC307F0FA41}"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4C4-4865-9203-A2F6F7BF2677}"/>
                </c:ext>
              </c:extLst>
            </c:dLbl>
            <c:dLbl>
              <c:idx val="2"/>
              <c:tx>
                <c:rich>
                  <a:bodyPr/>
                  <a:lstStyle/>
                  <a:p>
                    <a:fld id="{F117807F-20BC-4B50-B899-684E8A05082F}"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4C4-4865-9203-A2F6F7BF2677}"/>
                </c:ext>
              </c:extLst>
            </c:dLbl>
            <c:dLbl>
              <c:idx val="3"/>
              <c:tx>
                <c:rich>
                  <a:bodyPr/>
                  <a:lstStyle/>
                  <a:p>
                    <a:fld id="{B020D526-E2FB-47EE-9AD7-0FBF3AF325A0}"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4C4-4865-9203-A2F6F7BF2677}"/>
                </c:ext>
              </c:extLst>
            </c:dLbl>
            <c:dLbl>
              <c:idx val="4"/>
              <c:tx>
                <c:rich>
                  <a:bodyPr/>
                  <a:lstStyle/>
                  <a:p>
                    <a:fld id="{C7455E76-BFA8-44BF-B228-4E6EF6C9F0F5}" type="VALUE">
                      <a:rPr lang="en-US"/>
                      <a:pPr/>
                      <a:t>[VALUE]</a:t>
                    </a:fld>
                    <a:r>
                      <a:rPr lang="en-US"/>
                      <a:t> TWh</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44C4-4865-9203-A2F6F7BF2677}"/>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3.2'!$B$44:$B$48</c:f>
              <c:strCache>
                <c:ptCount val="5"/>
                <c:pt idx="0">
                  <c:v>SY10</c:v>
                </c:pt>
                <c:pt idx="1">
                  <c:v>SY11</c:v>
                </c:pt>
                <c:pt idx="2">
                  <c:v>SY12</c:v>
                </c:pt>
                <c:pt idx="3">
                  <c:v>SY13</c:v>
                </c:pt>
                <c:pt idx="4">
                  <c:v>SY14</c:v>
                </c:pt>
              </c:strCache>
            </c:strRef>
          </c:cat>
          <c:val>
            <c:numRef>
              <c:f>'Fig 3.2'!$D$44:$D$48</c:f>
              <c:numCache>
                <c:formatCode>0.00</c:formatCode>
                <c:ptCount val="5"/>
                <c:pt idx="0">
                  <c:v>1.767064926</c:v>
                </c:pt>
                <c:pt idx="1">
                  <c:v>3.960283</c:v>
                </c:pt>
                <c:pt idx="2">
                  <c:v>2.0633517870000002</c:v>
                </c:pt>
                <c:pt idx="3">
                  <c:v>1.279251227</c:v>
                </c:pt>
                <c:pt idx="4">
                  <c:v>1.3173425080000001</c:v>
                </c:pt>
              </c:numCache>
            </c:numRef>
          </c:val>
          <c:extLst>
            <c:ext xmlns:c16="http://schemas.microsoft.com/office/drawing/2014/chart" uri="{C3380CC4-5D6E-409C-BE32-E72D297353CC}">
              <c16:uniqueId val="{00000005-44C4-4865-9203-A2F6F7BF2677}"/>
            </c:ext>
          </c:extLst>
        </c:ser>
        <c:ser>
          <c:idx val="3"/>
          <c:order val="2"/>
          <c:tx>
            <c:v>blank2</c:v>
          </c:tx>
          <c:spPr>
            <a:solidFill>
              <a:schemeClr val="accent4"/>
            </a:solidFill>
            <a:ln>
              <a:noFill/>
            </a:ln>
            <a:effectLst/>
          </c:spPr>
          <c:invertIfNegative val="0"/>
          <c:cat>
            <c:strRef>
              <c:f>'Fig 3.2'!$B$44:$B$48</c:f>
              <c:strCache>
                <c:ptCount val="5"/>
                <c:pt idx="0">
                  <c:v>SY10</c:v>
                </c:pt>
                <c:pt idx="1">
                  <c:v>SY11</c:v>
                </c:pt>
                <c:pt idx="2">
                  <c:v>SY12</c:v>
                </c:pt>
                <c:pt idx="3">
                  <c:v>SY13</c:v>
                </c:pt>
                <c:pt idx="4">
                  <c:v>SY14</c:v>
                </c:pt>
              </c:strCache>
            </c:strRef>
          </c:cat>
          <c:val>
            <c:numRef>
              <c:f>'Fig 3.2'!$J$44:$J$48</c:f>
              <c:numCache>
                <c:formatCode>General</c:formatCode>
                <c:ptCount val="5"/>
              </c:numCache>
            </c:numRef>
          </c:val>
          <c:extLst>
            <c:ext xmlns:c16="http://schemas.microsoft.com/office/drawing/2014/chart" uri="{C3380CC4-5D6E-409C-BE32-E72D297353CC}">
              <c16:uniqueId val="{00000006-44C4-4865-9203-A2F6F7BF2677}"/>
            </c:ext>
          </c:extLst>
        </c:ser>
        <c:dLbls>
          <c:showLegendKey val="0"/>
          <c:showVal val="0"/>
          <c:showCatName val="0"/>
          <c:showSerName val="0"/>
          <c:showPercent val="0"/>
          <c:showBubbleSize val="0"/>
        </c:dLbls>
        <c:gapWidth val="90"/>
        <c:axId val="2141879248"/>
        <c:axId val="354616240"/>
      </c:barChart>
      <c:barChart>
        <c:barDir val="col"/>
        <c:grouping val="clustered"/>
        <c:varyColors val="0"/>
        <c:ser>
          <c:idx val="2"/>
          <c:order val="1"/>
          <c:tx>
            <c:v>blank1</c:v>
          </c:tx>
          <c:spPr>
            <a:solidFill>
              <a:schemeClr val="accent3"/>
            </a:solidFill>
            <a:ln>
              <a:noFill/>
            </a:ln>
            <a:effectLst/>
          </c:spPr>
          <c:invertIfNegative val="0"/>
          <c:dLbls>
            <c:delete val="1"/>
          </c:dLbls>
          <c:cat>
            <c:strRef>
              <c:f>'Fig 3.2'!$B$44:$B$48</c:f>
              <c:strCache>
                <c:ptCount val="5"/>
                <c:pt idx="0">
                  <c:v>SY10</c:v>
                </c:pt>
                <c:pt idx="1">
                  <c:v>SY11</c:v>
                </c:pt>
                <c:pt idx="2">
                  <c:v>SY12</c:v>
                </c:pt>
                <c:pt idx="3">
                  <c:v>SY13</c:v>
                </c:pt>
                <c:pt idx="4">
                  <c:v>SY14</c:v>
                </c:pt>
              </c:strCache>
            </c:strRef>
          </c:cat>
          <c:val>
            <c:numRef>
              <c:f>'Fig 3.2'!$J$44:$J$48</c:f>
              <c:numCache>
                <c:formatCode>General</c:formatCode>
                <c:ptCount val="5"/>
              </c:numCache>
            </c:numRef>
          </c:val>
          <c:extLst>
            <c:ext xmlns:c16="http://schemas.microsoft.com/office/drawing/2014/chart" uri="{C3380CC4-5D6E-409C-BE32-E72D297353CC}">
              <c16:uniqueId val="{00000007-44C4-4865-9203-A2F6F7BF2677}"/>
            </c:ext>
          </c:extLst>
        </c:ser>
        <c:ser>
          <c:idx val="1"/>
          <c:order val="3"/>
          <c:tx>
            <c:v>Export payments (£m)</c:v>
          </c:tx>
          <c:spPr>
            <a:solidFill>
              <a:schemeClr val="accent1"/>
            </a:solidFill>
            <a:ln>
              <a:solidFill>
                <a:schemeClr val="tx1"/>
              </a:solidFill>
            </a:ln>
            <a:effectLst/>
          </c:spPr>
          <c:invertIfNegative val="0"/>
          <c:dLbls>
            <c:dLbl>
              <c:idx val="0"/>
              <c:tx>
                <c:rich>
                  <a:bodyPr/>
                  <a:lstStyle/>
                  <a:p>
                    <a:fld id="{D090480B-C1D7-48EF-A335-C25E8854CB37}"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525-40A6-9D9B-8BA28C2E99DC}"/>
                </c:ext>
              </c:extLst>
            </c:dLbl>
            <c:dLbl>
              <c:idx val="1"/>
              <c:tx>
                <c:rich>
                  <a:bodyPr/>
                  <a:lstStyle/>
                  <a:p>
                    <a:fld id="{777FA30A-9072-4764-BE9F-7EA7FF80C766}"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525-40A6-9D9B-8BA28C2E99DC}"/>
                </c:ext>
              </c:extLst>
            </c:dLbl>
            <c:dLbl>
              <c:idx val="2"/>
              <c:tx>
                <c:rich>
                  <a:bodyPr/>
                  <a:lstStyle/>
                  <a:p>
                    <a:fld id="{54FA8DC5-3553-40B5-B0A4-A60445B0D675}"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525-40A6-9D9B-8BA28C2E99DC}"/>
                </c:ext>
              </c:extLst>
            </c:dLbl>
            <c:dLbl>
              <c:idx val="3"/>
              <c:tx>
                <c:rich>
                  <a:bodyPr/>
                  <a:lstStyle/>
                  <a:p>
                    <a:fld id="{E6E53615-631C-4F94-A131-BBFE2C042F27}"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25-40A6-9D9B-8BA28C2E99DC}"/>
                </c:ext>
              </c:extLst>
            </c:dLbl>
            <c:dLbl>
              <c:idx val="4"/>
              <c:tx>
                <c:rich>
                  <a:bodyPr/>
                  <a:lstStyle/>
                  <a:p>
                    <a:fld id="{13466DC3-353D-466D-849F-3960386B7B69}"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3525-40A6-9D9B-8BA28C2E99DC}"/>
                </c:ext>
              </c:extLst>
            </c:dLbl>
            <c:numFmt formatCode="&quot;£&quot;#,##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2"/>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3.2'!$B$44:$B$48</c:f>
              <c:strCache>
                <c:ptCount val="5"/>
                <c:pt idx="0">
                  <c:v>SY10</c:v>
                </c:pt>
                <c:pt idx="1">
                  <c:v>SY11</c:v>
                </c:pt>
                <c:pt idx="2">
                  <c:v>SY12</c:v>
                </c:pt>
                <c:pt idx="3">
                  <c:v>SY13</c:v>
                </c:pt>
                <c:pt idx="4">
                  <c:v>SY14</c:v>
                </c:pt>
              </c:strCache>
            </c:strRef>
          </c:cat>
          <c:val>
            <c:numRef>
              <c:f>'Fig 3.2'!$G$44:$G$48</c:f>
              <c:numCache>
                <c:formatCode>"£"#,##0.00</c:formatCode>
                <c:ptCount val="5"/>
                <c:pt idx="0">
                  <c:v>86.634</c:v>
                </c:pt>
                <c:pt idx="1">
                  <c:v>199.26885999999999</c:v>
                </c:pt>
                <c:pt idx="2">
                  <c:v>104.98424183</c:v>
                </c:pt>
                <c:pt idx="3">
                  <c:v>80.73</c:v>
                </c:pt>
                <c:pt idx="4">
                  <c:v>78.425550000000001</c:v>
                </c:pt>
              </c:numCache>
            </c:numRef>
          </c:val>
          <c:extLst>
            <c:ext xmlns:c16="http://schemas.microsoft.com/office/drawing/2014/chart" uri="{C3380CC4-5D6E-409C-BE32-E72D297353CC}">
              <c16:uniqueId val="{0000000D-44C4-4865-9203-A2F6F7BF2677}"/>
            </c:ext>
          </c:extLst>
        </c:ser>
        <c:dLbls>
          <c:dLblPos val="inEnd"/>
          <c:showLegendKey val="0"/>
          <c:showVal val="1"/>
          <c:showCatName val="0"/>
          <c:showSerName val="0"/>
          <c:showPercent val="0"/>
          <c:showBubbleSize val="0"/>
        </c:dLbls>
        <c:gapWidth val="90"/>
        <c:axId val="2141876368"/>
        <c:axId val="1361080896"/>
      </c:barChart>
      <c:catAx>
        <c:axId val="2141879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354616240"/>
        <c:crosses val="autoZero"/>
        <c:auto val="1"/>
        <c:lblAlgn val="ctr"/>
        <c:lblOffset val="100"/>
        <c:noMultiLvlLbl val="0"/>
      </c:catAx>
      <c:valAx>
        <c:axId val="354616240"/>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a:solidFill>
                      <a:sysClr val="windowText" lastClr="000000"/>
                    </a:solidFill>
                    <a:latin typeface="Verdana" panose="020B0604030504040204" pitchFamily="34" charset="0"/>
                    <a:ea typeface="Verdana" panose="020B0604030504040204" pitchFamily="34" charset="0"/>
                  </a:rPr>
                  <a:t>Electricity</a:t>
                </a:r>
                <a:r>
                  <a:rPr lang="en-GB" baseline="0">
                    <a:solidFill>
                      <a:sysClr val="windowText" lastClr="000000"/>
                    </a:solidFill>
                    <a:latin typeface="Verdana" panose="020B0604030504040204" pitchFamily="34" charset="0"/>
                    <a:ea typeface="Verdana" panose="020B0604030504040204" pitchFamily="34" charset="0"/>
                  </a:rPr>
                  <a:t> exported (TWh)</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1.165883041598217E-3"/>
              <c:y val="0.185462887668008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2141879248"/>
        <c:crosses val="autoZero"/>
        <c:crossBetween val="between"/>
      </c:valAx>
      <c:valAx>
        <c:axId val="1361080896"/>
        <c:scaling>
          <c:orientation val="minMax"/>
          <c:max val="27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solidFill>
                      <a:sysClr val="windowText" lastClr="000000"/>
                    </a:solidFill>
                    <a:latin typeface="Verdana" panose="020B0604030504040204" pitchFamily="34" charset="0"/>
                    <a:ea typeface="Verdana" panose="020B0604030504040204" pitchFamily="34" charset="0"/>
                  </a:rPr>
                  <a:t>Export payments (£m)</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0.96174349650217017"/>
              <c:y val="0.205857580145051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2141876368"/>
        <c:crosses val="max"/>
        <c:crossBetween val="between"/>
        <c:majorUnit val="30"/>
      </c:valAx>
      <c:catAx>
        <c:axId val="2141876368"/>
        <c:scaling>
          <c:orientation val="minMax"/>
        </c:scaling>
        <c:delete val="1"/>
        <c:axPos val="b"/>
        <c:numFmt formatCode="General" sourceLinked="1"/>
        <c:majorTickMark val="out"/>
        <c:minorTickMark val="none"/>
        <c:tickLblPos val="nextTo"/>
        <c:crossAx val="1361080896"/>
        <c:crosses val="autoZero"/>
        <c:auto val="1"/>
        <c:lblAlgn val="ctr"/>
        <c:lblOffset val="100"/>
        <c:noMultiLvlLbl val="0"/>
      </c:catAx>
      <c:spPr>
        <a:noFill/>
        <a:ln>
          <a:noFill/>
        </a:ln>
        <a:effectLst/>
      </c:spPr>
    </c:plotArea>
    <c:legend>
      <c:legendPos val="b"/>
      <c:legendEntry>
        <c:idx val="1"/>
        <c:delete val="1"/>
      </c:legendEntry>
      <c:legendEntry>
        <c:idx val="2"/>
        <c:delete val="1"/>
      </c:legendEntry>
      <c:layout>
        <c:manualLayout>
          <c:xMode val="edge"/>
          <c:yMode val="edge"/>
          <c:x val="7.7710776810337265E-2"/>
          <c:y val="0.93207983762734958"/>
          <c:w val="0.77759553805774273"/>
          <c:h val="4.89260208752975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363AF"/>
            </a:solidFill>
            <a:ln w="3175">
              <a:solidFill>
                <a:schemeClr val="tx1"/>
              </a:solidFill>
            </a:ln>
            <a:effectLst/>
          </c:spPr>
          <c:invertIfNegative val="0"/>
          <c:dLbls>
            <c:dLbl>
              <c:idx val="0"/>
              <c:layout>
                <c:manualLayout>
                  <c:x val="0"/>
                  <c:y val="8.4150069476609537E-4"/>
                </c:manualLayout>
              </c:layout>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A3-48B4-8668-0CB251EF2FA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3.3'!$B$33:$B$44</c:f>
              <c:strCache>
                <c:ptCount val="12"/>
                <c:pt idx="0">
                  <c:v>SY1</c:v>
                </c:pt>
                <c:pt idx="1">
                  <c:v>SY2</c:v>
                </c:pt>
                <c:pt idx="2">
                  <c:v>SY3</c:v>
                </c:pt>
                <c:pt idx="3">
                  <c:v>SY4</c:v>
                </c:pt>
                <c:pt idx="4">
                  <c:v>SY5</c:v>
                </c:pt>
                <c:pt idx="5">
                  <c:v>SY6</c:v>
                </c:pt>
                <c:pt idx="6">
                  <c:v>SY7</c:v>
                </c:pt>
                <c:pt idx="7">
                  <c:v>SY8</c:v>
                </c:pt>
                <c:pt idx="8">
                  <c:v>SY9</c:v>
                </c:pt>
                <c:pt idx="9">
                  <c:v>SY10</c:v>
                </c:pt>
                <c:pt idx="10">
                  <c:v>SY11</c:v>
                </c:pt>
                <c:pt idx="11">
                  <c:v>SY12</c:v>
                </c:pt>
              </c:strCache>
            </c:strRef>
          </c:cat>
          <c:val>
            <c:numRef>
              <c:f>'Fig 3.3'!$F$33:$F$44</c:f>
              <c:numCache>
                <c:formatCode>"£"#,##0.0</c:formatCode>
                <c:ptCount val="12"/>
                <c:pt idx="0">
                  <c:v>2.0445600000000002</c:v>
                </c:pt>
                <c:pt idx="1">
                  <c:v>15.827254999999999</c:v>
                </c:pt>
                <c:pt idx="2">
                  <c:v>6.0851999999999995</c:v>
                </c:pt>
                <c:pt idx="3">
                  <c:v>9.2647700000000004</c:v>
                </c:pt>
                <c:pt idx="4">
                  <c:v>12.356780000000001</c:v>
                </c:pt>
                <c:pt idx="5">
                  <c:v>16.800380000000001</c:v>
                </c:pt>
                <c:pt idx="6">
                  <c:v>16</c:v>
                </c:pt>
                <c:pt idx="7">
                  <c:v>16.605485000000002</c:v>
                </c:pt>
                <c:pt idx="8">
                  <c:v>17.230225000000001</c:v>
                </c:pt>
                <c:pt idx="9">
                  <c:v>18</c:v>
                </c:pt>
                <c:pt idx="10">
                  <c:v>17.499645000000001</c:v>
                </c:pt>
                <c:pt idx="11">
                  <c:v>17.899999999999999</c:v>
                </c:pt>
              </c:numCache>
            </c:numRef>
          </c:val>
          <c:extLst>
            <c:ext xmlns:c16="http://schemas.microsoft.com/office/drawing/2014/chart" uri="{C3380CC4-5D6E-409C-BE32-E72D297353CC}">
              <c16:uniqueId val="{00000000-BAA3-48B4-8668-0CB251EF2FAA}"/>
            </c:ext>
          </c:extLst>
        </c:ser>
        <c:dLbls>
          <c:showLegendKey val="0"/>
          <c:showVal val="0"/>
          <c:showCatName val="0"/>
          <c:showSerName val="0"/>
          <c:showPercent val="0"/>
          <c:showBubbleSize val="0"/>
        </c:dLbls>
        <c:gapWidth val="50"/>
        <c:overlap val="-27"/>
        <c:axId val="1516313840"/>
        <c:axId val="1516312176"/>
      </c:barChart>
      <c:catAx>
        <c:axId val="1516313840"/>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16312176"/>
        <c:crosses val="autoZero"/>
        <c:auto val="1"/>
        <c:lblAlgn val="ctr"/>
        <c:lblOffset val="100"/>
        <c:noMultiLvlLbl val="0"/>
      </c:catAx>
      <c:valAx>
        <c:axId val="1516312176"/>
        <c:scaling>
          <c:orientation val="minMax"/>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516313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Total scheme value</c:v>
          </c:tx>
          <c:spPr>
            <a:solidFill>
              <a:schemeClr val="accent1"/>
            </a:solidFill>
            <a:ln>
              <a:solidFill>
                <a:schemeClr val="tx1"/>
              </a:solidFill>
            </a:ln>
            <a:effectLst/>
          </c:spPr>
          <c:invertIfNegative val="0"/>
          <c:dLbls>
            <c:dLbl>
              <c:idx val="0"/>
              <c:tx>
                <c:rich>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fld id="{16C3B000-0ECD-4585-8873-AF68388AAF96}" type="VALUE">
                      <a:rPr lang="en-US">
                        <a:solidFill>
                          <a:schemeClr val="tx1"/>
                        </a:solidFill>
                      </a:rPr>
                      <a:pPr>
                        <a:defRPr b="1">
                          <a:solidFill>
                            <a:schemeClr val="tx1"/>
                          </a:solidFill>
                          <a:latin typeface="Verdana" panose="020B0604030504040204" pitchFamily="34" charset="0"/>
                          <a:ea typeface="Verdana" panose="020B0604030504040204" pitchFamily="34" charset="0"/>
                        </a:defRPr>
                      </a:pPr>
                      <a:t>[VALUE]</a:t>
                    </a:fld>
                    <a:r>
                      <a:rPr lang="en-US">
                        <a:solidFill>
                          <a:schemeClr val="tx1"/>
                        </a:solidFill>
                      </a:rPr>
                      <a:t>m</a:t>
                    </a:r>
                  </a:p>
                </c:rich>
              </c:tx>
              <c:numFmt formatCode="&quot;£&quot;#,##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ECA1-447B-8441-DA70AB10B5D2}"/>
                </c:ext>
              </c:extLst>
            </c:dLbl>
            <c:dLbl>
              <c:idx val="1"/>
              <c:tx>
                <c:rich>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fld id="{39994393-A515-4D86-94CD-52E747B6B4AE}" type="VALUE">
                      <a:rPr lang="en-US"/>
                      <a:pPr>
                        <a:defRPr b="1">
                          <a:solidFill>
                            <a:schemeClr val="tx1"/>
                          </a:solidFill>
                          <a:latin typeface="Verdana" panose="020B0604030504040204" pitchFamily="34" charset="0"/>
                          <a:ea typeface="Verdana" panose="020B0604030504040204" pitchFamily="34" charset="0"/>
                        </a:defRPr>
                      </a:pPr>
                      <a:t>[VALUE]</a:t>
                    </a:fld>
                    <a:r>
                      <a:rPr lang="en-US"/>
                      <a:t>m</a:t>
                    </a:r>
                  </a:p>
                </c:rich>
              </c:tx>
              <c:numFmt formatCode="&quot;£&quot;#,##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ECA1-447B-8441-DA70AB10B5D2}"/>
                </c:ext>
              </c:extLst>
            </c:dLbl>
            <c:dLbl>
              <c:idx val="2"/>
              <c:tx>
                <c:rich>
                  <a:bodyPr/>
                  <a:lstStyle/>
                  <a:p>
                    <a:fld id="{9C4BECD2-1B67-44D6-91A9-1C52D525CD28}"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ECA1-447B-8441-DA70AB10B5D2}"/>
                </c:ext>
              </c:extLst>
            </c:dLbl>
            <c:dLbl>
              <c:idx val="3"/>
              <c:tx>
                <c:rich>
                  <a:bodyPr/>
                  <a:lstStyle/>
                  <a:p>
                    <a:fld id="{CDEA59CB-A77B-48D2-BB50-A86129CCCCA6}"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CA1-447B-8441-DA70AB10B5D2}"/>
                </c:ext>
              </c:extLst>
            </c:dLbl>
            <c:dLbl>
              <c:idx val="4"/>
              <c:tx>
                <c:rich>
                  <a:bodyPr/>
                  <a:lstStyle/>
                  <a:p>
                    <a:fld id="{158670C1-07A1-4F1D-A5F9-4D01F4DFFE8C}"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CA1-447B-8441-DA70AB10B5D2}"/>
                </c:ext>
              </c:extLst>
            </c:dLbl>
            <c:dLbl>
              <c:idx val="5"/>
              <c:tx>
                <c:rich>
                  <a:bodyPr/>
                  <a:lstStyle/>
                  <a:p>
                    <a:fld id="{DA128C0B-51FA-4B07-AE24-E6EF98BA4B8D}"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CA1-447B-8441-DA70AB10B5D2}"/>
                </c:ext>
              </c:extLst>
            </c:dLbl>
            <c:dLbl>
              <c:idx val="6"/>
              <c:tx>
                <c:rich>
                  <a:bodyPr/>
                  <a:lstStyle/>
                  <a:p>
                    <a:fld id="{0DB92C61-FB46-4D98-8619-DCF9537E0E98}"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ECA1-447B-8441-DA70AB10B5D2}"/>
                </c:ext>
              </c:extLst>
            </c:dLbl>
            <c:dLbl>
              <c:idx val="7"/>
              <c:tx>
                <c:rich>
                  <a:bodyPr/>
                  <a:lstStyle/>
                  <a:p>
                    <a:fld id="{A41D09AA-2056-4DC4-9016-8D7C936F3DC5}"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CA1-447B-8441-DA70AB10B5D2}"/>
                </c:ext>
              </c:extLst>
            </c:dLbl>
            <c:dLbl>
              <c:idx val="8"/>
              <c:tx>
                <c:rich>
                  <a:bodyPr/>
                  <a:lstStyle/>
                  <a:p>
                    <a:fld id="{7A18282D-2AE4-4BF5-8D55-0653933F25E6}"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ECA1-447B-8441-DA70AB10B5D2}"/>
                </c:ext>
              </c:extLst>
            </c:dLbl>
            <c:dLbl>
              <c:idx val="9"/>
              <c:tx>
                <c:rich>
                  <a:bodyPr/>
                  <a:lstStyle/>
                  <a:p>
                    <a:fld id="{035A5B54-3094-49D1-B68F-6B1FC2350223}"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ECA1-447B-8441-DA70AB10B5D2}"/>
                </c:ext>
              </c:extLst>
            </c:dLbl>
            <c:dLbl>
              <c:idx val="10"/>
              <c:tx>
                <c:rich>
                  <a:bodyPr/>
                  <a:lstStyle/>
                  <a:p>
                    <a:fld id="{BF698D8F-7BB1-4B8F-B685-92B8818E1F8F}"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ECA1-447B-8441-DA70AB10B5D2}"/>
                </c:ext>
              </c:extLst>
            </c:dLbl>
            <c:dLbl>
              <c:idx val="11"/>
              <c:tx>
                <c:rich>
                  <a:bodyPr/>
                  <a:lstStyle/>
                  <a:p>
                    <a:fld id="{AE337A2B-0E56-41C3-892A-402571A55A34}"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ECA1-447B-8441-DA70AB10B5D2}"/>
                </c:ext>
              </c:extLst>
            </c:dLbl>
            <c:dLbl>
              <c:idx val="12"/>
              <c:tx>
                <c:rich>
                  <a:bodyPr/>
                  <a:lstStyle/>
                  <a:p>
                    <a:fld id="{C242AB91-96E2-4A78-BCA1-D6FC14BA6F39}"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ECA1-447B-8441-DA70AB10B5D2}"/>
                </c:ext>
              </c:extLst>
            </c:dLbl>
            <c:dLbl>
              <c:idx val="13"/>
              <c:tx>
                <c:rich>
                  <a:bodyPr/>
                  <a:lstStyle/>
                  <a:p>
                    <a:fld id="{046D31C9-4047-4B72-8E55-A0D3E60786C0}" type="VALUE">
                      <a:rPr lang="en-US"/>
                      <a:pPr/>
                      <a:t>[VALUE]</a:t>
                    </a:fld>
                    <a:r>
                      <a:rPr lang="en-US"/>
                      <a:t>m</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ECA1-447B-8441-DA70AB10B5D2}"/>
                </c:ext>
              </c:extLst>
            </c:dLbl>
            <c:numFmt formatCode="&quot;£&quot;#,##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3.3'!$B$33:$B$46</c:f>
              <c:strCache>
                <c:ptCount val="14"/>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strCache>
            </c:strRef>
          </c:cat>
          <c:val>
            <c:numRef>
              <c:f>'Fig 3.3'!$G$33:$G$46</c:f>
              <c:numCache>
                <c:formatCode>"£"#,##0.0</c:formatCode>
                <c:ptCount val="14"/>
                <c:pt idx="0">
                  <c:v>14.979839819999999</c:v>
                </c:pt>
                <c:pt idx="1">
                  <c:v>155.29391555643633</c:v>
                </c:pt>
                <c:pt idx="2">
                  <c:v>524.97710877000009</c:v>
                </c:pt>
                <c:pt idx="3">
                  <c:v>718.05583706481298</c:v>
                </c:pt>
                <c:pt idx="4">
                  <c:v>895.17382973999986</c:v>
                </c:pt>
                <c:pt idx="5">
                  <c:v>1150.6563893544189</c:v>
                </c:pt>
                <c:pt idx="6">
                  <c:v>1375.2</c:v>
                </c:pt>
                <c:pt idx="7">
                  <c:v>1491.0859276099998</c:v>
                </c:pt>
                <c:pt idx="8">
                  <c:v>1529.4518135800001</c:v>
                </c:pt>
                <c:pt idx="9">
                  <c:v>1605.7160000000001</c:v>
                </c:pt>
                <c:pt idx="10">
                  <c:v>1763.769505</c:v>
                </c:pt>
                <c:pt idx="11">
                  <c:v>1574.7730000000001</c:v>
                </c:pt>
                <c:pt idx="12">
                  <c:v>1732.48589324</c:v>
                </c:pt>
                <c:pt idx="13">
                  <c:v>1857.819857</c:v>
                </c:pt>
              </c:numCache>
            </c:numRef>
          </c:val>
          <c:extLst>
            <c:ext xmlns:c16="http://schemas.microsoft.com/office/drawing/2014/chart" uri="{C3380CC4-5D6E-409C-BE32-E72D297353CC}">
              <c16:uniqueId val="{0000000E-ECA1-447B-8441-DA70AB10B5D2}"/>
            </c:ext>
          </c:extLst>
        </c:ser>
        <c:dLbls>
          <c:showLegendKey val="0"/>
          <c:showVal val="0"/>
          <c:showCatName val="0"/>
          <c:showSerName val="0"/>
          <c:showPercent val="0"/>
          <c:showBubbleSize val="0"/>
        </c:dLbls>
        <c:gapWidth val="40"/>
        <c:axId val="668562479"/>
        <c:axId val="668562959"/>
      </c:barChart>
      <c:catAx>
        <c:axId val="668562479"/>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68562959"/>
        <c:crosses val="autoZero"/>
        <c:auto val="1"/>
        <c:lblAlgn val="ctr"/>
        <c:lblOffset val="100"/>
        <c:noMultiLvlLbl val="0"/>
      </c:catAx>
      <c:valAx>
        <c:axId val="668562959"/>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Total scheme value (£</a:t>
                </a:r>
                <a:r>
                  <a:rPr lang="en-GB" baseline="0">
                    <a:solidFill>
                      <a:schemeClr val="tx1"/>
                    </a:solidFill>
                    <a:latin typeface="Verdana" panose="020B0604030504040204" pitchFamily="34" charset="0"/>
                    <a:ea typeface="Verdana" panose="020B0604030504040204" pitchFamily="34" charset="0"/>
                  </a:rPr>
                  <a:t>m)</a:t>
                </a:r>
                <a:endParaRPr lang="en-GB">
                  <a:solidFill>
                    <a:schemeClr val="tx1"/>
                  </a:solidFill>
                  <a:latin typeface="Verdana" panose="020B0604030504040204" pitchFamily="34" charset="0"/>
                  <a:ea typeface="Verdana" panose="020B0604030504040204" pitchFamily="34" charset="0"/>
                </a:endParaRPr>
              </a:p>
            </c:rich>
          </c:tx>
          <c:layout>
            <c:manualLayout>
              <c:xMode val="edge"/>
              <c:yMode val="edge"/>
              <c:x val="7.1910532056358228E-3"/>
              <c:y val="0.199520834721711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685624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3.4'!$C$49</c:f>
              <c:strCache>
                <c:ptCount val="1"/>
                <c:pt idx="0">
                  <c:v>FIT generation payments (£m)</c:v>
                </c:pt>
              </c:strCache>
            </c:strRef>
          </c:tx>
          <c:spPr>
            <a:solidFill>
              <a:schemeClr val="accent4"/>
            </a:solidFill>
            <a:ln>
              <a:solidFill>
                <a:schemeClr val="tx1"/>
              </a:solid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56-4D94-8986-3CC8A3621D51}"/>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56-4D94-8986-3CC8A3621D51}"/>
                </c:ext>
              </c:extLst>
            </c:dLbl>
            <c:numFmt formatCode="&quot;£&quot;#,##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3.4'!$B$50:$B$63</c:f>
              <c:strCache>
                <c:ptCount val="14"/>
                <c:pt idx="0">
                  <c:v>SY1</c:v>
                </c:pt>
                <c:pt idx="1">
                  <c:v>SY2</c:v>
                </c:pt>
                <c:pt idx="2">
                  <c:v>SY3</c:v>
                </c:pt>
                <c:pt idx="3">
                  <c:v>SY4</c:v>
                </c:pt>
                <c:pt idx="4">
                  <c:v>SY5</c:v>
                </c:pt>
                <c:pt idx="5">
                  <c:v>SY6</c:v>
                </c:pt>
                <c:pt idx="6">
                  <c:v>SY7</c:v>
                </c:pt>
                <c:pt idx="7">
                  <c:v>SY8</c:v>
                </c:pt>
                <c:pt idx="8">
                  <c:v>SY9</c:v>
                </c:pt>
                <c:pt idx="9">
                  <c:v>SY10</c:v>
                </c:pt>
                <c:pt idx="10">
                  <c:v>SY11</c:v>
                </c:pt>
                <c:pt idx="11">
                  <c:v>SY12</c:v>
                </c:pt>
                <c:pt idx="12">
                  <c:v>SY13</c:v>
                </c:pt>
                <c:pt idx="13">
                  <c:v>SY14</c:v>
                </c:pt>
              </c:strCache>
            </c:strRef>
          </c:cat>
          <c:val>
            <c:numRef>
              <c:f>'Fig 3.4'!$C$50:$C$63</c:f>
              <c:numCache>
                <c:formatCode>"£"#,##0.0</c:formatCode>
                <c:ptCount val="14"/>
                <c:pt idx="0">
                  <c:v>12.48702883</c:v>
                </c:pt>
                <c:pt idx="1">
                  <c:v>135.93739150643634</c:v>
                </c:pt>
                <c:pt idx="2">
                  <c:v>504.27261060000001</c:v>
                </c:pt>
                <c:pt idx="3">
                  <c:v>685.97326388527733</c:v>
                </c:pt>
                <c:pt idx="4">
                  <c:v>850.82354355999985</c:v>
                </c:pt>
                <c:pt idx="5">
                  <c:v>1089.0415862410143</c:v>
                </c:pt>
                <c:pt idx="6">
                  <c:v>1267</c:v>
                </c:pt>
                <c:pt idx="7">
                  <c:v>1362.3689086099996</c:v>
                </c:pt>
                <c:pt idx="8">
                  <c:v>1408.9815885800001</c:v>
                </c:pt>
                <c:pt idx="9">
                  <c:v>1501.0820000000001</c:v>
                </c:pt>
                <c:pt idx="10">
                  <c:v>1547.001</c:v>
                </c:pt>
                <c:pt idx="11">
                  <c:v>1451.893</c:v>
                </c:pt>
                <c:pt idx="12">
                  <c:v>1634.270417</c:v>
                </c:pt>
                <c:pt idx="13">
                  <c:v>1761.710775</c:v>
                </c:pt>
              </c:numCache>
            </c:numRef>
          </c:val>
          <c:extLst>
            <c:ext xmlns:c16="http://schemas.microsoft.com/office/drawing/2014/chart" uri="{C3380CC4-5D6E-409C-BE32-E72D297353CC}">
              <c16:uniqueId val="{00000002-BC56-4D94-8986-3CC8A3621D51}"/>
            </c:ext>
          </c:extLst>
        </c:ser>
        <c:dLbls>
          <c:showLegendKey val="0"/>
          <c:showVal val="0"/>
          <c:showCatName val="0"/>
          <c:showSerName val="0"/>
          <c:showPercent val="0"/>
          <c:showBubbleSize val="0"/>
        </c:dLbls>
        <c:gapWidth val="30"/>
        <c:axId val="672715135"/>
        <c:axId val="672715615"/>
      </c:barChart>
      <c:catAx>
        <c:axId val="67271513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72715615"/>
        <c:crosses val="autoZero"/>
        <c:auto val="1"/>
        <c:lblAlgn val="ctr"/>
        <c:lblOffset val="100"/>
        <c:noMultiLvlLbl val="0"/>
      </c:catAx>
      <c:valAx>
        <c:axId val="672715615"/>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solidFill>
                      <a:schemeClr val="tx1"/>
                    </a:solidFill>
                    <a:latin typeface="Verdana" panose="020B0604030504040204" pitchFamily="34" charset="0"/>
                    <a:ea typeface="Verdana" panose="020B0604030504040204" pitchFamily="34" charset="0"/>
                  </a:rPr>
                  <a:t>G</a:t>
                </a:r>
                <a:r>
                  <a:rPr lang="en-GB" baseline="0">
                    <a:solidFill>
                      <a:schemeClr val="tx1"/>
                    </a:solidFill>
                    <a:latin typeface="Verdana" panose="020B0604030504040204" pitchFamily="34" charset="0"/>
                    <a:ea typeface="Verdana" panose="020B0604030504040204" pitchFamily="34" charset="0"/>
                  </a:rPr>
                  <a:t>eneration payments (£ millions)</a:t>
                </a:r>
                <a:endParaRPr lang="en-GB">
                  <a:solidFill>
                    <a:schemeClr val="tx1"/>
                  </a:solidFill>
                  <a:latin typeface="Verdana" panose="020B0604030504040204" pitchFamily="34" charset="0"/>
                  <a:ea typeface="Verdana" panose="020B0604030504040204" pitchFamily="34" charset="0"/>
                </a:endParaRPr>
              </a:p>
            </c:rich>
          </c:tx>
          <c:layout>
            <c:manualLayout>
              <c:xMode val="edge"/>
              <c:yMode val="edge"/>
              <c:x val="7.0216944296837081E-3"/>
              <c:y val="9.029892676767677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6727151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4.png"/><Relationship Id="rId5" Type="http://schemas.openxmlformats.org/officeDocument/2006/relationships/chart" Target="../charts/chart12.xml"/><Relationship Id="rId4"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355989</xdr:colOff>
      <xdr:row>3</xdr:row>
      <xdr:rowOff>141827</xdr:rowOff>
    </xdr:to>
    <xdr:pic>
      <xdr:nvPicPr>
        <xdr:cNvPr id="2" name="Picture 1" descr="image of the Ofgem logo" title="Ofgem logo">
          <a:extLst>
            <a:ext uri="{FF2B5EF4-FFF2-40B4-BE49-F238E27FC236}">
              <a16:creationId xmlns:a16="http://schemas.microsoft.com/office/drawing/2014/main" id="{4895996E-E70A-4F9C-9993-27A3114970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400689" cy="5609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28964</xdr:colOff>
      <xdr:row>3</xdr:row>
      <xdr:rowOff>141827</xdr:rowOff>
    </xdr:to>
    <xdr:pic>
      <xdr:nvPicPr>
        <xdr:cNvPr id="2" name="Picture 1" descr="image of the Ofgem logo" title="Ofgem logo">
          <a:extLst>
            <a:ext uri="{FF2B5EF4-FFF2-40B4-BE49-F238E27FC236}">
              <a16:creationId xmlns:a16="http://schemas.microsoft.com/office/drawing/2014/main" id="{092488DB-026C-4FF8-A101-6D463F6C7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editAs="oneCell">
    <xdr:from>
      <xdr:col>1</xdr:col>
      <xdr:colOff>552450</xdr:colOff>
      <xdr:row>9</xdr:row>
      <xdr:rowOff>133350</xdr:rowOff>
    </xdr:from>
    <xdr:to>
      <xdr:col>6</xdr:col>
      <xdr:colOff>977900</xdr:colOff>
      <xdr:row>49</xdr:row>
      <xdr:rowOff>145327</xdr:rowOff>
    </xdr:to>
    <xdr:pic>
      <xdr:nvPicPr>
        <xdr:cNvPr id="4" name="Picture 3">
          <a:extLst>
            <a:ext uri="{FF2B5EF4-FFF2-40B4-BE49-F238E27FC236}">
              <a16:creationId xmlns:a16="http://schemas.microsoft.com/office/drawing/2014/main" id="{5D26660D-6A4F-6880-9282-9C392889B486}"/>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78" b="3296"/>
        <a:stretch/>
      </xdr:blipFill>
      <xdr:spPr>
        <a:xfrm>
          <a:off x="714375" y="1771650"/>
          <a:ext cx="7524750" cy="725732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454414</xdr:colOff>
      <xdr:row>3</xdr:row>
      <xdr:rowOff>141827</xdr:rowOff>
    </xdr:to>
    <xdr:pic>
      <xdr:nvPicPr>
        <xdr:cNvPr id="2" name="Picture 1" descr="image of the Ofgem logo" title="Ofgem logo">
          <a:extLst>
            <a:ext uri="{FF2B5EF4-FFF2-40B4-BE49-F238E27FC236}">
              <a16:creationId xmlns:a16="http://schemas.microsoft.com/office/drawing/2014/main" id="{15902B02-D731-4AA6-BA75-FD4CC988AD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410214" cy="570452"/>
        </a:xfrm>
        <a:prstGeom prst="rect">
          <a:avLst/>
        </a:prstGeom>
      </xdr:spPr>
    </xdr:pic>
    <xdr:clientData/>
  </xdr:twoCellAnchor>
  <xdr:twoCellAnchor>
    <xdr:from>
      <xdr:col>1</xdr:col>
      <xdr:colOff>63499</xdr:colOff>
      <xdr:row>9</xdr:row>
      <xdr:rowOff>114300</xdr:rowOff>
    </xdr:from>
    <xdr:to>
      <xdr:col>6</xdr:col>
      <xdr:colOff>476250</xdr:colOff>
      <xdr:row>32</xdr:row>
      <xdr:rowOff>25400</xdr:rowOff>
    </xdr:to>
    <xdr:graphicFrame macro="">
      <xdr:nvGraphicFramePr>
        <xdr:cNvPr id="3" name="Chart 2">
          <a:extLst>
            <a:ext uri="{FF2B5EF4-FFF2-40B4-BE49-F238E27FC236}">
              <a16:creationId xmlns:a16="http://schemas.microsoft.com/office/drawing/2014/main" id="{95840A5D-EB6E-4933-98AF-C8150CBEB9F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209939</xdr:colOff>
      <xdr:row>3</xdr:row>
      <xdr:rowOff>145002</xdr:rowOff>
    </xdr:to>
    <xdr:pic>
      <xdr:nvPicPr>
        <xdr:cNvPr id="2" name="Picture 1" descr="image of the Ofgem logo" title="Ofgem logo">
          <a:extLst>
            <a:ext uri="{FF2B5EF4-FFF2-40B4-BE49-F238E27FC236}">
              <a16:creationId xmlns:a16="http://schemas.microsoft.com/office/drawing/2014/main" id="{2C528016-0E3B-4FD7-9C73-9E2136DF3D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10214" cy="586327"/>
        </a:xfrm>
        <a:prstGeom prst="rect">
          <a:avLst/>
        </a:prstGeom>
      </xdr:spPr>
    </xdr:pic>
    <xdr:clientData/>
  </xdr:twoCellAnchor>
  <xdr:twoCellAnchor>
    <xdr:from>
      <xdr:col>0</xdr:col>
      <xdr:colOff>152399</xdr:colOff>
      <xdr:row>11</xdr:row>
      <xdr:rowOff>9525</xdr:rowOff>
    </xdr:from>
    <xdr:to>
      <xdr:col>7</xdr:col>
      <xdr:colOff>1076325</xdr:colOff>
      <xdr:row>32</xdr:row>
      <xdr:rowOff>75777</xdr:rowOff>
    </xdr:to>
    <xdr:graphicFrame macro="">
      <xdr:nvGraphicFramePr>
        <xdr:cNvPr id="3" name="Chart 3">
          <a:extLst>
            <a:ext uri="{FF2B5EF4-FFF2-40B4-BE49-F238E27FC236}">
              <a16:creationId xmlns:a16="http://schemas.microsoft.com/office/drawing/2014/main" id="{6612D1B4-98FB-4B89-AD62-7B3C65F5DFA7}"/>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219464</xdr:colOff>
      <xdr:row>3</xdr:row>
      <xdr:rowOff>145002</xdr:rowOff>
    </xdr:to>
    <xdr:pic>
      <xdr:nvPicPr>
        <xdr:cNvPr id="2" name="Picture 1" descr="image of the Ofgem logo" title="Ofgem logo">
          <a:extLst>
            <a:ext uri="{FF2B5EF4-FFF2-40B4-BE49-F238E27FC236}">
              <a16:creationId xmlns:a16="http://schemas.microsoft.com/office/drawing/2014/main" id="{085FBBB0-8DAE-4436-969C-59F987E331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10214" cy="586327"/>
        </a:xfrm>
        <a:prstGeom prst="rect">
          <a:avLst/>
        </a:prstGeom>
      </xdr:spPr>
    </xdr:pic>
    <xdr:clientData/>
  </xdr:twoCellAnchor>
  <xdr:twoCellAnchor>
    <xdr:from>
      <xdr:col>1</xdr:col>
      <xdr:colOff>88899</xdr:colOff>
      <xdr:row>11</xdr:row>
      <xdr:rowOff>66674</xdr:rowOff>
    </xdr:from>
    <xdr:to>
      <xdr:col>7</xdr:col>
      <xdr:colOff>676275</xdr:colOff>
      <xdr:row>32</xdr:row>
      <xdr:rowOff>47624</xdr:rowOff>
    </xdr:to>
    <xdr:graphicFrame macro="">
      <xdr:nvGraphicFramePr>
        <xdr:cNvPr id="33" name="Chart 3">
          <a:extLst>
            <a:ext uri="{FF2B5EF4-FFF2-40B4-BE49-F238E27FC236}">
              <a16:creationId xmlns:a16="http://schemas.microsoft.com/office/drawing/2014/main" id="{730519F6-33F5-4B79-9366-7218AA0BE4D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988608</xdr:colOff>
      <xdr:row>3</xdr:row>
      <xdr:rowOff>145002</xdr:rowOff>
    </xdr:to>
    <xdr:pic>
      <xdr:nvPicPr>
        <xdr:cNvPr id="2" name="Picture 1" descr="image of the Ofgem logo" title="Ofgem logo">
          <a:extLst>
            <a:ext uri="{FF2B5EF4-FFF2-40B4-BE49-F238E27FC236}">
              <a16:creationId xmlns:a16="http://schemas.microsoft.com/office/drawing/2014/main" id="{C939AEFD-4D09-4C11-A522-E1C9949EA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twoCellAnchor>
    <xdr:from>
      <xdr:col>8</xdr:col>
      <xdr:colOff>0</xdr:colOff>
      <xdr:row>10</xdr:row>
      <xdr:rowOff>142875</xdr:rowOff>
    </xdr:from>
    <xdr:to>
      <xdr:col>8</xdr:col>
      <xdr:colOff>9800</xdr:colOff>
      <xdr:row>25</xdr:row>
      <xdr:rowOff>127000</xdr:rowOff>
    </xdr:to>
    <xdr:graphicFrame macro="">
      <xdr:nvGraphicFramePr>
        <xdr:cNvPr id="9" name="Chart 8">
          <a:extLst>
            <a:ext uri="{FF2B5EF4-FFF2-40B4-BE49-F238E27FC236}">
              <a16:creationId xmlns:a16="http://schemas.microsoft.com/office/drawing/2014/main" id="{8F4720C0-8D73-4F2B-8CF1-CDA0B21EB6E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10</xdr:row>
      <xdr:rowOff>0</xdr:rowOff>
    </xdr:from>
    <xdr:to>
      <xdr:col>5</xdr:col>
      <xdr:colOff>1076325</xdr:colOff>
      <xdr:row>30</xdr:row>
      <xdr:rowOff>30016</xdr:rowOff>
    </xdr:to>
    <xdr:graphicFrame macro="">
      <xdr:nvGraphicFramePr>
        <xdr:cNvPr id="12" name="Chart 2">
          <a:extLst>
            <a:ext uri="{FF2B5EF4-FFF2-40B4-BE49-F238E27FC236}">
              <a16:creationId xmlns:a16="http://schemas.microsoft.com/office/drawing/2014/main" id="{29D3261F-AB27-44DE-8D53-585D8B537EE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0.1238</cdr:x>
      <cdr:y>0.03654</cdr:y>
    </cdr:from>
    <cdr:to>
      <cdr:x>0.60127</cdr:x>
      <cdr:y>0.21322</cdr:y>
    </cdr:to>
    <cdr:sp macro="" textlink="">
      <cdr:nvSpPr>
        <cdr:cNvPr id="2" name="TextBox 1">
          <a:extLst xmlns:a="http://schemas.openxmlformats.org/drawingml/2006/main">
            <a:ext uri="{FF2B5EF4-FFF2-40B4-BE49-F238E27FC236}">
              <a16:creationId xmlns:a16="http://schemas.microsoft.com/office/drawing/2014/main" id="{61529D33-980E-424C-810C-E32EBDCE35E3}"/>
            </a:ext>
          </a:extLst>
        </cdr:cNvPr>
        <cdr:cNvSpPr txBox="1"/>
      </cdr:nvSpPr>
      <cdr:spPr>
        <a:xfrm xmlns:a="http://schemas.openxmlformats.org/drawingml/2006/main">
          <a:off x="354966" y="98620"/>
          <a:ext cx="1369050" cy="4768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b="1">
              <a:latin typeface="Verdana" panose="020B0604030504040204" pitchFamily="34" charset="0"/>
              <a:ea typeface="Verdana" panose="020B0604030504040204" pitchFamily="34" charset="0"/>
            </a:rPr>
            <a:t>d) Qualifying FIT costs</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201208</xdr:colOff>
      <xdr:row>3</xdr:row>
      <xdr:rowOff>141827</xdr:rowOff>
    </xdr:to>
    <xdr:pic>
      <xdr:nvPicPr>
        <xdr:cNvPr id="2" name="Picture 1" descr="image of the Ofgem logo" title="Ofgem logo">
          <a:extLst>
            <a:ext uri="{FF2B5EF4-FFF2-40B4-BE49-F238E27FC236}">
              <a16:creationId xmlns:a16="http://schemas.microsoft.com/office/drawing/2014/main" id="{D65CC7F3-45C6-47E5-A552-6BEC89C434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1958" cy="564102"/>
        </a:xfrm>
        <a:prstGeom prst="rect">
          <a:avLst/>
        </a:prstGeom>
      </xdr:spPr>
    </xdr:pic>
    <xdr:clientData/>
  </xdr:twoCellAnchor>
  <xdr:twoCellAnchor editAs="oneCell">
    <xdr:from>
      <xdr:col>0</xdr:col>
      <xdr:colOff>114300</xdr:colOff>
      <xdr:row>0</xdr:row>
      <xdr:rowOff>104775</xdr:rowOff>
    </xdr:from>
    <xdr:to>
      <xdr:col>3</xdr:col>
      <xdr:colOff>201208</xdr:colOff>
      <xdr:row>3</xdr:row>
      <xdr:rowOff>141827</xdr:rowOff>
    </xdr:to>
    <xdr:pic>
      <xdr:nvPicPr>
        <xdr:cNvPr id="8" name="Picture 7" descr="image of the Ofgem logo" title="Ofgem logo">
          <a:extLst>
            <a:ext uri="{FF2B5EF4-FFF2-40B4-BE49-F238E27FC236}">
              <a16:creationId xmlns:a16="http://schemas.microsoft.com/office/drawing/2014/main" id="{BFBB5685-ABFD-4765-A4F1-6CB2E6DD38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1958" cy="564102"/>
        </a:xfrm>
        <a:prstGeom prst="rect">
          <a:avLst/>
        </a:prstGeom>
      </xdr:spPr>
    </xdr:pic>
    <xdr:clientData/>
  </xdr:twoCellAnchor>
  <xdr:twoCellAnchor>
    <xdr:from>
      <xdr:col>1</xdr:col>
      <xdr:colOff>295274</xdr:colOff>
      <xdr:row>10</xdr:row>
      <xdr:rowOff>136524</xdr:rowOff>
    </xdr:from>
    <xdr:to>
      <xdr:col>10</xdr:col>
      <xdr:colOff>234950</xdr:colOff>
      <xdr:row>46</xdr:row>
      <xdr:rowOff>152400</xdr:rowOff>
    </xdr:to>
    <xdr:grpSp>
      <xdr:nvGrpSpPr>
        <xdr:cNvPr id="5" name="Group 4">
          <a:extLst>
            <a:ext uri="{FF2B5EF4-FFF2-40B4-BE49-F238E27FC236}">
              <a16:creationId xmlns:a16="http://schemas.microsoft.com/office/drawing/2014/main" id="{67B42875-E45B-FAC1-67AA-A67B972597CF}"/>
            </a:ext>
            <a:ext uri="{C183D7F6-B498-43B3-948B-1728B52AA6E4}">
              <adec:decorative xmlns:adec="http://schemas.microsoft.com/office/drawing/2017/decorative" val="1"/>
            </a:ext>
          </a:extLst>
        </xdr:cNvPr>
        <xdr:cNvGrpSpPr/>
      </xdr:nvGrpSpPr>
      <xdr:grpSpPr>
        <a:xfrm>
          <a:off x="454024" y="1927224"/>
          <a:ext cx="10150476" cy="6416676"/>
          <a:chOff x="457199" y="2047874"/>
          <a:chExt cx="10845801" cy="6400150"/>
        </a:xfrm>
      </xdr:grpSpPr>
      <xdr:graphicFrame macro="">
        <xdr:nvGraphicFramePr>
          <xdr:cNvPr id="3" name="Chart 2">
            <a:extLst>
              <a:ext uri="{FF2B5EF4-FFF2-40B4-BE49-F238E27FC236}">
                <a16:creationId xmlns:a16="http://schemas.microsoft.com/office/drawing/2014/main" id="{89E09251-FBC1-45B7-989E-EF28B57BCB77}"/>
              </a:ext>
            </a:extLst>
          </xdr:cNvPr>
          <xdr:cNvGraphicFramePr>
            <a:graphicFrameLocks/>
          </xdr:cNvGraphicFramePr>
        </xdr:nvGraphicFramePr>
        <xdr:xfrm>
          <a:off x="460374" y="2047874"/>
          <a:ext cx="5407200" cy="317435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9" name="Chart 5">
            <a:extLst>
              <a:ext uri="{FF2B5EF4-FFF2-40B4-BE49-F238E27FC236}">
                <a16:creationId xmlns:a16="http://schemas.microsoft.com/office/drawing/2014/main" id="{BA3B3607-D7AE-434C-8E1A-3B7DBF43137E}"/>
              </a:ext>
            </a:extLst>
          </xdr:cNvPr>
          <xdr:cNvGraphicFramePr>
            <a:graphicFrameLocks/>
          </xdr:cNvGraphicFramePr>
        </xdr:nvGraphicFramePr>
        <xdr:xfrm>
          <a:off x="457199" y="5280024"/>
          <a:ext cx="5407200" cy="3168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0" name="Chart 4">
            <a:extLst>
              <a:ext uri="{FF2B5EF4-FFF2-40B4-BE49-F238E27FC236}">
                <a16:creationId xmlns:a16="http://schemas.microsoft.com/office/drawing/2014/main" id="{50BA52F7-A9B5-4A73-83CB-E7BCD323C255}"/>
              </a:ext>
            </a:extLst>
          </xdr:cNvPr>
          <xdr:cNvGraphicFramePr>
            <a:graphicFrameLocks/>
          </xdr:cNvGraphicFramePr>
        </xdr:nvGraphicFramePr>
        <xdr:xfrm>
          <a:off x="5895975" y="2047874"/>
          <a:ext cx="5407025" cy="316865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1" name="Chart 6">
            <a:extLst>
              <a:ext uri="{FF2B5EF4-FFF2-40B4-BE49-F238E27FC236}">
                <a16:creationId xmlns:a16="http://schemas.microsoft.com/office/drawing/2014/main" id="{C452429D-3FC2-4CD3-BB85-659CB242FF36}"/>
              </a:ext>
            </a:extLst>
          </xdr:cNvPr>
          <xdr:cNvGraphicFramePr>
            <a:graphicFrameLocks/>
          </xdr:cNvGraphicFramePr>
        </xdr:nvGraphicFramePr>
        <xdr:xfrm>
          <a:off x="5883275" y="5276847"/>
          <a:ext cx="5410375" cy="3168000"/>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82939</xdr:colOff>
      <xdr:row>3</xdr:row>
      <xdr:rowOff>141827</xdr:rowOff>
    </xdr:to>
    <xdr:pic>
      <xdr:nvPicPr>
        <xdr:cNvPr id="2" name="Picture 1" descr="image of the Ofgem logo" title="Ofgem logo">
          <a:extLst>
            <a:ext uri="{FF2B5EF4-FFF2-40B4-BE49-F238E27FC236}">
              <a16:creationId xmlns:a16="http://schemas.microsoft.com/office/drawing/2014/main" id="{544B5AB4-636D-49F9-A463-A84938A32F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394339" cy="57045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101989</xdr:colOff>
      <xdr:row>3</xdr:row>
      <xdr:rowOff>141827</xdr:rowOff>
    </xdr:to>
    <xdr:pic>
      <xdr:nvPicPr>
        <xdr:cNvPr id="2" name="Picture 1" descr="image of the Ofgem logo" title="Ofgem logo">
          <a:extLst>
            <a:ext uri="{FF2B5EF4-FFF2-40B4-BE49-F238E27FC236}">
              <a16:creationId xmlns:a16="http://schemas.microsoft.com/office/drawing/2014/main" id="{9FDD3366-CB0E-4F33-B8CA-86FE277A0F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145002</xdr:rowOff>
    </xdr:to>
    <xdr:pic>
      <xdr:nvPicPr>
        <xdr:cNvPr id="2" name="Picture 1" descr="image of the Ofgem logo" title="Ofgem logo">
          <a:extLst>
            <a:ext uri="{FF2B5EF4-FFF2-40B4-BE49-F238E27FC236}">
              <a16:creationId xmlns:a16="http://schemas.microsoft.com/office/drawing/2014/main" id="{3A49E66D-56BF-4F90-8E90-F59EAA400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368689</xdr:colOff>
      <xdr:row>3</xdr:row>
      <xdr:rowOff>145002</xdr:rowOff>
    </xdr:to>
    <xdr:pic>
      <xdr:nvPicPr>
        <xdr:cNvPr id="2" name="Picture 1" descr="image of the Ofgem logo" title="Ofgem logo">
          <a:extLst>
            <a:ext uri="{FF2B5EF4-FFF2-40B4-BE49-F238E27FC236}">
              <a16:creationId xmlns:a16="http://schemas.microsoft.com/office/drawing/2014/main" id="{7AEC515D-1741-4470-9066-9941BFA731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10214" cy="567277"/>
        </a:xfrm>
        <a:prstGeom prst="rect">
          <a:avLst/>
        </a:prstGeom>
      </xdr:spPr>
    </xdr:pic>
    <xdr:clientData/>
  </xdr:twoCellAnchor>
  <xdr:twoCellAnchor editAs="oneCell">
    <xdr:from>
      <xdr:col>0</xdr:col>
      <xdr:colOff>114300</xdr:colOff>
      <xdr:row>0</xdr:row>
      <xdr:rowOff>104775</xdr:rowOff>
    </xdr:from>
    <xdr:to>
      <xdr:col>2</xdr:col>
      <xdr:colOff>371864</xdr:colOff>
      <xdr:row>3</xdr:row>
      <xdr:rowOff>145002</xdr:rowOff>
    </xdr:to>
    <xdr:pic>
      <xdr:nvPicPr>
        <xdr:cNvPr id="3" name="Picture 2" descr="image of the Ofgem logo" title="Ofgem logo">
          <a:extLst>
            <a:ext uri="{FF2B5EF4-FFF2-40B4-BE49-F238E27FC236}">
              <a16:creationId xmlns:a16="http://schemas.microsoft.com/office/drawing/2014/main" id="{391B3C50-A773-49CC-9C05-5111B17528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10214" cy="56727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1293408</xdr:colOff>
      <xdr:row>3</xdr:row>
      <xdr:rowOff>141827</xdr:rowOff>
    </xdr:to>
    <xdr:pic>
      <xdr:nvPicPr>
        <xdr:cNvPr id="2" name="Picture 1" descr="image of the Ofgem logo" title="Ofgem logo">
          <a:extLst>
            <a:ext uri="{FF2B5EF4-FFF2-40B4-BE49-F238E27FC236}">
              <a16:creationId xmlns:a16="http://schemas.microsoft.com/office/drawing/2014/main" id="{D5286BC6-614D-4B5C-95DD-14786F37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xdr:from>
      <xdr:col>1</xdr:col>
      <xdr:colOff>0</xdr:colOff>
      <xdr:row>11</xdr:row>
      <xdr:rowOff>0</xdr:rowOff>
    </xdr:from>
    <xdr:to>
      <xdr:col>6</xdr:col>
      <xdr:colOff>104775</xdr:colOff>
      <xdr:row>32</xdr:row>
      <xdr:rowOff>6350</xdr:rowOff>
    </xdr:to>
    <xdr:graphicFrame macro="">
      <xdr:nvGraphicFramePr>
        <xdr:cNvPr id="3" name="Chart 2">
          <a:extLst>
            <a:ext uri="{FF2B5EF4-FFF2-40B4-BE49-F238E27FC236}">
              <a16:creationId xmlns:a16="http://schemas.microsoft.com/office/drawing/2014/main" id="{8847D149-2D00-413B-AB81-8590EBA83CF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17058</xdr:colOff>
      <xdr:row>3</xdr:row>
      <xdr:rowOff>145002</xdr:rowOff>
    </xdr:to>
    <xdr:pic>
      <xdr:nvPicPr>
        <xdr:cNvPr id="2" name="Picture 1" descr="image of the Ofgem logo" title="Ofgem logo">
          <a:extLst>
            <a:ext uri="{FF2B5EF4-FFF2-40B4-BE49-F238E27FC236}">
              <a16:creationId xmlns:a16="http://schemas.microsoft.com/office/drawing/2014/main" id="{00F04C7C-1BB2-4356-9678-2F68491B69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7277"/>
        </a:xfrm>
        <a:prstGeom prst="rect">
          <a:avLst/>
        </a:prstGeom>
      </xdr:spPr>
    </xdr:pic>
    <xdr:clientData/>
  </xdr:twoCellAnchor>
  <xdr:twoCellAnchor>
    <xdr:from>
      <xdr:col>0</xdr:col>
      <xdr:colOff>114299</xdr:colOff>
      <xdr:row>10</xdr:row>
      <xdr:rowOff>133349</xdr:rowOff>
    </xdr:from>
    <xdr:to>
      <xdr:col>7</xdr:col>
      <xdr:colOff>504825</xdr:colOff>
      <xdr:row>32</xdr:row>
      <xdr:rowOff>104775</xdr:rowOff>
    </xdr:to>
    <xdr:graphicFrame macro="">
      <xdr:nvGraphicFramePr>
        <xdr:cNvPr id="4" name="Chart 4">
          <a:extLst>
            <a:ext uri="{FF2B5EF4-FFF2-40B4-BE49-F238E27FC236}">
              <a16:creationId xmlns:a16="http://schemas.microsoft.com/office/drawing/2014/main" id="{567D55E0-B4C7-47DD-A6AC-47F3D2D193A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582208</xdr:colOff>
      <xdr:row>3</xdr:row>
      <xdr:rowOff>145002</xdr:rowOff>
    </xdr:to>
    <xdr:pic>
      <xdr:nvPicPr>
        <xdr:cNvPr id="2" name="Picture 1" descr="image of the Ofgem logo" title="Ofgem logo">
          <a:extLst>
            <a:ext uri="{FF2B5EF4-FFF2-40B4-BE49-F238E27FC236}">
              <a16:creationId xmlns:a16="http://schemas.microsoft.com/office/drawing/2014/main" id="{AC5B12A8-C46F-4ED9-B65D-7B65C9835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727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283758</xdr:colOff>
      <xdr:row>3</xdr:row>
      <xdr:rowOff>145002</xdr:rowOff>
    </xdr:to>
    <xdr:pic>
      <xdr:nvPicPr>
        <xdr:cNvPr id="2" name="Picture 1" descr="image of the Ofgem logo" title="Ofgem logo">
          <a:extLst>
            <a:ext uri="{FF2B5EF4-FFF2-40B4-BE49-F238E27FC236}">
              <a16:creationId xmlns:a16="http://schemas.microsoft.com/office/drawing/2014/main" id="{53F870ED-BC5C-4908-8127-5A664E1863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283758</xdr:colOff>
      <xdr:row>3</xdr:row>
      <xdr:rowOff>145002</xdr:rowOff>
    </xdr:to>
    <xdr:pic>
      <xdr:nvPicPr>
        <xdr:cNvPr id="2" name="Picture 1" descr="image of the Ofgem logo" title="Ofgem logo">
          <a:extLst>
            <a:ext uri="{FF2B5EF4-FFF2-40B4-BE49-F238E27FC236}">
              <a16:creationId xmlns:a16="http://schemas.microsoft.com/office/drawing/2014/main" id="{216A2583-08A6-437C-9FA6-ECCEF19DBA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283758</xdr:colOff>
      <xdr:row>3</xdr:row>
      <xdr:rowOff>145002</xdr:rowOff>
    </xdr:to>
    <xdr:pic>
      <xdr:nvPicPr>
        <xdr:cNvPr id="2" name="Picture 1" descr="image of the Ofgem logo" title="Ofgem logo">
          <a:extLst>
            <a:ext uri="{FF2B5EF4-FFF2-40B4-BE49-F238E27FC236}">
              <a16:creationId xmlns:a16="http://schemas.microsoft.com/office/drawing/2014/main" id="{BACBF9FB-A846-45A8-A079-48540BB11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8632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420283</xdr:colOff>
      <xdr:row>3</xdr:row>
      <xdr:rowOff>141827</xdr:rowOff>
    </xdr:to>
    <xdr:pic>
      <xdr:nvPicPr>
        <xdr:cNvPr id="2" name="Picture 1" descr="image of the Ofgem logo" title="Ofgem logo">
          <a:extLst>
            <a:ext uri="{FF2B5EF4-FFF2-40B4-BE49-F238E27FC236}">
              <a16:creationId xmlns:a16="http://schemas.microsoft.com/office/drawing/2014/main" id="{605BDE48-1192-433A-BF76-92301B195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twoCellAnchor>
    <xdr:from>
      <xdr:col>1</xdr:col>
      <xdr:colOff>0</xdr:colOff>
      <xdr:row>10</xdr:row>
      <xdr:rowOff>0</xdr:rowOff>
    </xdr:from>
    <xdr:to>
      <xdr:col>7</xdr:col>
      <xdr:colOff>9525</xdr:colOff>
      <xdr:row>31</xdr:row>
      <xdr:rowOff>41806</xdr:rowOff>
    </xdr:to>
    <xdr:graphicFrame macro="">
      <xdr:nvGraphicFramePr>
        <xdr:cNvPr id="3" name="Chart 1">
          <a:extLst>
            <a:ext uri="{FF2B5EF4-FFF2-40B4-BE49-F238E27FC236}">
              <a16:creationId xmlns:a16="http://schemas.microsoft.com/office/drawing/2014/main" id="{E88D294B-1E13-4710-8435-156BC0DADCF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217083</xdr:colOff>
      <xdr:row>3</xdr:row>
      <xdr:rowOff>141827</xdr:rowOff>
    </xdr:to>
    <xdr:pic>
      <xdr:nvPicPr>
        <xdr:cNvPr id="2" name="Picture 1" descr="image of the Ofgem logo" title="Ofgem logo">
          <a:extLst>
            <a:ext uri="{FF2B5EF4-FFF2-40B4-BE49-F238E27FC236}">
              <a16:creationId xmlns:a16="http://schemas.microsoft.com/office/drawing/2014/main" id="{EE29D374-5C9B-4F6F-972A-9387813C5C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7277"/>
        </a:xfrm>
        <a:prstGeom prst="rect">
          <a:avLst/>
        </a:prstGeom>
      </xdr:spPr>
    </xdr:pic>
    <xdr:clientData/>
  </xdr:twoCellAnchor>
  <xdr:twoCellAnchor>
    <xdr:from>
      <xdr:col>1</xdr:col>
      <xdr:colOff>38100</xdr:colOff>
      <xdr:row>10</xdr:row>
      <xdr:rowOff>158751</xdr:rowOff>
    </xdr:from>
    <xdr:to>
      <xdr:col>8</xdr:col>
      <xdr:colOff>552450</xdr:colOff>
      <xdr:row>33</xdr:row>
      <xdr:rowOff>101600</xdr:rowOff>
    </xdr:to>
    <xdr:graphicFrame macro="">
      <xdr:nvGraphicFramePr>
        <xdr:cNvPr id="3" name="Chart 2">
          <a:extLst>
            <a:ext uri="{FF2B5EF4-FFF2-40B4-BE49-F238E27FC236}">
              <a16:creationId xmlns:a16="http://schemas.microsoft.com/office/drawing/2014/main" id="{6B37F674-3B91-47A1-9303-0BB47E2AA60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163108</xdr:colOff>
      <xdr:row>3</xdr:row>
      <xdr:rowOff>141827</xdr:rowOff>
    </xdr:to>
    <xdr:pic>
      <xdr:nvPicPr>
        <xdr:cNvPr id="2" name="Picture 1" descr="image of the Ofgem logo" title="Ofgem logo">
          <a:extLst>
            <a:ext uri="{FF2B5EF4-FFF2-40B4-BE49-F238E27FC236}">
              <a16:creationId xmlns:a16="http://schemas.microsoft.com/office/drawing/2014/main" id="{2C9C3C9E-D4CE-4267-AD1F-789199446D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twoCellAnchor>
    <xdr:from>
      <xdr:col>1</xdr:col>
      <xdr:colOff>0</xdr:colOff>
      <xdr:row>9</xdr:row>
      <xdr:rowOff>123826</xdr:rowOff>
    </xdr:from>
    <xdr:to>
      <xdr:col>8</xdr:col>
      <xdr:colOff>372344</xdr:colOff>
      <xdr:row>32</xdr:row>
      <xdr:rowOff>142875</xdr:rowOff>
    </xdr:to>
    <xdr:graphicFrame macro="">
      <xdr:nvGraphicFramePr>
        <xdr:cNvPr id="3" name="Chart 2">
          <a:extLst>
            <a:ext uri="{FF2B5EF4-FFF2-40B4-BE49-F238E27FC236}">
              <a16:creationId xmlns:a16="http://schemas.microsoft.com/office/drawing/2014/main" id="{FE6ABD2F-6735-4891-8E56-F7DF07CC2A1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2350683</xdr:colOff>
      <xdr:row>3</xdr:row>
      <xdr:rowOff>141827</xdr:rowOff>
    </xdr:to>
    <xdr:pic>
      <xdr:nvPicPr>
        <xdr:cNvPr id="2" name="Picture 1" descr="image of the Ofgem logo" title="Ofgem logo">
          <a:extLst>
            <a:ext uri="{FF2B5EF4-FFF2-40B4-BE49-F238E27FC236}">
              <a16:creationId xmlns:a16="http://schemas.microsoft.com/office/drawing/2014/main" id="{18275D27-417B-4341-999B-89CC12F247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395133" cy="583152"/>
        </a:xfrm>
        <a:prstGeom prst="rect">
          <a:avLst/>
        </a:prstGeom>
      </xdr:spPr>
    </xdr:pic>
    <xdr:clientData/>
  </xdr:twoCellAnchor>
  <xdr:twoCellAnchor>
    <xdr:from>
      <xdr:col>1</xdr:col>
      <xdr:colOff>0</xdr:colOff>
      <xdr:row>10</xdr:row>
      <xdr:rowOff>0</xdr:rowOff>
    </xdr:from>
    <xdr:to>
      <xdr:col>6</xdr:col>
      <xdr:colOff>881198</xdr:colOff>
      <xdr:row>31</xdr:row>
      <xdr:rowOff>123825</xdr:rowOff>
    </xdr:to>
    <xdr:graphicFrame macro="">
      <xdr:nvGraphicFramePr>
        <xdr:cNvPr id="5" name="Chart 3">
          <a:extLst>
            <a:ext uri="{FF2B5EF4-FFF2-40B4-BE49-F238E27FC236}">
              <a16:creationId xmlns:a16="http://schemas.microsoft.com/office/drawing/2014/main" id="{F2C1BD0E-2BFF-4B35-A386-E9B4283CC9C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765564</xdr:colOff>
      <xdr:row>3</xdr:row>
      <xdr:rowOff>145002</xdr:rowOff>
    </xdr:to>
    <xdr:pic>
      <xdr:nvPicPr>
        <xdr:cNvPr id="2" name="Picture 1" descr="image of the Ofgem logo" title="Ofgem logo">
          <a:extLst>
            <a:ext uri="{FF2B5EF4-FFF2-40B4-BE49-F238E27FC236}">
              <a16:creationId xmlns:a16="http://schemas.microsoft.com/office/drawing/2014/main" id="{87E85CBA-F535-4064-95FC-B95240E84F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1</xdr:col>
      <xdr:colOff>107950</xdr:colOff>
      <xdr:row>11</xdr:row>
      <xdr:rowOff>49647</xdr:rowOff>
    </xdr:from>
    <xdr:to>
      <xdr:col>7</xdr:col>
      <xdr:colOff>387350</xdr:colOff>
      <xdr:row>31</xdr:row>
      <xdr:rowOff>171450</xdr:rowOff>
    </xdr:to>
    <xdr:graphicFrame macro="">
      <xdr:nvGraphicFramePr>
        <xdr:cNvPr id="11" name="Chart 2">
          <a:extLst>
            <a:ext uri="{FF2B5EF4-FFF2-40B4-BE49-F238E27FC236}">
              <a16:creationId xmlns:a16="http://schemas.microsoft.com/office/drawing/2014/main" id="{651CE683-3302-4232-94A7-4D34C657FA2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566333</xdr:colOff>
      <xdr:row>3</xdr:row>
      <xdr:rowOff>145002</xdr:rowOff>
    </xdr:to>
    <xdr:pic>
      <xdr:nvPicPr>
        <xdr:cNvPr id="2" name="Picture 1" descr="image of the Ofgem logo" title="Ofgem logo">
          <a:extLst>
            <a:ext uri="{FF2B5EF4-FFF2-40B4-BE49-F238E27FC236}">
              <a16:creationId xmlns:a16="http://schemas.microsoft.com/office/drawing/2014/main" id="{B95E5C9E-3C3E-4E1B-9E01-8B179BDDC6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395133" cy="583152"/>
        </a:xfrm>
        <a:prstGeom prst="rect">
          <a:avLst/>
        </a:prstGeom>
      </xdr:spPr>
    </xdr:pic>
    <xdr:clientData/>
  </xdr:twoCellAnchor>
  <xdr:twoCellAnchor>
    <xdr:from>
      <xdr:col>1</xdr:col>
      <xdr:colOff>0</xdr:colOff>
      <xdr:row>9</xdr:row>
      <xdr:rowOff>123826</xdr:rowOff>
    </xdr:from>
    <xdr:to>
      <xdr:col>7</xdr:col>
      <xdr:colOff>628650</xdr:colOff>
      <xdr:row>34</xdr:row>
      <xdr:rowOff>28575</xdr:rowOff>
    </xdr:to>
    <xdr:graphicFrame macro="">
      <xdr:nvGraphicFramePr>
        <xdr:cNvPr id="3" name="Chart 2">
          <a:extLst>
            <a:ext uri="{FF2B5EF4-FFF2-40B4-BE49-F238E27FC236}">
              <a16:creationId xmlns:a16="http://schemas.microsoft.com/office/drawing/2014/main" id="{CC8836A1-F33C-4E06-933C-870C9B51B92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2353858</xdr:colOff>
      <xdr:row>3</xdr:row>
      <xdr:rowOff>145002</xdr:rowOff>
    </xdr:to>
    <xdr:pic>
      <xdr:nvPicPr>
        <xdr:cNvPr id="2" name="Picture 1" descr="image of the Ofgem logo" title="Ofgem logo">
          <a:extLst>
            <a:ext uri="{FF2B5EF4-FFF2-40B4-BE49-F238E27FC236}">
              <a16:creationId xmlns:a16="http://schemas.microsoft.com/office/drawing/2014/main" id="{3F891C84-DDBF-4A20-97D2-F04EAECF4C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395133" cy="583152"/>
        </a:xfrm>
        <a:prstGeom prst="rect">
          <a:avLst/>
        </a:prstGeom>
      </xdr:spPr>
    </xdr:pic>
    <xdr:clientData/>
  </xdr:twoCellAnchor>
  <xdr:twoCellAnchor>
    <xdr:from>
      <xdr:col>1</xdr:col>
      <xdr:colOff>0</xdr:colOff>
      <xdr:row>10</xdr:row>
      <xdr:rowOff>0</xdr:rowOff>
    </xdr:from>
    <xdr:to>
      <xdr:col>6</xdr:col>
      <xdr:colOff>881198</xdr:colOff>
      <xdr:row>31</xdr:row>
      <xdr:rowOff>123825</xdr:rowOff>
    </xdr:to>
    <xdr:graphicFrame macro="">
      <xdr:nvGraphicFramePr>
        <xdr:cNvPr id="5" name="Chart 2">
          <a:extLst>
            <a:ext uri="{FF2B5EF4-FFF2-40B4-BE49-F238E27FC236}">
              <a16:creationId xmlns:a16="http://schemas.microsoft.com/office/drawing/2014/main" id="{364F2CA2-D6CB-41C3-B9A9-027CFBCC637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2361002</xdr:colOff>
      <xdr:row>3</xdr:row>
      <xdr:rowOff>145002</xdr:rowOff>
    </xdr:to>
    <xdr:pic>
      <xdr:nvPicPr>
        <xdr:cNvPr id="2" name="Picture 1" descr="image of the Ofgem logo" title="Ofgem logo">
          <a:extLst>
            <a:ext uri="{FF2B5EF4-FFF2-40B4-BE49-F238E27FC236}">
              <a16:creationId xmlns:a16="http://schemas.microsoft.com/office/drawing/2014/main" id="{57FE4D4A-7BB7-480E-8FFD-D1BC54ECC0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0</xdr:col>
      <xdr:colOff>159939</xdr:colOff>
      <xdr:row>11</xdr:row>
      <xdr:rowOff>74611</xdr:rowOff>
    </xdr:from>
    <xdr:to>
      <xdr:col>5</xdr:col>
      <xdr:colOff>1419225</xdr:colOff>
      <xdr:row>37</xdr:row>
      <xdr:rowOff>85724</xdr:rowOff>
    </xdr:to>
    <xdr:graphicFrame macro="">
      <xdr:nvGraphicFramePr>
        <xdr:cNvPr id="8" name="Chart 7">
          <a:extLst>
            <a:ext uri="{FF2B5EF4-FFF2-40B4-BE49-F238E27FC236}">
              <a16:creationId xmlns:a16="http://schemas.microsoft.com/office/drawing/2014/main" id="{17424617-53C0-41C6-AC82-B05A7B26F0C2}"/>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511564</xdr:colOff>
      <xdr:row>3</xdr:row>
      <xdr:rowOff>141827</xdr:rowOff>
    </xdr:to>
    <xdr:pic>
      <xdr:nvPicPr>
        <xdr:cNvPr id="2" name="Picture 1" descr="image of the Ofgem logo" title="Ofgem logo">
          <a:extLst>
            <a:ext uri="{FF2B5EF4-FFF2-40B4-BE49-F238E27FC236}">
              <a16:creationId xmlns:a16="http://schemas.microsoft.com/office/drawing/2014/main" id="{FEE6D805-0174-4C49-A6EE-B9F6D90B16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368689</xdr:colOff>
      <xdr:row>3</xdr:row>
      <xdr:rowOff>141827</xdr:rowOff>
    </xdr:to>
    <xdr:pic>
      <xdr:nvPicPr>
        <xdr:cNvPr id="2" name="Picture 1" descr="image of the Ofgem logo" title="Ofgem logo">
          <a:extLst>
            <a:ext uri="{FF2B5EF4-FFF2-40B4-BE49-F238E27FC236}">
              <a16:creationId xmlns:a16="http://schemas.microsoft.com/office/drawing/2014/main" id="{5B8A4D57-7027-4FC7-9C70-EC77659D8B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1</xdr:col>
      <xdr:colOff>196849</xdr:colOff>
      <xdr:row>8</xdr:row>
      <xdr:rowOff>114300</xdr:rowOff>
    </xdr:from>
    <xdr:to>
      <xdr:col>6</xdr:col>
      <xdr:colOff>209549</xdr:colOff>
      <xdr:row>29</xdr:row>
      <xdr:rowOff>165449</xdr:rowOff>
    </xdr:to>
    <xdr:graphicFrame macro="">
      <xdr:nvGraphicFramePr>
        <xdr:cNvPr id="3" name="Chart 2">
          <a:extLst>
            <a:ext uri="{FF2B5EF4-FFF2-40B4-BE49-F238E27FC236}">
              <a16:creationId xmlns:a16="http://schemas.microsoft.com/office/drawing/2014/main" id="{1E069954-C840-41C2-A0BC-23C0AF6D74E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581414</xdr:colOff>
      <xdr:row>3</xdr:row>
      <xdr:rowOff>141827</xdr:rowOff>
    </xdr:to>
    <xdr:pic>
      <xdr:nvPicPr>
        <xdr:cNvPr id="2" name="Picture 1" descr="image of the Ofgem logo" title="Ofgem logo">
          <a:extLst>
            <a:ext uri="{FF2B5EF4-FFF2-40B4-BE49-F238E27FC236}">
              <a16:creationId xmlns:a16="http://schemas.microsoft.com/office/drawing/2014/main" id="{B546E17C-BCD9-41C7-91F1-DF33163D7F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394339" cy="57362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559189</xdr:colOff>
      <xdr:row>3</xdr:row>
      <xdr:rowOff>145002</xdr:rowOff>
    </xdr:to>
    <xdr:pic>
      <xdr:nvPicPr>
        <xdr:cNvPr id="2" name="Picture 1" descr="image of the Ofgem logo" title="Ofgem logo">
          <a:extLst>
            <a:ext uri="{FF2B5EF4-FFF2-40B4-BE49-F238E27FC236}">
              <a16:creationId xmlns:a16="http://schemas.microsoft.com/office/drawing/2014/main" id="{B76580D5-8203-42C3-857F-F45B50124F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141827</xdr:rowOff>
    </xdr:to>
    <xdr:pic>
      <xdr:nvPicPr>
        <xdr:cNvPr id="2" name="Picture 1" descr="image of the Ofgem logo" title="Ofgem logo">
          <a:extLst>
            <a:ext uri="{FF2B5EF4-FFF2-40B4-BE49-F238E27FC236}">
              <a16:creationId xmlns:a16="http://schemas.microsoft.com/office/drawing/2014/main" id="{518EA07B-DA5B-4534-9F29-3D96DE7FDB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141827</xdr:rowOff>
    </xdr:to>
    <xdr:pic>
      <xdr:nvPicPr>
        <xdr:cNvPr id="2" name="Picture 1" descr="image of the Ofgem logo" title="Ofgem logo">
          <a:extLst>
            <a:ext uri="{FF2B5EF4-FFF2-40B4-BE49-F238E27FC236}">
              <a16:creationId xmlns:a16="http://schemas.microsoft.com/office/drawing/2014/main" id="{E7D711EA-D21D-4320-8D26-D2ED593D40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2349889</xdr:colOff>
      <xdr:row>3</xdr:row>
      <xdr:rowOff>145002</xdr:rowOff>
    </xdr:to>
    <xdr:pic>
      <xdr:nvPicPr>
        <xdr:cNvPr id="2" name="Picture 1" descr="image of the Ofgem logo" title="Ofgem logo">
          <a:extLst>
            <a:ext uri="{FF2B5EF4-FFF2-40B4-BE49-F238E27FC236}">
              <a16:creationId xmlns:a16="http://schemas.microsoft.com/office/drawing/2014/main" id="{6AF17CC0-F804-42AE-9BD0-BC1B3C460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292489</xdr:colOff>
      <xdr:row>3</xdr:row>
      <xdr:rowOff>145002</xdr:rowOff>
    </xdr:to>
    <xdr:pic>
      <xdr:nvPicPr>
        <xdr:cNvPr id="2" name="Picture 1" descr="image of the Ofgem logo" title="Ofgem logo">
          <a:extLst>
            <a:ext uri="{FF2B5EF4-FFF2-40B4-BE49-F238E27FC236}">
              <a16:creationId xmlns:a16="http://schemas.microsoft.com/office/drawing/2014/main" id="{899A1FB3-9B10-4737-8F8B-D84E0D684D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141827</xdr:rowOff>
    </xdr:to>
    <xdr:pic>
      <xdr:nvPicPr>
        <xdr:cNvPr id="2" name="Picture 1" descr="image of the Ofgem logo" title="Ofgem logo">
          <a:extLst>
            <a:ext uri="{FF2B5EF4-FFF2-40B4-BE49-F238E27FC236}">
              <a16:creationId xmlns:a16="http://schemas.microsoft.com/office/drawing/2014/main" id="{05C84430-B62E-48AB-AB32-B8609E36D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141827</xdr:rowOff>
    </xdr:to>
    <xdr:pic>
      <xdr:nvPicPr>
        <xdr:cNvPr id="2" name="Picture 1" descr="image of the Ofgem logo" title="Ofgem logo">
          <a:extLst>
            <a:ext uri="{FF2B5EF4-FFF2-40B4-BE49-F238E27FC236}">
              <a16:creationId xmlns:a16="http://schemas.microsoft.com/office/drawing/2014/main" id="{10233EA1-0BAA-4184-AE35-06DE95106A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2349889</xdr:colOff>
      <xdr:row>3</xdr:row>
      <xdr:rowOff>145002</xdr:rowOff>
    </xdr:to>
    <xdr:pic>
      <xdr:nvPicPr>
        <xdr:cNvPr id="2" name="Picture 1" descr="image of the Ofgem logo" title="Ofgem logo">
          <a:extLst>
            <a:ext uri="{FF2B5EF4-FFF2-40B4-BE49-F238E27FC236}">
              <a16:creationId xmlns:a16="http://schemas.microsoft.com/office/drawing/2014/main" id="{98E15EAE-AB77-4DBF-A1C9-528F0CC97B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145002</xdr:rowOff>
    </xdr:to>
    <xdr:pic>
      <xdr:nvPicPr>
        <xdr:cNvPr id="2" name="Picture 1" descr="image of the Ofgem logo" title="Ofgem logo">
          <a:extLst>
            <a:ext uri="{FF2B5EF4-FFF2-40B4-BE49-F238E27FC236}">
              <a16:creationId xmlns:a16="http://schemas.microsoft.com/office/drawing/2014/main" id="{5EF53AC4-5F62-48F9-A9F8-B49A2D94F1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7514" cy="5641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1095764</xdr:colOff>
      <xdr:row>3</xdr:row>
      <xdr:rowOff>141827</xdr:rowOff>
    </xdr:to>
    <xdr:pic>
      <xdr:nvPicPr>
        <xdr:cNvPr id="2" name="Picture 1" descr="image of the Ofgem logo" title="Ofgem logo">
          <a:extLst>
            <a:ext uri="{FF2B5EF4-FFF2-40B4-BE49-F238E27FC236}">
              <a16:creationId xmlns:a16="http://schemas.microsoft.com/office/drawing/2014/main" id="{E5852542-8AFB-4748-9E8D-E164172F1A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403864" cy="5704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730639</xdr:colOff>
      <xdr:row>3</xdr:row>
      <xdr:rowOff>141827</xdr:rowOff>
    </xdr:to>
    <xdr:pic>
      <xdr:nvPicPr>
        <xdr:cNvPr id="2" name="Picture 1" descr="image of the Ofgem logo" title="Ofgem logo">
          <a:extLst>
            <a:ext uri="{FF2B5EF4-FFF2-40B4-BE49-F238E27FC236}">
              <a16:creationId xmlns:a16="http://schemas.microsoft.com/office/drawing/2014/main" id="{0ED174C7-27A0-44E6-B83B-2DFE62200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407039" cy="570452"/>
        </a:xfrm>
        <a:prstGeom prst="rect">
          <a:avLst/>
        </a:prstGeom>
      </xdr:spPr>
    </xdr:pic>
    <xdr:clientData/>
  </xdr:twoCellAnchor>
  <xdr:twoCellAnchor>
    <xdr:from>
      <xdr:col>1</xdr:col>
      <xdr:colOff>120650</xdr:colOff>
      <xdr:row>10</xdr:row>
      <xdr:rowOff>165100</xdr:rowOff>
    </xdr:from>
    <xdr:to>
      <xdr:col>7</xdr:col>
      <xdr:colOff>1168400</xdr:colOff>
      <xdr:row>31</xdr:row>
      <xdr:rowOff>107950</xdr:rowOff>
    </xdr:to>
    <xdr:graphicFrame macro="">
      <xdr:nvGraphicFramePr>
        <xdr:cNvPr id="3" name="Chart 3">
          <a:extLst>
            <a:ext uri="{FF2B5EF4-FFF2-40B4-BE49-F238E27FC236}">
              <a16:creationId xmlns:a16="http://schemas.microsoft.com/office/drawing/2014/main" id="{0915910A-534A-4204-97CB-87708BD6BD6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16264</xdr:colOff>
      <xdr:row>3</xdr:row>
      <xdr:rowOff>141827</xdr:rowOff>
    </xdr:to>
    <xdr:pic>
      <xdr:nvPicPr>
        <xdr:cNvPr id="2" name="Picture 1" descr="image of the Ofgem logo" title="Ofgem logo">
          <a:extLst>
            <a:ext uri="{FF2B5EF4-FFF2-40B4-BE49-F238E27FC236}">
              <a16:creationId xmlns:a16="http://schemas.microsoft.com/office/drawing/2014/main" id="{84223CF8-F080-4717-B129-08700EF964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xdr:from>
      <xdr:col>1</xdr:col>
      <xdr:colOff>63499</xdr:colOff>
      <xdr:row>9</xdr:row>
      <xdr:rowOff>114300</xdr:rowOff>
    </xdr:from>
    <xdr:to>
      <xdr:col>5</xdr:col>
      <xdr:colOff>1658848</xdr:colOff>
      <xdr:row>32</xdr:row>
      <xdr:rowOff>25400</xdr:rowOff>
    </xdr:to>
    <xdr:graphicFrame macro="">
      <xdr:nvGraphicFramePr>
        <xdr:cNvPr id="7" name="Chart 2">
          <a:extLst>
            <a:ext uri="{FF2B5EF4-FFF2-40B4-BE49-F238E27FC236}">
              <a16:creationId xmlns:a16="http://schemas.microsoft.com/office/drawing/2014/main" id="{66F367F6-93E3-4949-B130-AC51AF07DF0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111514</xdr:colOff>
      <xdr:row>3</xdr:row>
      <xdr:rowOff>141827</xdr:rowOff>
    </xdr:to>
    <xdr:pic>
      <xdr:nvPicPr>
        <xdr:cNvPr id="2" name="Picture 1" descr="image of the Ofgem logo" title="Ofgem logo">
          <a:extLst>
            <a:ext uri="{FF2B5EF4-FFF2-40B4-BE49-F238E27FC236}">
              <a16:creationId xmlns:a16="http://schemas.microsoft.com/office/drawing/2014/main" id="{66F0F3FB-F3F0-4A6E-80DF-9FFF4A2B56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368689</xdr:colOff>
      <xdr:row>3</xdr:row>
      <xdr:rowOff>145002</xdr:rowOff>
    </xdr:to>
    <xdr:pic>
      <xdr:nvPicPr>
        <xdr:cNvPr id="2" name="Picture 1" descr="image of the Ofgem logo" title="Ofgem logo">
          <a:extLst>
            <a:ext uri="{FF2B5EF4-FFF2-40B4-BE49-F238E27FC236}">
              <a16:creationId xmlns:a16="http://schemas.microsoft.com/office/drawing/2014/main" id="{FA49E15C-237E-4708-BEF8-06A58DE30A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editAs="oneCell">
    <xdr:from>
      <xdr:col>1</xdr:col>
      <xdr:colOff>258536</xdr:colOff>
      <xdr:row>9</xdr:row>
      <xdr:rowOff>146507</xdr:rowOff>
    </xdr:from>
    <xdr:to>
      <xdr:col>6</xdr:col>
      <xdr:colOff>530679</xdr:colOff>
      <xdr:row>48</xdr:row>
      <xdr:rowOff>171839</xdr:rowOff>
    </xdr:to>
    <xdr:pic>
      <xdr:nvPicPr>
        <xdr:cNvPr id="5" name="Picture 4">
          <a:extLst>
            <a:ext uri="{FF2B5EF4-FFF2-40B4-BE49-F238E27FC236}">
              <a16:creationId xmlns:a16="http://schemas.microsoft.com/office/drawing/2014/main" id="{A6367D6B-EE03-A28A-D8A2-CE0F2363EF7C}"/>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t="2669" r="-450" b="2098"/>
        <a:stretch/>
      </xdr:blipFill>
      <xdr:spPr>
        <a:xfrm>
          <a:off x="421822" y="1752150"/>
          <a:ext cx="7062107" cy="6924153"/>
        </a:xfrm>
        <a:prstGeom prst="rect">
          <a:avLst/>
        </a:prstGeom>
      </xdr:spPr>
    </xdr:pic>
    <xdr:clientData/>
  </xdr:twoCellAnchor>
</xdr:wsDr>
</file>

<file path=xl/theme/theme1.xml><?xml version="1.0" encoding="utf-8"?>
<a:theme xmlns:a="http://schemas.openxmlformats.org/drawingml/2006/main" name="Theme Test">
  <a:themeElements>
    <a:clrScheme name="Categorical colour palette">
      <a:dk1>
        <a:srgbClr val="000000"/>
      </a:dk1>
      <a:lt1>
        <a:srgbClr val="FFFFFF"/>
      </a:lt1>
      <a:dk2>
        <a:srgbClr val="000000"/>
      </a:dk2>
      <a:lt2>
        <a:srgbClr val="FFFFFF"/>
      </a:lt2>
      <a:accent1>
        <a:srgbClr val="12436D"/>
      </a:accent1>
      <a:accent2>
        <a:srgbClr val="28A197"/>
      </a:accent2>
      <a:accent3>
        <a:srgbClr val="801650"/>
      </a:accent3>
      <a:accent4>
        <a:srgbClr val="F46A25"/>
      </a:accent4>
      <a:accent5>
        <a:srgbClr val="3D3D3D"/>
      </a:accent5>
      <a:accent6>
        <a:srgbClr val="A285D1"/>
      </a:accent6>
      <a:hlink>
        <a:srgbClr val="0563C1"/>
      </a:hlink>
      <a:folHlink>
        <a:srgbClr val="954F72"/>
      </a:folHlink>
    </a:clrScheme>
    <a:fontScheme name="Arial - sans serif">
      <a:majorFont>
        <a:latin typeface="Arial Rounded MT Bold"/>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Theme Test" id="{54F1576E-FD80-4DBC-83B9-EDBDE1EC1CCC}" vid="{BDD33F6A-F392-4A01-9877-3B1E427C8F9C}"/>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8022B-B3AA-4737-A99E-3AC8DCCECFAB}">
  <sheetPr>
    <pageSetUpPr autoPageBreaks="0"/>
  </sheetPr>
  <dimension ref="A5:E71"/>
  <sheetViews>
    <sheetView showGridLines="0" tabSelected="1" zoomScaleNormal="100" workbookViewId="0"/>
  </sheetViews>
  <sheetFormatPr defaultRowHeight="14" x14ac:dyDescent="0.3"/>
  <cols>
    <col min="1" max="1" width="2.25" style="11" customWidth="1"/>
    <col min="2" max="2" width="26.08203125" customWidth="1"/>
    <col min="3" max="3" width="43.08203125" customWidth="1"/>
    <col min="4" max="4" width="34.25" customWidth="1"/>
    <col min="5" max="5" width="26.08203125" customWidth="1"/>
  </cols>
  <sheetData>
    <row r="5" spans="2:5" ht="19.5" x14ac:dyDescent="0.35">
      <c r="B5" s="1" t="s">
        <v>247</v>
      </c>
      <c r="C5" s="13"/>
      <c r="D5" s="13"/>
      <c r="E5" s="13"/>
    </row>
    <row r="6" spans="2:5" x14ac:dyDescent="0.3">
      <c r="B6" s="13"/>
      <c r="C6" s="13"/>
      <c r="D6" s="13"/>
      <c r="E6" s="13"/>
    </row>
    <row r="7" spans="2:5" x14ac:dyDescent="0.3">
      <c r="B7" s="260" t="s">
        <v>248</v>
      </c>
      <c r="C7" s="261"/>
      <c r="D7" s="261"/>
      <c r="E7" s="261"/>
    </row>
    <row r="8" spans="2:5" x14ac:dyDescent="0.3">
      <c r="B8" s="99" t="s">
        <v>249</v>
      </c>
      <c r="C8" s="77"/>
      <c r="D8" s="77"/>
      <c r="E8" s="77"/>
    </row>
    <row r="9" spans="2:5" x14ac:dyDescent="0.3">
      <c r="B9" s="77"/>
      <c r="C9" s="77"/>
      <c r="D9" s="77"/>
      <c r="E9" s="77"/>
    </row>
    <row r="10" spans="2:5" x14ac:dyDescent="0.3">
      <c r="B10" s="2" t="s">
        <v>0</v>
      </c>
      <c r="C10" s="77"/>
      <c r="D10" s="78"/>
      <c r="E10" s="77"/>
    </row>
    <row r="11" spans="2:5" x14ac:dyDescent="0.3">
      <c r="B11" s="2"/>
      <c r="C11" s="77"/>
      <c r="D11" s="78"/>
      <c r="E11" s="77"/>
    </row>
    <row r="12" spans="2:5" x14ac:dyDescent="0.3">
      <c r="B12" s="2" t="s">
        <v>1</v>
      </c>
      <c r="C12" s="77"/>
      <c r="D12" s="78"/>
      <c r="E12" s="77"/>
    </row>
    <row r="13" spans="2:5" x14ac:dyDescent="0.3">
      <c r="B13" s="77" t="s">
        <v>2</v>
      </c>
      <c r="C13" s="77"/>
      <c r="D13" s="78"/>
      <c r="E13" s="77"/>
    </row>
    <row r="14" spans="2:5" x14ac:dyDescent="0.3">
      <c r="B14" s="15"/>
      <c r="C14" s="77"/>
      <c r="D14" s="78"/>
      <c r="E14" s="77"/>
    </row>
    <row r="15" spans="2:5" ht="14.5" customHeight="1" x14ac:dyDescent="0.3">
      <c r="B15" s="18" t="s">
        <v>3</v>
      </c>
      <c r="C15" s="77"/>
      <c r="D15" s="78"/>
      <c r="E15" s="79"/>
    </row>
    <row r="16" spans="2:5" x14ac:dyDescent="0.3">
      <c r="B16" s="16" t="s">
        <v>436</v>
      </c>
      <c r="C16" s="251"/>
      <c r="D16" s="250"/>
      <c r="E16" s="79"/>
    </row>
    <row r="17" spans="2:4" x14ac:dyDescent="0.3">
      <c r="B17" s="16" t="s">
        <v>4</v>
      </c>
      <c r="C17" s="251"/>
      <c r="D17" s="251"/>
    </row>
    <row r="18" spans="2:4" x14ac:dyDescent="0.3">
      <c r="B18" s="16" t="s">
        <v>267</v>
      </c>
      <c r="C18" s="251"/>
      <c r="D18" s="251"/>
    </row>
    <row r="19" spans="2:4" x14ac:dyDescent="0.3">
      <c r="B19" s="17" t="s">
        <v>440</v>
      </c>
      <c r="C19" s="251"/>
      <c r="D19" s="251"/>
    </row>
    <row r="20" spans="2:4" x14ac:dyDescent="0.3">
      <c r="B20" s="17" t="s">
        <v>5</v>
      </c>
      <c r="C20" s="251"/>
      <c r="D20" s="251"/>
    </row>
    <row r="21" spans="2:4" x14ac:dyDescent="0.3">
      <c r="B21" s="16" t="s">
        <v>435</v>
      </c>
      <c r="C21" s="251"/>
      <c r="D21" s="251"/>
    </row>
    <row r="22" spans="2:4" x14ac:dyDescent="0.3">
      <c r="B22" s="17" t="s">
        <v>434</v>
      </c>
      <c r="C22" s="251"/>
      <c r="D22" s="251"/>
    </row>
    <row r="23" spans="2:4" x14ac:dyDescent="0.3">
      <c r="B23" s="17" t="s">
        <v>433</v>
      </c>
      <c r="C23" s="251"/>
      <c r="D23" s="251"/>
    </row>
    <row r="24" spans="2:4" x14ac:dyDescent="0.3">
      <c r="B24" s="17" t="s">
        <v>463</v>
      </c>
      <c r="C24" s="251"/>
      <c r="D24" s="251"/>
    </row>
    <row r="25" spans="2:4" x14ac:dyDescent="0.3">
      <c r="B25" s="16"/>
      <c r="C25" s="251"/>
      <c r="D25" s="251"/>
    </row>
    <row r="26" spans="2:4" x14ac:dyDescent="0.3">
      <c r="B26" s="19" t="s">
        <v>6</v>
      </c>
      <c r="C26" s="251"/>
      <c r="D26" s="251"/>
    </row>
    <row r="27" spans="2:4" x14ac:dyDescent="0.3">
      <c r="B27" s="16" t="s">
        <v>287</v>
      </c>
      <c r="C27" s="251"/>
      <c r="D27" s="251"/>
    </row>
    <row r="28" spans="2:4" x14ac:dyDescent="0.3">
      <c r="B28" s="16" t="s">
        <v>291</v>
      </c>
      <c r="C28" s="251"/>
      <c r="D28" s="251"/>
    </row>
    <row r="29" spans="2:4" x14ac:dyDescent="0.3">
      <c r="B29" s="17" t="s">
        <v>292</v>
      </c>
      <c r="C29" s="251"/>
      <c r="D29" s="251"/>
    </row>
    <row r="30" spans="2:4" x14ac:dyDescent="0.3">
      <c r="B30" s="17" t="s">
        <v>454</v>
      </c>
      <c r="C30" s="251"/>
      <c r="D30" s="251"/>
    </row>
    <row r="31" spans="2:4" x14ac:dyDescent="0.3">
      <c r="B31" s="17" t="s">
        <v>300</v>
      </c>
      <c r="C31" s="251"/>
      <c r="D31" s="251"/>
    </row>
    <row r="32" spans="2:4" x14ac:dyDescent="0.3">
      <c r="B32" s="17" t="s">
        <v>302</v>
      </c>
      <c r="C32" s="251"/>
      <c r="D32" s="251"/>
    </row>
    <row r="33" spans="2:4" x14ac:dyDescent="0.3">
      <c r="B33" s="17" t="s">
        <v>305</v>
      </c>
      <c r="C33" s="251"/>
      <c r="D33" s="251"/>
    </row>
    <row r="34" spans="2:4" x14ac:dyDescent="0.3">
      <c r="B34" s="17" t="s">
        <v>468</v>
      </c>
      <c r="C34" s="251"/>
      <c r="D34" s="251"/>
    </row>
    <row r="35" spans="2:4" x14ac:dyDescent="0.3">
      <c r="B35" s="17" t="s">
        <v>469</v>
      </c>
      <c r="C35" s="251"/>
      <c r="D35" s="251"/>
    </row>
    <row r="36" spans="2:4" x14ac:dyDescent="0.3">
      <c r="B36" s="251"/>
      <c r="C36" s="251"/>
      <c r="D36" s="251"/>
    </row>
    <row r="37" spans="2:4" x14ac:dyDescent="0.3">
      <c r="B37" s="19" t="s">
        <v>7</v>
      </c>
      <c r="C37" s="251"/>
      <c r="D37" s="251"/>
    </row>
    <row r="38" spans="2:4" x14ac:dyDescent="0.3">
      <c r="B38" s="17" t="s">
        <v>312</v>
      </c>
      <c r="C38" s="251"/>
      <c r="D38" s="251"/>
    </row>
    <row r="39" spans="2:4" x14ac:dyDescent="0.3">
      <c r="B39" s="16" t="s">
        <v>446</v>
      </c>
      <c r="C39" s="251"/>
      <c r="D39" s="251"/>
    </row>
    <row r="40" spans="2:4" x14ac:dyDescent="0.3">
      <c r="B40" s="16" t="s">
        <v>313</v>
      </c>
      <c r="C40" s="251"/>
      <c r="D40" s="251"/>
    </row>
    <row r="41" spans="2:4" x14ac:dyDescent="0.3">
      <c r="B41" s="16" t="s">
        <v>451</v>
      </c>
      <c r="C41" s="251"/>
      <c r="D41" s="251"/>
    </row>
    <row r="42" spans="2:4" x14ac:dyDescent="0.3">
      <c r="B42" s="16" t="s">
        <v>392</v>
      </c>
      <c r="C42" s="251"/>
      <c r="D42" s="251"/>
    </row>
    <row r="43" spans="2:4" x14ac:dyDescent="0.3">
      <c r="B43" s="16" t="s">
        <v>386</v>
      </c>
      <c r="C43" s="251"/>
      <c r="D43" s="251"/>
    </row>
    <row r="44" spans="2:4" x14ac:dyDescent="0.3">
      <c r="B44" s="251"/>
      <c r="C44" s="251"/>
      <c r="D44" s="251"/>
    </row>
    <row r="45" spans="2:4" x14ac:dyDescent="0.3">
      <c r="B45" s="19" t="s">
        <v>8</v>
      </c>
      <c r="C45" s="251"/>
      <c r="D45" s="251"/>
    </row>
    <row r="46" spans="2:4" x14ac:dyDescent="0.3">
      <c r="B46" s="16" t="s">
        <v>393</v>
      </c>
      <c r="C46" s="251"/>
      <c r="D46" s="251"/>
    </row>
    <row r="47" spans="2:4" x14ac:dyDescent="0.3">
      <c r="B47" s="17" t="s">
        <v>437</v>
      </c>
      <c r="C47" s="251"/>
      <c r="D47" s="251"/>
    </row>
    <row r="48" spans="2:4" x14ac:dyDescent="0.3">
      <c r="B48" s="17" t="s">
        <v>470</v>
      </c>
      <c r="C48" s="251"/>
      <c r="D48" s="251"/>
    </row>
    <row r="49" spans="2:4" x14ac:dyDescent="0.3">
      <c r="B49" s="17" t="s">
        <v>438</v>
      </c>
      <c r="C49" s="251"/>
      <c r="D49" s="251"/>
    </row>
    <row r="50" spans="2:4" x14ac:dyDescent="0.3">
      <c r="B50" s="17" t="s">
        <v>450</v>
      </c>
      <c r="C50" s="251"/>
      <c r="D50" s="251"/>
    </row>
    <row r="51" spans="2:4" x14ac:dyDescent="0.3">
      <c r="B51" s="251"/>
      <c r="C51" s="251"/>
      <c r="D51" s="251"/>
    </row>
    <row r="52" spans="2:4" x14ac:dyDescent="0.3">
      <c r="B52" s="19" t="s">
        <v>9</v>
      </c>
      <c r="C52" s="251"/>
      <c r="D52" s="251"/>
    </row>
    <row r="53" spans="2:4" x14ac:dyDescent="0.3">
      <c r="B53" s="17" t="s">
        <v>10</v>
      </c>
      <c r="C53" s="251"/>
      <c r="D53" s="251"/>
    </row>
    <row r="54" spans="2:4" x14ac:dyDescent="0.3">
      <c r="B54" s="16" t="s">
        <v>382</v>
      </c>
      <c r="C54" s="251"/>
      <c r="D54" s="251"/>
    </row>
    <row r="55" spans="2:4" x14ac:dyDescent="0.3">
      <c r="B55" s="16" t="s">
        <v>385</v>
      </c>
      <c r="C55" s="251"/>
      <c r="D55" s="251"/>
    </row>
    <row r="56" spans="2:4" x14ac:dyDescent="0.3">
      <c r="B56" s="15" t="s">
        <v>471</v>
      </c>
      <c r="C56" s="251"/>
      <c r="D56" s="251"/>
    </row>
    <row r="57" spans="2:4" x14ac:dyDescent="0.3">
      <c r="B57" s="251"/>
      <c r="C57" s="251"/>
      <c r="D57" s="251"/>
    </row>
    <row r="58" spans="2:4" x14ac:dyDescent="0.3">
      <c r="B58" s="19" t="s">
        <v>11</v>
      </c>
      <c r="C58" s="251"/>
      <c r="D58" s="251"/>
    </row>
    <row r="59" spans="2:4" x14ac:dyDescent="0.3">
      <c r="B59" s="42" t="s">
        <v>2</v>
      </c>
      <c r="C59" s="251"/>
      <c r="D59" s="251"/>
    </row>
    <row r="60" spans="2:4" x14ac:dyDescent="0.3">
      <c r="B60" s="251"/>
      <c r="C60" s="251"/>
      <c r="D60" s="251"/>
    </row>
    <row r="61" spans="2:4" x14ac:dyDescent="0.3">
      <c r="B61" s="2" t="s">
        <v>12</v>
      </c>
      <c r="C61" s="251"/>
      <c r="D61" s="251"/>
    </row>
    <row r="62" spans="2:4" x14ac:dyDescent="0.3">
      <c r="B62" s="15" t="s">
        <v>13</v>
      </c>
      <c r="C62" s="251"/>
      <c r="D62" s="251"/>
    </row>
    <row r="63" spans="2:4" x14ac:dyDescent="0.3">
      <c r="B63" s="15" t="s">
        <v>14</v>
      </c>
      <c r="C63" s="251"/>
      <c r="D63" s="251"/>
    </row>
    <row r="64" spans="2:4" x14ac:dyDescent="0.3">
      <c r="B64" s="17" t="s">
        <v>15</v>
      </c>
      <c r="C64" s="251"/>
      <c r="D64" s="251"/>
    </row>
    <row r="65" spans="2:4" x14ac:dyDescent="0.3">
      <c r="B65" s="15" t="s">
        <v>16</v>
      </c>
      <c r="C65" s="251"/>
      <c r="D65" s="251"/>
    </row>
    <row r="66" spans="2:4" x14ac:dyDescent="0.3">
      <c r="B66" s="15" t="s">
        <v>17</v>
      </c>
      <c r="C66" s="251"/>
      <c r="D66" s="251"/>
    </row>
    <row r="67" spans="2:4" x14ac:dyDescent="0.3">
      <c r="B67" s="15" t="s">
        <v>18</v>
      </c>
      <c r="C67" s="251"/>
      <c r="D67" s="251"/>
    </row>
    <row r="68" spans="2:4" x14ac:dyDescent="0.3">
      <c r="B68" s="15" t="s">
        <v>19</v>
      </c>
      <c r="C68" s="251"/>
      <c r="D68" s="251"/>
    </row>
    <row r="69" spans="2:4" x14ac:dyDescent="0.3">
      <c r="B69" s="13"/>
      <c r="C69" s="13"/>
      <c r="D69" s="13"/>
    </row>
    <row r="70" spans="2:4" x14ac:dyDescent="0.3">
      <c r="B70" s="3" t="s">
        <v>20</v>
      </c>
      <c r="C70" s="3" t="s">
        <v>21</v>
      </c>
      <c r="D70" s="3" t="s">
        <v>22</v>
      </c>
    </row>
    <row r="71" spans="2:4" x14ac:dyDescent="0.3">
      <c r="B71" s="80" t="s">
        <v>23</v>
      </c>
      <c r="C71" s="81">
        <v>45638</v>
      </c>
      <c r="D71" s="82"/>
    </row>
  </sheetData>
  <mergeCells count="1">
    <mergeCell ref="B7:E7"/>
  </mergeCells>
  <phoneticPr fontId="21" type="noConversion"/>
  <hyperlinks>
    <hyperlink ref="B16" location="'Fig 2.1'!A1" display="Figure 2.1: Total number and installed capacity of FIT installations by technology" xr:uid="{D89457EF-0C37-4828-96BC-9A8146DC578A}"/>
    <hyperlink ref="B17" location="'Fig 2.2'!A1" display="Figure 2.2: Proportion of deployment and installed capacity by capacity band" xr:uid="{C90F6703-BC8D-46F5-9722-69119A12F3D7}"/>
    <hyperlink ref="B18" location="'Fig 2.3'!A1" display="Figure 2.3: Deployment and installed capacity by technology - microgeneration" xr:uid="{D6CC100A-2622-4313-B747-242D1EEFD52C}"/>
    <hyperlink ref="B21" location="'Fig 2.6'!A1" display="Figure 2.6: Regional distribution of FIT installations" xr:uid="{DBA5FF20-F323-4EB5-9DB9-F264E84E26CE}"/>
    <hyperlink ref="B27" location="'Fig 3.1'!A1" display="Figure 3.1: Electricity generated and associated payments, SY10-14" xr:uid="{8B8DDF6D-DFBC-4CEC-ACA1-66CFE62340F2}"/>
    <hyperlink ref="B19" location="'Fig 2.4'!A1" display="Figure 2.4: Deployment and installed capacity of FIT installations - capacity &gt;50kW" xr:uid="{74A61B71-784D-45A9-93A3-7AC7C8BE7219}"/>
    <hyperlink ref="B20" location="'Fig 2.5'!A1" display="Figure 2.5: Distribution of FIT installations (and installed capacity) by technology type (Capacity &gt;50kW)" xr:uid="{E250CFA0-B25E-4379-B1EA-0698095F31AE}"/>
    <hyperlink ref="B67" location="'Fig A3.3'!A1" display="Figure A3.3: Late levelisation payments per supplier" xr:uid="{A648A61F-AAF6-46E2-816D-0B10511FBB1C}"/>
    <hyperlink ref="B66" location="'Fig A3.2'!A1" display="Figure A3.2: Incorrect (quarterly/annual) levelisation data submissions per supplier" xr:uid="{ECE65D27-29BA-49A4-8E12-62FB4FBED9CC}"/>
    <hyperlink ref="B65" location="'Fig A3.1'!A1" display="Figure A3.1: Late (quarterly/annual) levelisation data submissions per supplier" xr:uid="{CBBE0472-CBE9-4EA5-9419-D617208EC5AA}"/>
    <hyperlink ref="B63" location="'Fig A1.2'!A1" display="Figure A1.2: Voluntary FIT Licensees and their associated electricity supply licences" xr:uid="{0B22C92A-5DAA-47AB-A37F-A5744C285DA2}"/>
    <hyperlink ref="B62" location="'Fig A1.1'!A1" display="Figure A1.1: Mandatory FIT Licensees and their associated electricity supply licences" xr:uid="{A422FB66-810B-49D8-B77B-B6765C30D22A}"/>
    <hyperlink ref="B56" location="'Fig 6.4'!A1" display="Figure 6.4: Number of FIT enquiries by type, SY14" xr:uid="{5F9D0AD0-F28B-47C0-81A0-D49CCAAD4325}"/>
    <hyperlink ref="B55" location="'Fig 6.3'!A1" display="Figure 6.3: Taskbar approvals and rejections, SY12-14" xr:uid="{7AE2A0C4-FDAF-4E21-A869-84C48EECA6C8}"/>
    <hyperlink ref="B54" location="'Fig 6.2'!A1" display="Figure 6.2: New installations accredited, SY10-14" xr:uid="{F1979116-339F-49AC-8139-A67BECAFBB25}"/>
    <hyperlink ref="B46" location="'Fig 5.1'!A1" display="Figure 5.1: FIT Generator targeted audit scores, SY10-14" xr:uid="{1655FB35-2ED7-41C3-BD9D-9E039463535F}"/>
    <hyperlink ref="B42" location="'Fig 4.5'!A1" display="Figure 4.5: Biennial meter verification - Licensee performance, SY10-14" xr:uid="{E8A58692-01E7-4347-B26A-D2CD6BCE2DA3}"/>
    <hyperlink ref="B41" location="'Fig 4.4'!A1" display="Figure 4.4: Number of late levelisation payments, SY14" xr:uid="{D0F97B88-15BA-4B32-9AFE-0DE7E365E108}"/>
    <hyperlink ref="B39" location="'Fig 4.2'!A1" display="Figure 4.2: Number of late levelisation submissions, SY14" xr:uid="{26870202-699E-4DA9-9222-560442DFCE32}"/>
    <hyperlink ref="B31" location="'Fig 3.5'!A1" display="Figure 3.5: Net export payment calculations, SY14" xr:uid="{5EB7EF51-CEA5-45EA-BBAE-F39D23E973EA}"/>
    <hyperlink ref="B32" location="'Fig 3.6'!A1" display="Figure 3.6: Scheme cost calculations, SY14" xr:uid="{85B2592F-1011-4981-8086-B6E48DB72E87}"/>
    <hyperlink ref="B28" location="'Fig 3.2'!A1" display="Figure 3.2: Electricity exported and associated payments, SY10-14" xr:uid="{19E367B4-4B7D-4B07-9DDA-3FDD430E216B}"/>
    <hyperlink ref="B29" location="'Fig 3.3'!A1" display="Figure 3.3: FIT scheme value, SY1-14" xr:uid="{F9317B12-95B9-4153-BAD4-7B4E4827BCF8}"/>
    <hyperlink ref="B30" location="'Fig 3.4'!A1" display="Figure 3.4: Total value of the FIT scheme - breakdown" xr:uid="{D5986331-14BB-4D67-A52F-C7989235E2B1}"/>
    <hyperlink ref="B68" location="'Fig A4.1'!A1" display="Figure A4.1: How Licensees’ are compensated for their administrative costs (Qualifying Costs)" xr:uid="{1A76B46B-D6DD-4E42-82E1-12004BA4B4CC}"/>
    <hyperlink ref="B22" location="'Fig 2.7'!A1" display="Figure 2.7: Distribution of FIT installations (and installed capacity) by technology type (Capacity 0-50kW)" xr:uid="{E452BF7F-EB35-4608-A4EB-5146A469A2CE}"/>
    <hyperlink ref="B34" location="'Fig 3.8'!A1" display="Figure 3.8: Levelisation Fund vs The Control Forecast, SY10-14" xr:uid="{870B28D5-ADF8-47CB-ABCE-C775D4E0DA1C}"/>
    <hyperlink ref="B38" location="'Fig 4.1'!A1" display="Figure 4.1: Number of FIT Licensees, SY9-14" xr:uid="{B1BC7E79-F44A-4EFC-BDB6-7AAAF1097711}"/>
    <hyperlink ref="B47" location="'Fig 5.2'!A1" display="Figure 5.2: Top five audit findings - targeted audits" xr:uid="{43446EAD-A36E-445E-84F9-CBBB9AA1EAC1}"/>
    <hyperlink ref="B53" location="'Fig 6.1'!A1" display="Figure 6.1: Summary of application processing, SY13" xr:uid="{448FEC33-B364-4E7E-83FD-D0349B536458}"/>
    <hyperlink ref="B64" location="'Fig A2.1'!A1" display="Figure A2.1: Total export and generation payments made by FIT Licensees in SY13" xr:uid="{20F36F0C-9C94-4C98-A73E-7D66584B2836}"/>
    <hyperlink ref="B33" location="'Fig 3.7'!A1" display="Figure 3.7: Relevant electricity supplied, SY14" xr:uid="{558CEA42-BB3E-4256-B7CE-84410EFF1F01}"/>
    <hyperlink ref="B23" location="'Fig 2.8'!A1" display="Figure 2.8: Distribution of FIT installations (and installed capacity) by technology type (Capacity &gt;50kW)" xr:uid="{ACF93915-4FFA-4067-9A7A-C7ACBE2C5F1E}"/>
    <hyperlink ref="B24" location="'Fig 2.9'!A1" display="Figure 2.9: Number and capacity of installations becoming inactive - SY12-14" xr:uid="{9F7E2A1D-8DE3-4083-BAF0-5CE2CF7AA243}"/>
    <hyperlink ref="B35" location="'Fig 3.9'!A1" display="Figure 3.9: Administrative costs, SY10-14" xr:uid="{D32E9105-B1FC-4CB7-8FE4-31BC79ACD8CB}"/>
    <hyperlink ref="B40" location="'Fig 4.3'!A1" display="Figure 4.3: Number of incorrect levelisation submissions, SY14" xr:uid="{F7149DC1-7E1C-4164-AC15-B70632FAB7F7}"/>
    <hyperlink ref="B43" location="'Fig 4.6'!A1" display="Figure 4.6: FIT Licensee audit scores, SY10-14" xr:uid="{4C7FB0D4-8E7C-4827-980E-9CC5D74DC502}"/>
    <hyperlink ref="B48" location="'Fig 5.3'!A1" display="Figure 5.3: FIT Generator statistical audit scores, SY14" xr:uid="{F7635050-F740-404B-B78F-CFEC1AC4D34E}"/>
    <hyperlink ref="B49" location="'Fig 5.4'!A1" display="Figure 5.4: Top five audit findings - statistical audits" xr:uid="{C5271741-04D0-46C8-8E08-A4CFCDD2696D}"/>
    <hyperlink ref="B50" location="'Fig 5.5'!A1" display="Figure 5.5: Prevented/detected error and suspected fraud, SY11-14" xr:uid="{370D9CF2-1396-4587-97F3-FBD5B3D09E18}"/>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FE5A2-A002-4EB3-87AB-2832EE6E3516}">
  <sheetPr>
    <tabColor rgb="FF109DC1"/>
  </sheetPr>
  <dimension ref="B5:L67"/>
  <sheetViews>
    <sheetView showGridLines="0" zoomScaleNormal="100" workbookViewId="0"/>
  </sheetViews>
  <sheetFormatPr defaultRowHeight="14" x14ac:dyDescent="0.3"/>
  <cols>
    <col min="1" max="1" width="2.08203125" customWidth="1"/>
    <col min="2" max="2" width="30.75" customWidth="1"/>
    <col min="3" max="4" width="15.58203125" customWidth="1"/>
    <col min="5" max="5" width="15.33203125" customWidth="1"/>
    <col min="6" max="6" width="15.75" customWidth="1"/>
    <col min="7" max="7" width="15.33203125" customWidth="1"/>
    <col min="8" max="8" width="15.5" customWidth="1"/>
    <col min="9" max="9" width="20.25" customWidth="1"/>
    <col min="10" max="10" width="20.58203125" customWidth="1"/>
    <col min="11" max="11" width="15.5" customWidth="1"/>
    <col min="12" max="12" width="15.33203125" customWidth="1"/>
    <col min="13" max="13" width="29.58203125" customWidth="1"/>
    <col min="14" max="14" width="23.33203125" customWidth="1"/>
    <col min="15" max="15" width="22.25" customWidth="1"/>
    <col min="16" max="16" width="29.5" customWidth="1"/>
  </cols>
  <sheetData>
    <row r="5" spans="2:2" ht="15" x14ac:dyDescent="0.3">
      <c r="B5" s="47" t="s">
        <v>433</v>
      </c>
    </row>
    <row r="6" spans="2:2" x14ac:dyDescent="0.3">
      <c r="B6" s="4"/>
    </row>
    <row r="7" spans="2:2" x14ac:dyDescent="0.3">
      <c r="B7" s="5" t="s">
        <v>284</v>
      </c>
    </row>
    <row r="8" spans="2:2" x14ac:dyDescent="0.3">
      <c r="B8" s="27" t="s">
        <v>285</v>
      </c>
    </row>
    <row r="9" spans="2:2" x14ac:dyDescent="0.3">
      <c r="B9" s="27" t="s">
        <v>286</v>
      </c>
    </row>
    <row r="52" spans="2:12" ht="27" x14ac:dyDescent="0.3">
      <c r="B52" s="146" t="s">
        <v>63</v>
      </c>
      <c r="C52" s="147" t="s">
        <v>410</v>
      </c>
      <c r="D52" s="147" t="s">
        <v>411</v>
      </c>
      <c r="E52" s="147" t="s">
        <v>412</v>
      </c>
      <c r="F52" s="147" t="s">
        <v>413</v>
      </c>
      <c r="G52" s="147" t="s">
        <v>414</v>
      </c>
      <c r="H52" s="147" t="s">
        <v>415</v>
      </c>
      <c r="I52" s="147" t="s">
        <v>418</v>
      </c>
      <c r="J52" s="147" t="s">
        <v>419</v>
      </c>
      <c r="K52" s="147" t="s">
        <v>420</v>
      </c>
      <c r="L52" s="158" t="s">
        <v>421</v>
      </c>
    </row>
    <row r="53" spans="2:12" x14ac:dyDescent="0.3">
      <c r="B53" s="151" t="s">
        <v>72</v>
      </c>
      <c r="C53" s="127">
        <v>173</v>
      </c>
      <c r="D53" s="128">
        <v>48.777545000000003</v>
      </c>
      <c r="E53" s="127">
        <v>710</v>
      </c>
      <c r="F53" s="128">
        <v>269.89131999999995</v>
      </c>
      <c r="G53" s="127">
        <v>355</v>
      </c>
      <c r="H53" s="128">
        <v>172.41369999999998</v>
      </c>
      <c r="I53" s="127">
        <v>40</v>
      </c>
      <c r="J53" s="128">
        <v>18.898</v>
      </c>
      <c r="K53" s="208">
        <f t="shared" ref="K53:K64" si="0">C53+E53+G53+I53</f>
        <v>1278</v>
      </c>
      <c r="L53" s="209">
        <f t="shared" ref="L53:L64" si="1">D53+F53+H53+J53</f>
        <v>509.98056499999996</v>
      </c>
    </row>
    <row r="54" spans="2:12" x14ac:dyDescent="0.3">
      <c r="B54" s="152" t="s">
        <v>65</v>
      </c>
      <c r="C54" s="134">
        <v>670</v>
      </c>
      <c r="D54" s="135">
        <v>532.07208999999943</v>
      </c>
      <c r="E54" s="134">
        <v>326</v>
      </c>
      <c r="F54" s="135">
        <v>88.948599999999985</v>
      </c>
      <c r="G54" s="134">
        <v>18</v>
      </c>
      <c r="H54" s="135">
        <v>2.1098000000000003</v>
      </c>
      <c r="I54" s="134">
        <v>54</v>
      </c>
      <c r="J54" s="135">
        <v>27.812999999999999</v>
      </c>
      <c r="K54" s="210">
        <f t="shared" si="0"/>
        <v>1068</v>
      </c>
      <c r="L54" s="211">
        <f t="shared" si="1"/>
        <v>650.94348999999931</v>
      </c>
    </row>
    <row r="55" spans="2:12" x14ac:dyDescent="0.3">
      <c r="B55" s="153" t="s">
        <v>70</v>
      </c>
      <c r="C55" s="127">
        <v>358</v>
      </c>
      <c r="D55" s="154">
        <v>97.820746999999997</v>
      </c>
      <c r="E55" s="127">
        <v>278</v>
      </c>
      <c r="F55" s="128">
        <v>55.319900000000011</v>
      </c>
      <c r="G55" s="127">
        <v>23</v>
      </c>
      <c r="H55" s="128">
        <v>4.2108999999999996</v>
      </c>
      <c r="I55" s="127">
        <v>41</v>
      </c>
      <c r="J55" s="128">
        <v>30.251999999999999</v>
      </c>
      <c r="K55" s="208">
        <f t="shared" si="0"/>
        <v>700</v>
      </c>
      <c r="L55" s="209">
        <f t="shared" si="1"/>
        <v>187.60354700000002</v>
      </c>
    </row>
    <row r="56" spans="2:12" x14ac:dyDescent="0.3">
      <c r="B56" s="152" t="s">
        <v>68</v>
      </c>
      <c r="C56" s="134">
        <v>409</v>
      </c>
      <c r="D56" s="135">
        <v>173.58338500000005</v>
      </c>
      <c r="E56" s="134">
        <v>143</v>
      </c>
      <c r="F56" s="135">
        <v>63.7423</v>
      </c>
      <c r="G56" s="134">
        <v>9</v>
      </c>
      <c r="H56" s="135">
        <v>1.702</v>
      </c>
      <c r="I56" s="134">
        <v>65</v>
      </c>
      <c r="J56" s="135">
        <v>54.405999999999999</v>
      </c>
      <c r="K56" s="210">
        <f t="shared" si="0"/>
        <v>626</v>
      </c>
      <c r="L56" s="211">
        <f t="shared" si="1"/>
        <v>293.43368500000003</v>
      </c>
    </row>
    <row r="57" spans="2:12" x14ac:dyDescent="0.3">
      <c r="B57" s="151" t="s">
        <v>67</v>
      </c>
      <c r="C57" s="127">
        <v>491</v>
      </c>
      <c r="D57" s="128">
        <v>167.53682199999997</v>
      </c>
      <c r="E57" s="127">
        <v>73</v>
      </c>
      <c r="F57" s="128">
        <v>33.120800000000003</v>
      </c>
      <c r="G57" s="127">
        <v>0</v>
      </c>
      <c r="H57" s="128">
        <v>0</v>
      </c>
      <c r="I57" s="127">
        <v>50</v>
      </c>
      <c r="J57" s="128">
        <v>49.030500000000004</v>
      </c>
      <c r="K57" s="208">
        <f t="shared" si="0"/>
        <v>614</v>
      </c>
      <c r="L57" s="209">
        <f t="shared" si="1"/>
        <v>249.68812199999996</v>
      </c>
    </row>
    <row r="58" spans="2:12" x14ac:dyDescent="0.3">
      <c r="B58" s="152" t="s">
        <v>73</v>
      </c>
      <c r="C58" s="134">
        <v>199</v>
      </c>
      <c r="D58" s="135">
        <v>148.91384999999994</v>
      </c>
      <c r="E58" s="134">
        <v>294</v>
      </c>
      <c r="F58" s="135">
        <v>86.914900000000003</v>
      </c>
      <c r="G58" s="134">
        <v>94</v>
      </c>
      <c r="H58" s="135">
        <v>14.939489999999997</v>
      </c>
      <c r="I58" s="134">
        <v>26</v>
      </c>
      <c r="J58" s="135">
        <v>14.994</v>
      </c>
      <c r="K58" s="210">
        <f t="shared" si="0"/>
        <v>613</v>
      </c>
      <c r="L58" s="211">
        <f t="shared" si="1"/>
        <v>265.76223999999996</v>
      </c>
    </row>
    <row r="59" spans="2:12" x14ac:dyDescent="0.3">
      <c r="B59" s="153" t="s">
        <v>71</v>
      </c>
      <c r="C59" s="127">
        <v>427</v>
      </c>
      <c r="D59" s="128">
        <v>140.24028000000001</v>
      </c>
      <c r="E59" s="127">
        <v>53</v>
      </c>
      <c r="F59" s="128">
        <v>9.684899999999999</v>
      </c>
      <c r="G59" s="127">
        <v>6</v>
      </c>
      <c r="H59" s="128">
        <v>0.96739999999999993</v>
      </c>
      <c r="I59" s="127">
        <v>68</v>
      </c>
      <c r="J59" s="128">
        <v>37.590000000000003</v>
      </c>
      <c r="K59" s="208">
        <f t="shared" si="0"/>
        <v>554</v>
      </c>
      <c r="L59" s="209">
        <f t="shared" si="1"/>
        <v>188.48258000000001</v>
      </c>
    </row>
    <row r="60" spans="2:12" x14ac:dyDescent="0.3">
      <c r="B60" s="152" t="s">
        <v>66</v>
      </c>
      <c r="C60" s="134">
        <v>478</v>
      </c>
      <c r="D60" s="135">
        <v>232.12475999999992</v>
      </c>
      <c r="E60" s="134">
        <v>9</v>
      </c>
      <c r="F60" s="135">
        <v>15.74</v>
      </c>
      <c r="G60" s="134">
        <v>6</v>
      </c>
      <c r="H60" s="135">
        <v>1.4136</v>
      </c>
      <c r="I60" s="134">
        <v>28</v>
      </c>
      <c r="J60" s="135">
        <v>24.588999999999999</v>
      </c>
      <c r="K60" s="210">
        <f t="shared" si="0"/>
        <v>521</v>
      </c>
      <c r="L60" s="211">
        <f t="shared" si="1"/>
        <v>273.86735999999996</v>
      </c>
    </row>
    <row r="61" spans="2:12" x14ac:dyDescent="0.3">
      <c r="B61" s="153" t="s">
        <v>69</v>
      </c>
      <c r="C61" s="127">
        <v>256</v>
      </c>
      <c r="D61" s="154">
        <v>94.313194999999993</v>
      </c>
      <c r="E61" s="127">
        <v>123</v>
      </c>
      <c r="F61" s="128">
        <v>39.661099999999998</v>
      </c>
      <c r="G61" s="127">
        <v>43</v>
      </c>
      <c r="H61" s="128">
        <v>8.2725000000000009</v>
      </c>
      <c r="I61" s="127">
        <v>25</v>
      </c>
      <c r="J61" s="128">
        <v>12.294</v>
      </c>
      <c r="K61" s="208">
        <f t="shared" si="0"/>
        <v>447</v>
      </c>
      <c r="L61" s="209">
        <f t="shared" si="1"/>
        <v>154.540795</v>
      </c>
    </row>
    <row r="62" spans="2:12" x14ac:dyDescent="0.3">
      <c r="B62" s="152" t="s">
        <v>79</v>
      </c>
      <c r="C62" s="134">
        <v>76</v>
      </c>
      <c r="D62" s="135">
        <v>43.111764999999991</v>
      </c>
      <c r="E62" s="134">
        <v>39</v>
      </c>
      <c r="F62" s="135">
        <v>42.94</v>
      </c>
      <c r="G62" s="134">
        <v>72</v>
      </c>
      <c r="H62" s="135">
        <v>48.496700000000004</v>
      </c>
      <c r="I62" s="134">
        <v>18</v>
      </c>
      <c r="J62" s="135">
        <v>15.036</v>
      </c>
      <c r="K62" s="210">
        <f t="shared" si="0"/>
        <v>205</v>
      </c>
      <c r="L62" s="211">
        <f t="shared" si="1"/>
        <v>149.58446499999999</v>
      </c>
    </row>
    <row r="63" spans="2:12" x14ac:dyDescent="0.3">
      <c r="B63" s="153" t="s">
        <v>74</v>
      </c>
      <c r="C63" s="127">
        <v>99</v>
      </c>
      <c r="D63" s="128">
        <v>24.260420000000003</v>
      </c>
      <c r="E63" s="127">
        <v>37</v>
      </c>
      <c r="F63" s="128">
        <v>12.438000000000001</v>
      </c>
      <c r="G63" s="127">
        <v>6</v>
      </c>
      <c r="H63" s="128">
        <v>1.7089000000000001</v>
      </c>
      <c r="I63" s="127">
        <v>10</v>
      </c>
      <c r="J63" s="128">
        <v>9.3309999999999995</v>
      </c>
      <c r="K63" s="208">
        <f t="shared" si="0"/>
        <v>152</v>
      </c>
      <c r="L63" s="209">
        <f t="shared" si="1"/>
        <v>47.738320000000002</v>
      </c>
    </row>
    <row r="64" spans="2:12" x14ac:dyDescent="0.3">
      <c r="B64" s="155" t="s">
        <v>75</v>
      </c>
      <c r="C64" s="142">
        <v>129</v>
      </c>
      <c r="D64" s="143">
        <v>22.129316000000003</v>
      </c>
      <c r="E64" s="142">
        <v>2</v>
      </c>
      <c r="F64" s="143">
        <v>0.6</v>
      </c>
      <c r="G64" s="142">
        <v>0</v>
      </c>
      <c r="H64" s="143">
        <v>0</v>
      </c>
      <c r="I64" s="142">
        <v>4</v>
      </c>
      <c r="J64" s="143">
        <v>5.26</v>
      </c>
      <c r="K64" s="212">
        <f t="shared" si="0"/>
        <v>135</v>
      </c>
      <c r="L64" s="213">
        <f t="shared" si="1"/>
        <v>27.989316000000002</v>
      </c>
    </row>
    <row r="65" spans="2:12" x14ac:dyDescent="0.3">
      <c r="B65" s="159" t="s">
        <v>62</v>
      </c>
      <c r="C65" s="156">
        <f t="shared" ref="C65:J65" si="2">SUM(C53:C64)</f>
        <v>3765</v>
      </c>
      <c r="D65" s="157">
        <f t="shared" si="2"/>
        <v>1724.8841749999992</v>
      </c>
      <c r="E65" s="156">
        <f t="shared" si="2"/>
        <v>2087</v>
      </c>
      <c r="F65" s="157">
        <f t="shared" si="2"/>
        <v>719.00181999999995</v>
      </c>
      <c r="G65" s="156">
        <f t="shared" si="2"/>
        <v>632</v>
      </c>
      <c r="H65" s="157">
        <f t="shared" si="2"/>
        <v>256.23499000000004</v>
      </c>
      <c r="I65" s="156">
        <f t="shared" si="2"/>
        <v>429</v>
      </c>
      <c r="J65" s="157">
        <f t="shared" si="2"/>
        <v>299.49349999999998</v>
      </c>
      <c r="K65" s="156">
        <f>SUM(K53:K64)</f>
        <v>6913</v>
      </c>
      <c r="L65" s="157">
        <f>SUM(L53:L64)</f>
        <v>2999.6144849999987</v>
      </c>
    </row>
    <row r="66" spans="2:12" x14ac:dyDescent="0.3">
      <c r="B66" s="25"/>
      <c r="C66" s="25"/>
      <c r="D66" s="25"/>
      <c r="E66" s="25"/>
      <c r="F66" s="25"/>
      <c r="G66" s="25"/>
      <c r="H66" s="25"/>
      <c r="I66" s="25"/>
      <c r="J66" s="25"/>
      <c r="K66" s="25"/>
      <c r="L66" s="31"/>
    </row>
    <row r="67" spans="2:12" x14ac:dyDescent="0.3">
      <c r="B67" s="14" t="s">
        <v>58</v>
      </c>
    </row>
  </sheetData>
  <hyperlinks>
    <hyperlink ref="B67" location="Information!A1" display="Return to information tab" xr:uid="{269A1BC4-E63B-4BF8-96B8-56A7016E118B}"/>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1704A-4AA4-4A31-A932-220E998DA779}">
  <sheetPr>
    <tabColor rgb="FF109DC1"/>
  </sheetPr>
  <dimension ref="B5:F38"/>
  <sheetViews>
    <sheetView showGridLines="0" zoomScaleNormal="100" workbookViewId="0"/>
  </sheetViews>
  <sheetFormatPr defaultRowHeight="14" x14ac:dyDescent="0.3"/>
  <cols>
    <col min="1" max="1" width="2.08203125" customWidth="1"/>
    <col min="2" max="2" width="25.08203125" customWidth="1"/>
    <col min="3" max="3" width="14.25" customWidth="1"/>
    <col min="4" max="4" width="14.33203125" customWidth="1"/>
    <col min="5" max="5" width="14.5" customWidth="1"/>
    <col min="6" max="6" width="14.6640625" customWidth="1"/>
    <col min="7" max="7" width="21.5" customWidth="1"/>
    <col min="8" max="8" width="32.75" customWidth="1"/>
    <col min="9" max="9" width="30.08203125" customWidth="1"/>
    <col min="10" max="10" width="26.33203125" customWidth="1"/>
    <col min="11" max="11" width="28.33203125" customWidth="1"/>
    <col min="12" max="12" width="28.83203125" customWidth="1"/>
    <col min="13" max="13" width="29.08203125" customWidth="1"/>
    <col min="14" max="14" width="31.08203125" customWidth="1"/>
    <col min="15" max="15" width="27.25" customWidth="1"/>
    <col min="16" max="16" width="23.33203125" customWidth="1"/>
    <col min="17" max="17" width="22.25" customWidth="1"/>
    <col min="18" max="18" width="29.5" customWidth="1"/>
  </cols>
  <sheetData>
    <row r="5" spans="2:2" ht="15" x14ac:dyDescent="0.3">
      <c r="B5" s="47" t="s">
        <v>463</v>
      </c>
    </row>
    <row r="6" spans="2:2" x14ac:dyDescent="0.3">
      <c r="B6" s="4"/>
    </row>
    <row r="7" spans="2:2" x14ac:dyDescent="0.3">
      <c r="B7" s="26" t="s">
        <v>472</v>
      </c>
    </row>
    <row r="8" spans="2:2" x14ac:dyDescent="0.3">
      <c r="B8" s="27" t="s">
        <v>473</v>
      </c>
    </row>
    <row r="9" spans="2:2" x14ac:dyDescent="0.3">
      <c r="B9" s="27" t="s">
        <v>474</v>
      </c>
    </row>
    <row r="34" spans="2:6" ht="33.75" customHeight="1" x14ac:dyDescent="0.3">
      <c r="B34" s="100"/>
      <c r="C34" s="101" t="s">
        <v>467</v>
      </c>
      <c r="D34" s="101" t="s">
        <v>466</v>
      </c>
      <c r="E34" s="101" t="s">
        <v>465</v>
      </c>
      <c r="F34" s="101" t="s">
        <v>464</v>
      </c>
    </row>
    <row r="35" spans="2:6" x14ac:dyDescent="0.3">
      <c r="B35" s="102" t="s">
        <v>461</v>
      </c>
      <c r="C35" s="45">
        <v>243</v>
      </c>
      <c r="D35" s="45">
        <v>118</v>
      </c>
      <c r="E35" s="45">
        <v>106</v>
      </c>
      <c r="F35" s="103">
        <f>SUM(C35:E35)</f>
        <v>467</v>
      </c>
    </row>
    <row r="36" spans="2:6" x14ac:dyDescent="0.3">
      <c r="B36" s="46" t="s">
        <v>462</v>
      </c>
      <c r="C36" s="50">
        <v>242.8</v>
      </c>
      <c r="D36" s="50">
        <v>160.66</v>
      </c>
      <c r="E36" s="50">
        <v>144.25</v>
      </c>
      <c r="F36" s="106">
        <f>SUM(C36:E36)</f>
        <v>547.71</v>
      </c>
    </row>
    <row r="38" spans="2:6" x14ac:dyDescent="0.3">
      <c r="B38" s="14" t="s">
        <v>58</v>
      </c>
    </row>
  </sheetData>
  <hyperlinks>
    <hyperlink ref="B38" location="Information!A1" display="Return to information tab" xr:uid="{75A9A7BD-0E18-4831-93B6-B1A3067EBCB0}"/>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FE1F3-3D5C-428A-A3DB-3C0314C87039}">
  <sheetPr>
    <tabColor rgb="FF079448"/>
    <pageSetUpPr autoPageBreaks="0"/>
  </sheetPr>
  <dimension ref="B5:I51"/>
  <sheetViews>
    <sheetView showGridLines="0" workbookViewId="0"/>
  </sheetViews>
  <sheetFormatPr defaultRowHeight="14" x14ac:dyDescent="0.3"/>
  <cols>
    <col min="1" max="1" width="2.08203125" customWidth="1"/>
    <col min="2" max="2" width="16.5" customWidth="1"/>
    <col min="3" max="3" width="11.75" customWidth="1"/>
    <col min="4" max="4" width="11" customWidth="1"/>
    <col min="5" max="5" width="11.75" customWidth="1"/>
    <col min="6" max="6" width="17" customWidth="1"/>
    <col min="7" max="8" width="16.08203125" customWidth="1"/>
    <col min="9" max="9" width="14" customWidth="1"/>
    <col min="10" max="10" width="28.75" customWidth="1"/>
    <col min="11" max="11" width="28.33203125" customWidth="1"/>
    <col min="12" max="12" width="28.83203125" customWidth="1"/>
    <col min="13" max="13" width="29.08203125" customWidth="1"/>
    <col min="14" max="14" width="31.08203125" customWidth="1"/>
    <col min="15" max="15" width="27.25" customWidth="1"/>
    <col min="16" max="16" width="23.33203125" customWidth="1"/>
    <col min="17" max="17" width="22.25" customWidth="1"/>
    <col min="18" max="18" width="29.5" customWidth="1"/>
  </cols>
  <sheetData>
    <row r="5" spans="2:2" ht="15" x14ac:dyDescent="0.3">
      <c r="B5" s="47" t="s">
        <v>287</v>
      </c>
    </row>
    <row r="6" spans="2:2" x14ac:dyDescent="0.3">
      <c r="B6" s="4"/>
    </row>
    <row r="7" spans="2:2" x14ac:dyDescent="0.3">
      <c r="B7" s="27" t="s">
        <v>483</v>
      </c>
    </row>
    <row r="8" spans="2:2" x14ac:dyDescent="0.3">
      <c r="B8" s="5" t="s">
        <v>484</v>
      </c>
    </row>
    <row r="9" spans="2:2" x14ac:dyDescent="0.3">
      <c r="B9" s="5" t="s">
        <v>288</v>
      </c>
    </row>
    <row r="10" spans="2:2" x14ac:dyDescent="0.3">
      <c r="B10" s="5" t="s">
        <v>289</v>
      </c>
    </row>
    <row r="34" spans="2:9" ht="27" x14ac:dyDescent="0.3">
      <c r="B34" s="187" t="s">
        <v>443</v>
      </c>
      <c r="C34" s="161" t="s">
        <v>422</v>
      </c>
      <c r="D34" s="161" t="s">
        <v>423</v>
      </c>
      <c r="E34" s="161" t="s">
        <v>90</v>
      </c>
      <c r="F34" s="161" t="s">
        <v>91</v>
      </c>
      <c r="G34" s="161" t="s">
        <v>92</v>
      </c>
      <c r="H34" s="161" t="s">
        <v>424</v>
      </c>
      <c r="I34" s="161" t="s">
        <v>425</v>
      </c>
    </row>
    <row r="35" spans="2:9" x14ac:dyDescent="0.3">
      <c r="B35" s="162" t="s">
        <v>93</v>
      </c>
      <c r="C35" s="163">
        <v>6.8558999999999995E-2</v>
      </c>
      <c r="D35" s="163">
        <v>1.4942E-2</v>
      </c>
      <c r="E35" s="164">
        <f>D35/C35</f>
        <v>0.21794366895666509</v>
      </c>
      <c r="F35" s="165">
        <v>12.48702883</v>
      </c>
      <c r="G35" s="165">
        <v>0.44825099000000002</v>
      </c>
      <c r="H35" s="165">
        <f>F35+G35</f>
        <v>12.93527982</v>
      </c>
      <c r="I35" s="165">
        <f>H35/C35</f>
        <v>188.67369448212489</v>
      </c>
    </row>
    <row r="36" spans="2:9" x14ac:dyDescent="0.3">
      <c r="B36" s="162" t="s">
        <v>94</v>
      </c>
      <c r="C36" s="163">
        <v>0.49817899999999998</v>
      </c>
      <c r="D36" s="163">
        <v>0.10436100000000001</v>
      </c>
      <c r="E36" s="164">
        <f t="shared" ref="E36:E47" si="0">D36/C36</f>
        <v>0.20948494416665497</v>
      </c>
      <c r="F36" s="165">
        <v>135.93739151</v>
      </c>
      <c r="G36" s="165">
        <v>3.5292690499999999</v>
      </c>
      <c r="H36" s="165">
        <f t="shared" ref="H36:H47" si="1">F36+G36</f>
        <v>139.46666056000001</v>
      </c>
      <c r="I36" s="165">
        <f t="shared" ref="I36:I47" si="2">H36/C36</f>
        <v>279.95290961682451</v>
      </c>
    </row>
    <row r="37" spans="2:9" x14ac:dyDescent="0.3">
      <c r="B37" s="162" t="s">
        <v>95</v>
      </c>
      <c r="C37" s="163">
        <v>1.6745239999999999</v>
      </c>
      <c r="D37" s="163">
        <v>0.72711999999999999</v>
      </c>
      <c r="E37" s="164">
        <f t="shared" si="0"/>
        <v>0.43422489017774607</v>
      </c>
      <c r="F37" s="165">
        <v>504.27261060000001</v>
      </c>
      <c r="G37" s="165">
        <v>14.61929817</v>
      </c>
      <c r="H37" s="165">
        <f t="shared" si="1"/>
        <v>518.89190876999999</v>
      </c>
      <c r="I37" s="165">
        <f t="shared" si="2"/>
        <v>309.87427398472641</v>
      </c>
    </row>
    <row r="38" spans="2:9" x14ac:dyDescent="0.3">
      <c r="B38" s="162" t="s">
        <v>96</v>
      </c>
      <c r="C38" s="163">
        <v>2.6448423650000001</v>
      </c>
      <c r="D38" s="163">
        <v>0.65200000000000002</v>
      </c>
      <c r="E38" s="164">
        <f t="shared" si="0"/>
        <v>0.24651752733097196</v>
      </c>
      <c r="F38" s="165">
        <v>685.97326388527722</v>
      </c>
      <c r="G38" s="165">
        <v>22.817803179535634</v>
      </c>
      <c r="H38" s="165">
        <f t="shared" si="1"/>
        <v>708.79106706481286</v>
      </c>
      <c r="I38" s="165">
        <f t="shared" si="2"/>
        <v>267.98990988818832</v>
      </c>
    </row>
    <row r="39" spans="2:9" x14ac:dyDescent="0.3">
      <c r="B39" s="162" t="s">
        <v>97</v>
      </c>
      <c r="C39" s="163">
        <v>3.8149999999999999</v>
      </c>
      <c r="D39" s="163">
        <v>0.82499999999999996</v>
      </c>
      <c r="E39" s="164">
        <f t="shared" si="0"/>
        <v>0.21625163826998689</v>
      </c>
      <c r="F39" s="165">
        <v>865.5539747413485</v>
      </c>
      <c r="G39" s="165">
        <v>12.356780000000001</v>
      </c>
      <c r="H39" s="165">
        <f t="shared" si="1"/>
        <v>877.91075474134846</v>
      </c>
      <c r="I39" s="165">
        <f t="shared" si="2"/>
        <v>230.12077450625122</v>
      </c>
    </row>
    <row r="40" spans="2:9" x14ac:dyDescent="0.3">
      <c r="B40" s="162" t="s">
        <v>98</v>
      </c>
      <c r="C40" s="163">
        <v>5.5940000000000003</v>
      </c>
      <c r="D40" s="163">
        <v>1.1183670000000001</v>
      </c>
      <c r="E40" s="164">
        <f t="shared" si="0"/>
        <v>0.19992259563818376</v>
      </c>
      <c r="F40" s="165">
        <v>1089.0415862410143</v>
      </c>
      <c r="G40" s="165">
        <v>44.814423113404821</v>
      </c>
      <c r="H40" s="165">
        <f t="shared" si="1"/>
        <v>1133.8560093544193</v>
      </c>
      <c r="I40" s="165">
        <f t="shared" si="2"/>
        <v>202.69145680272064</v>
      </c>
    </row>
    <row r="41" spans="2:9" x14ac:dyDescent="0.3">
      <c r="B41" s="162" t="s">
        <v>99</v>
      </c>
      <c r="C41" s="163">
        <v>7.5</v>
      </c>
      <c r="D41" s="163">
        <v>2.1109260000000001</v>
      </c>
      <c r="E41" s="164">
        <f t="shared" si="0"/>
        <v>0.28145680000000001</v>
      </c>
      <c r="F41" s="165">
        <v>1266.68</v>
      </c>
      <c r="G41" s="165">
        <v>92.2</v>
      </c>
      <c r="H41" s="165">
        <f t="shared" si="1"/>
        <v>1358.88</v>
      </c>
      <c r="I41" s="165">
        <f t="shared" si="2"/>
        <v>181.18400000000003</v>
      </c>
    </row>
    <row r="42" spans="2:9" x14ac:dyDescent="0.3">
      <c r="B42" s="162" t="s">
        <v>100</v>
      </c>
      <c r="C42" s="163">
        <v>8.36</v>
      </c>
      <c r="D42" s="163">
        <v>2.4830616619999994</v>
      </c>
      <c r="E42" s="164">
        <f t="shared" si="0"/>
        <v>0.29701694521531097</v>
      </c>
      <c r="F42" s="165">
        <v>1362.368909</v>
      </c>
      <c r="G42" s="165">
        <v>112.11153400000001</v>
      </c>
      <c r="H42" s="165">
        <f t="shared" si="1"/>
        <v>1474.4804429999999</v>
      </c>
      <c r="I42" s="165">
        <f t="shared" si="2"/>
        <v>176.37325873205742</v>
      </c>
    </row>
    <row r="43" spans="2:9" x14ac:dyDescent="0.3">
      <c r="B43" s="162" t="s">
        <v>83</v>
      </c>
      <c r="C43" s="163">
        <v>8.4540000000000006</v>
      </c>
      <c r="D43" s="163">
        <v>2.3996747030000001</v>
      </c>
      <c r="E43" s="164">
        <f t="shared" si="0"/>
        <v>0.28385080470783058</v>
      </c>
      <c r="F43" s="165">
        <v>1408.98</v>
      </c>
      <c r="G43" s="165">
        <v>103.24</v>
      </c>
      <c r="H43" s="165">
        <f t="shared" si="1"/>
        <v>1512.22</v>
      </c>
      <c r="I43" s="165">
        <f t="shared" si="2"/>
        <v>178.87627158741424</v>
      </c>
    </row>
    <row r="44" spans="2:9" x14ac:dyDescent="0.3">
      <c r="B44" s="162" t="s">
        <v>84</v>
      </c>
      <c r="C44" s="163">
        <v>9.1339873679999997</v>
      </c>
      <c r="D44" s="163">
        <v>1.767064926</v>
      </c>
      <c r="E44" s="164">
        <f t="shared" si="0"/>
        <v>0.19346040834156758</v>
      </c>
      <c r="F44" s="165">
        <v>1501.0820000000001</v>
      </c>
      <c r="G44" s="165">
        <v>86.634</v>
      </c>
      <c r="H44" s="165">
        <f t="shared" si="1"/>
        <v>1587.7160000000001</v>
      </c>
      <c r="I44" s="165">
        <f t="shared" si="2"/>
        <v>173.82507069830231</v>
      </c>
    </row>
    <row r="45" spans="2:9" x14ac:dyDescent="0.3">
      <c r="B45" s="162" t="s">
        <v>85</v>
      </c>
      <c r="C45" s="163">
        <v>9.1389849999999999</v>
      </c>
      <c r="D45" s="163">
        <v>3.960283</v>
      </c>
      <c r="E45" s="164">
        <f t="shared" si="0"/>
        <v>0.43333947916535587</v>
      </c>
      <c r="F45" s="165">
        <v>1547.001299</v>
      </c>
      <c r="G45" s="165">
        <v>199.26885999999999</v>
      </c>
      <c r="H45" s="165">
        <f t="shared" si="1"/>
        <v>1746.2701589999999</v>
      </c>
      <c r="I45" s="165">
        <f t="shared" si="2"/>
        <v>191.07922367746528</v>
      </c>
    </row>
    <row r="46" spans="2:9" x14ac:dyDescent="0.3">
      <c r="B46" s="162" t="s">
        <v>86</v>
      </c>
      <c r="C46" s="163">
        <v>7.94</v>
      </c>
      <c r="D46" s="163">
        <v>2.0633517870000002</v>
      </c>
      <c r="E46" s="164">
        <f t="shared" si="0"/>
        <v>0.25986798324937027</v>
      </c>
      <c r="F46" s="165">
        <v>1451.8931600000001</v>
      </c>
      <c r="G46" s="165">
        <v>104.98424183</v>
      </c>
      <c r="H46" s="165">
        <f t="shared" si="1"/>
        <v>1556.8774018300001</v>
      </c>
      <c r="I46" s="165">
        <f t="shared" si="2"/>
        <v>196.08027730856423</v>
      </c>
    </row>
    <row r="47" spans="2:9" x14ac:dyDescent="0.3">
      <c r="B47" s="162" t="s">
        <v>87</v>
      </c>
      <c r="C47" s="163">
        <v>8.8974343170000001</v>
      </c>
      <c r="D47" s="163">
        <v>1.279251227</v>
      </c>
      <c r="E47" s="164">
        <f t="shared" si="0"/>
        <v>0.14377754096546483</v>
      </c>
      <c r="F47" s="165">
        <v>1634.27</v>
      </c>
      <c r="G47" s="165">
        <v>80.73</v>
      </c>
      <c r="H47" s="165">
        <f t="shared" si="1"/>
        <v>1715</v>
      </c>
      <c r="I47" s="165">
        <f t="shared" si="2"/>
        <v>192.75219562151898</v>
      </c>
    </row>
    <row r="48" spans="2:9" x14ac:dyDescent="0.3">
      <c r="B48" s="162" t="s">
        <v>290</v>
      </c>
      <c r="C48" s="163">
        <v>8.3411058400000009</v>
      </c>
      <c r="D48" s="163">
        <v>1.3173425080000001</v>
      </c>
      <c r="E48" s="164">
        <f>D48/C48</f>
        <v>0.15793379598214041</v>
      </c>
      <c r="F48" s="166">
        <v>1761.710775</v>
      </c>
      <c r="G48" s="165">
        <v>78.425550000000001</v>
      </c>
      <c r="H48" s="165">
        <f>F48+G48</f>
        <v>1840.1363249999999</v>
      </c>
      <c r="I48" s="165">
        <f>H48/C48</f>
        <v>220.61059532125535</v>
      </c>
    </row>
    <row r="49" spans="2:9" x14ac:dyDescent="0.3">
      <c r="B49" s="241" t="s">
        <v>442</v>
      </c>
      <c r="C49" s="237">
        <f>SUM(C35:C48)</f>
        <v>82.060616890000006</v>
      </c>
      <c r="D49" s="237">
        <f>SUM(D35:D48)</f>
        <v>20.822745812999997</v>
      </c>
      <c r="E49" s="238">
        <f>D49/C49</f>
        <v>0.25374834606608326</v>
      </c>
      <c r="F49" s="239">
        <f>SUM(F35:F48)</f>
        <v>15227.25199880764</v>
      </c>
      <c r="G49" s="240">
        <f>SUM(G35:G48)</f>
        <v>956.18001033294047</v>
      </c>
      <c r="H49" s="240">
        <f>SUM(H35:H48)</f>
        <v>16183.432009140579</v>
      </c>
      <c r="I49" s="240">
        <f>H49/C49</f>
        <v>197.21314099836738</v>
      </c>
    </row>
    <row r="50" spans="2:9" ht="15.5" x14ac:dyDescent="0.3">
      <c r="B50" s="246"/>
      <c r="C50" s="247"/>
      <c r="D50" s="69"/>
      <c r="E50" s="248"/>
      <c r="H50" s="21"/>
    </row>
    <row r="51" spans="2:9" x14ac:dyDescent="0.3">
      <c r="B51" s="14" t="s">
        <v>58</v>
      </c>
      <c r="C51" s="69"/>
      <c r="H51" s="72"/>
    </row>
  </sheetData>
  <phoneticPr fontId="21" type="noConversion"/>
  <hyperlinks>
    <hyperlink ref="B51" location="Information!A1" display="Return to information tab" xr:uid="{64554505-661C-49C1-846B-49E08347C686}"/>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E639A-39CC-40EC-85CD-0D1FFDCC3965}">
  <sheetPr>
    <tabColor rgb="FF079448"/>
    <pageSetUpPr autoPageBreaks="0"/>
  </sheetPr>
  <dimension ref="B5:I51"/>
  <sheetViews>
    <sheetView showGridLines="0" workbookViewId="0"/>
  </sheetViews>
  <sheetFormatPr defaultRowHeight="14" x14ac:dyDescent="0.3"/>
  <cols>
    <col min="1" max="1" width="2.08203125" customWidth="1"/>
    <col min="2" max="2" width="16.9140625" customWidth="1"/>
    <col min="3" max="3" width="12" customWidth="1"/>
    <col min="4" max="4" width="10.25" customWidth="1"/>
    <col min="5" max="5" width="11.25" customWidth="1"/>
    <col min="6" max="6" width="16.83203125" customWidth="1"/>
    <col min="7" max="7" width="16.33203125" customWidth="1"/>
    <col min="8" max="8" width="16.08203125" customWidth="1"/>
    <col min="9" max="9" width="14.08203125" customWidth="1"/>
    <col min="10" max="10" width="28.75" customWidth="1"/>
    <col min="11" max="11" width="28.33203125" customWidth="1"/>
    <col min="12" max="12" width="28.83203125" customWidth="1"/>
    <col min="13" max="13" width="29.08203125" customWidth="1"/>
    <col min="14" max="14" width="31.08203125" customWidth="1"/>
    <col min="15" max="15" width="27.25" customWidth="1"/>
    <col min="16" max="16" width="23.33203125" customWidth="1"/>
    <col min="17" max="17" width="22.25" customWidth="1"/>
    <col min="18" max="18" width="29.5" customWidth="1"/>
  </cols>
  <sheetData>
    <row r="5" spans="2:2" ht="15" x14ac:dyDescent="0.3">
      <c r="B5" s="47" t="s">
        <v>291</v>
      </c>
    </row>
    <row r="6" spans="2:2" x14ac:dyDescent="0.3">
      <c r="B6" s="4"/>
    </row>
    <row r="7" spans="2:2" x14ac:dyDescent="0.3">
      <c r="B7" s="27" t="s">
        <v>485</v>
      </c>
    </row>
    <row r="8" spans="2:2" x14ac:dyDescent="0.3">
      <c r="B8" s="5" t="s">
        <v>486</v>
      </c>
    </row>
    <row r="9" spans="2:2" x14ac:dyDescent="0.3">
      <c r="B9" s="5" t="s">
        <v>487</v>
      </c>
    </row>
    <row r="10" spans="2:2" x14ac:dyDescent="0.3">
      <c r="B10" s="5" t="s">
        <v>488</v>
      </c>
    </row>
    <row r="34" spans="2:9" ht="27" x14ac:dyDescent="0.3">
      <c r="B34" s="187" t="s">
        <v>443</v>
      </c>
      <c r="C34" s="161" t="s">
        <v>422</v>
      </c>
      <c r="D34" s="161" t="s">
        <v>423</v>
      </c>
      <c r="E34" s="161" t="s">
        <v>90</v>
      </c>
      <c r="F34" s="161" t="s">
        <v>91</v>
      </c>
      <c r="G34" s="161" t="s">
        <v>92</v>
      </c>
      <c r="H34" s="161" t="s">
        <v>424</v>
      </c>
      <c r="I34" s="161" t="s">
        <v>425</v>
      </c>
    </row>
    <row r="35" spans="2:9" x14ac:dyDescent="0.3">
      <c r="B35" s="162" t="s">
        <v>93</v>
      </c>
      <c r="C35" s="163">
        <v>6.8558999999999995E-2</v>
      </c>
      <c r="D35" s="163">
        <v>1.4942E-2</v>
      </c>
      <c r="E35" s="164">
        <f>D35/C35</f>
        <v>0.21794366895666509</v>
      </c>
      <c r="F35" s="165">
        <v>12.48702883</v>
      </c>
      <c r="G35" s="165">
        <v>0.44825099000000002</v>
      </c>
      <c r="H35" s="165">
        <f>F35+G35</f>
        <v>12.93527982</v>
      </c>
      <c r="I35" s="165">
        <f>H35/C35</f>
        <v>188.67369448212489</v>
      </c>
    </row>
    <row r="36" spans="2:9" x14ac:dyDescent="0.3">
      <c r="B36" s="162" t="s">
        <v>94</v>
      </c>
      <c r="C36" s="163">
        <v>0.49817899999999998</v>
      </c>
      <c r="D36" s="163">
        <v>0.10436100000000001</v>
      </c>
      <c r="E36" s="164">
        <f t="shared" ref="E36:E48" si="0">D36/C36</f>
        <v>0.20948494416665497</v>
      </c>
      <c r="F36" s="165">
        <v>135.93739151</v>
      </c>
      <c r="G36" s="165">
        <v>3.5292690499999999</v>
      </c>
      <c r="H36" s="165">
        <f t="shared" ref="H36:H48" si="1">F36+G36</f>
        <v>139.46666056000001</v>
      </c>
      <c r="I36" s="165">
        <f t="shared" ref="I36:I48" si="2">H36/C36</f>
        <v>279.95290961682451</v>
      </c>
    </row>
    <row r="37" spans="2:9" x14ac:dyDescent="0.3">
      <c r="B37" s="162" t="s">
        <v>95</v>
      </c>
      <c r="C37" s="163">
        <v>1.6745239999999999</v>
      </c>
      <c r="D37" s="163">
        <v>0.72711999999999999</v>
      </c>
      <c r="E37" s="164">
        <f t="shared" si="0"/>
        <v>0.43422489017774607</v>
      </c>
      <c r="F37" s="165">
        <v>504.27261060000001</v>
      </c>
      <c r="G37" s="165">
        <v>14.61929817</v>
      </c>
      <c r="H37" s="165">
        <f t="shared" si="1"/>
        <v>518.89190876999999</v>
      </c>
      <c r="I37" s="165">
        <f t="shared" si="2"/>
        <v>309.87427398472641</v>
      </c>
    </row>
    <row r="38" spans="2:9" x14ac:dyDescent="0.3">
      <c r="B38" s="162" t="s">
        <v>96</v>
      </c>
      <c r="C38" s="163">
        <v>2.6448423650000001</v>
      </c>
      <c r="D38" s="163">
        <v>0.65200000000000002</v>
      </c>
      <c r="E38" s="164">
        <f t="shared" si="0"/>
        <v>0.24651752733097196</v>
      </c>
      <c r="F38" s="165">
        <v>685.97326388527722</v>
      </c>
      <c r="G38" s="165">
        <v>22.817803179535634</v>
      </c>
      <c r="H38" s="165">
        <f t="shared" si="1"/>
        <v>708.79106706481286</v>
      </c>
      <c r="I38" s="165">
        <f t="shared" si="2"/>
        <v>267.98990988818832</v>
      </c>
    </row>
    <row r="39" spans="2:9" x14ac:dyDescent="0.3">
      <c r="B39" s="162" t="s">
        <v>97</v>
      </c>
      <c r="C39" s="163">
        <v>3.8149999999999999</v>
      </c>
      <c r="D39" s="163">
        <v>0.82499999999999996</v>
      </c>
      <c r="E39" s="164">
        <f t="shared" si="0"/>
        <v>0.21625163826998689</v>
      </c>
      <c r="F39" s="165">
        <v>865.5539747413485</v>
      </c>
      <c r="G39" s="165">
        <v>12.356780000000001</v>
      </c>
      <c r="H39" s="165">
        <f t="shared" si="1"/>
        <v>877.91075474134846</v>
      </c>
      <c r="I39" s="165">
        <f t="shared" si="2"/>
        <v>230.12077450625122</v>
      </c>
    </row>
    <row r="40" spans="2:9" x14ac:dyDescent="0.3">
      <c r="B40" s="162" t="s">
        <v>98</v>
      </c>
      <c r="C40" s="163">
        <v>5.5940000000000003</v>
      </c>
      <c r="D40" s="163">
        <v>1.1183670000000001</v>
      </c>
      <c r="E40" s="164">
        <f t="shared" si="0"/>
        <v>0.19992259563818376</v>
      </c>
      <c r="F40" s="165">
        <v>1089.0415862410143</v>
      </c>
      <c r="G40" s="165">
        <v>44.814423113404821</v>
      </c>
      <c r="H40" s="165">
        <f t="shared" si="1"/>
        <v>1133.8560093544193</v>
      </c>
      <c r="I40" s="165">
        <f t="shared" si="2"/>
        <v>202.69145680272064</v>
      </c>
    </row>
    <row r="41" spans="2:9" x14ac:dyDescent="0.3">
      <c r="B41" s="162" t="s">
        <v>99</v>
      </c>
      <c r="C41" s="163">
        <v>7.5</v>
      </c>
      <c r="D41" s="163">
        <v>2.1109260000000001</v>
      </c>
      <c r="E41" s="164">
        <f t="shared" si="0"/>
        <v>0.28145680000000001</v>
      </c>
      <c r="F41" s="165">
        <v>1266.68</v>
      </c>
      <c r="G41" s="165">
        <v>92.2</v>
      </c>
      <c r="H41" s="165">
        <f t="shared" si="1"/>
        <v>1358.88</v>
      </c>
      <c r="I41" s="165">
        <f t="shared" si="2"/>
        <v>181.18400000000003</v>
      </c>
    </row>
    <row r="42" spans="2:9" x14ac:dyDescent="0.3">
      <c r="B42" s="162" t="s">
        <v>100</v>
      </c>
      <c r="C42" s="163">
        <v>8.36</v>
      </c>
      <c r="D42" s="163">
        <v>2.4830616619999994</v>
      </c>
      <c r="E42" s="164">
        <f t="shared" si="0"/>
        <v>0.29701694521531097</v>
      </c>
      <c r="F42" s="165">
        <v>1362.368909</v>
      </c>
      <c r="G42" s="165">
        <v>112.11153400000001</v>
      </c>
      <c r="H42" s="165">
        <f t="shared" si="1"/>
        <v>1474.4804429999999</v>
      </c>
      <c r="I42" s="165">
        <f t="shared" si="2"/>
        <v>176.37325873205742</v>
      </c>
    </row>
    <row r="43" spans="2:9" x14ac:dyDescent="0.3">
      <c r="B43" s="162" t="s">
        <v>83</v>
      </c>
      <c r="C43" s="163">
        <v>8.4540000000000006</v>
      </c>
      <c r="D43" s="163">
        <v>2.3996747030000001</v>
      </c>
      <c r="E43" s="164">
        <f t="shared" si="0"/>
        <v>0.28385080470783058</v>
      </c>
      <c r="F43" s="165">
        <v>1408.98</v>
      </c>
      <c r="G43" s="165">
        <v>103.24</v>
      </c>
      <c r="H43" s="165">
        <f t="shared" si="1"/>
        <v>1512.22</v>
      </c>
      <c r="I43" s="165">
        <f t="shared" si="2"/>
        <v>178.87627158741424</v>
      </c>
    </row>
    <row r="44" spans="2:9" x14ac:dyDescent="0.3">
      <c r="B44" s="162" t="s">
        <v>84</v>
      </c>
      <c r="C44" s="163">
        <v>9.1339873679999997</v>
      </c>
      <c r="D44" s="163">
        <v>1.767064926</v>
      </c>
      <c r="E44" s="164">
        <f t="shared" si="0"/>
        <v>0.19346040834156758</v>
      </c>
      <c r="F44" s="165">
        <v>1501.0820000000001</v>
      </c>
      <c r="G44" s="165">
        <v>86.634</v>
      </c>
      <c r="H44" s="165">
        <f t="shared" si="1"/>
        <v>1587.7160000000001</v>
      </c>
      <c r="I44" s="165">
        <f t="shared" si="2"/>
        <v>173.82507069830231</v>
      </c>
    </row>
    <row r="45" spans="2:9" x14ac:dyDescent="0.3">
      <c r="B45" s="162" t="s">
        <v>85</v>
      </c>
      <c r="C45" s="163">
        <v>9.1389849999999999</v>
      </c>
      <c r="D45" s="163">
        <v>3.960283</v>
      </c>
      <c r="E45" s="164">
        <f t="shared" si="0"/>
        <v>0.43333947916535587</v>
      </c>
      <c r="F45" s="165">
        <v>1547.001299</v>
      </c>
      <c r="G45" s="165">
        <v>199.26885999999999</v>
      </c>
      <c r="H45" s="165">
        <f t="shared" si="1"/>
        <v>1746.2701589999999</v>
      </c>
      <c r="I45" s="165">
        <f t="shared" si="2"/>
        <v>191.07922367746528</v>
      </c>
    </row>
    <row r="46" spans="2:9" x14ac:dyDescent="0.3">
      <c r="B46" s="162" t="s">
        <v>86</v>
      </c>
      <c r="C46" s="163">
        <v>7.94</v>
      </c>
      <c r="D46" s="163">
        <v>2.0633517870000002</v>
      </c>
      <c r="E46" s="164">
        <f t="shared" si="0"/>
        <v>0.25986798324937027</v>
      </c>
      <c r="F46" s="165">
        <v>1451.8931600000001</v>
      </c>
      <c r="G46" s="165">
        <v>104.98424183</v>
      </c>
      <c r="H46" s="165">
        <f t="shared" si="1"/>
        <v>1556.8774018300001</v>
      </c>
      <c r="I46" s="165">
        <f t="shared" si="2"/>
        <v>196.08027730856423</v>
      </c>
    </row>
    <row r="47" spans="2:9" x14ac:dyDescent="0.3">
      <c r="B47" s="162" t="s">
        <v>87</v>
      </c>
      <c r="C47" s="163">
        <v>8.8974343170000001</v>
      </c>
      <c r="D47" s="163">
        <v>1.279251227</v>
      </c>
      <c r="E47" s="164">
        <f t="shared" si="0"/>
        <v>0.14377754096546483</v>
      </c>
      <c r="F47" s="165">
        <v>1634.27</v>
      </c>
      <c r="G47" s="165">
        <v>80.73</v>
      </c>
      <c r="H47" s="165">
        <f t="shared" si="1"/>
        <v>1715</v>
      </c>
      <c r="I47" s="165">
        <f t="shared" si="2"/>
        <v>192.75219562151898</v>
      </c>
    </row>
    <row r="48" spans="2:9" x14ac:dyDescent="0.3">
      <c r="B48" s="162" t="s">
        <v>290</v>
      </c>
      <c r="C48" s="163">
        <v>8.3411058400000009</v>
      </c>
      <c r="D48" s="163">
        <v>1.3173425080000001</v>
      </c>
      <c r="E48" s="164">
        <f t="shared" si="0"/>
        <v>0.15793379598214041</v>
      </c>
      <c r="F48" s="166">
        <v>1761.710775</v>
      </c>
      <c r="G48" s="165">
        <v>78.425550000000001</v>
      </c>
      <c r="H48" s="165">
        <f t="shared" si="1"/>
        <v>1840.1363249999999</v>
      </c>
      <c r="I48" s="165">
        <f t="shared" si="2"/>
        <v>220.61059532125535</v>
      </c>
    </row>
    <row r="49" spans="2:9" x14ac:dyDescent="0.3">
      <c r="B49" s="241" t="s">
        <v>442</v>
      </c>
      <c r="C49" s="237">
        <f>SUM(C35:C48)</f>
        <v>82.060616890000006</v>
      </c>
      <c r="D49" s="237">
        <f>SUM(D35:D48)</f>
        <v>20.822745812999997</v>
      </c>
      <c r="E49" s="238">
        <f>D49/C49</f>
        <v>0.25374834606608326</v>
      </c>
      <c r="F49" s="239">
        <f>SUM(F35:F48)</f>
        <v>15227.25199880764</v>
      </c>
      <c r="G49" s="240">
        <f>SUM(G35:G48)</f>
        <v>956.18001033294047</v>
      </c>
      <c r="H49" s="240">
        <f>SUM(H35:H48)</f>
        <v>16183.432009140579</v>
      </c>
      <c r="I49" s="240">
        <f>H49/C49</f>
        <v>197.21314099836738</v>
      </c>
    </row>
    <row r="50" spans="2:9" x14ac:dyDescent="0.3">
      <c r="D50" s="69"/>
      <c r="H50" s="21"/>
    </row>
    <row r="51" spans="2:9" x14ac:dyDescent="0.3">
      <c r="B51" s="14" t="s">
        <v>58</v>
      </c>
      <c r="C51" s="69"/>
      <c r="H51" s="72"/>
    </row>
  </sheetData>
  <phoneticPr fontId="21" type="noConversion"/>
  <hyperlinks>
    <hyperlink ref="B51" location="Information!A1" display="Return to information tab" xr:uid="{CA6DB597-BDE5-4CFD-8669-A6F98C760D67}"/>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3086D-F244-433F-8BEA-A13EC709AD24}">
  <sheetPr>
    <tabColor rgb="FF079448"/>
  </sheetPr>
  <dimension ref="B5:G49"/>
  <sheetViews>
    <sheetView showGridLines="0" zoomScaleNormal="100" workbookViewId="0"/>
  </sheetViews>
  <sheetFormatPr defaultRowHeight="14" x14ac:dyDescent="0.3"/>
  <cols>
    <col min="1" max="1" width="2.08203125" customWidth="1"/>
    <col min="2" max="2" width="17.75" customWidth="1"/>
    <col min="3" max="3" width="16.5" customWidth="1"/>
    <col min="4" max="4" width="19.25" customWidth="1"/>
    <col min="5" max="5" width="20.25" customWidth="1"/>
    <col min="6" max="6" width="15.08203125" customWidth="1"/>
    <col min="7" max="7" width="11.08203125" customWidth="1"/>
    <col min="8" max="8" width="10.5" customWidth="1"/>
  </cols>
  <sheetData>
    <row r="5" spans="2:2" ht="15" x14ac:dyDescent="0.3">
      <c r="B5" s="62" t="s">
        <v>292</v>
      </c>
    </row>
    <row r="6" spans="2:2" x14ac:dyDescent="0.3">
      <c r="B6" s="2"/>
    </row>
    <row r="7" spans="2:2" x14ac:dyDescent="0.3">
      <c r="B7" s="27" t="s">
        <v>293</v>
      </c>
    </row>
    <row r="8" spans="2:2" x14ac:dyDescent="0.3">
      <c r="B8" s="27" t="s">
        <v>294</v>
      </c>
    </row>
    <row r="9" spans="2:2" x14ac:dyDescent="0.3">
      <c r="B9" s="27" t="s">
        <v>295</v>
      </c>
    </row>
    <row r="32" spans="2:7" ht="30" customHeight="1" x14ac:dyDescent="0.3">
      <c r="B32" s="169" t="s">
        <v>89</v>
      </c>
      <c r="C32" s="170" t="s">
        <v>126</v>
      </c>
      <c r="D32" s="170" t="s">
        <v>127</v>
      </c>
      <c r="E32" s="170" t="s">
        <v>128</v>
      </c>
      <c r="F32" s="170" t="s">
        <v>129</v>
      </c>
      <c r="G32" s="170" t="s">
        <v>426</v>
      </c>
    </row>
    <row r="33" spans="2:7" x14ac:dyDescent="0.3">
      <c r="B33" s="162" t="s">
        <v>93</v>
      </c>
      <c r="C33" s="167">
        <v>12.48702883</v>
      </c>
      <c r="D33" s="167">
        <v>0.35745307999999998</v>
      </c>
      <c r="E33" s="167">
        <v>9.0797910000000037E-2</v>
      </c>
      <c r="F33" s="167">
        <v>2.0445600000000002</v>
      </c>
      <c r="G33" s="214">
        <f>SUM(C33:F33)</f>
        <v>14.979839819999999</v>
      </c>
    </row>
    <row r="34" spans="2:7" x14ac:dyDescent="0.3">
      <c r="B34" s="162" t="s">
        <v>94</v>
      </c>
      <c r="C34" s="167">
        <v>135.93739150643634</v>
      </c>
      <c r="D34" s="167">
        <v>3.1376460599650038</v>
      </c>
      <c r="E34" s="167">
        <v>0.39162299003499612</v>
      </c>
      <c r="F34" s="167">
        <v>15.827254999999999</v>
      </c>
      <c r="G34" s="214">
        <f t="shared" ref="G34:G41" si="0">SUM(C34:F34)</f>
        <v>155.29391555643633</v>
      </c>
    </row>
    <row r="35" spans="2:7" x14ac:dyDescent="0.3">
      <c r="B35" s="162" t="s">
        <v>95</v>
      </c>
      <c r="C35" s="167">
        <v>504.27261060000001</v>
      </c>
      <c r="D35" s="167">
        <v>13.839371740000001</v>
      </c>
      <c r="E35" s="167">
        <v>0.77992642999999973</v>
      </c>
      <c r="F35" s="167">
        <v>6.0851999999999995</v>
      </c>
      <c r="G35" s="214">
        <f t="shared" si="0"/>
        <v>524.97710877000009</v>
      </c>
    </row>
    <row r="36" spans="2:7" x14ac:dyDescent="0.3">
      <c r="B36" s="162" t="s">
        <v>96</v>
      </c>
      <c r="C36" s="167">
        <v>685.97326388527733</v>
      </c>
      <c r="D36" s="167">
        <v>21.302774492521326</v>
      </c>
      <c r="E36" s="167">
        <v>1.5150286870143077</v>
      </c>
      <c r="F36" s="167">
        <v>9.2647700000000004</v>
      </c>
      <c r="G36" s="214">
        <f t="shared" si="0"/>
        <v>718.05583706481298</v>
      </c>
    </row>
    <row r="37" spans="2:7" x14ac:dyDescent="0.3">
      <c r="B37" s="162" t="s">
        <v>97</v>
      </c>
      <c r="C37" s="167">
        <v>850.82354355999985</v>
      </c>
      <c r="D37" s="167">
        <v>29.791684020000002</v>
      </c>
      <c r="E37" s="167">
        <v>2.201822159999999</v>
      </c>
      <c r="F37" s="167">
        <v>12.356780000000001</v>
      </c>
      <c r="G37" s="214">
        <f t="shared" si="0"/>
        <v>895.17382973999986</v>
      </c>
    </row>
    <row r="38" spans="2:7" x14ac:dyDescent="0.3">
      <c r="B38" s="162" t="s">
        <v>98</v>
      </c>
      <c r="C38" s="167">
        <v>1089.0415862410143</v>
      </c>
      <c r="D38" s="167">
        <v>40.083237265452759</v>
      </c>
      <c r="E38" s="167">
        <v>4.7311858479520623</v>
      </c>
      <c r="F38" s="167">
        <v>16.800380000000001</v>
      </c>
      <c r="G38" s="214">
        <f t="shared" si="0"/>
        <v>1150.6563893544189</v>
      </c>
    </row>
    <row r="39" spans="2:7" x14ac:dyDescent="0.3">
      <c r="B39" s="162" t="s">
        <v>99</v>
      </c>
      <c r="C39" s="167">
        <v>1267</v>
      </c>
      <c r="D39" s="167">
        <v>49</v>
      </c>
      <c r="E39" s="167">
        <v>43.2</v>
      </c>
      <c r="F39" s="167">
        <v>16</v>
      </c>
      <c r="G39" s="214">
        <f t="shared" si="0"/>
        <v>1375.2</v>
      </c>
    </row>
    <row r="40" spans="2:7" x14ac:dyDescent="0.3">
      <c r="B40" s="162" t="s">
        <v>100</v>
      </c>
      <c r="C40" s="167">
        <v>1362.3689086099996</v>
      </c>
      <c r="D40" s="167">
        <v>49.625137169999995</v>
      </c>
      <c r="E40" s="167">
        <v>62.486396830000011</v>
      </c>
      <c r="F40" s="167">
        <v>16.605485000000002</v>
      </c>
      <c r="G40" s="214">
        <f t="shared" si="0"/>
        <v>1491.0859276099998</v>
      </c>
    </row>
    <row r="41" spans="2:7" x14ac:dyDescent="0.3">
      <c r="B41" s="162" t="s">
        <v>83</v>
      </c>
      <c r="C41" s="167">
        <v>1408.9815885800001</v>
      </c>
      <c r="D41" s="167">
        <v>55.517774709999998</v>
      </c>
      <c r="E41" s="167">
        <v>47.722225289999997</v>
      </c>
      <c r="F41" s="167">
        <v>17.230225000000001</v>
      </c>
      <c r="G41" s="214">
        <f t="shared" si="0"/>
        <v>1529.4518135800001</v>
      </c>
    </row>
    <row r="42" spans="2:7" x14ac:dyDescent="0.3">
      <c r="B42" s="162" t="s">
        <v>84</v>
      </c>
      <c r="C42" s="167">
        <v>1501.0820000000001</v>
      </c>
      <c r="D42" s="167">
        <v>58</v>
      </c>
      <c r="E42" s="167">
        <v>28.634</v>
      </c>
      <c r="F42" s="167">
        <v>18</v>
      </c>
      <c r="G42" s="214">
        <f>SUM(C42:F42)</f>
        <v>1605.7160000000001</v>
      </c>
    </row>
    <row r="43" spans="2:7" x14ac:dyDescent="0.3">
      <c r="B43" s="162" t="s">
        <v>85</v>
      </c>
      <c r="C43" s="167">
        <v>1547.001</v>
      </c>
      <c r="D43" s="167">
        <v>60.262747410000003</v>
      </c>
      <c r="E43" s="167">
        <v>139.00611258999999</v>
      </c>
      <c r="F43" s="167">
        <v>17.499645000000001</v>
      </c>
      <c r="G43" s="214">
        <f>SUM(C43:F43)</f>
        <v>1763.769505</v>
      </c>
    </row>
    <row r="44" spans="2:7" x14ac:dyDescent="0.3">
      <c r="B44" s="162" t="s">
        <v>86</v>
      </c>
      <c r="C44" s="167">
        <v>1451.893</v>
      </c>
      <c r="D44" s="167">
        <v>59.74</v>
      </c>
      <c r="E44" s="167">
        <v>45.24</v>
      </c>
      <c r="F44" s="167">
        <v>17.899999999999999</v>
      </c>
      <c r="G44" s="214">
        <f>SUM(C44:F44)</f>
        <v>1574.7730000000001</v>
      </c>
    </row>
    <row r="45" spans="2:7" x14ac:dyDescent="0.3">
      <c r="B45" s="162" t="s">
        <v>87</v>
      </c>
      <c r="C45" s="167">
        <v>1634.270417</v>
      </c>
      <c r="D45" s="167">
        <v>65.177180509999999</v>
      </c>
      <c r="E45" s="167">
        <v>15.556100730000001</v>
      </c>
      <c r="F45" s="167">
        <v>17.482195000000001</v>
      </c>
      <c r="G45" s="214">
        <f>SUM(C45:F45)</f>
        <v>1732.48589324</v>
      </c>
    </row>
    <row r="46" spans="2:7" x14ac:dyDescent="0.3">
      <c r="B46" s="162" t="s">
        <v>290</v>
      </c>
      <c r="C46" s="167">
        <v>1761.710775</v>
      </c>
      <c r="D46" s="167">
        <v>66.402586170000006</v>
      </c>
      <c r="E46" s="167">
        <v>12.02296389</v>
      </c>
      <c r="F46" s="167">
        <v>17.68355</v>
      </c>
      <c r="G46" s="214">
        <v>1857.819857</v>
      </c>
    </row>
    <row r="47" spans="2:7" x14ac:dyDescent="0.3">
      <c r="B47" s="241" t="s">
        <v>442</v>
      </c>
      <c r="C47" s="242">
        <f>SUM(C33:C46)</f>
        <v>15212.843113812727</v>
      </c>
      <c r="D47" s="242">
        <f>SUM(D33:D46)</f>
        <v>572.23759262793897</v>
      </c>
      <c r="E47" s="242">
        <f>SUM(E33:E46)</f>
        <v>403.57818335500144</v>
      </c>
      <c r="F47" s="242">
        <f>SUM(F33:F46)</f>
        <v>200.78004499999997</v>
      </c>
      <c r="G47" s="242">
        <f>SUM(G33:G46)</f>
        <v>16389.438916735668</v>
      </c>
    </row>
    <row r="49" spans="2:2" x14ac:dyDescent="0.3">
      <c r="B49" s="14" t="s">
        <v>58</v>
      </c>
    </row>
  </sheetData>
  <phoneticPr fontId="21" type="noConversion"/>
  <hyperlinks>
    <hyperlink ref="B49" location="Information!A1" display="Return to information tab" xr:uid="{7347707E-6D54-45BA-AC0D-1CA1DF9DA3E4}"/>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5C5A1-BE8B-4BC9-9448-46C42B013598}">
  <sheetPr>
    <tabColor rgb="FF079448"/>
  </sheetPr>
  <dimension ref="B5:G66"/>
  <sheetViews>
    <sheetView workbookViewId="0"/>
  </sheetViews>
  <sheetFormatPr defaultColWidth="8.58203125" defaultRowHeight="14" x14ac:dyDescent="0.3"/>
  <cols>
    <col min="1" max="1" width="2.08203125" style="11" customWidth="1"/>
    <col min="2" max="2" width="16.58203125" style="11" customWidth="1"/>
    <col min="3" max="3" width="16.75" style="11" customWidth="1"/>
    <col min="4" max="4" width="19.75" style="11" customWidth="1"/>
    <col min="5" max="5" width="19.58203125" style="11" customWidth="1"/>
    <col min="6" max="6" width="14.83203125" style="11" customWidth="1"/>
    <col min="7" max="7" width="10.83203125" style="11" customWidth="1"/>
    <col min="8" max="8" width="6.08203125" style="11" customWidth="1"/>
    <col min="9" max="9" width="12.5" style="11" customWidth="1"/>
    <col min="10" max="10" width="17.08203125" style="11" customWidth="1"/>
    <col min="11" max="11" width="18.25" style="11" customWidth="1"/>
    <col min="12" max="12" width="26.08203125" style="11" customWidth="1"/>
    <col min="13" max="13" width="18.75" style="11" customWidth="1"/>
    <col min="14" max="14" width="6.58203125" style="11" customWidth="1"/>
    <col min="15" max="15" width="12.75" style="11" customWidth="1"/>
    <col min="16" max="16" width="20.75" style="11" customWidth="1"/>
    <col min="17" max="17" width="17.75" style="11" customWidth="1"/>
    <col min="18" max="16384" width="8.58203125" style="11"/>
  </cols>
  <sheetData>
    <row r="5" spans="2:2" ht="15" x14ac:dyDescent="0.3">
      <c r="B5" s="63" t="s">
        <v>454</v>
      </c>
    </row>
    <row r="7" spans="2:2" x14ac:dyDescent="0.3">
      <c r="B7" s="43" t="s">
        <v>296</v>
      </c>
    </row>
    <row r="8" spans="2:2" x14ac:dyDescent="0.3">
      <c r="B8" s="43" t="s">
        <v>297</v>
      </c>
    </row>
    <row r="9" spans="2:2" x14ac:dyDescent="0.3">
      <c r="B9" s="43" t="s">
        <v>298</v>
      </c>
    </row>
    <row r="10" spans="2:2" x14ac:dyDescent="0.3">
      <c r="B10" s="43" t="s">
        <v>299</v>
      </c>
    </row>
    <row r="49" spans="2:7" ht="31" customHeight="1" x14ac:dyDescent="0.3">
      <c r="B49" s="169" t="s">
        <v>427</v>
      </c>
      <c r="C49" s="170" t="s">
        <v>126</v>
      </c>
      <c r="D49" s="170" t="s">
        <v>127</v>
      </c>
      <c r="E49" s="170" t="s">
        <v>128</v>
      </c>
      <c r="F49" s="170" t="s">
        <v>129</v>
      </c>
      <c r="G49" s="170" t="s">
        <v>426</v>
      </c>
    </row>
    <row r="50" spans="2:7" x14ac:dyDescent="0.3">
      <c r="B50" s="162" t="s">
        <v>93</v>
      </c>
      <c r="C50" s="167">
        <v>12.48702883</v>
      </c>
      <c r="D50" s="167">
        <v>0.35745307999999998</v>
      </c>
      <c r="E50" s="167">
        <v>9.0797910000000037E-2</v>
      </c>
      <c r="F50" s="167">
        <v>2.0445600000000002</v>
      </c>
      <c r="G50" s="214">
        <f>SUM(C50:F50)</f>
        <v>14.979839819999999</v>
      </c>
    </row>
    <row r="51" spans="2:7" x14ac:dyDescent="0.3">
      <c r="B51" s="162" t="s">
        <v>94</v>
      </c>
      <c r="C51" s="167">
        <v>135.93739150643634</v>
      </c>
      <c r="D51" s="167">
        <v>3.1376460599650038</v>
      </c>
      <c r="E51" s="167">
        <v>0.39162299003499612</v>
      </c>
      <c r="F51" s="167">
        <v>15.827254999999999</v>
      </c>
      <c r="G51" s="214">
        <f t="shared" ref="G51:G58" si="0">SUM(C51:F51)</f>
        <v>155.29391555643633</v>
      </c>
    </row>
    <row r="52" spans="2:7" x14ac:dyDescent="0.3">
      <c r="B52" s="162" t="s">
        <v>95</v>
      </c>
      <c r="C52" s="167">
        <v>504.27261060000001</v>
      </c>
      <c r="D52" s="167">
        <v>13.839371740000001</v>
      </c>
      <c r="E52" s="167">
        <v>0.77992642999999973</v>
      </c>
      <c r="F52" s="167">
        <v>6.0851999999999995</v>
      </c>
      <c r="G52" s="214">
        <f t="shared" si="0"/>
        <v>524.97710877000009</v>
      </c>
    </row>
    <row r="53" spans="2:7" x14ac:dyDescent="0.3">
      <c r="B53" s="162" t="s">
        <v>96</v>
      </c>
      <c r="C53" s="167">
        <v>685.97326388527733</v>
      </c>
      <c r="D53" s="167">
        <v>21.302774492521326</v>
      </c>
      <c r="E53" s="167">
        <v>1.5150286870143077</v>
      </c>
      <c r="F53" s="167">
        <v>9.2647700000000004</v>
      </c>
      <c r="G53" s="214">
        <f t="shared" si="0"/>
        <v>718.05583706481298</v>
      </c>
    </row>
    <row r="54" spans="2:7" x14ac:dyDescent="0.3">
      <c r="B54" s="162" t="s">
        <v>97</v>
      </c>
      <c r="C54" s="167">
        <v>850.82354355999985</v>
      </c>
      <c r="D54" s="167">
        <v>29.791684020000002</v>
      </c>
      <c r="E54" s="167">
        <v>2.201822159999999</v>
      </c>
      <c r="F54" s="167">
        <v>12.356780000000001</v>
      </c>
      <c r="G54" s="214">
        <f t="shared" si="0"/>
        <v>895.17382973999986</v>
      </c>
    </row>
    <row r="55" spans="2:7" x14ac:dyDescent="0.3">
      <c r="B55" s="162" t="s">
        <v>98</v>
      </c>
      <c r="C55" s="167">
        <v>1089.0415862410143</v>
      </c>
      <c r="D55" s="167">
        <v>40.083237265452759</v>
      </c>
      <c r="E55" s="167">
        <v>4.7311858479520623</v>
      </c>
      <c r="F55" s="167">
        <v>16.800380000000001</v>
      </c>
      <c r="G55" s="214">
        <f t="shared" si="0"/>
        <v>1150.6563893544189</v>
      </c>
    </row>
    <row r="56" spans="2:7" x14ac:dyDescent="0.3">
      <c r="B56" s="162" t="s">
        <v>99</v>
      </c>
      <c r="C56" s="167">
        <v>1267</v>
      </c>
      <c r="D56" s="167">
        <v>49</v>
      </c>
      <c r="E56" s="167">
        <v>43.2</v>
      </c>
      <c r="F56" s="167">
        <v>16</v>
      </c>
      <c r="G56" s="214">
        <f t="shared" si="0"/>
        <v>1375.2</v>
      </c>
    </row>
    <row r="57" spans="2:7" x14ac:dyDescent="0.3">
      <c r="B57" s="162" t="s">
        <v>100</v>
      </c>
      <c r="C57" s="167">
        <v>1362.3689086099996</v>
      </c>
      <c r="D57" s="167">
        <v>49.625137169999995</v>
      </c>
      <c r="E57" s="167">
        <v>62.486396830000011</v>
      </c>
      <c r="F57" s="167">
        <v>16.605485000000002</v>
      </c>
      <c r="G57" s="214">
        <f t="shared" si="0"/>
        <v>1491.0859276099998</v>
      </c>
    </row>
    <row r="58" spans="2:7" x14ac:dyDescent="0.3">
      <c r="B58" s="162" t="s">
        <v>83</v>
      </c>
      <c r="C58" s="167">
        <v>1408.9815885800001</v>
      </c>
      <c r="D58" s="167">
        <v>55.517774709999998</v>
      </c>
      <c r="E58" s="167">
        <v>47.722225289999997</v>
      </c>
      <c r="F58" s="167">
        <v>17.230225000000001</v>
      </c>
      <c r="G58" s="214">
        <f t="shared" si="0"/>
        <v>1529.4518135800001</v>
      </c>
    </row>
    <row r="59" spans="2:7" x14ac:dyDescent="0.3">
      <c r="B59" s="162" t="s">
        <v>84</v>
      </c>
      <c r="C59" s="167">
        <v>1501.0820000000001</v>
      </c>
      <c r="D59" s="167">
        <v>58</v>
      </c>
      <c r="E59" s="167">
        <v>28.634</v>
      </c>
      <c r="F59" s="167">
        <v>18</v>
      </c>
      <c r="G59" s="214">
        <f>SUM(C59:F59)</f>
        <v>1605.7160000000001</v>
      </c>
    </row>
    <row r="60" spans="2:7" x14ac:dyDescent="0.3">
      <c r="B60" s="162" t="s">
        <v>85</v>
      </c>
      <c r="C60" s="167">
        <v>1547.001</v>
      </c>
      <c r="D60" s="167">
        <v>60.262747410000003</v>
      </c>
      <c r="E60" s="167">
        <v>139.00611258999999</v>
      </c>
      <c r="F60" s="167">
        <v>17.499645000000001</v>
      </c>
      <c r="G60" s="214">
        <f>SUM(C60:F60)</f>
        <v>1763.769505</v>
      </c>
    </row>
    <row r="61" spans="2:7" x14ac:dyDescent="0.3">
      <c r="B61" s="162" t="s">
        <v>86</v>
      </c>
      <c r="C61" s="167">
        <v>1451.893</v>
      </c>
      <c r="D61" s="167">
        <v>59.74</v>
      </c>
      <c r="E61" s="167">
        <v>45.24</v>
      </c>
      <c r="F61" s="167">
        <v>17.899999999999999</v>
      </c>
      <c r="G61" s="214">
        <f>SUM(C61:F61)</f>
        <v>1574.7730000000001</v>
      </c>
    </row>
    <row r="62" spans="2:7" x14ac:dyDescent="0.3">
      <c r="B62" s="162" t="s">
        <v>87</v>
      </c>
      <c r="C62" s="167">
        <v>1634.270417</v>
      </c>
      <c r="D62" s="167">
        <v>65.177180509999999</v>
      </c>
      <c r="E62" s="167">
        <v>15.556100730000001</v>
      </c>
      <c r="F62" s="167">
        <v>17.482195000000001</v>
      </c>
      <c r="G62" s="214">
        <f>SUM(C62:F62)</f>
        <v>1732.48589324</v>
      </c>
    </row>
    <row r="63" spans="2:7" x14ac:dyDescent="0.3">
      <c r="B63" s="162" t="s">
        <v>290</v>
      </c>
      <c r="C63" s="167">
        <v>1761.710775</v>
      </c>
      <c r="D63" s="167">
        <v>66.402586170000006</v>
      </c>
      <c r="E63" s="167">
        <v>12.02296389</v>
      </c>
      <c r="F63" s="167">
        <v>17.68355</v>
      </c>
      <c r="G63" s="214">
        <v>1857.819857</v>
      </c>
    </row>
    <row r="64" spans="2:7" x14ac:dyDescent="0.3">
      <c r="B64" s="241" t="s">
        <v>442</v>
      </c>
      <c r="C64" s="242">
        <f>SUM(C50:C63)</f>
        <v>15212.843113812727</v>
      </c>
      <c r="D64" s="242">
        <f>SUM(D50:D63)</f>
        <v>572.23759262793897</v>
      </c>
      <c r="E64" s="242">
        <f>SUM(E50:E63)</f>
        <v>403.57818335500144</v>
      </c>
      <c r="F64" s="242">
        <f>SUM(F50:F63)</f>
        <v>200.78004499999997</v>
      </c>
      <c r="G64" s="242">
        <f>SUM(G50:G63)</f>
        <v>16389.438916735668</v>
      </c>
    </row>
    <row r="66" spans="2:2" x14ac:dyDescent="0.3">
      <c r="B66" s="14" t="s">
        <v>58</v>
      </c>
    </row>
  </sheetData>
  <phoneticPr fontId="21" type="noConversion"/>
  <hyperlinks>
    <hyperlink ref="B66" location="Information!A1" display="Return to information tab" xr:uid="{2662C415-577A-4313-BD69-72DF16575448}"/>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D7579-21E2-47AF-90F1-A8A2E02D8F1D}">
  <sheetPr>
    <tabColor rgb="FF079448"/>
  </sheetPr>
  <dimension ref="B5:E12"/>
  <sheetViews>
    <sheetView showGridLines="0" workbookViewId="0"/>
  </sheetViews>
  <sheetFormatPr defaultRowHeight="14" x14ac:dyDescent="0.3"/>
  <cols>
    <col min="1" max="1" width="2.08203125" customWidth="1"/>
    <col min="2" max="2" width="29.75" customWidth="1"/>
    <col min="3" max="3" width="21.25" customWidth="1"/>
    <col min="4" max="4" width="19.25" customWidth="1"/>
    <col min="5" max="5" width="17.1640625" customWidth="1"/>
    <col min="6" max="6" width="12.75" customWidth="1"/>
    <col min="7" max="7" width="17.58203125" customWidth="1"/>
    <col min="8" max="8" width="32.75" customWidth="1"/>
    <col min="9" max="9" width="30.08203125" customWidth="1"/>
    <col min="10" max="10" width="26.33203125" customWidth="1"/>
    <col min="11" max="11" width="28.33203125" customWidth="1"/>
    <col min="12" max="12" width="28.83203125" customWidth="1"/>
    <col min="13" max="13" width="29.08203125" customWidth="1"/>
    <col min="14" max="14" width="31.08203125" customWidth="1"/>
    <col min="15" max="15" width="27.25" customWidth="1"/>
    <col min="16" max="16" width="23.33203125" customWidth="1"/>
    <col min="17" max="17" width="22.25" customWidth="1"/>
    <col min="18" max="18" width="29.5" customWidth="1"/>
  </cols>
  <sheetData>
    <row r="5" spans="2:5" ht="15" x14ac:dyDescent="0.3">
      <c r="B5" s="48" t="s">
        <v>300</v>
      </c>
    </row>
    <row r="6" spans="2:5" x14ac:dyDescent="0.3">
      <c r="B6" s="7"/>
    </row>
    <row r="7" spans="2:5" ht="23.5" customHeight="1" x14ac:dyDescent="0.3">
      <c r="B7" s="171"/>
      <c r="C7" s="172" t="s">
        <v>101</v>
      </c>
      <c r="D7" s="172" t="s">
        <v>102</v>
      </c>
      <c r="E7" s="172" t="s">
        <v>62</v>
      </c>
    </row>
    <row r="8" spans="2:5" ht="35.15" customHeight="1" x14ac:dyDescent="0.3">
      <c r="B8" s="88" t="s">
        <v>103</v>
      </c>
      <c r="C8" s="56">
        <v>66402586.170000002</v>
      </c>
      <c r="D8" s="56">
        <v>12022963.890000001</v>
      </c>
      <c r="E8" s="56">
        <f>SUM(C8:D8)</f>
        <v>78425550.060000002</v>
      </c>
    </row>
    <row r="9" spans="2:5" ht="23.15" customHeight="1" x14ac:dyDescent="0.3">
      <c r="B9" s="88" t="s">
        <v>104</v>
      </c>
      <c r="C9" s="56">
        <v>88039135.019999996</v>
      </c>
      <c r="D9" s="56">
        <v>14865690.279999999</v>
      </c>
      <c r="E9" s="56">
        <f>SUM(C9:D9)</f>
        <v>102904825.3</v>
      </c>
    </row>
    <row r="10" spans="2:5" ht="23.15" customHeight="1" x14ac:dyDescent="0.3">
      <c r="B10" s="73" t="s">
        <v>105</v>
      </c>
      <c r="C10" s="74">
        <f>C8-C9</f>
        <v>-21636548.849999994</v>
      </c>
      <c r="D10" s="74">
        <f t="shared" ref="D10:E10" si="0">D8-D9</f>
        <v>-2842726.3899999987</v>
      </c>
      <c r="E10" s="74">
        <f t="shared" si="0"/>
        <v>-24479275.239999995</v>
      </c>
    </row>
    <row r="11" spans="2:5" x14ac:dyDescent="0.3">
      <c r="B11" s="7"/>
      <c r="C11" s="23"/>
      <c r="D11" s="23"/>
      <c r="E11" s="23"/>
    </row>
    <row r="12" spans="2:5" x14ac:dyDescent="0.3">
      <c r="B12" s="14" t="s">
        <v>58</v>
      </c>
      <c r="D12" s="70"/>
    </row>
  </sheetData>
  <hyperlinks>
    <hyperlink ref="B12" location="Information!A1" display="Return to information tab" xr:uid="{18CDF29B-C760-4336-86EB-1047019E3E46}"/>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5E2C-10C0-4F42-BB24-E928DEA68652}">
  <sheetPr>
    <tabColor rgb="FF079448"/>
  </sheetPr>
  <dimension ref="B5:D15"/>
  <sheetViews>
    <sheetView showGridLines="0" workbookViewId="0"/>
  </sheetViews>
  <sheetFormatPr defaultRowHeight="14" x14ac:dyDescent="0.3"/>
  <cols>
    <col min="1" max="1" width="2.08203125" customWidth="1"/>
    <col min="2" max="2" width="29.33203125" customWidth="1"/>
    <col min="3" max="3" width="21.08203125" customWidth="1"/>
    <col min="4" max="4" width="51.33203125" customWidth="1"/>
    <col min="5" max="5" width="14.33203125" customWidth="1"/>
    <col min="6" max="6" width="22.25" customWidth="1"/>
    <col min="7" max="7" width="17.58203125" customWidth="1"/>
    <col min="8" max="8" width="32.75" customWidth="1"/>
    <col min="9" max="9" width="30.08203125" customWidth="1"/>
    <col min="10" max="10" width="26.33203125" customWidth="1"/>
    <col min="11" max="11" width="28.33203125" customWidth="1"/>
    <col min="12" max="12" width="28.83203125" customWidth="1"/>
    <col min="13" max="13" width="29.08203125" customWidth="1"/>
    <col min="14" max="14" width="31.08203125" customWidth="1"/>
    <col min="15" max="15" width="27.25" customWidth="1"/>
    <col min="16" max="16" width="23.33203125" customWidth="1"/>
    <col min="17" max="17" width="22.25" customWidth="1"/>
    <col min="18" max="18" width="29.5" customWidth="1"/>
  </cols>
  <sheetData>
    <row r="5" spans="2:4" ht="15" x14ac:dyDescent="0.3">
      <c r="B5" s="48" t="s">
        <v>302</v>
      </c>
    </row>
    <row r="6" spans="2:4" ht="16" customHeight="1" x14ac:dyDescent="0.3">
      <c r="B6" s="7"/>
    </row>
    <row r="7" spans="2:4" x14ac:dyDescent="0.3">
      <c r="B7" s="173" t="s">
        <v>106</v>
      </c>
      <c r="C7" s="174" t="s">
        <v>62</v>
      </c>
      <c r="D7" s="173" t="s">
        <v>107</v>
      </c>
    </row>
    <row r="8" spans="2:4" ht="47.15" customHeight="1" x14ac:dyDescent="0.3">
      <c r="B8" s="84" t="s">
        <v>108</v>
      </c>
      <c r="C8" s="89">
        <v>1761710775.6199999</v>
      </c>
      <c r="D8" s="84" t="s">
        <v>109</v>
      </c>
    </row>
    <row r="9" spans="2:4" ht="117" customHeight="1" x14ac:dyDescent="0.3">
      <c r="B9" s="84" t="s">
        <v>110</v>
      </c>
      <c r="C9" s="89">
        <v>-24479275.239999995</v>
      </c>
      <c r="D9" s="175" t="s">
        <v>301</v>
      </c>
    </row>
    <row r="10" spans="2:4" ht="73.5" customHeight="1" x14ac:dyDescent="0.3">
      <c r="B10" s="84" t="s">
        <v>111</v>
      </c>
      <c r="C10" s="89">
        <v>17683550</v>
      </c>
      <c r="D10" s="84" t="s">
        <v>112</v>
      </c>
    </row>
    <row r="11" spans="2:4" ht="76" customHeight="1" x14ac:dyDescent="0.3">
      <c r="B11" s="84" t="s">
        <v>113</v>
      </c>
      <c r="C11" s="75">
        <f>SUM(C8:C10)</f>
        <v>1754915050.3799999</v>
      </c>
      <c r="D11" s="84" t="s">
        <v>114</v>
      </c>
    </row>
    <row r="12" spans="2:4" ht="61.5" customHeight="1" x14ac:dyDescent="0.3">
      <c r="B12" s="84" t="s">
        <v>115</v>
      </c>
      <c r="C12" s="223">
        <v>3866644</v>
      </c>
      <c r="D12" s="84" t="s">
        <v>116</v>
      </c>
    </row>
    <row r="13" spans="2:4" ht="58.5" customHeight="1" x14ac:dyDescent="0.3">
      <c r="B13" s="57" t="s">
        <v>117</v>
      </c>
      <c r="C13" s="58">
        <f>SUM(C11:C12)</f>
        <v>1758781694.3799999</v>
      </c>
      <c r="D13" s="84" t="s">
        <v>118</v>
      </c>
    </row>
    <row r="14" spans="2:4" x14ac:dyDescent="0.3">
      <c r="B14" s="7"/>
    </row>
    <row r="15" spans="2:4" x14ac:dyDescent="0.3">
      <c r="B15" s="14" t="s">
        <v>58</v>
      </c>
    </row>
  </sheetData>
  <hyperlinks>
    <hyperlink ref="B15" location="Information!A1" display="Return to information tab" xr:uid="{906AD6A9-B990-4EE1-8552-339B397DD988}"/>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BE2D7-7460-4225-9D56-320709324D20}">
  <sheetPr>
    <tabColor rgb="FF079448"/>
  </sheetPr>
  <dimension ref="B5:D13"/>
  <sheetViews>
    <sheetView showGridLines="0" workbookViewId="0"/>
  </sheetViews>
  <sheetFormatPr defaultRowHeight="14" x14ac:dyDescent="0.3"/>
  <cols>
    <col min="1" max="1" width="2.08203125" customWidth="1"/>
    <col min="2" max="2" width="31.75" customWidth="1"/>
    <col min="3" max="3" width="18.4140625" customWidth="1"/>
    <col min="4" max="4" width="29.75" customWidth="1"/>
    <col min="5" max="5" width="14.33203125" customWidth="1"/>
    <col min="6" max="6" width="12.75" customWidth="1"/>
    <col min="7" max="7" width="17.58203125" customWidth="1"/>
    <col min="8" max="8" width="32.75" customWidth="1"/>
    <col min="9" max="9" width="30.08203125" customWidth="1"/>
    <col min="10" max="10" width="26.33203125" customWidth="1"/>
    <col min="11" max="11" width="28.33203125" customWidth="1"/>
    <col min="12" max="12" width="28.83203125" customWidth="1"/>
    <col min="13" max="13" width="29.08203125" customWidth="1"/>
    <col min="14" max="14" width="31.08203125" customWidth="1"/>
    <col min="15" max="15" width="27.25" customWidth="1"/>
    <col min="16" max="16" width="23.33203125" customWidth="1"/>
    <col min="17" max="17" width="22.25" customWidth="1"/>
    <col min="18" max="18" width="29.5" customWidth="1"/>
  </cols>
  <sheetData>
    <row r="5" spans="2:4" ht="15" x14ac:dyDescent="0.3">
      <c r="B5" s="48" t="s">
        <v>305</v>
      </c>
    </row>
    <row r="6" spans="2:4" x14ac:dyDescent="0.3">
      <c r="B6" s="7"/>
    </row>
    <row r="7" spans="2:4" ht="23.5" customHeight="1" x14ac:dyDescent="0.3">
      <c r="B7" s="177" t="s">
        <v>119</v>
      </c>
      <c r="C7" s="161" t="s">
        <v>120</v>
      </c>
      <c r="D7" s="177" t="s">
        <v>107</v>
      </c>
    </row>
    <row r="8" spans="2:4" ht="33" customHeight="1" x14ac:dyDescent="0.3">
      <c r="B8" s="59" t="s">
        <v>121</v>
      </c>
      <c r="C8" s="60">
        <v>251242918.92199999</v>
      </c>
      <c r="D8" s="59" t="s">
        <v>122</v>
      </c>
    </row>
    <row r="9" spans="2:4" ht="45.65" customHeight="1" x14ac:dyDescent="0.3">
      <c r="B9" s="59" t="s">
        <v>303</v>
      </c>
      <c r="C9" s="60">
        <v>4.9539999999999997</v>
      </c>
      <c r="D9" s="59" t="s">
        <v>304</v>
      </c>
    </row>
    <row r="10" spans="2:4" ht="46" customHeight="1" x14ac:dyDescent="0.3">
      <c r="B10" s="59" t="s">
        <v>123</v>
      </c>
      <c r="C10" s="60">
        <v>9726770.2870000005</v>
      </c>
      <c r="D10" s="59" t="s">
        <v>124</v>
      </c>
    </row>
    <row r="11" spans="2:4" ht="39.65" customHeight="1" x14ac:dyDescent="0.3">
      <c r="B11" s="176" t="s">
        <v>306</v>
      </c>
      <c r="C11" s="61">
        <f>SUM(C8:C9)-C10</f>
        <v>241516153.58899999</v>
      </c>
      <c r="D11" s="59" t="s">
        <v>125</v>
      </c>
    </row>
    <row r="12" spans="2:4" x14ac:dyDescent="0.3">
      <c r="B12" s="7"/>
      <c r="C12" s="32"/>
    </row>
    <row r="13" spans="2:4" x14ac:dyDescent="0.3">
      <c r="B13" s="14" t="s">
        <v>58</v>
      </c>
      <c r="C13" s="12"/>
    </row>
  </sheetData>
  <hyperlinks>
    <hyperlink ref="B13" location="Information!A1" display="Return to information tab" xr:uid="{88EE506F-49FA-4547-9443-0273C76D21B8}"/>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1D22-CCF8-4168-A61F-E12280B38822}">
  <sheetPr>
    <tabColor rgb="FF079448"/>
  </sheetPr>
  <dimension ref="B5:E41"/>
  <sheetViews>
    <sheetView showGridLines="0" zoomScaleNormal="100" workbookViewId="0"/>
  </sheetViews>
  <sheetFormatPr defaultRowHeight="14" x14ac:dyDescent="0.3"/>
  <cols>
    <col min="1" max="1" width="2.08203125" customWidth="1"/>
    <col min="2" max="2" width="14" customWidth="1"/>
    <col min="3" max="3" width="18" customWidth="1"/>
    <col min="4" max="4" width="17.58203125" customWidth="1"/>
    <col min="5" max="5" width="15.6640625" customWidth="1"/>
    <col min="6" max="6" width="14.25" customWidth="1"/>
    <col min="7" max="7" width="17.58203125" customWidth="1"/>
    <col min="8" max="8" width="19.83203125" customWidth="1"/>
    <col min="9" max="9" width="12.5" customWidth="1"/>
    <col min="10" max="10" width="17.08203125" customWidth="1"/>
    <col min="11" max="11" width="6.58203125" customWidth="1"/>
    <col min="12" max="12" width="12.75" customWidth="1"/>
    <col min="13" max="13" width="20.75" customWidth="1"/>
    <col min="14" max="14" width="17.75" customWidth="1"/>
  </cols>
  <sheetData>
    <row r="5" spans="2:2" ht="15" x14ac:dyDescent="0.3">
      <c r="B5" s="48" t="s">
        <v>444</v>
      </c>
    </row>
    <row r="6" spans="2:2" x14ac:dyDescent="0.3">
      <c r="B6" s="8"/>
    </row>
    <row r="7" spans="2:2" x14ac:dyDescent="0.3">
      <c r="B7" s="27" t="s">
        <v>308</v>
      </c>
    </row>
    <row r="8" spans="2:2" x14ac:dyDescent="0.3">
      <c r="B8" s="27" t="s">
        <v>309</v>
      </c>
    </row>
    <row r="9" spans="2:2" x14ac:dyDescent="0.3">
      <c r="B9" s="27" t="s">
        <v>310</v>
      </c>
    </row>
    <row r="10" spans="2:2" x14ac:dyDescent="0.3">
      <c r="B10" s="27" t="s">
        <v>311</v>
      </c>
    </row>
    <row r="34" spans="2:5" ht="32.5" customHeight="1" x14ac:dyDescent="0.3">
      <c r="B34" s="187" t="s">
        <v>443</v>
      </c>
      <c r="C34" s="161" t="s">
        <v>307</v>
      </c>
      <c r="D34" s="161" t="s">
        <v>428</v>
      </c>
      <c r="E34" s="161" t="s">
        <v>429</v>
      </c>
    </row>
    <row r="35" spans="2:5" x14ac:dyDescent="0.3">
      <c r="B35" s="162" t="s">
        <v>84</v>
      </c>
      <c r="C35" s="166">
        <v>1539.6822981800001</v>
      </c>
      <c r="D35" s="165">
        <v>1500.3441800000001</v>
      </c>
      <c r="E35" s="164">
        <f>(C35/D35)-1</f>
        <v>2.6219395992191696E-2</v>
      </c>
    </row>
    <row r="36" spans="2:5" x14ac:dyDescent="0.3">
      <c r="B36" s="162" t="s">
        <v>85</v>
      </c>
      <c r="C36" s="166">
        <v>1603.00838565</v>
      </c>
      <c r="D36" s="165">
        <v>1533.35175</v>
      </c>
      <c r="E36" s="164">
        <f>(C36/D36)-1</f>
        <v>4.5427695015184844E-2</v>
      </c>
    </row>
    <row r="37" spans="2:5" x14ac:dyDescent="0.3">
      <c r="B37" s="162" t="s">
        <v>86</v>
      </c>
      <c r="C37" s="166">
        <v>1273.1099999999999</v>
      </c>
      <c r="D37" s="165">
        <v>1551.752</v>
      </c>
      <c r="E37" s="164">
        <f>(C37/D37)-1</f>
        <v>-0.17956606468043868</v>
      </c>
    </row>
    <row r="38" spans="2:5" x14ac:dyDescent="0.3">
      <c r="B38" s="162" t="s">
        <v>87</v>
      </c>
      <c r="C38" s="166">
        <v>1452.95</v>
      </c>
      <c r="D38" s="165">
        <v>1668.1333655260601</v>
      </c>
      <c r="E38" s="164">
        <v>-0.12899649990407103</v>
      </c>
    </row>
    <row r="39" spans="2:5" x14ac:dyDescent="0.3">
      <c r="B39" s="162" t="s">
        <v>290</v>
      </c>
      <c r="C39" s="166">
        <v>1754.92</v>
      </c>
      <c r="D39" s="165">
        <v>1891.6632365065495</v>
      </c>
      <c r="E39" s="164">
        <f>(C39/D39)-1</f>
        <v>-7.2287304562244192E-2</v>
      </c>
    </row>
    <row r="41" spans="2:5" x14ac:dyDescent="0.3">
      <c r="B41" s="14" t="s">
        <v>58</v>
      </c>
      <c r="D41" s="20"/>
    </row>
  </sheetData>
  <phoneticPr fontId="21" type="noConversion"/>
  <hyperlinks>
    <hyperlink ref="B41" location="Information!A1" display="Return to information tab" xr:uid="{7BC2198A-B74D-4AAF-BF6A-3077F5A50CC7}"/>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0B43-8C0B-4B59-B617-F1961C36D6AD}">
  <sheetPr>
    <tabColor rgb="FFE86E1E"/>
    <pageSetUpPr autoPageBreaks="0"/>
  </sheetPr>
  <dimension ref="B5:C25"/>
  <sheetViews>
    <sheetView workbookViewId="0"/>
  </sheetViews>
  <sheetFormatPr defaultColWidth="8.58203125" defaultRowHeight="14" x14ac:dyDescent="0.3"/>
  <cols>
    <col min="1" max="1" width="2.08203125" style="11" customWidth="1"/>
    <col min="2" max="2" width="26.08203125" style="11" customWidth="1"/>
    <col min="3" max="3" width="43.08203125" style="11" customWidth="1"/>
    <col min="4" max="4" width="79.33203125" style="11" customWidth="1"/>
    <col min="5" max="16384" width="8.58203125" style="11"/>
  </cols>
  <sheetData>
    <row r="5" spans="2:3" ht="19.5" x14ac:dyDescent="0.35">
      <c r="B5" s="1" t="s">
        <v>24</v>
      </c>
      <c r="C5" s="40"/>
    </row>
    <row r="6" spans="2:3" x14ac:dyDescent="0.3">
      <c r="B6" s="40"/>
      <c r="C6" s="40"/>
    </row>
    <row r="7" spans="2:3" ht="15" customHeight="1" x14ac:dyDescent="0.3">
      <c r="B7" s="83" t="s">
        <v>25</v>
      </c>
      <c r="C7" s="83"/>
    </row>
    <row r="9" spans="2:3" x14ac:dyDescent="0.3">
      <c r="B9" s="178" t="s">
        <v>26</v>
      </c>
      <c r="C9" s="178" t="s">
        <v>27</v>
      </c>
    </row>
    <row r="10" spans="2:3" x14ac:dyDescent="0.3">
      <c r="B10" s="41" t="s">
        <v>28</v>
      </c>
      <c r="C10" s="229" t="s">
        <v>29</v>
      </c>
    </row>
    <row r="11" spans="2:3" x14ac:dyDescent="0.3">
      <c r="B11" s="41" t="s">
        <v>30</v>
      </c>
      <c r="C11" s="229" t="s">
        <v>31</v>
      </c>
    </row>
    <row r="12" spans="2:3" x14ac:dyDescent="0.3">
      <c r="B12" s="41" t="s">
        <v>32</v>
      </c>
      <c r="C12" s="229" t="s">
        <v>33</v>
      </c>
    </row>
    <row r="13" spans="2:3" x14ac:dyDescent="0.3">
      <c r="B13" s="41" t="s">
        <v>34</v>
      </c>
      <c r="C13" s="229" t="s">
        <v>35</v>
      </c>
    </row>
    <row r="14" spans="2:3" x14ac:dyDescent="0.3">
      <c r="B14" s="41" t="s">
        <v>36</v>
      </c>
      <c r="C14" s="229" t="s">
        <v>37</v>
      </c>
    </row>
    <row r="15" spans="2:3" x14ac:dyDescent="0.3">
      <c r="B15" s="41" t="s">
        <v>38</v>
      </c>
      <c r="C15" s="229" t="s">
        <v>39</v>
      </c>
    </row>
    <row r="16" spans="2:3" x14ac:dyDescent="0.3">
      <c r="B16" s="41" t="s">
        <v>40</v>
      </c>
      <c r="C16" s="229" t="s">
        <v>41</v>
      </c>
    </row>
    <row r="17" spans="2:3" x14ac:dyDescent="0.3">
      <c r="B17" s="41" t="s">
        <v>42</v>
      </c>
      <c r="C17" s="229" t="s">
        <v>43</v>
      </c>
    </row>
    <row r="18" spans="2:3" x14ac:dyDescent="0.3">
      <c r="B18" s="41" t="s">
        <v>44</v>
      </c>
      <c r="C18" s="229" t="s">
        <v>45</v>
      </c>
    </row>
    <row r="19" spans="2:3" x14ac:dyDescent="0.3">
      <c r="B19" s="41" t="s">
        <v>46</v>
      </c>
      <c r="C19" s="229" t="s">
        <v>47</v>
      </c>
    </row>
    <row r="20" spans="2:3" x14ac:dyDescent="0.3">
      <c r="B20" s="41" t="s">
        <v>48</v>
      </c>
      <c r="C20" s="229" t="s">
        <v>49</v>
      </c>
    </row>
    <row r="21" spans="2:3" x14ac:dyDescent="0.3">
      <c r="B21" s="41" t="s">
        <v>50</v>
      </c>
      <c r="C21" s="229" t="s">
        <v>51</v>
      </c>
    </row>
    <row r="22" spans="2:3" x14ac:dyDescent="0.3">
      <c r="B22" s="41" t="s">
        <v>52</v>
      </c>
      <c r="C22" s="229" t="s">
        <v>53</v>
      </c>
    </row>
    <row r="23" spans="2:3" x14ac:dyDescent="0.3">
      <c r="B23" s="41" t="s">
        <v>250</v>
      </c>
      <c r="C23" s="229" t="s">
        <v>251</v>
      </c>
    </row>
    <row r="25" spans="2:3" x14ac:dyDescent="0.3">
      <c r="B25" s="226" t="s">
        <v>58</v>
      </c>
      <c r="C25" s="228"/>
    </row>
  </sheetData>
  <phoneticPr fontId="21" type="noConversion"/>
  <hyperlinks>
    <hyperlink ref="B25" location="Information!A1" display="Return to information tab" xr:uid="{9E881619-871F-47B7-93EC-A7FF54780262}"/>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3619-FCD9-4847-B406-E54B54F6FA09}">
  <sheetPr>
    <tabColor rgb="FF079448"/>
  </sheetPr>
  <dimension ref="B5:D51"/>
  <sheetViews>
    <sheetView showGridLines="0" zoomScaleNormal="100" workbookViewId="0"/>
  </sheetViews>
  <sheetFormatPr defaultRowHeight="14" x14ac:dyDescent="0.3"/>
  <cols>
    <col min="1" max="1" width="2.08203125" customWidth="1"/>
    <col min="2" max="2" width="14.08203125" customWidth="1"/>
    <col min="3" max="3" width="16.33203125" customWidth="1"/>
    <col min="4" max="4" width="17.9140625" customWidth="1"/>
    <col min="5" max="5" width="6" bestFit="1" customWidth="1"/>
    <col min="6" max="15" width="12.5" customWidth="1"/>
    <col min="16" max="16" width="11.9140625" customWidth="1"/>
    <col min="17" max="17" width="11.75" customWidth="1"/>
    <col min="18" max="18" width="19.08203125" customWidth="1"/>
    <col min="19" max="19" width="16.33203125" customWidth="1"/>
  </cols>
  <sheetData>
    <row r="5" spans="2:2" ht="15" x14ac:dyDescent="0.3">
      <c r="B5" s="67" t="s">
        <v>459</v>
      </c>
    </row>
    <row r="6" spans="2:2" x14ac:dyDescent="0.3">
      <c r="B6" s="76"/>
    </row>
    <row r="7" spans="2:2" x14ac:dyDescent="0.3">
      <c r="B7" s="27" t="s">
        <v>489</v>
      </c>
    </row>
    <row r="8" spans="2:2" x14ac:dyDescent="0.3">
      <c r="B8" s="27" t="s">
        <v>475</v>
      </c>
    </row>
    <row r="9" spans="2:2" x14ac:dyDescent="0.3">
      <c r="B9" s="27" t="s">
        <v>476</v>
      </c>
    </row>
    <row r="10" spans="2:2" x14ac:dyDescent="0.3">
      <c r="B10" s="27" t="s">
        <v>477</v>
      </c>
    </row>
    <row r="35" spans="2:4" ht="29" customHeight="1" x14ac:dyDescent="0.3">
      <c r="B35" s="173" t="s">
        <v>443</v>
      </c>
      <c r="C35" s="174" t="s">
        <v>430</v>
      </c>
      <c r="D35" s="174" t="s">
        <v>431</v>
      </c>
    </row>
    <row r="36" spans="2:4" x14ac:dyDescent="0.3">
      <c r="B36" s="162" t="s">
        <v>93</v>
      </c>
      <c r="C36" s="90">
        <v>1732977</v>
      </c>
      <c r="D36" s="87">
        <v>0.1201</v>
      </c>
    </row>
    <row r="37" spans="2:4" x14ac:dyDescent="0.3">
      <c r="B37" s="162" t="s">
        <v>94</v>
      </c>
      <c r="C37" s="90">
        <v>1997474</v>
      </c>
      <c r="D37" s="87">
        <v>1.32E-2</v>
      </c>
    </row>
    <row r="38" spans="2:4" x14ac:dyDescent="0.3">
      <c r="B38" s="162" t="s">
        <v>95</v>
      </c>
      <c r="C38" s="90">
        <v>3292381</v>
      </c>
      <c r="D38" s="87">
        <v>6.4000000000000003E-3</v>
      </c>
    </row>
    <row r="39" spans="2:4" x14ac:dyDescent="0.3">
      <c r="B39" s="162" t="s">
        <v>96</v>
      </c>
      <c r="C39" s="90">
        <v>2720290</v>
      </c>
      <c r="D39" s="87">
        <v>3.8999999999999998E-3</v>
      </c>
    </row>
    <row r="40" spans="2:4" x14ac:dyDescent="0.3">
      <c r="B40" s="162" t="s">
        <v>97</v>
      </c>
      <c r="C40" s="90">
        <v>2952000</v>
      </c>
      <c r="D40" s="87">
        <v>3.3999999999999998E-3</v>
      </c>
    </row>
    <row r="41" spans="2:4" x14ac:dyDescent="0.3">
      <c r="B41" s="162" t="s">
        <v>98</v>
      </c>
      <c r="C41" s="90">
        <v>2987085</v>
      </c>
      <c r="D41" s="87">
        <v>2.7000000000000001E-3</v>
      </c>
    </row>
    <row r="42" spans="2:4" x14ac:dyDescent="0.3">
      <c r="B42" s="162" t="s">
        <v>99</v>
      </c>
      <c r="C42" s="90">
        <v>3963461</v>
      </c>
      <c r="D42" s="87">
        <v>3.0999999999999999E-3</v>
      </c>
    </row>
    <row r="43" spans="2:4" x14ac:dyDescent="0.3">
      <c r="B43" s="162" t="s">
        <v>100</v>
      </c>
      <c r="C43" s="90">
        <v>3837555.4</v>
      </c>
      <c r="D43" s="87">
        <v>2.8E-3</v>
      </c>
    </row>
    <row r="44" spans="2:4" x14ac:dyDescent="0.3">
      <c r="B44" s="162" t="s">
        <v>83</v>
      </c>
      <c r="C44" s="90">
        <v>3213285.98</v>
      </c>
      <c r="D44" s="91">
        <v>2.3E-3</v>
      </c>
    </row>
    <row r="45" spans="2:4" x14ac:dyDescent="0.3">
      <c r="B45" s="162" t="s">
        <v>84</v>
      </c>
      <c r="C45" s="90">
        <v>2484994</v>
      </c>
      <c r="D45" s="91">
        <v>1.6000000000000001E-3</v>
      </c>
    </row>
    <row r="46" spans="2:4" x14ac:dyDescent="0.3">
      <c r="B46" s="162" t="s">
        <v>85</v>
      </c>
      <c r="C46" s="90">
        <v>2867547</v>
      </c>
      <c r="D46" s="91">
        <v>1.8E-3</v>
      </c>
    </row>
    <row r="47" spans="2:4" x14ac:dyDescent="0.3">
      <c r="B47" s="162" t="s">
        <v>86</v>
      </c>
      <c r="C47" s="90">
        <v>2205463</v>
      </c>
      <c r="D47" s="91">
        <v>1.6999999999999999E-3</v>
      </c>
    </row>
    <row r="48" spans="2:4" x14ac:dyDescent="0.3">
      <c r="B48" s="162" t="s">
        <v>87</v>
      </c>
      <c r="C48" s="90">
        <v>2950203</v>
      </c>
      <c r="D48" s="91">
        <v>2.0304875232336574E-3</v>
      </c>
    </row>
    <row r="49" spans="2:4" x14ac:dyDescent="0.3">
      <c r="B49" s="162" t="s">
        <v>290</v>
      </c>
      <c r="C49" s="224">
        <v>3866644</v>
      </c>
      <c r="D49" s="225">
        <v>2.2000000000000001E-3</v>
      </c>
    </row>
    <row r="50" spans="2:4" x14ac:dyDescent="0.3">
      <c r="C50" s="29"/>
    </row>
    <row r="51" spans="2:4" x14ac:dyDescent="0.3">
      <c r="B51" s="227" t="s">
        <v>58</v>
      </c>
      <c r="C51" s="44"/>
    </row>
  </sheetData>
  <phoneticPr fontId="21" type="noConversion"/>
  <hyperlinks>
    <hyperlink ref="B51" location="Information!A1" display="Return to information tab" xr:uid="{D30D8C5C-1445-4413-96EF-2B0E443C4A79}"/>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009A9-ADFA-48D7-9D03-6D8E76BDF585}">
  <sheetPr>
    <tabColor rgb="FF45286F"/>
  </sheetPr>
  <dimension ref="B5:N15"/>
  <sheetViews>
    <sheetView showGridLines="0" zoomScaleNormal="100" workbookViewId="0"/>
  </sheetViews>
  <sheetFormatPr defaultRowHeight="14" x14ac:dyDescent="0.3"/>
  <cols>
    <col min="1" max="1" width="2.08203125" customWidth="1"/>
    <col min="2" max="2" width="23.25" customWidth="1"/>
    <col min="3" max="4" width="12.33203125" customWidth="1"/>
    <col min="5" max="6" width="12.08203125" customWidth="1"/>
    <col min="7" max="8" width="13.08203125" customWidth="1"/>
    <col min="9" max="13" width="13.75" customWidth="1"/>
    <col min="14" max="14" width="13.08203125" customWidth="1"/>
    <col min="15" max="15" width="13.75" customWidth="1"/>
    <col min="16" max="16" width="13.58203125" customWidth="1"/>
    <col min="17" max="17" width="16.75" customWidth="1"/>
    <col min="18" max="18" width="17" customWidth="1"/>
    <col min="19" max="19" width="17.25" customWidth="1"/>
    <col min="20" max="20" width="6.08203125" customWidth="1"/>
    <col min="21" max="21" width="11.75" customWidth="1"/>
    <col min="22" max="22" width="19.08203125" customWidth="1"/>
    <col min="23" max="23" width="16.33203125" customWidth="1"/>
  </cols>
  <sheetData>
    <row r="5" spans="2:14" ht="15" x14ac:dyDescent="0.3">
      <c r="B5" s="62" t="s">
        <v>312</v>
      </c>
    </row>
    <row r="6" spans="2:14" x14ac:dyDescent="0.3">
      <c r="B6" s="7"/>
    </row>
    <row r="7" spans="2:14" x14ac:dyDescent="0.3">
      <c r="B7" s="77"/>
      <c r="C7" s="178" t="s">
        <v>83</v>
      </c>
      <c r="D7" s="178" t="s">
        <v>83</v>
      </c>
      <c r="E7" s="178" t="s">
        <v>84</v>
      </c>
      <c r="F7" s="178" t="s">
        <v>84</v>
      </c>
      <c r="G7" s="178" t="s">
        <v>85</v>
      </c>
      <c r="H7" s="178" t="s">
        <v>85</v>
      </c>
      <c r="I7" s="178" t="s">
        <v>86</v>
      </c>
      <c r="J7" s="178" t="s">
        <v>86</v>
      </c>
      <c r="K7" s="178" t="s">
        <v>87</v>
      </c>
      <c r="L7" s="178" t="s">
        <v>87</v>
      </c>
      <c r="M7" s="178" t="s">
        <v>290</v>
      </c>
      <c r="N7" s="178" t="s">
        <v>290</v>
      </c>
    </row>
    <row r="8" spans="2:14" ht="27" x14ac:dyDescent="0.3">
      <c r="B8" s="180" t="s">
        <v>130</v>
      </c>
      <c r="C8" s="179" t="s">
        <v>131</v>
      </c>
      <c r="D8" s="179" t="s">
        <v>132</v>
      </c>
      <c r="E8" s="179" t="s">
        <v>131</v>
      </c>
      <c r="F8" s="179" t="s">
        <v>132</v>
      </c>
      <c r="G8" s="179" t="s">
        <v>131</v>
      </c>
      <c r="H8" s="179" t="s">
        <v>132</v>
      </c>
      <c r="I8" s="179" t="s">
        <v>131</v>
      </c>
      <c r="J8" s="179" t="s">
        <v>132</v>
      </c>
      <c r="K8" s="179" t="s">
        <v>131</v>
      </c>
      <c r="L8" s="179" t="s">
        <v>132</v>
      </c>
      <c r="M8" s="179" t="s">
        <v>131</v>
      </c>
      <c r="N8" s="179" t="s">
        <v>132</v>
      </c>
    </row>
    <row r="9" spans="2:14" x14ac:dyDescent="0.3">
      <c r="B9" s="51" t="s">
        <v>133</v>
      </c>
      <c r="C9" s="52">
        <v>43</v>
      </c>
      <c r="D9" s="52">
        <v>34</v>
      </c>
      <c r="E9" s="52">
        <v>25</v>
      </c>
      <c r="F9" s="52">
        <v>25</v>
      </c>
      <c r="G9" s="52">
        <v>24</v>
      </c>
      <c r="H9" s="52">
        <v>21</v>
      </c>
      <c r="I9" s="52">
        <v>20</v>
      </c>
      <c r="J9" s="52">
        <v>16</v>
      </c>
      <c r="K9" s="52">
        <v>19</v>
      </c>
      <c r="L9" s="52">
        <v>15</v>
      </c>
      <c r="M9" s="52">
        <v>18</v>
      </c>
      <c r="N9" s="52">
        <v>14</v>
      </c>
    </row>
    <row r="10" spans="2:14" x14ac:dyDescent="0.3">
      <c r="B10" s="51" t="s">
        <v>134</v>
      </c>
      <c r="C10" s="52">
        <v>27</v>
      </c>
      <c r="D10" s="52">
        <v>19</v>
      </c>
      <c r="E10" s="52">
        <v>22</v>
      </c>
      <c r="F10" s="52">
        <v>19</v>
      </c>
      <c r="G10" s="52">
        <v>23</v>
      </c>
      <c r="H10" s="52">
        <v>20</v>
      </c>
      <c r="I10" s="52">
        <v>21</v>
      </c>
      <c r="J10" s="52">
        <v>18</v>
      </c>
      <c r="K10" s="52">
        <v>18</v>
      </c>
      <c r="L10" s="52">
        <v>12</v>
      </c>
      <c r="M10" s="52">
        <v>16</v>
      </c>
      <c r="N10" s="52">
        <v>11</v>
      </c>
    </row>
    <row r="11" spans="2:14" x14ac:dyDescent="0.3">
      <c r="B11" s="181" t="s">
        <v>62</v>
      </c>
      <c r="C11" s="182">
        <f t="shared" ref="C11:H11" si="0">C9+C10</f>
        <v>70</v>
      </c>
      <c r="D11" s="182">
        <f t="shared" si="0"/>
        <v>53</v>
      </c>
      <c r="E11" s="182">
        <f t="shared" si="0"/>
        <v>47</v>
      </c>
      <c r="F11" s="182">
        <f t="shared" si="0"/>
        <v>44</v>
      </c>
      <c r="G11" s="182">
        <f t="shared" si="0"/>
        <v>47</v>
      </c>
      <c r="H11" s="182">
        <f t="shared" si="0"/>
        <v>41</v>
      </c>
      <c r="I11" s="182">
        <f>I9+I10</f>
        <v>41</v>
      </c>
      <c r="J11" s="182">
        <f>J9+J10</f>
        <v>34</v>
      </c>
      <c r="K11" s="182">
        <f t="shared" ref="K11:L11" si="1">K9+K10</f>
        <v>37</v>
      </c>
      <c r="L11" s="182">
        <f t="shared" si="1"/>
        <v>27</v>
      </c>
      <c r="M11" s="182">
        <f>M9+M10</f>
        <v>34</v>
      </c>
      <c r="N11" s="182">
        <f>N9+N10</f>
        <v>25</v>
      </c>
    </row>
    <row r="12" spans="2:14" x14ac:dyDescent="0.3">
      <c r="B12" s="38"/>
      <c r="C12" s="39"/>
      <c r="D12" s="39"/>
      <c r="E12" s="39"/>
      <c r="F12" s="39"/>
      <c r="G12" s="39"/>
      <c r="H12" s="39"/>
      <c r="I12" s="39"/>
      <c r="J12" s="39"/>
      <c r="K12" s="39"/>
      <c r="L12" s="39"/>
      <c r="M12" s="39"/>
      <c r="N12" s="39"/>
    </row>
    <row r="13" spans="2:14" x14ac:dyDescent="0.3">
      <c r="B13" s="250" t="s">
        <v>460</v>
      </c>
    </row>
    <row r="14" spans="2:14" x14ac:dyDescent="0.3">
      <c r="B14" s="78"/>
    </row>
    <row r="15" spans="2:14" x14ac:dyDescent="0.3">
      <c r="B15" s="14" t="s">
        <v>58</v>
      </c>
    </row>
  </sheetData>
  <phoneticPr fontId="21" type="noConversion"/>
  <hyperlinks>
    <hyperlink ref="B15" location="Information!A1" display="Return to information tab" xr:uid="{33FF194D-1A7D-4A58-B463-1E30735860E7}"/>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E766-BB52-4DFD-BA63-4930DD50BC47}">
  <sheetPr>
    <tabColor rgb="FF45286F"/>
  </sheetPr>
  <dimension ref="B5:H13"/>
  <sheetViews>
    <sheetView showGridLines="0" zoomScaleNormal="100" workbookViewId="0"/>
  </sheetViews>
  <sheetFormatPr defaultRowHeight="14" x14ac:dyDescent="0.3"/>
  <cols>
    <col min="1" max="1" width="2.08203125" customWidth="1"/>
    <col min="2" max="2" width="27.08203125" customWidth="1"/>
    <col min="3" max="3" width="8.5" customWidth="1"/>
    <col min="4" max="4" width="8.75" customWidth="1"/>
    <col min="5" max="5" width="8.83203125" customWidth="1"/>
    <col min="6" max="6" width="9.75" customWidth="1"/>
    <col min="7" max="7" width="10.75" customWidth="1"/>
    <col min="8" max="8" width="9.5" customWidth="1"/>
    <col min="9" max="9" width="20.58203125" customWidth="1"/>
    <col min="10" max="10" width="15.75" customWidth="1"/>
    <col min="11" max="11" width="16.75" customWidth="1"/>
    <col min="12" max="12" width="17" customWidth="1"/>
    <col min="13" max="13" width="17.25" customWidth="1"/>
    <col min="14" max="14" width="6.08203125" customWidth="1"/>
    <col min="15" max="15" width="11.75" customWidth="1"/>
    <col min="16" max="16" width="19.08203125" customWidth="1"/>
    <col min="17" max="17" width="16.33203125" customWidth="1"/>
  </cols>
  <sheetData>
    <row r="5" spans="2:8" ht="15" x14ac:dyDescent="0.3">
      <c r="B5" s="48" t="s">
        <v>446</v>
      </c>
    </row>
    <row r="6" spans="2:8" x14ac:dyDescent="0.3">
      <c r="B6" s="7"/>
    </row>
    <row r="7" spans="2:8" x14ac:dyDescent="0.3">
      <c r="B7" s="183"/>
      <c r="C7" s="179" t="s">
        <v>135</v>
      </c>
      <c r="D7" s="179" t="s">
        <v>136</v>
      </c>
      <c r="E7" s="179" t="s">
        <v>137</v>
      </c>
      <c r="F7" s="179" t="s">
        <v>138</v>
      </c>
      <c r="G7" s="179" t="s">
        <v>139</v>
      </c>
      <c r="H7" s="179" t="s">
        <v>143</v>
      </c>
    </row>
    <row r="8" spans="2:8" x14ac:dyDescent="0.3">
      <c r="B8" s="46" t="s">
        <v>140</v>
      </c>
      <c r="C8" s="52">
        <v>0</v>
      </c>
      <c r="D8" s="52">
        <v>1</v>
      </c>
      <c r="E8" s="52">
        <v>0</v>
      </c>
      <c r="F8" s="52">
        <v>0</v>
      </c>
      <c r="G8" s="52">
        <v>0</v>
      </c>
      <c r="H8" s="249">
        <f>SUM(C8:G8)</f>
        <v>1</v>
      </c>
    </row>
    <row r="9" spans="2:8" x14ac:dyDescent="0.3">
      <c r="B9" s="46" t="s">
        <v>141</v>
      </c>
      <c r="C9" s="52">
        <v>0</v>
      </c>
      <c r="D9" s="52">
        <v>0</v>
      </c>
      <c r="E9" s="52">
        <v>0</v>
      </c>
      <c r="F9" s="52">
        <v>0</v>
      </c>
      <c r="G9" s="52">
        <v>0</v>
      </c>
      <c r="H9" s="249">
        <f t="shared" ref="H9:H11" si="0">SUM(C9:G9)</f>
        <v>0</v>
      </c>
    </row>
    <row r="10" spans="2:8" x14ac:dyDescent="0.3">
      <c r="B10" s="46" t="s">
        <v>142</v>
      </c>
      <c r="C10" s="52">
        <v>2</v>
      </c>
      <c r="D10" s="52">
        <v>0</v>
      </c>
      <c r="E10" s="52">
        <v>1</v>
      </c>
      <c r="F10" s="52">
        <v>0</v>
      </c>
      <c r="G10" s="52">
        <v>4</v>
      </c>
      <c r="H10" s="249">
        <f t="shared" si="0"/>
        <v>7</v>
      </c>
    </row>
    <row r="11" spans="2:8" x14ac:dyDescent="0.3">
      <c r="B11" s="181" t="s">
        <v>143</v>
      </c>
      <c r="C11" s="182">
        <f>SUM(C8:C10)</f>
        <v>2</v>
      </c>
      <c r="D11" s="182">
        <f t="shared" ref="D11:G11" si="1">SUM(D8:D10)</f>
        <v>1</v>
      </c>
      <c r="E11" s="182">
        <f t="shared" si="1"/>
        <v>1</v>
      </c>
      <c r="F11" s="182">
        <f t="shared" si="1"/>
        <v>0</v>
      </c>
      <c r="G11" s="182">
        <f t="shared" si="1"/>
        <v>4</v>
      </c>
      <c r="H11" s="182">
        <f t="shared" si="0"/>
        <v>8</v>
      </c>
    </row>
    <row r="13" spans="2:8" x14ac:dyDescent="0.3">
      <c r="B13" s="14" t="s">
        <v>58</v>
      </c>
    </row>
  </sheetData>
  <hyperlinks>
    <hyperlink ref="B13" location="Information!A1" display="Return to information tab" xr:uid="{B41657D6-78DB-4A76-8218-882B78EFC695}"/>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CD43D-EE85-4839-ACA0-5D709ADFF0AC}">
  <sheetPr>
    <tabColor rgb="FF45286F"/>
  </sheetPr>
  <dimension ref="B5:H13"/>
  <sheetViews>
    <sheetView showGridLines="0" zoomScaleNormal="100" workbookViewId="0"/>
  </sheetViews>
  <sheetFormatPr defaultRowHeight="14" x14ac:dyDescent="0.3"/>
  <cols>
    <col min="1" max="1" width="2.08203125" customWidth="1"/>
    <col min="2" max="2" width="27.08203125" customWidth="1"/>
    <col min="3" max="3" width="10.5" customWidth="1"/>
    <col min="4" max="5" width="10.08203125" customWidth="1"/>
    <col min="6" max="6" width="9.5" customWidth="1"/>
    <col min="7" max="7" width="10.83203125" customWidth="1"/>
    <col min="8" max="8" width="12.83203125" customWidth="1"/>
    <col min="9" max="9" width="20.58203125" customWidth="1"/>
    <col min="10" max="10" width="15.75" customWidth="1"/>
    <col min="11" max="11" width="16.75" customWidth="1"/>
    <col min="12" max="12" width="17" customWidth="1"/>
    <col min="13" max="13" width="17.25" customWidth="1"/>
    <col min="14" max="14" width="6.08203125" customWidth="1"/>
    <col min="15" max="15" width="11.75" customWidth="1"/>
    <col min="16" max="16" width="19.08203125" customWidth="1"/>
    <col min="17" max="17" width="16.33203125" customWidth="1"/>
  </cols>
  <sheetData>
    <row r="5" spans="2:8" ht="15" x14ac:dyDescent="0.3">
      <c r="B5" s="48" t="s">
        <v>313</v>
      </c>
    </row>
    <row r="6" spans="2:8" x14ac:dyDescent="0.3">
      <c r="B6" s="7"/>
    </row>
    <row r="7" spans="2:8" x14ac:dyDescent="0.3">
      <c r="B7" s="183"/>
      <c r="C7" s="179" t="s">
        <v>135</v>
      </c>
      <c r="D7" s="179" t="s">
        <v>136</v>
      </c>
      <c r="E7" s="179" t="s">
        <v>137</v>
      </c>
      <c r="F7" s="179" t="s">
        <v>138</v>
      </c>
      <c r="G7" s="179" t="s">
        <v>139</v>
      </c>
      <c r="H7" s="179" t="s">
        <v>143</v>
      </c>
    </row>
    <row r="8" spans="2:8" x14ac:dyDescent="0.3">
      <c r="B8" s="46" t="s">
        <v>140</v>
      </c>
      <c r="C8" s="52">
        <v>10</v>
      </c>
      <c r="D8" s="52">
        <v>11</v>
      </c>
      <c r="E8" s="52">
        <v>14</v>
      </c>
      <c r="F8" s="52">
        <v>4</v>
      </c>
      <c r="G8" s="52">
        <v>1</v>
      </c>
      <c r="H8" s="249">
        <f>SUM(C8:G8)</f>
        <v>40</v>
      </c>
    </row>
    <row r="9" spans="2:8" x14ac:dyDescent="0.3">
      <c r="B9" s="46" t="s">
        <v>141</v>
      </c>
      <c r="C9" s="52">
        <v>7</v>
      </c>
      <c r="D9" s="52">
        <v>18</v>
      </c>
      <c r="E9" s="52">
        <v>8</v>
      </c>
      <c r="F9" s="52">
        <v>6</v>
      </c>
      <c r="G9" s="52">
        <v>4</v>
      </c>
      <c r="H9" s="249">
        <f t="shared" ref="H9:H11" si="0">SUM(C9:G9)</f>
        <v>43</v>
      </c>
    </row>
    <row r="10" spans="2:8" x14ac:dyDescent="0.3">
      <c r="B10" s="46" t="s">
        <v>142</v>
      </c>
      <c r="C10" s="52">
        <v>26</v>
      </c>
      <c r="D10" s="52">
        <v>34</v>
      </c>
      <c r="E10" s="52">
        <v>31</v>
      </c>
      <c r="F10" s="52">
        <v>30</v>
      </c>
      <c r="G10" s="52">
        <v>6</v>
      </c>
      <c r="H10" s="249">
        <f t="shared" si="0"/>
        <v>127</v>
      </c>
    </row>
    <row r="11" spans="2:8" x14ac:dyDescent="0.3">
      <c r="B11" s="181" t="s">
        <v>143</v>
      </c>
      <c r="C11" s="182">
        <f>SUM(C8:C10)</f>
        <v>43</v>
      </c>
      <c r="D11" s="182">
        <f t="shared" ref="D11:G11" si="1">SUM(D8:D10)</f>
        <v>63</v>
      </c>
      <c r="E11" s="182">
        <f t="shared" si="1"/>
        <v>53</v>
      </c>
      <c r="F11" s="182">
        <f t="shared" si="1"/>
        <v>40</v>
      </c>
      <c r="G11" s="182">
        <f t="shared" si="1"/>
        <v>11</v>
      </c>
      <c r="H11" s="182">
        <f t="shared" si="0"/>
        <v>210</v>
      </c>
    </row>
    <row r="13" spans="2:8" x14ac:dyDescent="0.3">
      <c r="B13" s="14" t="s">
        <v>58</v>
      </c>
    </row>
  </sheetData>
  <hyperlinks>
    <hyperlink ref="B13" location="Information!A1" display="Return to information tab" xr:uid="{8E5EA717-587B-45CB-90D9-6E4D91A9252E}"/>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128CD-AB26-4733-BA30-6BCBD5879010}">
  <sheetPr>
    <tabColor rgb="FF45286F"/>
  </sheetPr>
  <dimension ref="B5:H13"/>
  <sheetViews>
    <sheetView showGridLines="0" zoomScaleNormal="100" workbookViewId="0"/>
  </sheetViews>
  <sheetFormatPr defaultRowHeight="14" x14ac:dyDescent="0.3"/>
  <cols>
    <col min="1" max="1" width="2.08203125" customWidth="1"/>
    <col min="2" max="2" width="27.08203125" customWidth="1"/>
    <col min="3" max="3" width="10.5" customWidth="1"/>
    <col min="4" max="5" width="10.08203125" customWidth="1"/>
    <col min="6" max="6" width="9.5" customWidth="1"/>
    <col min="7" max="7" width="10.83203125" customWidth="1"/>
    <col min="8" max="8" width="10.58203125" customWidth="1"/>
    <col min="9" max="9" width="20.58203125" customWidth="1"/>
    <col min="10" max="10" width="15.75" customWidth="1"/>
    <col min="11" max="11" width="16.75" customWidth="1"/>
    <col min="12" max="12" width="17" customWidth="1"/>
    <col min="13" max="13" width="17.25" customWidth="1"/>
    <col min="14" max="14" width="6.08203125" customWidth="1"/>
    <col min="15" max="15" width="11.75" customWidth="1"/>
    <col min="16" max="16" width="19.08203125" customWidth="1"/>
    <col min="17" max="17" width="16.33203125" customWidth="1"/>
  </cols>
  <sheetData>
    <row r="5" spans="2:8" ht="15" x14ac:dyDescent="0.3">
      <c r="B5" s="48" t="s">
        <v>451</v>
      </c>
    </row>
    <row r="6" spans="2:8" x14ac:dyDescent="0.3">
      <c r="B6" s="7"/>
    </row>
    <row r="7" spans="2:8" x14ac:dyDescent="0.3">
      <c r="B7" s="183"/>
      <c r="C7" s="179" t="s">
        <v>135</v>
      </c>
      <c r="D7" s="179" t="s">
        <v>136</v>
      </c>
      <c r="E7" s="179" t="s">
        <v>137</v>
      </c>
      <c r="F7" s="179" t="s">
        <v>138</v>
      </c>
      <c r="G7" s="179" t="s">
        <v>139</v>
      </c>
      <c r="H7" s="179" t="s">
        <v>143</v>
      </c>
    </row>
    <row r="8" spans="2:8" x14ac:dyDescent="0.3">
      <c r="B8" s="46" t="s">
        <v>140</v>
      </c>
      <c r="C8" s="52">
        <v>0</v>
      </c>
      <c r="D8" s="52">
        <v>1</v>
      </c>
      <c r="E8" s="52">
        <v>2</v>
      </c>
      <c r="F8" s="52">
        <v>0</v>
      </c>
      <c r="G8" s="52">
        <v>0</v>
      </c>
      <c r="H8" s="249">
        <f>SUM(C8:G8)</f>
        <v>3</v>
      </c>
    </row>
    <row r="9" spans="2:8" x14ac:dyDescent="0.3">
      <c r="B9" s="46" t="s">
        <v>141</v>
      </c>
      <c r="C9" s="52">
        <v>0</v>
      </c>
      <c r="D9" s="52">
        <v>0</v>
      </c>
      <c r="E9" s="52">
        <v>0</v>
      </c>
      <c r="F9" s="52">
        <v>1</v>
      </c>
      <c r="G9" s="52">
        <v>0</v>
      </c>
      <c r="H9" s="249">
        <f t="shared" ref="H9:H11" si="0">SUM(C9:G9)</f>
        <v>1</v>
      </c>
    </row>
    <row r="10" spans="2:8" x14ac:dyDescent="0.3">
      <c r="B10" s="46" t="s">
        <v>142</v>
      </c>
      <c r="C10" s="52">
        <v>2</v>
      </c>
      <c r="D10" s="52">
        <v>3</v>
      </c>
      <c r="E10" s="52">
        <v>2</v>
      </c>
      <c r="F10" s="52">
        <v>2</v>
      </c>
      <c r="G10" s="52">
        <v>0</v>
      </c>
      <c r="H10" s="249">
        <f t="shared" si="0"/>
        <v>9</v>
      </c>
    </row>
    <row r="11" spans="2:8" x14ac:dyDescent="0.3">
      <c r="B11" s="181" t="s">
        <v>143</v>
      </c>
      <c r="C11" s="182">
        <f>SUM(C8:C10)</f>
        <v>2</v>
      </c>
      <c r="D11" s="182">
        <f t="shared" ref="D11:G11" si="1">SUM(D8:D10)</f>
        <v>4</v>
      </c>
      <c r="E11" s="182">
        <f t="shared" si="1"/>
        <v>4</v>
      </c>
      <c r="F11" s="182">
        <f t="shared" si="1"/>
        <v>3</v>
      </c>
      <c r="G11" s="182">
        <f t="shared" si="1"/>
        <v>0</v>
      </c>
      <c r="H11" s="182">
        <f t="shared" si="0"/>
        <v>13</v>
      </c>
    </row>
    <row r="13" spans="2:8" x14ac:dyDescent="0.3">
      <c r="B13" s="14" t="s">
        <v>58</v>
      </c>
    </row>
  </sheetData>
  <hyperlinks>
    <hyperlink ref="B13" location="Information!A1" display="Return to information tab" xr:uid="{E3B30628-626B-4816-9E3D-FFAA3BE54EAF}"/>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3FEE2-AA5D-4662-916E-4F9015FC0ADA}">
  <sheetPr>
    <tabColor rgb="FF45286F"/>
  </sheetPr>
  <dimension ref="B5:G45"/>
  <sheetViews>
    <sheetView showGridLines="0" zoomScaleNormal="100" workbookViewId="0"/>
  </sheetViews>
  <sheetFormatPr defaultRowHeight="14" x14ac:dyDescent="0.3"/>
  <cols>
    <col min="1" max="1" width="2.08203125" customWidth="1"/>
    <col min="2" max="2" width="25.33203125" customWidth="1"/>
    <col min="3" max="3" width="12.25" customWidth="1"/>
    <col min="4" max="4" width="11.33203125" customWidth="1"/>
    <col min="5" max="5" width="13.33203125" customWidth="1"/>
    <col min="6" max="6" width="12.25" customWidth="1"/>
    <col min="7" max="7" width="12.75" customWidth="1"/>
    <col min="8" max="8" width="13.75" customWidth="1"/>
    <col min="9" max="9" width="14.33203125" customWidth="1"/>
    <col min="10" max="10" width="18.25" customWidth="1"/>
    <col min="11" max="11" width="18.5" customWidth="1"/>
    <col min="12" max="12" width="17.25" customWidth="1"/>
    <col min="13" max="13" width="14.58203125" customWidth="1"/>
    <col min="14" max="14" width="11.75" customWidth="1"/>
    <col min="15" max="15" width="19.08203125" customWidth="1"/>
    <col min="16" max="16" width="16.33203125" customWidth="1"/>
  </cols>
  <sheetData>
    <row r="5" spans="2:2" ht="15" x14ac:dyDescent="0.3">
      <c r="B5" s="48" t="s">
        <v>392</v>
      </c>
    </row>
    <row r="6" spans="2:2" x14ac:dyDescent="0.3">
      <c r="B6" s="8"/>
    </row>
    <row r="7" spans="2:2" x14ac:dyDescent="0.3">
      <c r="B7" s="27" t="s">
        <v>457</v>
      </c>
    </row>
    <row r="8" spans="2:2" x14ac:dyDescent="0.3">
      <c r="B8" s="27" t="s">
        <v>317</v>
      </c>
    </row>
    <row r="9" spans="2:2" x14ac:dyDescent="0.3">
      <c r="B9" s="27" t="s">
        <v>318</v>
      </c>
    </row>
    <row r="33" spans="2:7" x14ac:dyDescent="0.3">
      <c r="B33" s="77"/>
      <c r="C33" s="174" t="s">
        <v>84</v>
      </c>
      <c r="D33" s="174" t="s">
        <v>85</v>
      </c>
      <c r="E33" s="174" t="s">
        <v>86</v>
      </c>
      <c r="F33" s="174" t="s">
        <v>445</v>
      </c>
      <c r="G33" s="174" t="s">
        <v>290</v>
      </c>
    </row>
    <row r="34" spans="2:7" x14ac:dyDescent="0.3">
      <c r="B34" s="173" t="s">
        <v>144</v>
      </c>
      <c r="C34" s="86">
        <v>1</v>
      </c>
      <c r="D34" s="86">
        <v>1</v>
      </c>
      <c r="E34" s="86">
        <v>0</v>
      </c>
      <c r="F34" s="86">
        <v>2</v>
      </c>
      <c r="G34" s="186">
        <v>2</v>
      </c>
    </row>
    <row r="35" spans="2:7" x14ac:dyDescent="0.3">
      <c r="B35" s="173" t="s">
        <v>145</v>
      </c>
      <c r="C35" s="86">
        <v>1</v>
      </c>
      <c r="D35" s="86">
        <v>0</v>
      </c>
      <c r="E35" s="86">
        <v>0</v>
      </c>
      <c r="F35" s="86">
        <v>0</v>
      </c>
      <c r="G35" s="186">
        <v>1</v>
      </c>
    </row>
    <row r="36" spans="2:7" s="10" customFormat="1" x14ac:dyDescent="0.3">
      <c r="B36" s="173" t="s">
        <v>146</v>
      </c>
      <c r="C36" s="86">
        <v>1</v>
      </c>
      <c r="D36" s="86">
        <v>0</v>
      </c>
      <c r="E36" s="86">
        <v>1</v>
      </c>
      <c r="F36" s="86">
        <v>2</v>
      </c>
      <c r="G36" s="186">
        <v>0</v>
      </c>
    </row>
    <row r="37" spans="2:7" x14ac:dyDescent="0.3">
      <c r="B37" s="173" t="s">
        <v>147</v>
      </c>
      <c r="C37" s="86">
        <v>1</v>
      </c>
      <c r="D37" s="86">
        <v>3</v>
      </c>
      <c r="E37" s="86">
        <v>4</v>
      </c>
      <c r="F37" s="86">
        <v>0</v>
      </c>
      <c r="G37" s="186">
        <v>1</v>
      </c>
    </row>
    <row r="38" spans="2:7" x14ac:dyDescent="0.3">
      <c r="B38" s="173" t="s">
        <v>148</v>
      </c>
      <c r="C38" s="86">
        <v>3</v>
      </c>
      <c r="D38" s="86">
        <v>6</v>
      </c>
      <c r="E38" s="86">
        <v>6</v>
      </c>
      <c r="F38" s="86">
        <v>1</v>
      </c>
      <c r="G38" s="186">
        <v>1</v>
      </c>
    </row>
    <row r="39" spans="2:7" x14ac:dyDescent="0.3">
      <c r="B39" s="173" t="s">
        <v>149</v>
      </c>
      <c r="C39" s="86">
        <v>11</v>
      </c>
      <c r="D39" s="86">
        <v>8</v>
      </c>
      <c r="E39" s="86">
        <v>7</v>
      </c>
      <c r="F39" s="86">
        <v>5</v>
      </c>
      <c r="G39" s="186">
        <v>4</v>
      </c>
    </row>
    <row r="40" spans="2:7" x14ac:dyDescent="0.3">
      <c r="B40" s="173" t="s">
        <v>150</v>
      </c>
      <c r="C40" s="86">
        <v>15</v>
      </c>
      <c r="D40" s="86">
        <v>9</v>
      </c>
      <c r="E40" s="86">
        <v>7</v>
      </c>
      <c r="F40" s="86">
        <v>16</v>
      </c>
      <c r="G40" s="186">
        <v>11</v>
      </c>
    </row>
    <row r="41" spans="2:7" x14ac:dyDescent="0.3">
      <c r="B41" s="173" t="s">
        <v>314</v>
      </c>
      <c r="C41" s="92">
        <f>C40/SUM(C34:C40)</f>
        <v>0.45454545454545453</v>
      </c>
      <c r="D41" s="92">
        <f>D40/SUM(D34:D40)</f>
        <v>0.33333333333333331</v>
      </c>
      <c r="E41" s="92">
        <f>E40/SUM(E34:E40)</f>
        <v>0.28000000000000003</v>
      </c>
      <c r="F41" s="92">
        <f>F40/SUM(F34:F40)</f>
        <v>0.61538461538461542</v>
      </c>
      <c r="G41" s="184">
        <f>G40/SUM(G34:G40)</f>
        <v>0.55000000000000004</v>
      </c>
    </row>
    <row r="42" spans="2:7" x14ac:dyDescent="0.3">
      <c r="B42" s="173" t="s">
        <v>315</v>
      </c>
      <c r="C42" s="93">
        <f>SUM(C39:C40)/SUM(C34:C40)</f>
        <v>0.78787878787878785</v>
      </c>
      <c r="D42" s="93">
        <f>SUM(D39:D40)/SUM(D34:D40)</f>
        <v>0.62962962962962965</v>
      </c>
      <c r="E42" s="93">
        <f>SUM(E39:E40)/SUM(E34:E40)</f>
        <v>0.56000000000000005</v>
      </c>
      <c r="F42" s="93">
        <f>SUM(F39:F40)/SUM(F34:F40)</f>
        <v>0.80769230769230771</v>
      </c>
      <c r="G42" s="185">
        <f t="shared" ref="G42" si="0">SUM(G39:G40)/SUM(G34:G40)</f>
        <v>0.75</v>
      </c>
    </row>
    <row r="43" spans="2:7" x14ac:dyDescent="0.3">
      <c r="B43" s="173" t="s">
        <v>316</v>
      </c>
      <c r="C43" s="93">
        <f>SUM(C38:C40)/SUM(C34:C40)</f>
        <v>0.87878787878787878</v>
      </c>
      <c r="D43" s="93">
        <f>SUM(D38:D40)/SUM(D34:D40)</f>
        <v>0.85185185185185186</v>
      </c>
      <c r="E43" s="93">
        <f>SUM(E38:E40)/SUM(E34:E40)</f>
        <v>0.8</v>
      </c>
      <c r="F43" s="93">
        <f>SUM(F38:F40)/SUM(F34:F40)</f>
        <v>0.84615384615384615</v>
      </c>
      <c r="G43" s="185">
        <f t="shared" ref="G43" si="1">SUM(G38:G40)/SUM(G34:G40)</f>
        <v>0.8</v>
      </c>
    </row>
    <row r="45" spans="2:7" x14ac:dyDescent="0.3">
      <c r="B45" s="14" t="s">
        <v>58</v>
      </c>
    </row>
  </sheetData>
  <phoneticPr fontId="21" type="noConversion"/>
  <hyperlinks>
    <hyperlink ref="B45" location="Information!A1" display="Return to information tab" xr:uid="{6AE8DBAF-EFF2-410D-889E-F45A44C51E8E}"/>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C0BB7-E561-4C2B-B1D1-690E7FB64C4E}">
  <sheetPr>
    <tabColor rgb="FF45286F"/>
  </sheetPr>
  <dimension ref="B5:H53"/>
  <sheetViews>
    <sheetView showGridLines="0" zoomScaleNormal="100" workbookViewId="0"/>
  </sheetViews>
  <sheetFormatPr defaultRowHeight="14" x14ac:dyDescent="0.3"/>
  <cols>
    <col min="1" max="1" width="2.08203125" customWidth="1"/>
    <col min="2" max="2" width="17.25" customWidth="1"/>
    <col min="3" max="3" width="10.5" customWidth="1"/>
    <col min="4" max="4" width="14.5" customWidth="1"/>
    <col min="5" max="5" width="11.33203125" customWidth="1"/>
    <col min="6" max="6" width="16.08203125" customWidth="1"/>
    <col min="7" max="7" width="13.33203125" customWidth="1"/>
    <col min="8" max="8" width="12.25" customWidth="1"/>
    <col min="9" max="9" width="12.75" customWidth="1"/>
    <col min="10" max="10" width="18.25" customWidth="1"/>
    <col min="11" max="11" width="18.75" customWidth="1"/>
    <col min="12" max="12" width="13.5" customWidth="1"/>
    <col min="13" max="13" width="11.75" customWidth="1"/>
    <col min="14" max="14" width="15.33203125" customWidth="1"/>
    <col min="15" max="15" width="16.33203125" customWidth="1"/>
    <col min="16" max="16" width="14.08203125" customWidth="1"/>
  </cols>
  <sheetData>
    <row r="5" spans="2:2" ht="15" x14ac:dyDescent="0.3">
      <c r="B5" s="48" t="s">
        <v>386</v>
      </c>
    </row>
    <row r="6" spans="2:2" x14ac:dyDescent="0.3">
      <c r="B6" s="8"/>
    </row>
    <row r="7" spans="2:2" x14ac:dyDescent="0.3">
      <c r="B7" s="27" t="s">
        <v>458</v>
      </c>
    </row>
    <row r="8" spans="2:2" x14ac:dyDescent="0.3">
      <c r="B8" s="27" t="s">
        <v>389</v>
      </c>
    </row>
    <row r="9" spans="2:2" x14ac:dyDescent="0.3">
      <c r="B9" s="27" t="s">
        <v>390</v>
      </c>
    </row>
    <row r="10" spans="2:2" x14ac:dyDescent="0.3">
      <c r="B10" s="27" t="s">
        <v>391</v>
      </c>
    </row>
    <row r="35" spans="2:8" x14ac:dyDescent="0.3">
      <c r="B35" s="2" t="s">
        <v>387</v>
      </c>
    </row>
    <row r="36" spans="2:8" x14ac:dyDescent="0.3">
      <c r="B36" s="2"/>
    </row>
    <row r="37" spans="2:8" x14ac:dyDescent="0.3">
      <c r="B37" s="77"/>
      <c r="C37" s="202" t="s">
        <v>151</v>
      </c>
      <c r="D37" s="202" t="s">
        <v>152</v>
      </c>
      <c r="E37" s="202" t="s">
        <v>153</v>
      </c>
      <c r="F37" s="202" t="s">
        <v>154</v>
      </c>
      <c r="G37" s="202" t="s">
        <v>155</v>
      </c>
    </row>
    <row r="38" spans="2:8" x14ac:dyDescent="0.3">
      <c r="B38" s="150" t="s">
        <v>84</v>
      </c>
      <c r="C38" s="94">
        <f t="shared" ref="C38:G40" si="0">C47/SUM($C47:$G47)</f>
        <v>0.5714285714285714</v>
      </c>
      <c r="D38" s="94">
        <f t="shared" si="0"/>
        <v>0</v>
      </c>
      <c r="E38" s="94">
        <f t="shared" si="0"/>
        <v>0.14285714285714285</v>
      </c>
      <c r="F38" s="94">
        <f t="shared" si="0"/>
        <v>0.2857142857142857</v>
      </c>
      <c r="G38" s="94">
        <f t="shared" si="0"/>
        <v>0</v>
      </c>
    </row>
    <row r="39" spans="2:8" x14ac:dyDescent="0.3">
      <c r="B39" s="150" t="s">
        <v>85</v>
      </c>
      <c r="C39" s="94">
        <f t="shared" si="0"/>
        <v>0.66666666666666663</v>
      </c>
      <c r="D39" s="94">
        <f t="shared" si="0"/>
        <v>0</v>
      </c>
      <c r="E39" s="94">
        <f t="shared" si="0"/>
        <v>0</v>
      </c>
      <c r="F39" s="94">
        <f t="shared" si="0"/>
        <v>0.16666666666666666</v>
      </c>
      <c r="G39" s="94">
        <f t="shared" si="0"/>
        <v>0.16666666666666666</v>
      </c>
    </row>
    <row r="40" spans="2:8" x14ac:dyDescent="0.3">
      <c r="B40" s="150" t="s">
        <v>86</v>
      </c>
      <c r="C40" s="94">
        <f t="shared" si="0"/>
        <v>0.7142857142857143</v>
      </c>
      <c r="D40" s="94">
        <f>D49/SUM($C49:$G49)</f>
        <v>0.14285714285714285</v>
      </c>
      <c r="E40" s="94">
        <f t="shared" si="0"/>
        <v>0</v>
      </c>
      <c r="F40" s="94">
        <f t="shared" si="0"/>
        <v>0.14285714285714285</v>
      </c>
      <c r="G40" s="94">
        <f t="shared" si="0"/>
        <v>0</v>
      </c>
    </row>
    <row r="41" spans="2:8" x14ac:dyDescent="0.3">
      <c r="B41" s="150" t="s">
        <v>87</v>
      </c>
      <c r="C41" s="94">
        <f>C50/SUM($C50:$G50)</f>
        <v>0.14285714285714285</v>
      </c>
      <c r="D41" s="94">
        <f t="shared" ref="D41:G41" si="1">D50/SUM($C50:$G50)</f>
        <v>0.5714285714285714</v>
      </c>
      <c r="E41" s="94">
        <f t="shared" si="1"/>
        <v>0.2857142857142857</v>
      </c>
      <c r="F41" s="94">
        <f t="shared" si="1"/>
        <v>0</v>
      </c>
      <c r="G41" s="94">
        <f t="shared" si="1"/>
        <v>0</v>
      </c>
    </row>
    <row r="42" spans="2:8" x14ac:dyDescent="0.3">
      <c r="B42" s="150" t="s">
        <v>290</v>
      </c>
      <c r="C42" s="94">
        <f>C51/SUM($C51:$G51)</f>
        <v>0.2</v>
      </c>
      <c r="D42" s="94">
        <f t="shared" ref="D42:G42" si="2">D51/SUM($C51:$G51)</f>
        <v>0.6</v>
      </c>
      <c r="E42" s="94">
        <f t="shared" si="2"/>
        <v>0.1</v>
      </c>
      <c r="F42" s="94">
        <f t="shared" si="2"/>
        <v>0.1</v>
      </c>
      <c r="G42" s="94">
        <f t="shared" si="2"/>
        <v>0</v>
      </c>
    </row>
    <row r="44" spans="2:8" x14ac:dyDescent="0.3">
      <c r="B44" s="2" t="s">
        <v>388</v>
      </c>
    </row>
    <row r="45" spans="2:8" x14ac:dyDescent="0.3">
      <c r="B45" s="2"/>
    </row>
    <row r="46" spans="2:8" x14ac:dyDescent="0.3">
      <c r="B46" s="35"/>
      <c r="C46" s="202" t="s">
        <v>151</v>
      </c>
      <c r="D46" s="202" t="s">
        <v>152</v>
      </c>
      <c r="E46" s="202" t="s">
        <v>153</v>
      </c>
      <c r="F46" s="202" t="s">
        <v>154</v>
      </c>
      <c r="G46" s="202" t="s">
        <v>155</v>
      </c>
      <c r="H46" s="202" t="s">
        <v>62</v>
      </c>
    </row>
    <row r="47" spans="2:8" x14ac:dyDescent="0.3">
      <c r="B47" s="150" t="s">
        <v>84</v>
      </c>
      <c r="C47" s="95">
        <v>4</v>
      </c>
      <c r="D47" s="95">
        <v>0</v>
      </c>
      <c r="E47" s="95">
        <v>1</v>
      </c>
      <c r="F47" s="95">
        <v>2</v>
      </c>
      <c r="G47" s="95">
        <v>0</v>
      </c>
      <c r="H47" s="203">
        <f>SUM(C47:G47)</f>
        <v>7</v>
      </c>
    </row>
    <row r="48" spans="2:8" x14ac:dyDescent="0.3">
      <c r="B48" s="150" t="s">
        <v>85</v>
      </c>
      <c r="C48" s="95">
        <v>8</v>
      </c>
      <c r="D48" s="95">
        <v>0</v>
      </c>
      <c r="E48" s="95">
        <v>0</v>
      </c>
      <c r="F48" s="95">
        <v>2</v>
      </c>
      <c r="G48" s="95">
        <v>2</v>
      </c>
      <c r="H48" s="203">
        <f>SUM(C48:G48)</f>
        <v>12</v>
      </c>
    </row>
    <row r="49" spans="2:8" x14ac:dyDescent="0.3">
      <c r="B49" s="150" t="s">
        <v>86</v>
      </c>
      <c r="C49" s="95">
        <v>5</v>
      </c>
      <c r="D49" s="95">
        <v>1</v>
      </c>
      <c r="E49" s="95">
        <v>0</v>
      </c>
      <c r="F49" s="95">
        <v>1</v>
      </c>
      <c r="G49" s="95">
        <v>0</v>
      </c>
      <c r="H49" s="203">
        <f>SUM(C49:G49)</f>
        <v>7</v>
      </c>
    </row>
    <row r="50" spans="2:8" x14ac:dyDescent="0.3">
      <c r="B50" s="150" t="s">
        <v>87</v>
      </c>
      <c r="C50" s="95">
        <v>1</v>
      </c>
      <c r="D50" s="95">
        <v>4</v>
      </c>
      <c r="E50" s="95">
        <v>2</v>
      </c>
      <c r="F50" s="95">
        <v>0</v>
      </c>
      <c r="G50" s="95">
        <v>0</v>
      </c>
      <c r="H50" s="203">
        <f>SUM(C50:G50)</f>
        <v>7</v>
      </c>
    </row>
    <row r="51" spans="2:8" x14ac:dyDescent="0.3">
      <c r="B51" s="150" t="s">
        <v>290</v>
      </c>
      <c r="C51" s="95">
        <v>2</v>
      </c>
      <c r="D51" s="95">
        <v>6</v>
      </c>
      <c r="E51" s="95">
        <v>1</v>
      </c>
      <c r="F51" s="95">
        <v>1</v>
      </c>
      <c r="G51" s="95">
        <v>0</v>
      </c>
      <c r="H51" s="203">
        <f>SUM(C51:G51)</f>
        <v>10</v>
      </c>
    </row>
    <row r="53" spans="2:8" x14ac:dyDescent="0.3">
      <c r="B53" s="14" t="s">
        <v>58</v>
      </c>
    </row>
  </sheetData>
  <phoneticPr fontId="21" type="noConversion"/>
  <hyperlinks>
    <hyperlink ref="B53" location="Information!A1" display="Return to information tab" xr:uid="{B28C9000-52C0-48CC-B55D-5D52A01BE617}"/>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61486-C0B1-4879-9B66-5AA0D3292B6C}">
  <sheetPr>
    <tabColor rgb="FFCD1F45"/>
  </sheetPr>
  <dimension ref="B5:G52"/>
  <sheetViews>
    <sheetView showGridLines="0" zoomScaleNormal="100" workbookViewId="0"/>
  </sheetViews>
  <sheetFormatPr defaultRowHeight="14" x14ac:dyDescent="0.3"/>
  <cols>
    <col min="1" max="1" width="2.08203125" customWidth="1"/>
    <col min="2" max="2" width="16.83203125" customWidth="1"/>
    <col min="3" max="3" width="11.75" customWidth="1"/>
    <col min="4" max="4" width="17.58203125" customWidth="1"/>
    <col min="5" max="5" width="11.33203125" customWidth="1"/>
    <col min="6" max="6" width="16.08203125" customWidth="1"/>
    <col min="7" max="7" width="12.25" customWidth="1"/>
    <col min="8" max="8" width="12.75" customWidth="1"/>
    <col min="9" max="9" width="18.25" customWidth="1"/>
    <col min="10" max="10" width="18.5" customWidth="1"/>
    <col min="11" max="11" width="12.75" customWidth="1"/>
    <col min="12" max="12" width="20.75" customWidth="1"/>
    <col min="13" max="13" width="16.33203125" customWidth="1"/>
    <col min="14" max="14" width="16.25" customWidth="1"/>
    <col min="15" max="15" width="18.08203125" customWidth="1"/>
    <col min="16" max="16" width="8.75" customWidth="1"/>
  </cols>
  <sheetData>
    <row r="5" spans="2:2" ht="15" x14ac:dyDescent="0.3">
      <c r="B5" s="48" t="s">
        <v>393</v>
      </c>
    </row>
    <row r="6" spans="2:2" x14ac:dyDescent="0.3">
      <c r="B6" s="8"/>
    </row>
    <row r="7" spans="2:2" x14ac:dyDescent="0.3">
      <c r="B7" s="5" t="s">
        <v>396</v>
      </c>
    </row>
    <row r="8" spans="2:2" x14ac:dyDescent="0.3">
      <c r="B8" s="26" t="s">
        <v>397</v>
      </c>
    </row>
    <row r="9" spans="2:2" x14ac:dyDescent="0.3">
      <c r="B9" s="26" t="s">
        <v>398</v>
      </c>
    </row>
    <row r="34" spans="2:7" x14ac:dyDescent="0.3">
      <c r="B34" s="2" t="s">
        <v>394</v>
      </c>
    </row>
    <row r="35" spans="2:7" x14ac:dyDescent="0.3">
      <c r="B35" s="2"/>
    </row>
    <row r="36" spans="2:7" x14ac:dyDescent="0.3">
      <c r="B36" s="77"/>
      <c r="C36" s="190" t="s">
        <v>151</v>
      </c>
      <c r="D36" s="190" t="s">
        <v>152</v>
      </c>
      <c r="E36" s="190" t="s">
        <v>153</v>
      </c>
      <c r="F36" s="190" t="s">
        <v>154</v>
      </c>
    </row>
    <row r="37" spans="2:7" x14ac:dyDescent="0.3">
      <c r="B37" s="150" t="s">
        <v>84</v>
      </c>
      <c r="C37" s="92">
        <f t="shared" ref="C37:F39" si="0">C46/SUM($C46:$F46)</f>
        <v>1.0526315789473684E-2</v>
      </c>
      <c r="D37" s="92">
        <f t="shared" si="0"/>
        <v>0.31578947368421051</v>
      </c>
      <c r="E37" s="92">
        <f t="shared" si="0"/>
        <v>0.4</v>
      </c>
      <c r="F37" s="92">
        <f t="shared" si="0"/>
        <v>0.27368421052631581</v>
      </c>
    </row>
    <row r="38" spans="2:7" x14ac:dyDescent="0.3">
      <c r="B38" s="150" t="s">
        <v>85</v>
      </c>
      <c r="C38" s="92">
        <f t="shared" si="0"/>
        <v>1.1494252873563218E-2</v>
      </c>
      <c r="D38" s="92">
        <f t="shared" si="0"/>
        <v>0.33333333333333331</v>
      </c>
      <c r="E38" s="92">
        <f t="shared" si="0"/>
        <v>0.35632183908045978</v>
      </c>
      <c r="F38" s="92">
        <f t="shared" si="0"/>
        <v>0.2988505747126437</v>
      </c>
    </row>
    <row r="39" spans="2:7" x14ac:dyDescent="0.3">
      <c r="B39" s="150" t="s">
        <v>86</v>
      </c>
      <c r="C39" s="92">
        <f t="shared" si="0"/>
        <v>0</v>
      </c>
      <c r="D39" s="92">
        <f t="shared" si="0"/>
        <v>8.5714285714285715E-2</v>
      </c>
      <c r="E39" s="92">
        <f t="shared" si="0"/>
        <v>0.5714285714285714</v>
      </c>
      <c r="F39" s="92">
        <f t="shared" si="0"/>
        <v>0.34285714285714286</v>
      </c>
    </row>
    <row r="40" spans="2:7" x14ac:dyDescent="0.3">
      <c r="B40" s="150" t="s">
        <v>87</v>
      </c>
      <c r="C40" s="92">
        <f>C49/SUM($C49:$F49)</f>
        <v>0</v>
      </c>
      <c r="D40" s="92">
        <f t="shared" ref="D40:F40" si="1">D49/SUM($C49:$F49)</f>
        <v>0.22</v>
      </c>
      <c r="E40" s="92">
        <f t="shared" si="1"/>
        <v>0.52</v>
      </c>
      <c r="F40" s="92">
        <f t="shared" si="1"/>
        <v>0.26</v>
      </c>
    </row>
    <row r="41" spans="2:7" x14ac:dyDescent="0.3">
      <c r="B41" s="150" t="s">
        <v>290</v>
      </c>
      <c r="C41" s="92">
        <f>C50/SUM($C50:$F50)</f>
        <v>0.02</v>
      </c>
      <c r="D41" s="92">
        <f t="shared" ref="D41:F41" si="2">D50/SUM($C50:$F50)</f>
        <v>0.18</v>
      </c>
      <c r="E41" s="92">
        <f t="shared" si="2"/>
        <v>0.8</v>
      </c>
      <c r="F41" s="92">
        <f t="shared" si="2"/>
        <v>0</v>
      </c>
    </row>
    <row r="43" spans="2:7" x14ac:dyDescent="0.3">
      <c r="B43" s="2" t="s">
        <v>395</v>
      </c>
    </row>
    <row r="44" spans="2:7" x14ac:dyDescent="0.3">
      <c r="B44" s="2"/>
    </row>
    <row r="45" spans="2:7" x14ac:dyDescent="0.3">
      <c r="B45" s="77"/>
      <c r="C45" s="190" t="s">
        <v>151</v>
      </c>
      <c r="D45" s="190" t="s">
        <v>152</v>
      </c>
      <c r="E45" s="190" t="s">
        <v>153</v>
      </c>
      <c r="F45" s="190" t="s">
        <v>154</v>
      </c>
      <c r="G45" s="190" t="s">
        <v>62</v>
      </c>
    </row>
    <row r="46" spans="2:7" x14ac:dyDescent="0.3">
      <c r="B46" s="150" t="s">
        <v>84</v>
      </c>
      <c r="C46" s="86">
        <v>1</v>
      </c>
      <c r="D46" s="86">
        <v>30</v>
      </c>
      <c r="E46" s="86">
        <v>38</v>
      </c>
      <c r="F46" s="86">
        <v>26</v>
      </c>
      <c r="G46" s="204">
        <f>SUM(C46:F46)</f>
        <v>95</v>
      </c>
    </row>
    <row r="47" spans="2:7" x14ac:dyDescent="0.3">
      <c r="B47" s="150" t="s">
        <v>85</v>
      </c>
      <c r="C47" s="86">
        <v>1</v>
      </c>
      <c r="D47" s="86">
        <v>29</v>
      </c>
      <c r="E47" s="86">
        <v>31</v>
      </c>
      <c r="F47" s="86">
        <v>26</v>
      </c>
      <c r="G47" s="204">
        <f>SUM(C47:F47)</f>
        <v>87</v>
      </c>
    </row>
    <row r="48" spans="2:7" x14ac:dyDescent="0.3">
      <c r="B48" s="150" t="s">
        <v>86</v>
      </c>
      <c r="C48" s="86">
        <v>0</v>
      </c>
      <c r="D48" s="86">
        <v>6</v>
      </c>
      <c r="E48" s="86">
        <v>40</v>
      </c>
      <c r="F48" s="86">
        <v>24</v>
      </c>
      <c r="G48" s="204">
        <f>SUM(C48:F48)</f>
        <v>70</v>
      </c>
    </row>
    <row r="49" spans="2:7" x14ac:dyDescent="0.3">
      <c r="B49" s="150" t="s">
        <v>87</v>
      </c>
      <c r="C49" s="86">
        <v>0</v>
      </c>
      <c r="D49" s="86">
        <v>11</v>
      </c>
      <c r="E49" s="86">
        <v>26</v>
      </c>
      <c r="F49" s="86">
        <v>13</v>
      </c>
      <c r="G49" s="204">
        <f>SUM(C49:F49)</f>
        <v>50</v>
      </c>
    </row>
    <row r="50" spans="2:7" x14ac:dyDescent="0.3">
      <c r="B50" s="150" t="s">
        <v>290</v>
      </c>
      <c r="C50" s="86">
        <v>1</v>
      </c>
      <c r="D50" s="86">
        <v>9</v>
      </c>
      <c r="E50" s="86">
        <v>40</v>
      </c>
      <c r="F50" s="86">
        <v>0</v>
      </c>
      <c r="G50" s="204">
        <f>SUM(C50:F50)</f>
        <v>50</v>
      </c>
    </row>
    <row r="52" spans="2:7" x14ac:dyDescent="0.3">
      <c r="B52" s="14" t="s">
        <v>58</v>
      </c>
      <c r="E52" s="68"/>
    </row>
  </sheetData>
  <phoneticPr fontId="21" type="noConversion"/>
  <hyperlinks>
    <hyperlink ref="B52" location="Information!A1" display="Return to information tab" xr:uid="{64E5DD9E-8AC9-4089-9D32-1B6B3439F1D7}"/>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62878-788F-4117-B944-425013298D93}">
  <sheetPr>
    <tabColor rgb="FFCD1F45"/>
  </sheetPr>
  <dimension ref="B5:C41"/>
  <sheetViews>
    <sheetView showGridLines="0" zoomScaleNormal="100" workbookViewId="0"/>
  </sheetViews>
  <sheetFormatPr defaultRowHeight="14" x14ac:dyDescent="0.3"/>
  <cols>
    <col min="1" max="1" width="2.08203125" customWidth="1"/>
    <col min="2" max="2" width="38.08203125" customWidth="1"/>
    <col min="3" max="3" width="21.33203125" customWidth="1"/>
    <col min="4" max="4" width="17.58203125" customWidth="1"/>
    <col min="5" max="5" width="11.33203125" customWidth="1"/>
    <col min="6" max="6" width="16.08203125" customWidth="1"/>
    <col min="7" max="7" width="12.25" customWidth="1"/>
    <col min="8" max="8" width="12.75" customWidth="1"/>
    <col min="9" max="9" width="18.25" customWidth="1"/>
    <col min="10" max="10" width="18.5" customWidth="1"/>
    <col min="11" max="11" width="12.75" customWidth="1"/>
    <col min="12" max="12" width="20.75" customWidth="1"/>
    <col min="13" max="13" width="16.33203125" customWidth="1"/>
    <col min="14" max="14" width="16.25" customWidth="1"/>
    <col min="15" max="15" width="18.08203125" customWidth="1"/>
    <col min="16" max="16" width="8.75" customWidth="1"/>
  </cols>
  <sheetData>
    <row r="5" spans="2:2" ht="15" x14ac:dyDescent="0.3">
      <c r="B5" s="48" t="s">
        <v>437</v>
      </c>
    </row>
    <row r="6" spans="2:2" x14ac:dyDescent="0.3">
      <c r="B6" s="8"/>
    </row>
    <row r="7" spans="2:2" x14ac:dyDescent="0.3">
      <c r="B7" s="26" t="s">
        <v>490</v>
      </c>
    </row>
    <row r="8" spans="2:2" x14ac:dyDescent="0.3">
      <c r="B8" s="26" t="s">
        <v>403</v>
      </c>
    </row>
    <row r="9" spans="2:2" x14ac:dyDescent="0.3">
      <c r="B9" s="26" t="s">
        <v>452</v>
      </c>
    </row>
    <row r="34" spans="2:3" ht="27" x14ac:dyDescent="0.3">
      <c r="B34" s="205" t="s">
        <v>448</v>
      </c>
      <c r="C34" s="174" t="s">
        <v>449</v>
      </c>
    </row>
    <row r="35" spans="2:3" x14ac:dyDescent="0.3">
      <c r="B35" s="186" t="s">
        <v>404</v>
      </c>
      <c r="C35" s="92">
        <v>0.2467153285</v>
      </c>
    </row>
    <row r="36" spans="2:3" x14ac:dyDescent="0.3">
      <c r="B36" s="186" t="s">
        <v>405</v>
      </c>
      <c r="C36" s="92">
        <v>0.2437956204</v>
      </c>
    </row>
    <row r="37" spans="2:3" x14ac:dyDescent="0.3">
      <c r="B37" s="186" t="s">
        <v>406</v>
      </c>
      <c r="C37" s="92">
        <v>0.12700729929999999</v>
      </c>
    </row>
    <row r="38" spans="2:3" x14ac:dyDescent="0.3">
      <c r="B38" s="186" t="s">
        <v>407</v>
      </c>
      <c r="C38" s="92">
        <v>9.3430656934306494E-2</v>
      </c>
    </row>
    <row r="39" spans="2:3" x14ac:dyDescent="0.3">
      <c r="B39" s="186" t="s">
        <v>408</v>
      </c>
      <c r="C39" s="92">
        <v>5.5474452549999997E-2</v>
      </c>
    </row>
    <row r="40" spans="2:3" x14ac:dyDescent="0.3">
      <c r="C40" s="230"/>
    </row>
    <row r="41" spans="2:3" x14ac:dyDescent="0.3">
      <c r="B41" s="14" t="s">
        <v>58</v>
      </c>
    </row>
  </sheetData>
  <hyperlinks>
    <hyperlink ref="B41" location="Information!A1" display="Return to information tab" xr:uid="{36D1B903-8523-4991-8100-629CC8D6F872}"/>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378EB-E3A1-43C6-83D2-F63C5F2EB9B7}">
  <sheetPr>
    <tabColor rgb="FFCD1F45"/>
  </sheetPr>
  <dimension ref="B5:G44"/>
  <sheetViews>
    <sheetView showGridLines="0" zoomScaleNormal="100" workbookViewId="0"/>
  </sheetViews>
  <sheetFormatPr defaultRowHeight="14" x14ac:dyDescent="0.3"/>
  <cols>
    <col min="1" max="1" width="2.08203125" customWidth="1"/>
    <col min="2" max="2" width="23.33203125" customWidth="1"/>
    <col min="3" max="3" width="11.75" customWidth="1"/>
    <col min="4" max="4" width="17.58203125" customWidth="1"/>
    <col min="5" max="5" width="11.33203125" customWidth="1"/>
    <col min="6" max="6" width="16.08203125" customWidth="1"/>
    <col min="7" max="7" width="12.25" customWidth="1"/>
    <col min="8" max="8" width="12.75" customWidth="1"/>
    <col min="9" max="9" width="18.25" customWidth="1"/>
    <col min="10" max="10" width="18.5" customWidth="1"/>
    <col min="11" max="11" width="12.75" customWidth="1"/>
    <col min="12" max="12" width="20.75" customWidth="1"/>
    <col min="13" max="13" width="16.33203125" customWidth="1"/>
    <col min="14" max="14" width="16.25" customWidth="1"/>
    <col min="15" max="15" width="18.08203125" customWidth="1"/>
    <col min="16" max="16" width="8.75" customWidth="1"/>
  </cols>
  <sheetData>
    <row r="5" spans="2:2" ht="15" x14ac:dyDescent="0.3">
      <c r="B5" s="48" t="s">
        <v>470</v>
      </c>
    </row>
    <row r="6" spans="2:2" x14ac:dyDescent="0.3">
      <c r="B6" s="8"/>
    </row>
    <row r="7" spans="2:2" x14ac:dyDescent="0.3">
      <c r="B7" s="5" t="s">
        <v>399</v>
      </c>
    </row>
    <row r="8" spans="2:2" x14ac:dyDescent="0.3">
      <c r="B8" s="26" t="s">
        <v>400</v>
      </c>
    </row>
    <row r="9" spans="2:2" x14ac:dyDescent="0.3">
      <c r="B9" s="26" t="s">
        <v>401</v>
      </c>
    </row>
    <row r="34" spans="2:7" x14ac:dyDescent="0.3">
      <c r="B34" s="2" t="s">
        <v>394</v>
      </c>
    </row>
    <row r="35" spans="2:7" x14ac:dyDescent="0.3">
      <c r="B35" s="2"/>
    </row>
    <row r="36" spans="2:7" x14ac:dyDescent="0.3">
      <c r="B36" s="77"/>
      <c r="C36" s="190" t="s">
        <v>151</v>
      </c>
      <c r="D36" s="190" t="s">
        <v>152</v>
      </c>
      <c r="E36" s="190" t="s">
        <v>153</v>
      </c>
      <c r="F36" s="190" t="s">
        <v>154</v>
      </c>
    </row>
    <row r="37" spans="2:7" x14ac:dyDescent="0.3">
      <c r="B37" s="150" t="s">
        <v>290</v>
      </c>
      <c r="C37" s="92">
        <f>C42/SUM($C42:$F42)</f>
        <v>2.6315789473684209E-2</v>
      </c>
      <c r="D37" s="92">
        <f>D42/SUM($C42:$F42)</f>
        <v>0.10526315789473684</v>
      </c>
      <c r="E37" s="92">
        <f>E42/SUM($C42:$F42)</f>
        <v>0.84210526315789469</v>
      </c>
      <c r="F37" s="92">
        <f>F42/SUM($C42:$F42)</f>
        <v>2.6315789473684209E-2</v>
      </c>
    </row>
    <row r="39" spans="2:7" x14ac:dyDescent="0.3">
      <c r="B39" s="2" t="s">
        <v>402</v>
      </c>
    </row>
    <row r="40" spans="2:7" x14ac:dyDescent="0.3">
      <c r="B40" s="2"/>
    </row>
    <row r="41" spans="2:7" x14ac:dyDescent="0.3">
      <c r="B41" s="77"/>
      <c r="C41" s="190" t="s">
        <v>151</v>
      </c>
      <c r="D41" s="190" t="s">
        <v>152</v>
      </c>
      <c r="E41" s="190" t="s">
        <v>153</v>
      </c>
      <c r="F41" s="190" t="s">
        <v>154</v>
      </c>
      <c r="G41" s="190" t="s">
        <v>62</v>
      </c>
    </row>
    <row r="42" spans="2:7" x14ac:dyDescent="0.3">
      <c r="B42" s="150" t="s">
        <v>290</v>
      </c>
      <c r="C42" s="86">
        <v>1</v>
      </c>
      <c r="D42" s="86">
        <v>4</v>
      </c>
      <c r="E42" s="86">
        <v>32</v>
      </c>
      <c r="F42" s="86">
        <v>1</v>
      </c>
      <c r="G42" s="204">
        <f>SUM(C42:F42)</f>
        <v>38</v>
      </c>
    </row>
    <row r="44" spans="2:7" x14ac:dyDescent="0.3">
      <c r="B44" s="14" t="s">
        <v>58</v>
      </c>
      <c r="E44" s="68"/>
    </row>
  </sheetData>
  <hyperlinks>
    <hyperlink ref="B44" location="Information!A1" display="Return to information tab" xr:uid="{088C33CF-495D-4378-B703-CBC60EDE02E1}"/>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EE96-A601-43BB-B2D6-A50D15707468}">
  <sheetPr>
    <tabColor rgb="FF109DC1"/>
    <pageSetUpPr autoPageBreaks="0"/>
  </sheetPr>
  <dimension ref="B5:G42"/>
  <sheetViews>
    <sheetView showGridLines="0" workbookViewId="0"/>
  </sheetViews>
  <sheetFormatPr defaultRowHeight="14" x14ac:dyDescent="0.3"/>
  <cols>
    <col min="1" max="1" width="2.08203125" customWidth="1"/>
    <col min="2" max="2" width="20.9140625" customWidth="1"/>
    <col min="3" max="3" width="16.58203125" customWidth="1"/>
    <col min="4" max="4" width="16.25" customWidth="1"/>
    <col min="5" max="5" width="15.83203125" customWidth="1"/>
    <col min="6" max="6" width="18.83203125" customWidth="1"/>
    <col min="7" max="7" width="18.1640625" customWidth="1"/>
    <col min="8" max="8" width="16.08203125" customWidth="1"/>
    <col min="9" max="9" width="32.75" customWidth="1"/>
    <col min="10" max="10" width="28.75" customWidth="1"/>
    <col min="11" max="11" width="28.33203125" customWidth="1"/>
    <col min="12" max="12" width="28.83203125" customWidth="1"/>
    <col min="13" max="13" width="29.08203125" customWidth="1"/>
    <col min="14" max="14" width="31.08203125" customWidth="1"/>
    <col min="15" max="15" width="27.25" customWidth="1"/>
    <col min="16" max="16" width="23.33203125" customWidth="1"/>
    <col min="17" max="17" width="22.25" customWidth="1"/>
    <col min="18" max="18" width="29.5" customWidth="1"/>
  </cols>
  <sheetData>
    <row r="5" spans="2:2" ht="15" x14ac:dyDescent="0.3">
      <c r="B5" s="47" t="s">
        <v>436</v>
      </c>
    </row>
    <row r="6" spans="2:2" x14ac:dyDescent="0.3">
      <c r="B6" s="4"/>
    </row>
    <row r="7" spans="2:2" x14ac:dyDescent="0.3">
      <c r="B7" s="5" t="s">
        <v>252</v>
      </c>
    </row>
    <row r="8" spans="2:2" x14ac:dyDescent="0.3">
      <c r="B8" s="5" t="s">
        <v>253</v>
      </c>
    </row>
    <row r="9" spans="2:2" x14ac:dyDescent="0.3">
      <c r="B9" s="5" t="s">
        <v>254</v>
      </c>
    </row>
    <row r="10" spans="2:2" x14ac:dyDescent="0.3">
      <c r="B10" s="5" t="s">
        <v>439</v>
      </c>
    </row>
    <row r="34" spans="2:7" ht="27" x14ac:dyDescent="0.3">
      <c r="B34" s="100" t="s">
        <v>258</v>
      </c>
      <c r="C34" s="101" t="s">
        <v>259</v>
      </c>
      <c r="D34" s="101" t="s">
        <v>260</v>
      </c>
      <c r="E34" s="101" t="s">
        <v>275</v>
      </c>
      <c r="F34" s="101" t="s">
        <v>277</v>
      </c>
      <c r="G34" s="232" t="s">
        <v>279</v>
      </c>
    </row>
    <row r="35" spans="2:7" x14ac:dyDescent="0.3">
      <c r="B35" s="102" t="s">
        <v>255</v>
      </c>
      <c r="C35" s="45">
        <v>860509</v>
      </c>
      <c r="D35" s="104">
        <f>C35/$C$40</f>
        <v>0.98925340601961009</v>
      </c>
      <c r="E35" s="50">
        <v>5149.2046290000917</v>
      </c>
      <c r="F35" s="104">
        <f>E35/$E$40</f>
        <v>0.79346291061343655</v>
      </c>
      <c r="G35" s="235">
        <f t="shared" ref="G35:G40" si="0">E35/C35*1000</f>
        <v>5.9839056058682614</v>
      </c>
    </row>
    <row r="36" spans="2:7" x14ac:dyDescent="0.3">
      <c r="B36" s="46" t="s">
        <v>54</v>
      </c>
      <c r="C36" s="45">
        <v>7518</v>
      </c>
      <c r="D36" s="104">
        <f t="shared" ref="D36:D39" si="1">C36/$C$40</f>
        <v>8.6427999084907059E-3</v>
      </c>
      <c r="E36" s="50">
        <v>772.06071999999995</v>
      </c>
      <c r="F36" s="104">
        <f t="shared" ref="F36:F38" si="2">E36/$E$40</f>
        <v>0.1189701303792358</v>
      </c>
      <c r="G36" s="235">
        <f t="shared" si="0"/>
        <v>102.69496142591115</v>
      </c>
    </row>
    <row r="37" spans="2:7" x14ac:dyDescent="0.3">
      <c r="B37" s="46" t="s">
        <v>55</v>
      </c>
      <c r="C37" s="45">
        <v>1285</v>
      </c>
      <c r="D37" s="104">
        <f t="shared" si="1"/>
        <v>1.4772543073171796E-3</v>
      </c>
      <c r="E37" s="50">
        <v>268.26133799999997</v>
      </c>
      <c r="F37" s="104">
        <f t="shared" si="2"/>
        <v>4.1337534122404575E-2</v>
      </c>
      <c r="G37" s="235">
        <f t="shared" si="0"/>
        <v>208.76368715953305</v>
      </c>
    </row>
    <row r="38" spans="2:7" x14ac:dyDescent="0.3">
      <c r="B38" s="46" t="s">
        <v>482</v>
      </c>
      <c r="C38" s="45">
        <v>440</v>
      </c>
      <c r="D38" s="104">
        <f t="shared" si="1"/>
        <v>5.0583026865335333E-4</v>
      </c>
      <c r="E38" s="50">
        <v>299.86318</v>
      </c>
      <c r="F38" s="104">
        <f t="shared" si="2"/>
        <v>4.6207196786973256E-2</v>
      </c>
      <c r="G38" s="235">
        <f t="shared" si="0"/>
        <v>681.50722727272728</v>
      </c>
    </row>
    <row r="39" spans="2:7" x14ac:dyDescent="0.3">
      <c r="B39" s="46" t="s">
        <v>257</v>
      </c>
      <c r="C39" s="45">
        <v>105</v>
      </c>
      <c r="D39" s="104">
        <f t="shared" si="1"/>
        <v>1.2070949592864114E-4</v>
      </c>
      <c r="E39" s="50">
        <v>0.14425000000000002</v>
      </c>
      <c r="F39" s="105">
        <f>E39/$E$40</f>
        <v>2.2228097949607861E-5</v>
      </c>
      <c r="G39" s="235">
        <f t="shared" si="0"/>
        <v>1.3738095238095238</v>
      </c>
    </row>
    <row r="40" spans="2:7" x14ac:dyDescent="0.3">
      <c r="B40" s="100" t="s">
        <v>62</v>
      </c>
      <c r="C40" s="103">
        <f>SUM(C35:C39)</f>
        <v>869857</v>
      </c>
      <c r="D40" s="114"/>
      <c r="E40" s="106">
        <f>SUM(E35:E39)</f>
        <v>6489.5341170000929</v>
      </c>
      <c r="F40" s="114"/>
      <c r="G40" s="236">
        <f t="shared" si="0"/>
        <v>7.4604608769028626</v>
      </c>
    </row>
    <row r="42" spans="2:7" x14ac:dyDescent="0.3">
      <c r="B42" s="14" t="s">
        <v>58</v>
      </c>
      <c r="C42" s="69"/>
      <c r="D42" s="69"/>
    </row>
  </sheetData>
  <hyperlinks>
    <hyperlink ref="B42" location="Information!A1" display="Return to information tab" xr:uid="{DB84D9D8-3919-4F8E-AC68-CC3D281AA2A7}"/>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3D6B0-D700-407D-A708-A3E6638F74D6}">
  <sheetPr>
    <tabColor rgb="FFCD1F45"/>
  </sheetPr>
  <dimension ref="B5:C41"/>
  <sheetViews>
    <sheetView showGridLines="0" zoomScaleNormal="100" workbookViewId="0"/>
  </sheetViews>
  <sheetFormatPr defaultRowHeight="14" x14ac:dyDescent="0.3"/>
  <cols>
    <col min="1" max="1" width="2.08203125" customWidth="1"/>
    <col min="2" max="2" width="38.08203125" customWidth="1"/>
    <col min="3" max="3" width="21.33203125" customWidth="1"/>
    <col min="4" max="4" width="17.58203125" customWidth="1"/>
    <col min="5" max="5" width="11.33203125" customWidth="1"/>
    <col min="6" max="6" width="16.08203125" customWidth="1"/>
    <col min="7" max="7" width="12.25" customWidth="1"/>
    <col min="8" max="8" width="12.75" customWidth="1"/>
    <col min="9" max="9" width="18.25" customWidth="1"/>
    <col min="10" max="10" width="18.5" customWidth="1"/>
    <col min="11" max="11" width="12.75" customWidth="1"/>
    <col min="12" max="12" width="20.75" customWidth="1"/>
    <col min="13" max="13" width="16.33203125" customWidth="1"/>
    <col min="14" max="14" width="16.25" customWidth="1"/>
    <col min="15" max="15" width="18.08203125" customWidth="1"/>
    <col min="16" max="16" width="8.75" customWidth="1"/>
  </cols>
  <sheetData>
    <row r="5" spans="2:2" ht="15" x14ac:dyDescent="0.3">
      <c r="B5" s="48" t="s">
        <v>438</v>
      </c>
    </row>
    <row r="6" spans="2:2" x14ac:dyDescent="0.3">
      <c r="B6" s="8"/>
    </row>
    <row r="7" spans="2:2" x14ac:dyDescent="0.3">
      <c r="B7" s="26" t="s">
        <v>494</v>
      </c>
    </row>
    <row r="8" spans="2:2" x14ac:dyDescent="0.3">
      <c r="B8" s="26" t="s">
        <v>493</v>
      </c>
    </row>
    <row r="9" spans="2:2" x14ac:dyDescent="0.3">
      <c r="B9" s="26" t="s">
        <v>409</v>
      </c>
    </row>
    <row r="34" spans="2:3" ht="27" x14ac:dyDescent="0.3">
      <c r="B34" s="205" t="s">
        <v>448</v>
      </c>
      <c r="C34" s="174" t="s">
        <v>449</v>
      </c>
    </row>
    <row r="35" spans="2:3" x14ac:dyDescent="0.3">
      <c r="B35" s="186" t="s">
        <v>405</v>
      </c>
      <c r="C35" s="92">
        <v>0.27493261460000001</v>
      </c>
    </row>
    <row r="36" spans="2:3" x14ac:dyDescent="0.3">
      <c r="B36" s="243" t="s">
        <v>404</v>
      </c>
      <c r="C36" s="92">
        <v>0.1738544474</v>
      </c>
    </row>
    <row r="37" spans="2:3" x14ac:dyDescent="0.3">
      <c r="B37" s="186" t="s">
        <v>406</v>
      </c>
      <c r="C37" s="92">
        <v>0.14420485180000001</v>
      </c>
    </row>
    <row r="38" spans="2:3" x14ac:dyDescent="0.3">
      <c r="B38" s="186" t="s">
        <v>407</v>
      </c>
      <c r="C38" s="92">
        <v>9.7035040429999997E-2</v>
      </c>
    </row>
    <row r="39" spans="2:3" x14ac:dyDescent="0.3">
      <c r="B39" s="186" t="s">
        <v>408</v>
      </c>
      <c r="C39" s="92">
        <v>4.5822102429999997E-2</v>
      </c>
    </row>
    <row r="40" spans="2:3" x14ac:dyDescent="0.3">
      <c r="C40" s="230"/>
    </row>
    <row r="41" spans="2:3" x14ac:dyDescent="0.3">
      <c r="B41" s="14" t="s">
        <v>58</v>
      </c>
    </row>
  </sheetData>
  <hyperlinks>
    <hyperlink ref="B41" location="Information!A1" display="Return to information tab" xr:uid="{64D4397B-9CF7-44E0-9814-C96948594243}"/>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6FA21-9336-461C-8572-E0DEBDC34051}">
  <sheetPr>
    <tabColor rgb="FFCD1F45"/>
  </sheetPr>
  <dimension ref="B5:F44"/>
  <sheetViews>
    <sheetView showGridLines="0" zoomScaleNormal="100" workbookViewId="0"/>
  </sheetViews>
  <sheetFormatPr defaultRowHeight="14" x14ac:dyDescent="0.3"/>
  <cols>
    <col min="1" max="1" width="2.08203125" customWidth="1"/>
    <col min="2" max="2" width="39.75" customWidth="1"/>
    <col min="3" max="3" width="20.33203125" customWidth="1"/>
    <col min="4" max="6" width="24.5" customWidth="1"/>
    <col min="7" max="7" width="19.83203125" customWidth="1"/>
    <col min="8" max="8" width="17.33203125" customWidth="1"/>
    <col min="9" max="9" width="12.58203125" customWidth="1"/>
    <col min="10" max="10" width="16.25" customWidth="1"/>
    <col min="11" max="11" width="32.75" customWidth="1"/>
    <col min="12" max="12" width="26.33203125" customWidth="1"/>
    <col min="13" max="13" width="28.33203125" customWidth="1"/>
    <col min="14" max="14" width="28.83203125" customWidth="1"/>
    <col min="15" max="15" width="29.08203125" customWidth="1"/>
    <col min="16" max="16" width="31.08203125" customWidth="1"/>
    <col min="17" max="17" width="27.25" customWidth="1"/>
    <col min="18" max="18" width="23.33203125" customWidth="1"/>
    <col min="19" max="19" width="22.25" customWidth="1"/>
    <col min="20" max="20" width="29.5" customWidth="1"/>
  </cols>
  <sheetData>
    <row r="5" spans="2:2" ht="15" x14ac:dyDescent="0.3">
      <c r="B5" s="231" t="s">
        <v>450</v>
      </c>
    </row>
    <row r="6" spans="2:2" x14ac:dyDescent="0.3">
      <c r="B6" s="9"/>
    </row>
    <row r="7" spans="2:2" x14ac:dyDescent="0.3">
      <c r="B7" s="28" t="s">
        <v>491</v>
      </c>
    </row>
    <row r="8" spans="2:2" x14ac:dyDescent="0.3">
      <c r="B8" s="27" t="s">
        <v>478</v>
      </c>
    </row>
    <row r="9" spans="2:2" x14ac:dyDescent="0.3">
      <c r="B9" s="27" t="s">
        <v>479</v>
      </c>
    </row>
    <row r="10" spans="2:2" x14ac:dyDescent="0.3">
      <c r="B10" s="27" t="s">
        <v>480</v>
      </c>
    </row>
    <row r="11" spans="2:2" x14ac:dyDescent="0.3">
      <c r="B11" s="27" t="s">
        <v>481</v>
      </c>
    </row>
    <row r="39" spans="2:6" x14ac:dyDescent="0.3">
      <c r="B39" s="96"/>
      <c r="C39" s="190" t="s">
        <v>85</v>
      </c>
      <c r="D39" s="190" t="s">
        <v>86</v>
      </c>
      <c r="E39" s="190" t="s">
        <v>87</v>
      </c>
      <c r="F39" s="190" t="s">
        <v>290</v>
      </c>
    </row>
    <row r="40" spans="2:6" x14ac:dyDescent="0.3">
      <c r="B40" s="150" t="s">
        <v>453</v>
      </c>
      <c r="C40" s="64">
        <v>11533685.132144</v>
      </c>
      <c r="D40" s="64">
        <v>8782974.6587039996</v>
      </c>
      <c r="E40" s="90">
        <v>2191468</v>
      </c>
      <c r="F40" s="90">
        <v>3303737</v>
      </c>
    </row>
    <row r="41" spans="2:6" x14ac:dyDescent="0.3">
      <c r="B41" s="150" t="s">
        <v>156</v>
      </c>
      <c r="C41" s="90">
        <v>2867547</v>
      </c>
      <c r="D41" s="90">
        <v>2205463</v>
      </c>
      <c r="E41" s="90">
        <v>2950203</v>
      </c>
      <c r="F41" s="224">
        <v>3866644</v>
      </c>
    </row>
    <row r="42" spans="2:6" x14ac:dyDescent="0.3">
      <c r="B42" s="173" t="s">
        <v>157</v>
      </c>
      <c r="C42" s="65">
        <f>C40/C41</f>
        <v>4.0221433623037388</v>
      </c>
      <c r="D42" s="65">
        <f>D40/D41</f>
        <v>3.9823722541271378</v>
      </c>
      <c r="E42" s="65">
        <f>E40/E41</f>
        <v>0.7428193924282499</v>
      </c>
      <c r="F42" s="65">
        <f>F40/F41</f>
        <v>0.85441975004681059</v>
      </c>
    </row>
    <row r="44" spans="2:6" x14ac:dyDescent="0.3">
      <c r="B44" s="14" t="s">
        <v>58</v>
      </c>
    </row>
  </sheetData>
  <phoneticPr fontId="21" type="noConversion"/>
  <hyperlinks>
    <hyperlink ref="B44" location="Information!A1" display="Return to information tab" xr:uid="{6F93ED39-A9F8-4E55-BE6E-2F3160288FDF}"/>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6DBD-BD11-418E-B264-8E8EAAC1C55C}">
  <sheetPr>
    <tabColor rgb="FF107C8B"/>
  </sheetPr>
  <dimension ref="B5:E12"/>
  <sheetViews>
    <sheetView showGridLines="0" workbookViewId="0"/>
  </sheetViews>
  <sheetFormatPr defaultRowHeight="14" x14ac:dyDescent="0.3"/>
  <cols>
    <col min="1" max="1" width="2.08203125" customWidth="1"/>
    <col min="2" max="2" width="24.08203125" customWidth="1"/>
    <col min="3" max="3" width="16.75" customWidth="1"/>
    <col min="4" max="4" width="15.83203125" customWidth="1"/>
    <col min="5" max="5" width="18.5" customWidth="1"/>
    <col min="6" max="6" width="21.83203125" customWidth="1"/>
    <col min="7" max="7" width="32.75" customWidth="1"/>
    <col min="8" max="8" width="30.08203125" customWidth="1"/>
    <col min="9" max="9" width="26.33203125" customWidth="1"/>
    <col min="10" max="10" width="28.33203125" customWidth="1"/>
    <col min="11" max="11" width="28.83203125" customWidth="1"/>
    <col min="12" max="12" width="29.08203125" customWidth="1"/>
    <col min="13" max="13" width="31.08203125" customWidth="1"/>
    <col min="14" max="14" width="27.25" customWidth="1"/>
    <col min="15" max="15" width="23.33203125" customWidth="1"/>
    <col min="16" max="16" width="22.25" customWidth="1"/>
    <col min="17" max="17" width="29.5" customWidth="1"/>
  </cols>
  <sheetData>
    <row r="5" spans="2:5" ht="15" x14ac:dyDescent="0.3">
      <c r="B5" s="53" t="s">
        <v>384</v>
      </c>
    </row>
    <row r="6" spans="2:5" x14ac:dyDescent="0.3">
      <c r="B6" s="7"/>
    </row>
    <row r="7" spans="2:5" ht="28.5" customHeight="1" x14ac:dyDescent="0.3">
      <c r="B7" s="179" t="s">
        <v>158</v>
      </c>
      <c r="C7" s="179" t="s">
        <v>159</v>
      </c>
      <c r="D7" s="179" t="s">
        <v>160</v>
      </c>
      <c r="E7" s="179" t="s">
        <v>161</v>
      </c>
    </row>
    <row r="8" spans="2:5" ht="17.5" customHeight="1" x14ac:dyDescent="0.3">
      <c r="B8" s="52">
        <v>1</v>
      </c>
      <c r="C8" s="52">
        <v>12</v>
      </c>
      <c r="D8" s="52">
        <v>4</v>
      </c>
      <c r="E8" s="54">
        <v>2802082</v>
      </c>
    </row>
    <row r="9" spans="2:5" ht="17.5" customHeight="1" x14ac:dyDescent="0.3">
      <c r="B9" s="36"/>
      <c r="C9" s="36"/>
      <c r="D9" s="36"/>
      <c r="E9" s="37"/>
    </row>
    <row r="10" spans="2:5" x14ac:dyDescent="0.3">
      <c r="B10" s="77" t="s">
        <v>162</v>
      </c>
    </row>
    <row r="12" spans="2:5" x14ac:dyDescent="0.3">
      <c r="B12" s="14" t="s">
        <v>58</v>
      </c>
    </row>
  </sheetData>
  <hyperlinks>
    <hyperlink ref="B12" location="Information!A1" display="Return to information tab" xr:uid="{C1DAC275-16C4-4AAA-A91C-0B176325EFA3}"/>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3059-0BAA-40A5-9148-7046B1A8BB1E}">
  <sheetPr>
    <tabColor rgb="FF107C8B"/>
  </sheetPr>
  <dimension ref="B5:G36"/>
  <sheetViews>
    <sheetView showGridLines="0" zoomScaleNormal="100" workbookViewId="0"/>
  </sheetViews>
  <sheetFormatPr defaultRowHeight="14" x14ac:dyDescent="0.3"/>
  <cols>
    <col min="1" max="1" width="2.08203125" customWidth="1"/>
    <col min="2" max="2" width="26.08203125" customWidth="1"/>
    <col min="3" max="3" width="16.33203125" customWidth="1"/>
    <col min="4" max="4" width="16.25" customWidth="1"/>
    <col min="5" max="5" width="16.5" customWidth="1"/>
    <col min="6" max="6" width="15.58203125" customWidth="1"/>
    <col min="7" max="7" width="15.75" customWidth="1"/>
    <col min="8" max="8" width="35.58203125" customWidth="1"/>
    <col min="9" max="9" width="30.08203125" customWidth="1"/>
    <col min="10" max="10" width="26.33203125" customWidth="1"/>
    <col min="11" max="11" width="28.33203125" customWidth="1"/>
    <col min="12" max="12" width="28.83203125" customWidth="1"/>
    <col min="13" max="13" width="29.08203125" customWidth="1"/>
    <col min="14" max="14" width="31.08203125" customWidth="1"/>
    <col min="15" max="15" width="27.25" customWidth="1"/>
    <col min="16" max="16" width="23.33203125" customWidth="1"/>
    <col min="17" max="17" width="22.25" customWidth="1"/>
    <col min="18" max="18" width="29.5" customWidth="1"/>
  </cols>
  <sheetData>
    <row r="5" spans="2:2" ht="15" x14ac:dyDescent="0.3">
      <c r="B5" s="47" t="s">
        <v>382</v>
      </c>
    </row>
    <row r="6" spans="2:2" x14ac:dyDescent="0.3">
      <c r="B6" s="4"/>
    </row>
    <row r="7" spans="2:2" x14ac:dyDescent="0.3">
      <c r="B7" s="5" t="s">
        <v>492</v>
      </c>
    </row>
    <row r="8" spans="2:2" x14ac:dyDescent="0.3">
      <c r="B8" s="191" t="s">
        <v>383</v>
      </c>
    </row>
    <row r="32" spans="2:7" x14ac:dyDescent="0.3">
      <c r="B32" s="49"/>
      <c r="C32" s="190" t="s">
        <v>84</v>
      </c>
      <c r="D32" s="190" t="s">
        <v>85</v>
      </c>
      <c r="E32" s="190" t="s">
        <v>86</v>
      </c>
      <c r="F32" s="190" t="s">
        <v>87</v>
      </c>
      <c r="G32" s="190" t="s">
        <v>290</v>
      </c>
    </row>
    <row r="33" spans="2:7" x14ac:dyDescent="0.3">
      <c r="B33" s="189" t="s">
        <v>88</v>
      </c>
      <c r="C33" s="85">
        <v>19057</v>
      </c>
      <c r="D33" s="85">
        <v>2201</v>
      </c>
      <c r="E33" s="85">
        <v>582</v>
      </c>
      <c r="F33" s="85">
        <v>245</v>
      </c>
      <c r="G33" s="86">
        <v>101</v>
      </c>
    </row>
    <row r="34" spans="2:7" x14ac:dyDescent="0.3">
      <c r="B34" s="150" t="s">
        <v>381</v>
      </c>
      <c r="C34" s="168">
        <v>867775</v>
      </c>
      <c r="D34" s="168">
        <v>869976</v>
      </c>
      <c r="E34" s="168">
        <v>869956</v>
      </c>
      <c r="F34" s="168">
        <v>870063</v>
      </c>
      <c r="G34" s="168">
        <v>870164</v>
      </c>
    </row>
    <row r="36" spans="2:7" x14ac:dyDescent="0.3">
      <c r="B36" s="14" t="s">
        <v>58</v>
      </c>
      <c r="G36" s="12"/>
    </row>
  </sheetData>
  <phoneticPr fontId="21" type="noConversion"/>
  <hyperlinks>
    <hyperlink ref="B36" location="Information!A1" display="Return to information tab" xr:uid="{969918EF-DD7C-4A74-A0D1-394A662AD31D}"/>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9DD5-29DD-4716-A96D-BE0285384762}">
  <sheetPr>
    <tabColor rgb="FF107C8B"/>
  </sheetPr>
  <dimension ref="B5:E16"/>
  <sheetViews>
    <sheetView showGridLines="0" zoomScaleNormal="100" workbookViewId="0"/>
  </sheetViews>
  <sheetFormatPr defaultRowHeight="14" x14ac:dyDescent="0.3"/>
  <cols>
    <col min="1" max="1" width="2.08203125" customWidth="1"/>
    <col min="2" max="2" width="23.08203125" customWidth="1"/>
    <col min="3" max="3" width="18.5" customWidth="1"/>
    <col min="4" max="5" width="18.75" customWidth="1"/>
    <col min="6" max="6" width="22.33203125" customWidth="1"/>
    <col min="7" max="7" width="21.5" customWidth="1"/>
    <col min="8" max="8" width="29.08203125" customWidth="1"/>
    <col min="9" max="9" width="31.08203125" customWidth="1"/>
    <col min="10" max="10" width="27.25" customWidth="1"/>
    <col min="11" max="11" width="23.33203125" customWidth="1"/>
    <col min="12" max="12" width="22.25" customWidth="1"/>
    <col min="13" max="13" width="29.5" customWidth="1"/>
  </cols>
  <sheetData>
    <row r="5" spans="2:5" ht="15" x14ac:dyDescent="0.3">
      <c r="B5" s="48" t="s">
        <v>385</v>
      </c>
      <c r="C5" s="13"/>
      <c r="D5" s="13"/>
      <c r="E5" s="13"/>
    </row>
    <row r="6" spans="2:5" x14ac:dyDescent="0.3">
      <c r="B6" s="13"/>
      <c r="C6" s="13"/>
      <c r="D6" s="13"/>
      <c r="E6" s="13"/>
    </row>
    <row r="7" spans="2:5" x14ac:dyDescent="0.3">
      <c r="B7" s="183"/>
      <c r="C7" s="178" t="s">
        <v>86</v>
      </c>
      <c r="D7" s="178" t="s">
        <v>87</v>
      </c>
      <c r="E7" s="178" t="s">
        <v>290</v>
      </c>
    </row>
    <row r="8" spans="2:5" x14ac:dyDescent="0.3">
      <c r="B8" s="102" t="s">
        <v>163</v>
      </c>
      <c r="C8" s="192">
        <v>491</v>
      </c>
      <c r="D8" s="192">
        <v>221</v>
      </c>
      <c r="E8" s="193">
        <v>226</v>
      </c>
    </row>
    <row r="9" spans="2:5" x14ac:dyDescent="0.3">
      <c r="B9" s="102" t="s">
        <v>164</v>
      </c>
      <c r="C9" s="192">
        <v>1225</v>
      </c>
      <c r="D9" s="192">
        <v>955</v>
      </c>
      <c r="E9" s="193">
        <v>1123</v>
      </c>
    </row>
    <row r="10" spans="2:5" x14ac:dyDescent="0.3">
      <c r="B10" s="181" t="s">
        <v>165</v>
      </c>
      <c r="C10" s="194">
        <f>SUM(C8:C9)</f>
        <v>1716</v>
      </c>
      <c r="D10" s="194">
        <f t="shared" ref="D10:E10" si="0">SUM(D8:D9)</f>
        <v>1176</v>
      </c>
      <c r="E10" s="194">
        <f t="shared" si="0"/>
        <v>1349</v>
      </c>
    </row>
    <row r="11" spans="2:5" x14ac:dyDescent="0.3">
      <c r="B11" s="102" t="s">
        <v>166</v>
      </c>
      <c r="C11" s="195">
        <v>132</v>
      </c>
      <c r="D11" s="195">
        <v>186</v>
      </c>
      <c r="E11" s="193">
        <v>179</v>
      </c>
    </row>
    <row r="12" spans="2:5" x14ac:dyDescent="0.3">
      <c r="B12" s="102" t="s">
        <v>167</v>
      </c>
      <c r="C12" s="195">
        <v>527</v>
      </c>
      <c r="D12" s="195">
        <v>243</v>
      </c>
      <c r="E12" s="193">
        <v>204</v>
      </c>
    </row>
    <row r="13" spans="2:5" x14ac:dyDescent="0.3">
      <c r="B13" s="181" t="s">
        <v>168</v>
      </c>
      <c r="C13" s="182">
        <f>SUM(C11:C12)</f>
        <v>659</v>
      </c>
      <c r="D13" s="182">
        <f t="shared" ref="D13:E13" si="1">SUM(D11:D12)</f>
        <v>429</v>
      </c>
      <c r="E13" s="182">
        <f t="shared" si="1"/>
        <v>383</v>
      </c>
    </row>
    <row r="14" spans="2:5" x14ac:dyDescent="0.3">
      <c r="B14" s="181" t="s">
        <v>169</v>
      </c>
      <c r="C14" s="194">
        <f>C10+C13</f>
        <v>2375</v>
      </c>
      <c r="D14" s="194">
        <f t="shared" ref="D14:E14" si="2">D10+D13</f>
        <v>1605</v>
      </c>
      <c r="E14" s="194">
        <f t="shared" si="2"/>
        <v>1732</v>
      </c>
    </row>
    <row r="15" spans="2:5" x14ac:dyDescent="0.3">
      <c r="B15" s="6"/>
    </row>
    <row r="16" spans="2:5" x14ac:dyDescent="0.3">
      <c r="B16" s="14" t="s">
        <v>58</v>
      </c>
    </row>
  </sheetData>
  <phoneticPr fontId="21" type="noConversion"/>
  <hyperlinks>
    <hyperlink ref="B16" location="Information!A1" display="Return to information tab" xr:uid="{DD5BE4A1-ADA0-45D9-8E0E-2F4F686A293D}"/>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5F5B3-11CA-4530-9EE8-F7EBFE588DDE}">
  <sheetPr>
    <tabColor rgb="FF107C8B"/>
  </sheetPr>
  <dimension ref="B5:F11"/>
  <sheetViews>
    <sheetView showGridLines="0" workbookViewId="0"/>
  </sheetViews>
  <sheetFormatPr defaultRowHeight="14" x14ac:dyDescent="0.3"/>
  <cols>
    <col min="1" max="1" width="2.08203125" customWidth="1"/>
    <col min="2" max="2" width="23.5" customWidth="1"/>
    <col min="3" max="3" width="32.75" customWidth="1"/>
    <col min="4" max="4" width="13.75" customWidth="1"/>
    <col min="5" max="5" width="14.33203125" customWidth="1"/>
    <col min="6" max="6" width="14.5" customWidth="1"/>
    <col min="7" max="7" width="17.58203125" customWidth="1"/>
    <col min="8" max="8" width="32.75" customWidth="1"/>
    <col min="9" max="9" width="30.08203125" customWidth="1"/>
    <col min="10" max="10" width="26.33203125" customWidth="1"/>
    <col min="11" max="11" width="28.33203125" customWidth="1"/>
    <col min="12" max="12" width="28.83203125" customWidth="1"/>
    <col min="13" max="13" width="29.08203125" customWidth="1"/>
    <col min="14" max="14" width="31.08203125" customWidth="1"/>
    <col min="15" max="15" width="27.25" customWidth="1"/>
    <col min="16" max="16" width="23.33203125" customWidth="1"/>
    <col min="17" max="17" width="22.25" customWidth="1"/>
    <col min="18" max="18" width="29.5" customWidth="1"/>
  </cols>
  <sheetData>
    <row r="5" spans="2:6" ht="15" x14ac:dyDescent="0.3">
      <c r="B5" s="48" t="s">
        <v>471</v>
      </c>
    </row>
    <row r="6" spans="2:6" x14ac:dyDescent="0.3">
      <c r="B6" s="7"/>
    </row>
    <row r="7" spans="2:6" x14ac:dyDescent="0.3">
      <c r="B7" s="196"/>
      <c r="C7" s="187" t="s">
        <v>170</v>
      </c>
      <c r="D7" s="197" t="s">
        <v>171</v>
      </c>
      <c r="E7" s="197" t="s">
        <v>172</v>
      </c>
      <c r="F7" s="197" t="s">
        <v>173</v>
      </c>
    </row>
    <row r="8" spans="2:6" ht="27" x14ac:dyDescent="0.3">
      <c r="B8" s="201" t="s">
        <v>174</v>
      </c>
      <c r="C8" s="55" t="s">
        <v>175</v>
      </c>
      <c r="D8" s="198">
        <v>1833</v>
      </c>
      <c r="E8" s="198">
        <v>1804</v>
      </c>
      <c r="F8" s="199">
        <f>E8/D8</f>
        <v>0.98417894162575015</v>
      </c>
    </row>
    <row r="9" spans="2:6" ht="27" x14ac:dyDescent="0.3">
      <c r="B9" s="201" t="s">
        <v>176</v>
      </c>
      <c r="C9" s="55" t="s">
        <v>177</v>
      </c>
      <c r="D9" s="200">
        <v>2208</v>
      </c>
      <c r="E9" s="200">
        <v>2187</v>
      </c>
      <c r="F9" s="199">
        <f>E9/D9</f>
        <v>0.99048913043478259</v>
      </c>
    </row>
    <row r="11" spans="2:6" x14ac:dyDescent="0.3">
      <c r="B11" s="14" t="s">
        <v>58</v>
      </c>
    </row>
  </sheetData>
  <hyperlinks>
    <hyperlink ref="B11" location="Information!A1" display="Return to information tab" xr:uid="{F6A9DF1A-3183-4C00-B3D4-7F57453EDEE8}"/>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30FA7-DABA-40E3-8EF6-62DB5E63C6CC}">
  <sheetPr>
    <tabColor rgb="FFA1ABB2"/>
  </sheetPr>
  <dimension ref="B5:C25"/>
  <sheetViews>
    <sheetView showGridLines="0" workbookViewId="0"/>
  </sheetViews>
  <sheetFormatPr defaultRowHeight="14" x14ac:dyDescent="0.3"/>
  <cols>
    <col min="1" max="1" width="2.08203125" customWidth="1"/>
    <col min="2" max="2" width="38.5" customWidth="1"/>
    <col min="3" max="3" width="47.58203125" customWidth="1"/>
    <col min="4" max="4" width="32.75" customWidth="1"/>
    <col min="5" max="5" width="28.83203125" customWidth="1"/>
    <col min="6" max="6" width="29.08203125" customWidth="1"/>
    <col min="7" max="7" width="31.08203125" customWidth="1"/>
    <col min="8" max="8" width="27.25" customWidth="1"/>
    <col min="9" max="9" width="23.33203125" customWidth="1"/>
    <col min="10" max="10" width="22.25" customWidth="1"/>
    <col min="11" max="11" width="29.5" customWidth="1"/>
  </cols>
  <sheetData>
    <row r="5" spans="2:3" ht="15" x14ac:dyDescent="0.3">
      <c r="B5" s="48" t="s">
        <v>13</v>
      </c>
    </row>
    <row r="6" spans="2:3" x14ac:dyDescent="0.3">
      <c r="B6" s="7"/>
    </row>
    <row r="7" spans="2:3" x14ac:dyDescent="0.3">
      <c r="B7" s="181" t="s">
        <v>178</v>
      </c>
      <c r="C7" s="181" t="s">
        <v>179</v>
      </c>
    </row>
    <row r="8" spans="2:3" ht="17.149999999999999" customHeight="1" x14ac:dyDescent="0.3">
      <c r="B8" s="255" t="s">
        <v>180</v>
      </c>
      <c r="C8" s="66" t="s">
        <v>319</v>
      </c>
    </row>
    <row r="9" spans="2:3" ht="17.149999999999999" customHeight="1" x14ac:dyDescent="0.3">
      <c r="B9" s="256" t="s">
        <v>320</v>
      </c>
      <c r="C9" s="66" t="s">
        <v>321</v>
      </c>
    </row>
    <row r="10" spans="2:3" ht="17.149999999999999" customHeight="1" x14ac:dyDescent="0.3">
      <c r="B10" s="257" t="s">
        <v>320</v>
      </c>
      <c r="C10" s="66" t="s">
        <v>181</v>
      </c>
    </row>
    <row r="11" spans="2:3" ht="17.149999999999999" customHeight="1" x14ac:dyDescent="0.3">
      <c r="B11" s="255" t="s">
        <v>320</v>
      </c>
      <c r="C11" s="66" t="s">
        <v>182</v>
      </c>
    </row>
    <row r="12" spans="2:3" ht="17.149999999999999" customHeight="1" x14ac:dyDescent="0.3">
      <c r="B12" s="255" t="s">
        <v>183</v>
      </c>
      <c r="C12" s="97" t="s">
        <v>322</v>
      </c>
    </row>
    <row r="13" spans="2:3" ht="17.149999999999999" customHeight="1" x14ac:dyDescent="0.3">
      <c r="B13" s="255" t="s">
        <v>184</v>
      </c>
      <c r="C13" s="97" t="s">
        <v>184</v>
      </c>
    </row>
    <row r="14" spans="2:3" ht="17.149999999999999" customHeight="1" x14ac:dyDescent="0.3">
      <c r="B14" s="255" t="s">
        <v>185</v>
      </c>
      <c r="C14" s="66" t="s">
        <v>323</v>
      </c>
    </row>
    <row r="15" spans="2:3" ht="17.149999999999999" customHeight="1" x14ac:dyDescent="0.3">
      <c r="B15" s="255" t="s">
        <v>324</v>
      </c>
      <c r="C15" s="66" t="s">
        <v>186</v>
      </c>
    </row>
    <row r="16" spans="2:3" ht="17.149999999999999" customHeight="1" x14ac:dyDescent="0.3">
      <c r="B16" s="255" t="s">
        <v>324</v>
      </c>
      <c r="C16" s="66" t="s">
        <v>325</v>
      </c>
    </row>
    <row r="17" spans="2:3" ht="17.149999999999999" customHeight="1" x14ac:dyDescent="0.3">
      <c r="B17" s="255" t="s">
        <v>324</v>
      </c>
      <c r="C17" s="66" t="s">
        <v>326</v>
      </c>
    </row>
    <row r="18" spans="2:3" ht="17.149999999999999" customHeight="1" x14ac:dyDescent="0.3">
      <c r="B18" s="255" t="s">
        <v>187</v>
      </c>
      <c r="C18" s="97" t="s">
        <v>211</v>
      </c>
    </row>
    <row r="19" spans="2:3" ht="17.149999999999999" customHeight="1" x14ac:dyDescent="0.3">
      <c r="B19" s="255" t="s">
        <v>187</v>
      </c>
      <c r="C19" s="66" t="s">
        <v>327</v>
      </c>
    </row>
    <row r="20" spans="2:3" ht="17.149999999999999" customHeight="1" x14ac:dyDescent="0.3">
      <c r="B20" s="255" t="s">
        <v>188</v>
      </c>
      <c r="C20" s="97" t="s">
        <v>189</v>
      </c>
    </row>
    <row r="21" spans="2:3" ht="17.149999999999999" customHeight="1" x14ac:dyDescent="0.3">
      <c r="B21" s="255" t="s">
        <v>190</v>
      </c>
      <c r="C21" s="66" t="s">
        <v>328</v>
      </c>
    </row>
    <row r="22" spans="2:3" ht="17.149999999999999" customHeight="1" x14ac:dyDescent="0.3">
      <c r="B22" s="255" t="s">
        <v>191</v>
      </c>
      <c r="C22" s="66" t="s">
        <v>191</v>
      </c>
    </row>
    <row r="23" spans="2:3" ht="17.149999999999999" customHeight="1" x14ac:dyDescent="0.3">
      <c r="B23" s="255" t="s">
        <v>192</v>
      </c>
      <c r="C23" s="66" t="s">
        <v>192</v>
      </c>
    </row>
    <row r="24" spans="2:3" ht="17.149999999999999" customHeight="1" x14ac:dyDescent="0.3"/>
    <row r="25" spans="2:3" ht="17.149999999999999" customHeight="1" x14ac:dyDescent="0.3">
      <c r="B25" s="14" t="s">
        <v>58</v>
      </c>
    </row>
  </sheetData>
  <hyperlinks>
    <hyperlink ref="B25" location="Information!A1" display="Return to information tab" xr:uid="{30323E94-41F2-4AE5-929D-5F9F72B7B0E8}"/>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932CD-73A1-4F50-B766-091E7424EEC6}">
  <sheetPr>
    <tabColor rgb="FFA1ABB2"/>
  </sheetPr>
  <dimension ref="B5:C27"/>
  <sheetViews>
    <sheetView showGridLines="0" workbookViewId="0"/>
  </sheetViews>
  <sheetFormatPr defaultRowHeight="14" x14ac:dyDescent="0.3"/>
  <cols>
    <col min="1" max="1" width="2.08203125" customWidth="1"/>
    <col min="2" max="2" width="38.5" customWidth="1"/>
    <col min="3" max="3" width="39.08203125" customWidth="1"/>
    <col min="4" max="4" width="13.75" customWidth="1"/>
    <col min="5" max="5" width="16.25" customWidth="1"/>
    <col min="6" max="6" width="32.75" customWidth="1"/>
    <col min="7" max="7" width="30.08203125" customWidth="1"/>
    <col min="8" max="8" width="26.33203125" customWidth="1"/>
    <col min="9" max="9" width="28.33203125" customWidth="1"/>
    <col min="10" max="10" width="28.83203125" customWidth="1"/>
    <col min="11" max="11" width="29.08203125" customWidth="1"/>
    <col min="12" max="12" width="31.08203125" customWidth="1"/>
    <col min="13" max="13" width="27.25" customWidth="1"/>
    <col min="14" max="14" width="23.33203125" customWidth="1"/>
    <col min="15" max="15" width="22.25" customWidth="1"/>
    <col min="16" max="16" width="29.5" customWidth="1"/>
  </cols>
  <sheetData>
    <row r="5" spans="2:3" ht="15" x14ac:dyDescent="0.3">
      <c r="B5" s="48" t="s">
        <v>14</v>
      </c>
    </row>
    <row r="6" spans="2:3" x14ac:dyDescent="0.3">
      <c r="B6" s="7"/>
    </row>
    <row r="7" spans="2:3" ht="18" customHeight="1" x14ac:dyDescent="0.3">
      <c r="B7" s="181" t="s">
        <v>178</v>
      </c>
      <c r="C7" s="181" t="s">
        <v>179</v>
      </c>
    </row>
    <row r="8" spans="2:3" ht="17.149999999999999" customHeight="1" x14ac:dyDescent="0.3">
      <c r="B8" s="255" t="s">
        <v>193</v>
      </c>
      <c r="C8" s="66" t="s">
        <v>193</v>
      </c>
    </row>
    <row r="9" spans="2:3" ht="17.149999999999999" customHeight="1" x14ac:dyDescent="0.3">
      <c r="B9" s="255" t="s">
        <v>194</v>
      </c>
      <c r="C9" s="66" t="s">
        <v>194</v>
      </c>
    </row>
    <row r="10" spans="2:3" ht="17.149999999999999" customHeight="1" x14ac:dyDescent="0.3">
      <c r="B10" s="255" t="s">
        <v>195</v>
      </c>
      <c r="C10" s="66" t="s">
        <v>195</v>
      </c>
    </row>
    <row r="11" spans="2:3" ht="17.149999999999999" customHeight="1" x14ac:dyDescent="0.3">
      <c r="B11" s="255" t="s">
        <v>196</v>
      </c>
      <c r="C11" s="66" t="s">
        <v>196</v>
      </c>
    </row>
    <row r="12" spans="2:3" ht="17.149999999999999" customHeight="1" x14ac:dyDescent="0.3">
      <c r="B12" s="255" t="s">
        <v>197</v>
      </c>
      <c r="C12" s="66" t="s">
        <v>329</v>
      </c>
    </row>
    <row r="13" spans="2:3" ht="17.149999999999999" customHeight="1" x14ac:dyDescent="0.3">
      <c r="B13" s="255" t="s">
        <v>198</v>
      </c>
      <c r="C13" s="66" t="s">
        <v>198</v>
      </c>
    </row>
    <row r="14" spans="2:3" ht="17.149999999999999" customHeight="1" x14ac:dyDescent="0.3">
      <c r="B14" s="255" t="s">
        <v>199</v>
      </c>
      <c r="C14" s="66" t="s">
        <v>199</v>
      </c>
    </row>
    <row r="15" spans="2:3" ht="17.149999999999999" customHeight="1" x14ac:dyDescent="0.3">
      <c r="B15" s="255" t="s">
        <v>200</v>
      </c>
      <c r="C15" s="66" t="s">
        <v>330</v>
      </c>
    </row>
    <row r="16" spans="2:3" ht="17.149999999999999" customHeight="1" x14ac:dyDescent="0.3">
      <c r="B16" s="255" t="s">
        <v>201</v>
      </c>
      <c r="C16" s="66" t="s">
        <v>201</v>
      </c>
    </row>
    <row r="17" spans="2:3" ht="17.149999999999999" customHeight="1" x14ac:dyDescent="0.3">
      <c r="B17" s="255" t="s">
        <v>202</v>
      </c>
      <c r="C17" s="66" t="s">
        <v>202</v>
      </c>
    </row>
    <row r="18" spans="2:3" ht="17.149999999999999" customHeight="1" x14ac:dyDescent="0.3">
      <c r="B18" s="255" t="s">
        <v>331</v>
      </c>
      <c r="C18" s="66" t="s">
        <v>203</v>
      </c>
    </row>
    <row r="19" spans="2:3" ht="17.149999999999999" customHeight="1" x14ac:dyDescent="0.3">
      <c r="B19" s="255" t="s">
        <v>331</v>
      </c>
      <c r="C19" s="66" t="s">
        <v>332</v>
      </c>
    </row>
    <row r="20" spans="2:3" ht="17.149999999999999" customHeight="1" x14ac:dyDescent="0.3">
      <c r="B20" s="255" t="s">
        <v>331</v>
      </c>
      <c r="C20" s="66" t="s">
        <v>204</v>
      </c>
    </row>
    <row r="21" spans="2:3" ht="17.149999999999999" customHeight="1" x14ac:dyDescent="0.3">
      <c r="B21" s="255" t="s">
        <v>331</v>
      </c>
      <c r="C21" s="66" t="s">
        <v>333</v>
      </c>
    </row>
    <row r="22" spans="2:3" ht="17.149999999999999" customHeight="1" x14ac:dyDescent="0.3">
      <c r="B22" s="255" t="s">
        <v>331</v>
      </c>
      <c r="C22" s="66" t="s">
        <v>205</v>
      </c>
    </row>
    <row r="23" spans="2:3" ht="17.149999999999999" customHeight="1" x14ac:dyDescent="0.3">
      <c r="B23" s="255" t="s">
        <v>206</v>
      </c>
      <c r="C23" s="66" t="s">
        <v>334</v>
      </c>
    </row>
    <row r="24" spans="2:3" ht="17.149999999999999" customHeight="1" x14ac:dyDescent="0.3">
      <c r="B24" s="255" t="s">
        <v>207</v>
      </c>
      <c r="C24" s="66" t="s">
        <v>207</v>
      </c>
    </row>
    <row r="25" spans="2:3" ht="17.149999999999999" customHeight="1" x14ac:dyDescent="0.3">
      <c r="B25" s="204" t="s">
        <v>208</v>
      </c>
      <c r="C25" s="86" t="s">
        <v>208</v>
      </c>
    </row>
    <row r="26" spans="2:3" ht="17.149999999999999" customHeight="1" x14ac:dyDescent="0.3"/>
    <row r="27" spans="2:3" ht="17.149999999999999" customHeight="1" x14ac:dyDescent="0.3">
      <c r="B27" s="14" t="s">
        <v>58</v>
      </c>
    </row>
  </sheetData>
  <hyperlinks>
    <hyperlink ref="B27" location="Information!A1" display="Return to information tab" xr:uid="{DE1F4764-BC12-4797-9071-57054D3F8829}"/>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8CF1A-F16E-4057-B3D3-32DE6C519BF0}">
  <sheetPr>
    <tabColor rgb="FFA1ABB2"/>
  </sheetPr>
  <dimension ref="B5:G44"/>
  <sheetViews>
    <sheetView showGridLines="0" workbookViewId="0"/>
  </sheetViews>
  <sheetFormatPr defaultRowHeight="14" x14ac:dyDescent="0.3"/>
  <cols>
    <col min="1" max="1" width="2.08203125" customWidth="1"/>
    <col min="2" max="2" width="34.9140625" customWidth="1"/>
    <col min="3" max="3" width="22.5" customWidth="1"/>
    <col min="4" max="4" width="20.58203125" customWidth="1"/>
    <col min="5" max="5" width="21.5" customWidth="1"/>
    <col min="6" max="6" width="23.33203125" customWidth="1"/>
    <col min="7" max="7" width="27.08203125" customWidth="1"/>
    <col min="8" max="8" width="27.25" customWidth="1"/>
    <col min="9" max="9" width="23.33203125" customWidth="1"/>
    <col min="10" max="10" width="22.25" customWidth="1"/>
    <col min="11" max="11" width="29.5" customWidth="1"/>
  </cols>
  <sheetData>
    <row r="5" spans="2:7" ht="15" x14ac:dyDescent="0.3">
      <c r="B5" s="48" t="s">
        <v>335</v>
      </c>
    </row>
    <row r="6" spans="2:7" x14ac:dyDescent="0.3">
      <c r="B6" s="7"/>
    </row>
    <row r="7" spans="2:7" ht="30.5" customHeight="1" x14ac:dyDescent="0.3">
      <c r="B7" s="180" t="s">
        <v>209</v>
      </c>
      <c r="C7" s="172" t="s">
        <v>210</v>
      </c>
      <c r="D7" s="172" t="s">
        <v>336</v>
      </c>
      <c r="E7" s="172" t="s">
        <v>337</v>
      </c>
      <c r="F7" s="172" t="s">
        <v>338</v>
      </c>
      <c r="G7" s="172" t="s">
        <v>339</v>
      </c>
    </row>
    <row r="8" spans="2:7" ht="17.149999999999999" customHeight="1" x14ac:dyDescent="0.3">
      <c r="B8" s="252" t="s">
        <v>193</v>
      </c>
      <c r="C8" s="218">
        <v>10388003.470000001</v>
      </c>
      <c r="D8" s="218">
        <v>0</v>
      </c>
      <c r="E8" s="218">
        <v>1807951.88</v>
      </c>
      <c r="F8" s="218">
        <f>SUM(D8:E8)</f>
        <v>1807951.88</v>
      </c>
      <c r="G8" s="219">
        <f>(C8+F8)</f>
        <v>12195955.350000001</v>
      </c>
    </row>
    <row r="9" spans="2:7" ht="17.149999999999999" customHeight="1" x14ac:dyDescent="0.3">
      <c r="B9" s="252" t="s">
        <v>319</v>
      </c>
      <c r="C9" s="218">
        <v>164924172.05000001</v>
      </c>
      <c r="D9" s="218">
        <v>1934565.74</v>
      </c>
      <c r="E9" s="218">
        <v>9098742.6099999994</v>
      </c>
      <c r="F9" s="218">
        <f t="shared" ref="F9:F41" si="0">SUM(D9:E9)</f>
        <v>11033308.35</v>
      </c>
      <c r="G9" s="219">
        <f t="shared" ref="G9:G41" si="1">(C9+F9)</f>
        <v>175957480.40000001</v>
      </c>
    </row>
    <row r="10" spans="2:7" ht="17.149999999999999" customHeight="1" x14ac:dyDescent="0.3">
      <c r="B10" s="252" t="s">
        <v>194</v>
      </c>
      <c r="C10" s="218">
        <v>863416.2</v>
      </c>
      <c r="D10" s="218">
        <v>0</v>
      </c>
      <c r="E10" s="218">
        <v>0</v>
      </c>
      <c r="F10" s="218">
        <f t="shared" si="0"/>
        <v>0</v>
      </c>
      <c r="G10" s="219">
        <f t="shared" si="1"/>
        <v>863416.2</v>
      </c>
    </row>
    <row r="11" spans="2:7" ht="17.149999999999999" customHeight="1" x14ac:dyDescent="0.3">
      <c r="B11" s="252" t="s">
        <v>195</v>
      </c>
      <c r="C11" s="218">
        <v>0</v>
      </c>
      <c r="D11" s="218">
        <v>0</v>
      </c>
      <c r="E11" s="218">
        <v>0</v>
      </c>
      <c r="F11" s="218">
        <f t="shared" si="0"/>
        <v>0</v>
      </c>
      <c r="G11" s="219">
        <f t="shared" si="1"/>
        <v>0</v>
      </c>
    </row>
    <row r="12" spans="2:7" ht="17.149999999999999" customHeight="1" x14ac:dyDescent="0.3">
      <c r="B12" s="252" t="s">
        <v>332</v>
      </c>
      <c r="C12" s="218">
        <v>0</v>
      </c>
      <c r="D12" s="218">
        <v>0</v>
      </c>
      <c r="E12" s="218">
        <v>0</v>
      </c>
      <c r="F12" s="218">
        <f t="shared" si="0"/>
        <v>0</v>
      </c>
      <c r="G12" s="219">
        <f t="shared" si="1"/>
        <v>0</v>
      </c>
    </row>
    <row r="13" spans="2:7" ht="17.149999999999999" customHeight="1" x14ac:dyDescent="0.3">
      <c r="B13" s="252" t="s">
        <v>196</v>
      </c>
      <c r="C13" s="218">
        <v>1526998.45</v>
      </c>
      <c r="D13" s="218">
        <v>12190.77</v>
      </c>
      <c r="E13" s="218">
        <v>22512.26</v>
      </c>
      <c r="F13" s="218">
        <f t="shared" si="0"/>
        <v>34703.03</v>
      </c>
      <c r="G13" s="219">
        <f t="shared" si="1"/>
        <v>1561701.48</v>
      </c>
    </row>
    <row r="14" spans="2:7" ht="17.149999999999999" customHeight="1" x14ac:dyDescent="0.3">
      <c r="B14" s="252" t="s">
        <v>321</v>
      </c>
      <c r="C14" s="218">
        <v>0</v>
      </c>
      <c r="D14" s="218">
        <v>0</v>
      </c>
      <c r="E14" s="218">
        <v>0</v>
      </c>
      <c r="F14" s="218">
        <f t="shared" si="0"/>
        <v>0</v>
      </c>
      <c r="G14" s="219">
        <f t="shared" si="1"/>
        <v>0</v>
      </c>
    </row>
    <row r="15" spans="2:7" ht="17.149999999999999" customHeight="1" x14ac:dyDescent="0.3">
      <c r="B15" s="252" t="s">
        <v>181</v>
      </c>
      <c r="C15" s="218">
        <v>419938089.58999997</v>
      </c>
      <c r="D15" s="218">
        <v>4135897.05</v>
      </c>
      <c r="E15" s="218">
        <v>13108360.710000001</v>
      </c>
      <c r="F15" s="218">
        <f t="shared" si="0"/>
        <v>17244257.760000002</v>
      </c>
      <c r="G15" s="219">
        <f t="shared" si="1"/>
        <v>437182347.34999996</v>
      </c>
    </row>
    <row r="16" spans="2:7" ht="17.149999999999999" customHeight="1" x14ac:dyDescent="0.3">
      <c r="B16" s="252" t="s">
        <v>182</v>
      </c>
      <c r="C16" s="218">
        <v>0</v>
      </c>
      <c r="D16" s="218">
        <v>0</v>
      </c>
      <c r="E16" s="218">
        <v>0</v>
      </c>
      <c r="F16" s="218">
        <f t="shared" si="0"/>
        <v>0</v>
      </c>
      <c r="G16" s="219">
        <f t="shared" si="1"/>
        <v>0</v>
      </c>
    </row>
    <row r="17" spans="2:7" ht="17.149999999999999" customHeight="1" x14ac:dyDescent="0.3">
      <c r="B17" s="252" t="s">
        <v>329</v>
      </c>
      <c r="C17" s="218">
        <v>84572181.870000005</v>
      </c>
      <c r="D17" s="218">
        <v>169639.57</v>
      </c>
      <c r="E17" s="218">
        <v>8554192.9299999997</v>
      </c>
      <c r="F17" s="218">
        <f t="shared" si="0"/>
        <v>8723832.5</v>
      </c>
      <c r="G17" s="219">
        <f t="shared" si="1"/>
        <v>93296014.370000005</v>
      </c>
    </row>
    <row r="18" spans="2:7" ht="17.149999999999999" customHeight="1" x14ac:dyDescent="0.3">
      <c r="B18" s="252" t="s">
        <v>322</v>
      </c>
      <c r="C18" s="218">
        <v>235095363.12</v>
      </c>
      <c r="D18" s="218">
        <v>923732.77</v>
      </c>
      <c r="E18" s="218">
        <v>5176047.38</v>
      </c>
      <c r="F18" s="218">
        <f t="shared" si="0"/>
        <v>6099780.1500000004</v>
      </c>
      <c r="G18" s="219">
        <f t="shared" si="1"/>
        <v>241195143.27000001</v>
      </c>
    </row>
    <row r="19" spans="2:7" ht="17.149999999999999" customHeight="1" x14ac:dyDescent="0.3">
      <c r="B19" s="252" t="s">
        <v>184</v>
      </c>
      <c r="C19" s="218">
        <v>0</v>
      </c>
      <c r="D19" s="218">
        <v>0</v>
      </c>
      <c r="E19" s="218">
        <v>0</v>
      </c>
      <c r="F19" s="218">
        <f t="shared" si="0"/>
        <v>0</v>
      </c>
      <c r="G19" s="219">
        <f t="shared" si="1"/>
        <v>0</v>
      </c>
    </row>
    <row r="20" spans="2:7" ht="17.149999999999999" customHeight="1" x14ac:dyDescent="0.3">
      <c r="B20" s="252" t="s">
        <v>323</v>
      </c>
      <c r="C20" s="218">
        <v>12988742.220000001</v>
      </c>
      <c r="D20" s="218">
        <v>15620.49</v>
      </c>
      <c r="E20" s="218">
        <v>1120735.82</v>
      </c>
      <c r="F20" s="218">
        <f t="shared" si="0"/>
        <v>1136356.31</v>
      </c>
      <c r="G20" s="219">
        <f t="shared" si="1"/>
        <v>14125098.530000001</v>
      </c>
    </row>
    <row r="21" spans="2:7" ht="17.149999999999999" customHeight="1" x14ac:dyDescent="0.3">
      <c r="B21" s="252" t="s">
        <v>198</v>
      </c>
      <c r="C21" s="218">
        <v>34494720.170000002</v>
      </c>
      <c r="D21" s="218">
        <v>314392.40000000002</v>
      </c>
      <c r="E21" s="218">
        <v>16607.61</v>
      </c>
      <c r="F21" s="218">
        <f t="shared" si="0"/>
        <v>331000.01</v>
      </c>
      <c r="G21" s="219">
        <f t="shared" si="1"/>
        <v>34825720.18</v>
      </c>
    </row>
    <row r="22" spans="2:7" ht="17.149999999999999" customHeight="1" x14ac:dyDescent="0.3">
      <c r="B22" s="252" t="s">
        <v>199</v>
      </c>
      <c r="C22" s="218">
        <v>28990381.079999998</v>
      </c>
      <c r="D22" s="218">
        <v>0</v>
      </c>
      <c r="E22" s="218">
        <v>26610.63</v>
      </c>
      <c r="F22" s="218">
        <f t="shared" si="0"/>
        <v>26610.63</v>
      </c>
      <c r="G22" s="219">
        <f t="shared" si="1"/>
        <v>29016991.709999997</v>
      </c>
    </row>
    <row r="23" spans="2:7" ht="17.149999999999999" customHeight="1" x14ac:dyDescent="0.3">
      <c r="B23" s="252" t="s">
        <v>203</v>
      </c>
      <c r="C23" s="218">
        <v>0</v>
      </c>
      <c r="D23" s="218">
        <v>0</v>
      </c>
      <c r="E23" s="218">
        <v>0</v>
      </c>
      <c r="F23" s="218">
        <f t="shared" si="0"/>
        <v>0</v>
      </c>
      <c r="G23" s="219">
        <f t="shared" si="1"/>
        <v>0</v>
      </c>
    </row>
    <row r="24" spans="2:7" ht="17.149999999999999" customHeight="1" x14ac:dyDescent="0.3">
      <c r="B24" s="252" t="s">
        <v>330</v>
      </c>
      <c r="C24" s="218">
        <v>246570558.44999999</v>
      </c>
      <c r="D24" s="218">
        <v>1929071.77</v>
      </c>
      <c r="E24" s="218">
        <v>11725929.810000001</v>
      </c>
      <c r="F24" s="218">
        <f t="shared" si="0"/>
        <v>13655001.58</v>
      </c>
      <c r="G24" s="219">
        <f t="shared" si="1"/>
        <v>260225560.03</v>
      </c>
    </row>
    <row r="25" spans="2:7" ht="17.149999999999999" customHeight="1" x14ac:dyDescent="0.3">
      <c r="B25" s="252" t="s">
        <v>201</v>
      </c>
      <c r="C25" s="218">
        <v>4415826.68</v>
      </c>
      <c r="D25" s="218">
        <v>13054.38</v>
      </c>
      <c r="E25" s="218">
        <v>65547.41</v>
      </c>
      <c r="F25" s="218">
        <f t="shared" si="0"/>
        <v>78601.790000000008</v>
      </c>
      <c r="G25" s="219">
        <f t="shared" si="1"/>
        <v>4494428.47</v>
      </c>
    </row>
    <row r="26" spans="2:7" ht="17.149999999999999" customHeight="1" x14ac:dyDescent="0.3">
      <c r="B26" s="252" t="s">
        <v>202</v>
      </c>
      <c r="C26" s="218">
        <v>18975989.73</v>
      </c>
      <c r="D26" s="218">
        <v>0</v>
      </c>
      <c r="E26" s="218">
        <v>0</v>
      </c>
      <c r="F26" s="218">
        <f t="shared" si="0"/>
        <v>0</v>
      </c>
      <c r="G26" s="219">
        <f t="shared" si="1"/>
        <v>18975989.73</v>
      </c>
    </row>
    <row r="27" spans="2:7" ht="17.149999999999999" customHeight="1" x14ac:dyDescent="0.3">
      <c r="B27" s="252" t="s">
        <v>186</v>
      </c>
      <c r="C27" s="218">
        <v>14126452.039999999</v>
      </c>
      <c r="D27" s="218">
        <v>31029.88</v>
      </c>
      <c r="E27" s="218">
        <v>774690.78</v>
      </c>
      <c r="F27" s="218">
        <f t="shared" si="0"/>
        <v>805720.66</v>
      </c>
      <c r="G27" s="219">
        <f t="shared" si="1"/>
        <v>14932172.699999999</v>
      </c>
    </row>
    <row r="28" spans="2:7" ht="17.149999999999999" customHeight="1" x14ac:dyDescent="0.3">
      <c r="B28" s="252" t="s">
        <v>325</v>
      </c>
      <c r="C28" s="218">
        <v>1060066.27</v>
      </c>
      <c r="D28" s="218">
        <v>8354.66</v>
      </c>
      <c r="E28" s="218">
        <v>252192.63</v>
      </c>
      <c r="F28" s="218">
        <f t="shared" si="0"/>
        <v>260547.29</v>
      </c>
      <c r="G28" s="219">
        <f t="shared" si="1"/>
        <v>1320613.56</v>
      </c>
    </row>
    <row r="29" spans="2:7" ht="17.149999999999999" customHeight="1" x14ac:dyDescent="0.3">
      <c r="B29" s="253" t="s">
        <v>204</v>
      </c>
      <c r="C29" s="220">
        <v>0</v>
      </c>
      <c r="D29" s="220">
        <v>0</v>
      </c>
      <c r="E29" s="220">
        <v>0</v>
      </c>
      <c r="F29" s="218">
        <f t="shared" si="0"/>
        <v>0</v>
      </c>
      <c r="G29" s="219">
        <f t="shared" si="1"/>
        <v>0</v>
      </c>
    </row>
    <row r="30" spans="2:7" ht="17.149999999999999" customHeight="1" x14ac:dyDescent="0.3">
      <c r="B30" s="253" t="s">
        <v>333</v>
      </c>
      <c r="C30" s="220">
        <v>0</v>
      </c>
      <c r="D30" s="220">
        <v>0</v>
      </c>
      <c r="E30" s="220">
        <v>0</v>
      </c>
      <c r="F30" s="218">
        <f t="shared" si="0"/>
        <v>0</v>
      </c>
      <c r="G30" s="219">
        <f t="shared" si="1"/>
        <v>0</v>
      </c>
    </row>
    <row r="31" spans="2:7" ht="17.149999999999999" customHeight="1" x14ac:dyDescent="0.3">
      <c r="B31" s="253" t="s">
        <v>205</v>
      </c>
      <c r="C31" s="220">
        <v>173749105.91999999</v>
      </c>
      <c r="D31" s="220">
        <v>53191.18</v>
      </c>
      <c r="E31" s="220">
        <v>295017.68</v>
      </c>
      <c r="F31" s="218">
        <f t="shared" si="0"/>
        <v>348208.86</v>
      </c>
      <c r="G31" s="219">
        <f t="shared" si="1"/>
        <v>174097314.78</v>
      </c>
    </row>
    <row r="32" spans="2:7" ht="17.149999999999999" customHeight="1" x14ac:dyDescent="0.3">
      <c r="B32" s="253" t="s">
        <v>211</v>
      </c>
      <c r="C32" s="220">
        <v>0</v>
      </c>
      <c r="D32" s="220">
        <v>0</v>
      </c>
      <c r="E32" s="220">
        <v>0</v>
      </c>
      <c r="F32" s="218">
        <f t="shared" si="0"/>
        <v>0</v>
      </c>
      <c r="G32" s="219">
        <f t="shared" si="1"/>
        <v>0</v>
      </c>
    </row>
    <row r="33" spans="2:7" ht="17.149999999999999" customHeight="1" x14ac:dyDescent="0.3">
      <c r="B33" s="253" t="s">
        <v>327</v>
      </c>
      <c r="C33" s="220">
        <v>174076491.80000001</v>
      </c>
      <c r="D33" s="220">
        <v>1646585.38</v>
      </c>
      <c r="E33" s="220">
        <v>8045165.5300000003</v>
      </c>
      <c r="F33" s="218">
        <f t="shared" si="0"/>
        <v>9691750.9100000001</v>
      </c>
      <c r="G33" s="219">
        <f t="shared" si="1"/>
        <v>183768242.71000001</v>
      </c>
    </row>
    <row r="34" spans="2:7" ht="17.149999999999999" customHeight="1" x14ac:dyDescent="0.3">
      <c r="B34" s="253" t="s">
        <v>334</v>
      </c>
      <c r="C34" s="220">
        <v>0</v>
      </c>
      <c r="D34" s="220">
        <v>0</v>
      </c>
      <c r="E34" s="220">
        <v>0</v>
      </c>
      <c r="F34" s="218">
        <f t="shared" si="0"/>
        <v>0</v>
      </c>
      <c r="G34" s="219">
        <f t="shared" si="1"/>
        <v>0</v>
      </c>
    </row>
    <row r="35" spans="2:7" ht="17.149999999999999" customHeight="1" x14ac:dyDescent="0.3">
      <c r="B35" s="253" t="s">
        <v>189</v>
      </c>
      <c r="C35" s="220">
        <v>73049264.590000004</v>
      </c>
      <c r="D35" s="220">
        <v>589579.5</v>
      </c>
      <c r="E35" s="220">
        <v>5204252.05</v>
      </c>
      <c r="F35" s="218">
        <f t="shared" si="0"/>
        <v>5793831.5499999998</v>
      </c>
      <c r="G35" s="219">
        <f t="shared" si="1"/>
        <v>78843096.140000001</v>
      </c>
    </row>
    <row r="36" spans="2:7" ht="17.149999999999999" customHeight="1" x14ac:dyDescent="0.3">
      <c r="B36" s="253" t="s">
        <v>326</v>
      </c>
      <c r="C36" s="220">
        <v>6534778.3700000001</v>
      </c>
      <c r="D36" s="220">
        <v>2594.35</v>
      </c>
      <c r="E36" s="220">
        <v>1001623.84</v>
      </c>
      <c r="F36" s="218">
        <f t="shared" si="0"/>
        <v>1004218.19</v>
      </c>
      <c r="G36" s="219">
        <f t="shared" si="1"/>
        <v>7538996.5600000005</v>
      </c>
    </row>
    <row r="37" spans="2:7" ht="17.149999999999999" customHeight="1" x14ac:dyDescent="0.3">
      <c r="B37" s="253" t="s">
        <v>328</v>
      </c>
      <c r="C37" s="220">
        <v>22373.26</v>
      </c>
      <c r="D37" s="220">
        <v>0</v>
      </c>
      <c r="E37" s="220">
        <v>10498.75</v>
      </c>
      <c r="F37" s="218">
        <f t="shared" si="0"/>
        <v>10498.75</v>
      </c>
      <c r="G37" s="219">
        <f t="shared" si="1"/>
        <v>32872.009999999995</v>
      </c>
    </row>
    <row r="38" spans="2:7" ht="17.149999999999999" customHeight="1" x14ac:dyDescent="0.3">
      <c r="B38" s="253" t="s">
        <v>191</v>
      </c>
      <c r="C38" s="220">
        <v>12759.41</v>
      </c>
      <c r="D38" s="220">
        <v>0</v>
      </c>
      <c r="E38" s="220">
        <v>1392.8</v>
      </c>
      <c r="F38" s="218">
        <f t="shared" si="0"/>
        <v>1392.8</v>
      </c>
      <c r="G38" s="219">
        <f t="shared" si="1"/>
        <v>14152.21</v>
      </c>
    </row>
    <row r="39" spans="2:7" ht="17.149999999999999" customHeight="1" x14ac:dyDescent="0.3">
      <c r="B39" s="253" t="s">
        <v>207</v>
      </c>
      <c r="C39" s="220">
        <v>53708862</v>
      </c>
      <c r="D39" s="220">
        <v>243464</v>
      </c>
      <c r="E39" s="220">
        <v>76783</v>
      </c>
      <c r="F39" s="218">
        <f t="shared" si="0"/>
        <v>320247</v>
      </c>
      <c r="G39" s="219">
        <f t="shared" si="1"/>
        <v>54029109</v>
      </c>
    </row>
    <row r="40" spans="2:7" ht="17.149999999999999" customHeight="1" x14ac:dyDescent="0.3">
      <c r="B40" s="253" t="s">
        <v>192</v>
      </c>
      <c r="C40" s="220">
        <v>64270.879999999997</v>
      </c>
      <c r="D40" s="220">
        <v>0</v>
      </c>
      <c r="E40" s="220">
        <v>17648.59</v>
      </c>
      <c r="F40" s="218">
        <f t="shared" si="0"/>
        <v>17648.59</v>
      </c>
      <c r="G40" s="219">
        <f t="shared" si="1"/>
        <v>81919.47</v>
      </c>
    </row>
    <row r="41" spans="2:7" ht="17.149999999999999" customHeight="1" x14ac:dyDescent="0.3">
      <c r="B41" s="253" t="s">
        <v>208</v>
      </c>
      <c r="C41" s="220">
        <v>1561908</v>
      </c>
      <c r="D41" s="220">
        <v>0</v>
      </c>
      <c r="E41" s="220">
        <v>81.47</v>
      </c>
      <c r="F41" s="218">
        <f t="shared" si="0"/>
        <v>81.47</v>
      </c>
      <c r="G41" s="219">
        <f t="shared" si="1"/>
        <v>1561989.47</v>
      </c>
    </row>
    <row r="42" spans="2:7" x14ac:dyDescent="0.3">
      <c r="B42" s="254" t="s">
        <v>62</v>
      </c>
      <c r="C42" s="188">
        <f>SUM(C8:C41)</f>
        <v>1761710775.6200001</v>
      </c>
      <c r="D42" s="188">
        <f t="shared" ref="D42:G42" si="2">SUM(D8:D41)</f>
        <v>12022963.890000002</v>
      </c>
      <c r="E42" s="188">
        <f t="shared" si="2"/>
        <v>66402586.170000009</v>
      </c>
      <c r="F42" s="188">
        <f t="shared" si="2"/>
        <v>78425550.059999987</v>
      </c>
      <c r="G42" s="188">
        <f t="shared" si="2"/>
        <v>1840136325.6800001</v>
      </c>
    </row>
    <row r="44" spans="2:7" x14ac:dyDescent="0.3">
      <c r="B44" s="14" t="s">
        <v>58</v>
      </c>
    </row>
  </sheetData>
  <hyperlinks>
    <hyperlink ref="B44" location="Information!A1" display="Return to information tab" xr:uid="{098656BB-E494-4938-8A53-9EE7F1FBE58B}"/>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1305E-3025-4E32-84C5-529B35338FF4}">
  <sheetPr>
    <tabColor rgb="FFA1ABB2"/>
  </sheetPr>
  <dimension ref="B5:D17"/>
  <sheetViews>
    <sheetView showGridLines="0" workbookViewId="0"/>
  </sheetViews>
  <sheetFormatPr defaultRowHeight="14" x14ac:dyDescent="0.3"/>
  <cols>
    <col min="1" max="1" width="2.08203125" customWidth="1"/>
    <col min="2" max="2" width="38.5" customWidth="1"/>
    <col min="3" max="3" width="22.83203125" style="22" customWidth="1"/>
    <col min="4" max="4" width="18.08203125" customWidth="1"/>
    <col min="5" max="5" width="6.75" customWidth="1"/>
    <col min="6" max="8" width="13.5" customWidth="1"/>
    <col min="9" max="12" width="12.33203125" customWidth="1"/>
    <col min="13" max="13" width="29.08203125" customWidth="1"/>
    <col min="14" max="14" width="31.08203125" customWidth="1"/>
    <col min="15" max="15" width="27.25" customWidth="1"/>
    <col min="16" max="16" width="23.33203125" customWidth="1"/>
    <col min="17" max="17" width="22.25" customWidth="1"/>
    <col min="18" max="18" width="29.5" customWidth="1"/>
  </cols>
  <sheetData>
    <row r="5" spans="2:4" ht="15" x14ac:dyDescent="0.3">
      <c r="B5" s="48" t="s">
        <v>16</v>
      </c>
    </row>
    <row r="6" spans="2:4" x14ac:dyDescent="0.3">
      <c r="B6" s="7"/>
    </row>
    <row r="7" spans="2:4" x14ac:dyDescent="0.3">
      <c r="B7" s="180" t="s">
        <v>209</v>
      </c>
      <c r="C7" s="180" t="s">
        <v>212</v>
      </c>
      <c r="D7" s="180" t="s">
        <v>27</v>
      </c>
    </row>
    <row r="8" spans="2:4" x14ac:dyDescent="0.3">
      <c r="B8" s="244" t="s">
        <v>220</v>
      </c>
      <c r="C8" s="258" t="s">
        <v>142</v>
      </c>
      <c r="D8" s="258" t="s">
        <v>135</v>
      </c>
    </row>
    <row r="9" spans="2:4" x14ac:dyDescent="0.3">
      <c r="B9" s="244" t="s">
        <v>241</v>
      </c>
      <c r="C9" s="258" t="s">
        <v>142</v>
      </c>
      <c r="D9" s="258" t="s">
        <v>135</v>
      </c>
    </row>
    <row r="10" spans="2:4" x14ac:dyDescent="0.3">
      <c r="B10" s="244" t="s">
        <v>206</v>
      </c>
      <c r="C10" s="258" t="s">
        <v>140</v>
      </c>
      <c r="D10" s="258" t="s">
        <v>136</v>
      </c>
    </row>
    <row r="11" spans="2:4" x14ac:dyDescent="0.3">
      <c r="B11" s="244" t="s">
        <v>340</v>
      </c>
      <c r="C11" s="258" t="s">
        <v>142</v>
      </c>
      <c r="D11" s="258" t="s">
        <v>137</v>
      </c>
    </row>
    <row r="12" spans="2:4" x14ac:dyDescent="0.3">
      <c r="B12" s="244" t="s">
        <v>215</v>
      </c>
      <c r="C12" s="258" t="s">
        <v>142</v>
      </c>
      <c r="D12" s="258" t="s">
        <v>139</v>
      </c>
    </row>
    <row r="13" spans="2:4" x14ac:dyDescent="0.3">
      <c r="B13" s="244" t="s">
        <v>217</v>
      </c>
      <c r="C13" s="258" t="s">
        <v>142</v>
      </c>
      <c r="D13" s="258" t="s">
        <v>139</v>
      </c>
    </row>
    <row r="14" spans="2:4" x14ac:dyDescent="0.3">
      <c r="B14" s="244" t="s">
        <v>234</v>
      </c>
      <c r="C14" s="258" t="s">
        <v>142</v>
      </c>
      <c r="D14" s="258" t="s">
        <v>139</v>
      </c>
    </row>
    <row r="15" spans="2:4" x14ac:dyDescent="0.3">
      <c r="B15" s="244" t="s">
        <v>341</v>
      </c>
      <c r="C15" s="258" t="s">
        <v>142</v>
      </c>
      <c r="D15" s="258" t="s">
        <v>139</v>
      </c>
    </row>
    <row r="17" spans="2:2" x14ac:dyDescent="0.3">
      <c r="B17" s="14" t="s">
        <v>58</v>
      </c>
    </row>
  </sheetData>
  <hyperlinks>
    <hyperlink ref="B17" location="Information!A1" display="Return to information tab" xr:uid="{D60BAE6A-12F4-4D60-8F9C-EA52C75C8C2D}"/>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79AEA-73B2-46DC-9CDA-6092BBED84EE}">
  <sheetPr>
    <tabColor rgb="FF109DC1"/>
    <pageSetUpPr autoPageBreaks="0"/>
  </sheetPr>
  <dimension ref="B5:F12"/>
  <sheetViews>
    <sheetView showGridLines="0" workbookViewId="0"/>
  </sheetViews>
  <sheetFormatPr defaultRowHeight="14" x14ac:dyDescent="0.3"/>
  <cols>
    <col min="1" max="1" width="2.08203125" customWidth="1"/>
    <col min="2" max="2" width="27.08203125" customWidth="1"/>
    <col min="3" max="3" width="18.33203125" customWidth="1"/>
    <col min="4" max="4" width="15.5" customWidth="1"/>
    <col min="5" max="5" width="20.08203125" customWidth="1"/>
    <col min="6" max="6" width="18.83203125" customWidth="1"/>
    <col min="7" max="7" width="35.58203125" customWidth="1"/>
    <col min="8" max="8" width="30.08203125" customWidth="1"/>
    <col min="9" max="9" width="26.33203125" customWidth="1"/>
    <col min="10" max="10" width="28.33203125" customWidth="1"/>
    <col min="11" max="11" width="28.83203125" customWidth="1"/>
    <col min="12" max="12" width="29.08203125" customWidth="1"/>
    <col min="13" max="13" width="31.08203125" customWidth="1"/>
    <col min="14" max="14" width="27.25" customWidth="1"/>
    <col min="15" max="15" width="23.33203125" customWidth="1"/>
    <col min="16" max="16" width="22.25" customWidth="1"/>
    <col min="17" max="17" width="29.5" customWidth="1"/>
  </cols>
  <sheetData>
    <row r="5" spans="2:6" ht="15" x14ac:dyDescent="0.3">
      <c r="B5" s="48" t="s">
        <v>4</v>
      </c>
    </row>
    <row r="6" spans="2:6" x14ac:dyDescent="0.3">
      <c r="B6" s="8"/>
    </row>
    <row r="7" spans="2:6" ht="27" x14ac:dyDescent="0.3">
      <c r="B7" s="100" t="s">
        <v>59</v>
      </c>
      <c r="C7" s="101" t="s">
        <v>259</v>
      </c>
      <c r="D7" s="101" t="s">
        <v>260</v>
      </c>
      <c r="E7" s="101" t="s">
        <v>261</v>
      </c>
      <c r="F7" s="101" t="s">
        <v>278</v>
      </c>
    </row>
    <row r="8" spans="2:6" x14ac:dyDescent="0.3">
      <c r="B8" s="107" t="s">
        <v>60</v>
      </c>
      <c r="C8" s="110">
        <v>862944</v>
      </c>
      <c r="D8" s="109">
        <f>C8/$C$10</f>
        <v>0.99205271671090767</v>
      </c>
      <c r="E8" s="108">
        <v>3489.9196319973789</v>
      </c>
      <c r="F8" s="109">
        <f>E8/$E$10</f>
        <v>0.53777660600575206</v>
      </c>
    </row>
    <row r="9" spans="2:6" x14ac:dyDescent="0.3">
      <c r="B9" s="107" t="s">
        <v>61</v>
      </c>
      <c r="C9" s="110">
        <v>6913</v>
      </c>
      <c r="D9" s="109">
        <f>C9/$C$10</f>
        <v>7.947283289092345E-3</v>
      </c>
      <c r="E9" s="108">
        <v>2999.6144849999882</v>
      </c>
      <c r="F9" s="109">
        <f>E9/$E$10</f>
        <v>0.462223393994248</v>
      </c>
    </row>
    <row r="10" spans="2:6" x14ac:dyDescent="0.3">
      <c r="B10" s="100" t="s">
        <v>62</v>
      </c>
      <c r="C10" s="112">
        <f>SUM(C8:C9)</f>
        <v>869857</v>
      </c>
      <c r="D10" s="113"/>
      <c r="E10" s="111">
        <f>SUM(E8:E9)</f>
        <v>6489.5341169973672</v>
      </c>
      <c r="F10" s="113"/>
    </row>
    <row r="12" spans="2:6" x14ac:dyDescent="0.3">
      <c r="B12" s="14" t="s">
        <v>58</v>
      </c>
    </row>
  </sheetData>
  <hyperlinks>
    <hyperlink ref="B12" location="Information!A1" display="Return to information tab" xr:uid="{06B6BE91-B73B-4791-89DE-ADF1C6ACA085}"/>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C851-42A9-4BD6-8B20-F67C04AD69B8}">
  <sheetPr>
    <tabColor rgb="FFA1ABB2"/>
  </sheetPr>
  <dimension ref="B5:D109"/>
  <sheetViews>
    <sheetView showGridLines="0" workbookViewId="0"/>
  </sheetViews>
  <sheetFormatPr defaultRowHeight="14" x14ac:dyDescent="0.3"/>
  <cols>
    <col min="1" max="1" width="2.08203125" customWidth="1"/>
    <col min="2" max="2" width="38.5" customWidth="1"/>
    <col min="3" max="3" width="25.5" customWidth="1"/>
    <col min="4" max="4" width="18.08203125" customWidth="1"/>
    <col min="5" max="5" width="13.5" customWidth="1"/>
    <col min="6" max="6" width="23.33203125" customWidth="1"/>
    <col min="7" max="7" width="22.25" customWidth="1"/>
    <col min="8" max="8" width="29.5" customWidth="1"/>
  </cols>
  <sheetData>
    <row r="5" spans="2:4" ht="15" x14ac:dyDescent="0.3">
      <c r="B5" s="67" t="s">
        <v>17</v>
      </c>
    </row>
    <row r="6" spans="2:4" x14ac:dyDescent="0.3">
      <c r="B6" s="7"/>
    </row>
    <row r="7" spans="2:4" ht="37.5" customHeight="1" x14ac:dyDescent="0.3">
      <c r="B7" s="187" t="s">
        <v>221</v>
      </c>
      <c r="C7" s="187" t="s">
        <v>222</v>
      </c>
      <c r="D7" s="187" t="s">
        <v>223</v>
      </c>
    </row>
    <row r="8" spans="2:4" ht="17.25" customHeight="1" x14ac:dyDescent="0.3">
      <c r="B8" s="244" t="s">
        <v>347</v>
      </c>
      <c r="C8" s="71" t="s">
        <v>142</v>
      </c>
      <c r="D8" s="71" t="s">
        <v>364</v>
      </c>
    </row>
    <row r="9" spans="2:4" ht="17.25" customHeight="1" x14ac:dyDescent="0.3">
      <c r="B9" s="245" t="s">
        <v>233</v>
      </c>
      <c r="C9" s="71" t="s">
        <v>142</v>
      </c>
      <c r="D9" s="71" t="s">
        <v>365</v>
      </c>
    </row>
    <row r="10" spans="2:4" ht="17.25" customHeight="1" x14ac:dyDescent="0.3">
      <c r="B10" s="245" t="s">
        <v>319</v>
      </c>
      <c r="C10" s="71" t="s">
        <v>141</v>
      </c>
      <c r="D10" s="71" t="s">
        <v>139</v>
      </c>
    </row>
    <row r="11" spans="2:4" ht="17.25" customHeight="1" x14ac:dyDescent="0.3">
      <c r="B11" s="245" t="s">
        <v>224</v>
      </c>
      <c r="C11" s="71" t="s">
        <v>142</v>
      </c>
      <c r="D11" s="71" t="s">
        <v>139</v>
      </c>
    </row>
    <row r="12" spans="2:4" ht="17.25" customHeight="1" x14ac:dyDescent="0.3">
      <c r="B12" s="245" t="s">
        <v>224</v>
      </c>
      <c r="C12" s="71" t="s">
        <v>142</v>
      </c>
      <c r="D12" s="71" t="s">
        <v>366</v>
      </c>
    </row>
    <row r="13" spans="2:4" ht="17.25" customHeight="1" x14ac:dyDescent="0.3">
      <c r="B13" s="245" t="s">
        <v>224</v>
      </c>
      <c r="C13" s="71" t="s">
        <v>142</v>
      </c>
      <c r="D13" s="71" t="s">
        <v>367</v>
      </c>
    </row>
    <row r="14" spans="2:4" ht="17.25" customHeight="1" x14ac:dyDescent="0.3">
      <c r="B14" s="245" t="s">
        <v>194</v>
      </c>
      <c r="C14" s="71" t="s">
        <v>140</v>
      </c>
      <c r="D14" s="71" t="s">
        <v>135</v>
      </c>
    </row>
    <row r="15" spans="2:4" ht="17.25" customHeight="1" x14ac:dyDescent="0.3">
      <c r="B15" s="245" t="s">
        <v>225</v>
      </c>
      <c r="C15" s="71" t="s">
        <v>142</v>
      </c>
      <c r="D15" s="71" t="s">
        <v>135</v>
      </c>
    </row>
    <row r="16" spans="2:4" ht="17.25" customHeight="1" x14ac:dyDescent="0.3">
      <c r="B16" s="245" t="s">
        <v>195</v>
      </c>
      <c r="C16" s="71" t="s">
        <v>140</v>
      </c>
      <c r="D16" s="71" t="s">
        <v>136</v>
      </c>
    </row>
    <row r="17" spans="2:4" ht="17.25" customHeight="1" x14ac:dyDescent="0.3">
      <c r="B17" s="245" t="s">
        <v>237</v>
      </c>
      <c r="C17" s="71" t="s">
        <v>142</v>
      </c>
      <c r="D17" s="71" t="s">
        <v>366</v>
      </c>
    </row>
    <row r="18" spans="2:4" ht="17.25" customHeight="1" x14ac:dyDescent="0.3">
      <c r="B18" s="245" t="s">
        <v>348</v>
      </c>
      <c r="C18" s="71" t="s">
        <v>142</v>
      </c>
      <c r="D18" s="71" t="s">
        <v>368</v>
      </c>
    </row>
    <row r="19" spans="2:4" ht="17.25" customHeight="1" x14ac:dyDescent="0.3">
      <c r="B19" s="245" t="s">
        <v>349</v>
      </c>
      <c r="C19" s="71" t="s">
        <v>142</v>
      </c>
      <c r="D19" s="71" t="s">
        <v>369</v>
      </c>
    </row>
    <row r="20" spans="2:4" ht="17.25" customHeight="1" x14ac:dyDescent="0.3">
      <c r="B20" s="245" t="s">
        <v>349</v>
      </c>
      <c r="C20" s="71" t="s">
        <v>142</v>
      </c>
      <c r="D20" s="71" t="s">
        <v>370</v>
      </c>
    </row>
    <row r="21" spans="2:4" ht="17.25" customHeight="1" x14ac:dyDescent="0.3">
      <c r="B21" s="245" t="s">
        <v>340</v>
      </c>
      <c r="C21" s="71" t="s">
        <v>142</v>
      </c>
      <c r="D21" s="71" t="s">
        <v>136</v>
      </c>
    </row>
    <row r="22" spans="2:4" ht="17.25" customHeight="1" x14ac:dyDescent="0.3">
      <c r="B22" s="245" t="s">
        <v>234</v>
      </c>
      <c r="C22" s="71" t="s">
        <v>142</v>
      </c>
      <c r="D22" s="71" t="s">
        <v>371</v>
      </c>
    </row>
    <row r="23" spans="2:4" ht="17.25" customHeight="1" x14ac:dyDescent="0.3">
      <c r="B23" s="245" t="s">
        <v>234</v>
      </c>
      <c r="C23" s="71" t="s">
        <v>142</v>
      </c>
      <c r="D23" s="71" t="s">
        <v>365</v>
      </c>
    </row>
    <row r="24" spans="2:4" ht="17.25" customHeight="1" x14ac:dyDescent="0.3">
      <c r="B24" s="245" t="s">
        <v>196</v>
      </c>
      <c r="C24" s="71" t="s">
        <v>140</v>
      </c>
      <c r="D24" s="71" t="s">
        <v>366</v>
      </c>
    </row>
    <row r="25" spans="2:4" ht="17.25" customHeight="1" x14ac:dyDescent="0.3">
      <c r="B25" s="245" t="s">
        <v>196</v>
      </c>
      <c r="C25" s="71" t="s">
        <v>140</v>
      </c>
      <c r="D25" s="71" t="s">
        <v>372</v>
      </c>
    </row>
    <row r="26" spans="2:4" ht="17.25" customHeight="1" x14ac:dyDescent="0.3">
      <c r="B26" s="245" t="s">
        <v>236</v>
      </c>
      <c r="C26" s="71" t="s">
        <v>142</v>
      </c>
      <c r="D26" s="71" t="s">
        <v>139</v>
      </c>
    </row>
    <row r="27" spans="2:4" ht="17.25" customHeight="1" x14ac:dyDescent="0.3">
      <c r="B27" s="245" t="s">
        <v>236</v>
      </c>
      <c r="C27" s="71" t="s">
        <v>142</v>
      </c>
      <c r="D27" s="71" t="s">
        <v>372</v>
      </c>
    </row>
    <row r="28" spans="2:4" ht="17.25" customHeight="1" x14ac:dyDescent="0.3">
      <c r="B28" s="245" t="s">
        <v>350</v>
      </c>
      <c r="C28" s="71" t="s">
        <v>142</v>
      </c>
      <c r="D28" s="71" t="s">
        <v>135</v>
      </c>
    </row>
    <row r="29" spans="2:4" ht="17.25" customHeight="1" x14ac:dyDescent="0.3">
      <c r="B29" s="245" t="s">
        <v>321</v>
      </c>
      <c r="C29" s="71" t="s">
        <v>141</v>
      </c>
      <c r="D29" s="71" t="s">
        <v>372</v>
      </c>
    </row>
    <row r="30" spans="2:4" ht="17.25" customHeight="1" x14ac:dyDescent="0.3">
      <c r="B30" s="245" t="s">
        <v>181</v>
      </c>
      <c r="C30" s="71" t="s">
        <v>141</v>
      </c>
      <c r="D30" s="71" t="s">
        <v>373</v>
      </c>
    </row>
    <row r="31" spans="2:4" ht="17.25" customHeight="1" x14ac:dyDescent="0.3">
      <c r="B31" s="245" t="s">
        <v>322</v>
      </c>
      <c r="C31" s="71" t="s">
        <v>141</v>
      </c>
      <c r="D31" s="71" t="s">
        <v>135</v>
      </c>
    </row>
    <row r="32" spans="2:4" ht="17.25" customHeight="1" x14ac:dyDescent="0.3">
      <c r="B32" s="245" t="s">
        <v>322</v>
      </c>
      <c r="C32" s="71" t="s">
        <v>141</v>
      </c>
      <c r="D32" s="71" t="s">
        <v>374</v>
      </c>
    </row>
    <row r="33" spans="2:4" ht="17.25" customHeight="1" x14ac:dyDescent="0.3">
      <c r="B33" s="245" t="s">
        <v>322</v>
      </c>
      <c r="C33" s="71" t="s">
        <v>141</v>
      </c>
      <c r="D33" s="71" t="s">
        <v>364</v>
      </c>
    </row>
    <row r="34" spans="2:4" ht="17.25" customHeight="1" x14ac:dyDescent="0.3">
      <c r="B34" s="245" t="s">
        <v>184</v>
      </c>
      <c r="C34" s="71" t="s">
        <v>142</v>
      </c>
      <c r="D34" s="71" t="s">
        <v>375</v>
      </c>
    </row>
    <row r="35" spans="2:4" ht="17.25" customHeight="1" x14ac:dyDescent="0.3">
      <c r="B35" s="245" t="s">
        <v>226</v>
      </c>
      <c r="C35" s="71" t="s">
        <v>142</v>
      </c>
      <c r="D35" s="71" t="s">
        <v>139</v>
      </c>
    </row>
    <row r="36" spans="2:4" ht="17.25" customHeight="1" x14ac:dyDescent="0.3">
      <c r="B36" s="245" t="s">
        <v>226</v>
      </c>
      <c r="C36" s="71" t="s">
        <v>142</v>
      </c>
      <c r="D36" s="71" t="s">
        <v>135</v>
      </c>
    </row>
    <row r="37" spans="2:4" ht="17.25" customHeight="1" x14ac:dyDescent="0.3">
      <c r="B37" s="245" t="s">
        <v>226</v>
      </c>
      <c r="C37" s="71" t="s">
        <v>142</v>
      </c>
      <c r="D37" s="71" t="s">
        <v>137</v>
      </c>
    </row>
    <row r="38" spans="2:4" ht="17.25" customHeight="1" x14ac:dyDescent="0.3">
      <c r="B38" s="245" t="s">
        <v>226</v>
      </c>
      <c r="C38" s="71" t="s">
        <v>142</v>
      </c>
      <c r="D38" s="71" t="s">
        <v>138</v>
      </c>
    </row>
    <row r="39" spans="2:4" ht="17.25" customHeight="1" x14ac:dyDescent="0.3">
      <c r="B39" s="245" t="s">
        <v>198</v>
      </c>
      <c r="C39" s="71" t="s">
        <v>140</v>
      </c>
      <c r="D39" s="71" t="s">
        <v>135</v>
      </c>
    </row>
    <row r="40" spans="2:4" ht="17.25" customHeight="1" x14ac:dyDescent="0.3">
      <c r="B40" s="245" t="s">
        <v>198</v>
      </c>
      <c r="C40" s="71" t="s">
        <v>140</v>
      </c>
      <c r="D40" s="71" t="s">
        <v>136</v>
      </c>
    </row>
    <row r="41" spans="2:4" ht="17.25" customHeight="1" x14ac:dyDescent="0.3">
      <c r="B41" s="245" t="s">
        <v>198</v>
      </c>
      <c r="C41" s="71" t="s">
        <v>140</v>
      </c>
      <c r="D41" s="71" t="s">
        <v>138</v>
      </c>
    </row>
    <row r="42" spans="2:4" ht="17.25" customHeight="1" x14ac:dyDescent="0.3">
      <c r="B42" s="245" t="s">
        <v>351</v>
      </c>
      <c r="C42" s="71" t="s">
        <v>142</v>
      </c>
      <c r="D42" s="71" t="s">
        <v>135</v>
      </c>
    </row>
    <row r="43" spans="2:4" ht="17.25" customHeight="1" x14ac:dyDescent="0.3">
      <c r="B43" s="245" t="s">
        <v>351</v>
      </c>
      <c r="C43" s="71" t="s">
        <v>142</v>
      </c>
      <c r="D43" s="71" t="s">
        <v>376</v>
      </c>
    </row>
    <row r="44" spans="2:4" ht="17.25" customHeight="1" x14ac:dyDescent="0.3">
      <c r="B44" s="245" t="s">
        <v>351</v>
      </c>
      <c r="C44" s="71" t="s">
        <v>142</v>
      </c>
      <c r="D44" s="71" t="s">
        <v>375</v>
      </c>
    </row>
    <row r="45" spans="2:4" ht="17.25" customHeight="1" x14ac:dyDescent="0.3">
      <c r="B45" s="245" t="s">
        <v>227</v>
      </c>
      <c r="C45" s="71" t="s">
        <v>142</v>
      </c>
      <c r="D45" s="71" t="s">
        <v>139</v>
      </c>
    </row>
    <row r="46" spans="2:4" ht="17.25" customHeight="1" x14ac:dyDescent="0.3">
      <c r="B46" s="245" t="s">
        <v>218</v>
      </c>
      <c r="C46" s="71" t="s">
        <v>142</v>
      </c>
      <c r="D46" s="71" t="s">
        <v>366</v>
      </c>
    </row>
    <row r="47" spans="2:4" ht="17.25" customHeight="1" x14ac:dyDescent="0.3">
      <c r="B47" s="245" t="s">
        <v>218</v>
      </c>
      <c r="C47" s="71" t="s">
        <v>142</v>
      </c>
      <c r="D47" s="71" t="s">
        <v>365</v>
      </c>
    </row>
    <row r="48" spans="2:4" ht="17.25" customHeight="1" x14ac:dyDescent="0.3">
      <c r="B48" s="245" t="s">
        <v>239</v>
      </c>
      <c r="C48" s="71" t="s">
        <v>142</v>
      </c>
      <c r="D48" s="71" t="s">
        <v>369</v>
      </c>
    </row>
    <row r="49" spans="2:4" ht="17.25" customHeight="1" x14ac:dyDescent="0.3">
      <c r="B49" s="245" t="s">
        <v>239</v>
      </c>
      <c r="C49" s="71" t="s">
        <v>142</v>
      </c>
      <c r="D49" s="71" t="s">
        <v>372</v>
      </c>
    </row>
    <row r="50" spans="2:4" ht="17.25" customHeight="1" x14ac:dyDescent="0.3">
      <c r="B50" s="245" t="s">
        <v>330</v>
      </c>
      <c r="C50" s="71" t="s">
        <v>140</v>
      </c>
      <c r="D50" s="71" t="s">
        <v>367</v>
      </c>
    </row>
    <row r="51" spans="2:4" ht="17.25" customHeight="1" x14ac:dyDescent="0.3">
      <c r="B51" s="245" t="s">
        <v>201</v>
      </c>
      <c r="C51" s="71" t="s">
        <v>140</v>
      </c>
      <c r="D51" s="71" t="s">
        <v>367</v>
      </c>
    </row>
    <row r="52" spans="2:4" ht="17.25" customHeight="1" x14ac:dyDescent="0.3">
      <c r="B52" s="245" t="s">
        <v>201</v>
      </c>
      <c r="C52" s="71" t="s">
        <v>140</v>
      </c>
      <c r="D52" s="71" t="s">
        <v>365</v>
      </c>
    </row>
    <row r="53" spans="2:4" ht="17.25" customHeight="1" x14ac:dyDescent="0.3">
      <c r="B53" s="245" t="s">
        <v>377</v>
      </c>
      <c r="C53" s="71" t="s">
        <v>142</v>
      </c>
      <c r="D53" s="71" t="s">
        <v>137</v>
      </c>
    </row>
    <row r="54" spans="2:4" ht="17.25" customHeight="1" x14ac:dyDescent="0.3">
      <c r="B54" s="245" t="s">
        <v>377</v>
      </c>
      <c r="C54" s="71" t="s">
        <v>142</v>
      </c>
      <c r="D54" s="71" t="s">
        <v>372</v>
      </c>
    </row>
    <row r="55" spans="2:4" ht="17.25" customHeight="1" x14ac:dyDescent="0.3">
      <c r="B55" s="245" t="s">
        <v>352</v>
      </c>
      <c r="C55" s="71" t="s">
        <v>142</v>
      </c>
      <c r="D55" s="71" t="s">
        <v>364</v>
      </c>
    </row>
    <row r="56" spans="2:4" ht="17.25" customHeight="1" x14ac:dyDescent="0.3">
      <c r="B56" s="245" t="s">
        <v>353</v>
      </c>
      <c r="C56" s="71" t="s">
        <v>142</v>
      </c>
      <c r="D56" s="71" t="s">
        <v>135</v>
      </c>
    </row>
    <row r="57" spans="2:4" ht="17.25" customHeight="1" x14ac:dyDescent="0.3">
      <c r="B57" s="245" t="s">
        <v>353</v>
      </c>
      <c r="C57" s="71" t="s">
        <v>142</v>
      </c>
      <c r="D57" s="71" t="s">
        <v>375</v>
      </c>
    </row>
    <row r="58" spans="2:4" ht="17.25" customHeight="1" x14ac:dyDescent="0.3">
      <c r="B58" s="245" t="s">
        <v>202</v>
      </c>
      <c r="C58" s="71" t="s">
        <v>140</v>
      </c>
      <c r="D58" s="71" t="s">
        <v>375</v>
      </c>
    </row>
    <row r="59" spans="2:4" ht="17.25" customHeight="1" x14ac:dyDescent="0.3">
      <c r="B59" s="245" t="s">
        <v>354</v>
      </c>
      <c r="C59" s="71" t="s">
        <v>142</v>
      </c>
      <c r="D59" s="71" t="s">
        <v>369</v>
      </c>
    </row>
    <row r="60" spans="2:4" ht="17.25" customHeight="1" x14ac:dyDescent="0.3">
      <c r="B60" s="245" t="s">
        <v>355</v>
      </c>
      <c r="C60" s="71" t="s">
        <v>141</v>
      </c>
      <c r="D60" s="71" t="s">
        <v>367</v>
      </c>
    </row>
    <row r="61" spans="2:4" ht="17.25" customHeight="1" x14ac:dyDescent="0.3">
      <c r="B61" s="245" t="s">
        <v>325</v>
      </c>
      <c r="C61" s="71" t="s">
        <v>141</v>
      </c>
      <c r="D61" s="71" t="s">
        <v>367</v>
      </c>
    </row>
    <row r="62" spans="2:4" ht="17.25" customHeight="1" x14ac:dyDescent="0.3">
      <c r="B62" s="245" t="s">
        <v>204</v>
      </c>
      <c r="C62" s="71" t="s">
        <v>140</v>
      </c>
      <c r="D62" s="71" t="s">
        <v>366</v>
      </c>
    </row>
    <row r="63" spans="2:4" ht="17.25" customHeight="1" x14ac:dyDescent="0.3">
      <c r="B63" s="245" t="s">
        <v>333</v>
      </c>
      <c r="C63" s="71" t="s">
        <v>140</v>
      </c>
      <c r="D63" s="71" t="s">
        <v>366</v>
      </c>
    </row>
    <row r="64" spans="2:4" ht="17.25" customHeight="1" x14ac:dyDescent="0.3">
      <c r="B64" s="245" t="s">
        <v>356</v>
      </c>
      <c r="C64" s="71" t="s">
        <v>142</v>
      </c>
      <c r="D64" s="71" t="s">
        <v>135</v>
      </c>
    </row>
    <row r="65" spans="2:4" ht="17.25" customHeight="1" x14ac:dyDescent="0.3">
      <c r="B65" s="245" t="s">
        <v>334</v>
      </c>
      <c r="C65" s="71" t="s">
        <v>140</v>
      </c>
      <c r="D65" s="71" t="s">
        <v>366</v>
      </c>
    </row>
    <row r="66" spans="2:4" ht="17.25" customHeight="1" x14ac:dyDescent="0.3">
      <c r="B66" s="245" t="s">
        <v>334</v>
      </c>
      <c r="C66" s="71" t="s">
        <v>140</v>
      </c>
      <c r="D66" s="71" t="s">
        <v>367</v>
      </c>
    </row>
    <row r="67" spans="2:4" ht="17.25" customHeight="1" x14ac:dyDescent="0.3">
      <c r="B67" s="245" t="s">
        <v>334</v>
      </c>
      <c r="C67" s="71" t="s">
        <v>140</v>
      </c>
      <c r="D67" s="71" t="s">
        <v>370</v>
      </c>
    </row>
    <row r="68" spans="2:4" ht="17.25" customHeight="1" x14ac:dyDescent="0.3">
      <c r="B68" s="245" t="s">
        <v>334</v>
      </c>
      <c r="C68" s="71" t="s">
        <v>140</v>
      </c>
      <c r="D68" s="71" t="s">
        <v>138</v>
      </c>
    </row>
    <row r="69" spans="2:4" ht="17.25" customHeight="1" x14ac:dyDescent="0.3">
      <c r="B69" s="245" t="s">
        <v>213</v>
      </c>
      <c r="C69" s="71" t="s">
        <v>142</v>
      </c>
      <c r="D69" s="71" t="s">
        <v>366</v>
      </c>
    </row>
    <row r="70" spans="2:4" ht="17.25" customHeight="1" x14ac:dyDescent="0.3">
      <c r="B70" s="245" t="s">
        <v>213</v>
      </c>
      <c r="C70" s="71" t="s">
        <v>142</v>
      </c>
      <c r="D70" s="71" t="s">
        <v>367</v>
      </c>
    </row>
    <row r="71" spans="2:4" ht="17.25" customHeight="1" x14ac:dyDescent="0.3">
      <c r="B71" s="245" t="s">
        <v>235</v>
      </c>
      <c r="C71" s="71" t="s">
        <v>142</v>
      </c>
      <c r="D71" s="71" t="s">
        <v>372</v>
      </c>
    </row>
    <row r="72" spans="2:4" ht="17.25" customHeight="1" x14ac:dyDescent="0.3">
      <c r="B72" s="245" t="s">
        <v>357</v>
      </c>
      <c r="C72" s="71" t="s">
        <v>142</v>
      </c>
      <c r="D72" s="71" t="s">
        <v>139</v>
      </c>
    </row>
    <row r="73" spans="2:4" ht="17.25" customHeight="1" x14ac:dyDescent="0.3">
      <c r="B73" s="245" t="s">
        <v>357</v>
      </c>
      <c r="C73" s="71" t="s">
        <v>142</v>
      </c>
      <c r="D73" s="71" t="s">
        <v>375</v>
      </c>
    </row>
    <row r="74" spans="2:4" ht="17.25" customHeight="1" x14ac:dyDescent="0.3">
      <c r="B74" s="245" t="s">
        <v>326</v>
      </c>
      <c r="C74" s="71" t="s">
        <v>141</v>
      </c>
      <c r="D74" s="71" t="s">
        <v>135</v>
      </c>
    </row>
    <row r="75" spans="2:4" ht="17.25" customHeight="1" x14ac:dyDescent="0.3">
      <c r="B75" s="245" t="s">
        <v>326</v>
      </c>
      <c r="C75" s="71" t="s">
        <v>141</v>
      </c>
      <c r="D75" s="71" t="s">
        <v>365</v>
      </c>
    </row>
    <row r="76" spans="2:4" ht="17.25" customHeight="1" x14ac:dyDescent="0.3">
      <c r="B76" s="245" t="s">
        <v>328</v>
      </c>
      <c r="C76" s="71" t="s">
        <v>141</v>
      </c>
      <c r="D76" s="71" t="s">
        <v>366</v>
      </c>
    </row>
    <row r="77" spans="2:4" ht="17.25" customHeight="1" x14ac:dyDescent="0.3">
      <c r="B77" s="245" t="s">
        <v>328</v>
      </c>
      <c r="C77" s="71" t="s">
        <v>141</v>
      </c>
      <c r="D77" s="71" t="s">
        <v>138</v>
      </c>
    </row>
    <row r="78" spans="2:4" ht="17.25" customHeight="1" x14ac:dyDescent="0.3">
      <c r="B78" s="245" t="s">
        <v>358</v>
      </c>
      <c r="C78" s="71" t="s">
        <v>142</v>
      </c>
      <c r="D78" s="71" t="s">
        <v>372</v>
      </c>
    </row>
    <row r="79" spans="2:4" ht="17.25" customHeight="1" x14ac:dyDescent="0.3">
      <c r="B79" s="245" t="s">
        <v>241</v>
      </c>
      <c r="C79" s="71" t="s">
        <v>142</v>
      </c>
      <c r="D79" s="71" t="s">
        <v>138</v>
      </c>
    </row>
    <row r="80" spans="2:4" ht="17.25" customHeight="1" x14ac:dyDescent="0.3">
      <c r="B80" s="245" t="s">
        <v>359</v>
      </c>
      <c r="C80" s="71" t="s">
        <v>141</v>
      </c>
      <c r="D80" s="71" t="s">
        <v>139</v>
      </c>
    </row>
    <row r="81" spans="2:4" ht="17.25" customHeight="1" x14ac:dyDescent="0.3">
      <c r="B81" s="245" t="s">
        <v>191</v>
      </c>
      <c r="C81" s="71" t="s">
        <v>141</v>
      </c>
      <c r="D81" s="71" t="s">
        <v>375</v>
      </c>
    </row>
    <row r="82" spans="2:4" ht="17.25" customHeight="1" x14ac:dyDescent="0.3">
      <c r="B82" s="245" t="s">
        <v>360</v>
      </c>
      <c r="C82" s="71" t="s">
        <v>142</v>
      </c>
      <c r="D82" s="71" t="s">
        <v>135</v>
      </c>
    </row>
    <row r="83" spans="2:4" ht="17.25" customHeight="1" x14ac:dyDescent="0.3">
      <c r="B83" s="245" t="s">
        <v>360</v>
      </c>
      <c r="C83" s="71" t="s">
        <v>142</v>
      </c>
      <c r="D83" s="71" t="s">
        <v>364</v>
      </c>
    </row>
    <row r="84" spans="2:4" ht="17.25" customHeight="1" x14ac:dyDescent="0.3">
      <c r="B84" s="245" t="s">
        <v>229</v>
      </c>
      <c r="C84" s="71" t="s">
        <v>142</v>
      </c>
      <c r="D84" s="71" t="s">
        <v>135</v>
      </c>
    </row>
    <row r="85" spans="2:4" ht="17.25" customHeight="1" x14ac:dyDescent="0.3">
      <c r="B85" s="245" t="s">
        <v>342</v>
      </c>
      <c r="C85" s="71" t="s">
        <v>142</v>
      </c>
      <c r="D85" s="71" t="s">
        <v>366</v>
      </c>
    </row>
    <row r="86" spans="2:4" ht="17.25" customHeight="1" x14ac:dyDescent="0.3">
      <c r="B86" s="245" t="s">
        <v>361</v>
      </c>
      <c r="C86" s="71" t="s">
        <v>142</v>
      </c>
      <c r="D86" s="71" t="s">
        <v>139</v>
      </c>
    </row>
    <row r="87" spans="2:4" ht="17.25" customHeight="1" x14ac:dyDescent="0.3">
      <c r="B87" s="245" t="s">
        <v>361</v>
      </c>
      <c r="C87" s="71" t="s">
        <v>142</v>
      </c>
      <c r="D87" s="71" t="s">
        <v>373</v>
      </c>
    </row>
    <row r="88" spans="2:4" ht="17.25" customHeight="1" x14ac:dyDescent="0.3">
      <c r="B88" s="245" t="s">
        <v>361</v>
      </c>
      <c r="C88" s="71" t="s">
        <v>142</v>
      </c>
      <c r="D88" s="71" t="s">
        <v>365</v>
      </c>
    </row>
    <row r="89" spans="2:4" ht="17.25" customHeight="1" x14ac:dyDescent="0.3">
      <c r="B89" s="245" t="s">
        <v>361</v>
      </c>
      <c r="C89" s="71" t="s">
        <v>142</v>
      </c>
      <c r="D89" s="71" t="s">
        <v>364</v>
      </c>
    </row>
    <row r="90" spans="2:4" ht="17.25" customHeight="1" x14ac:dyDescent="0.3">
      <c r="B90" s="245" t="s">
        <v>238</v>
      </c>
      <c r="C90" s="71" t="s">
        <v>142</v>
      </c>
      <c r="D90" s="71" t="s">
        <v>367</v>
      </c>
    </row>
    <row r="91" spans="2:4" ht="17.25" customHeight="1" x14ac:dyDescent="0.3">
      <c r="B91" s="245" t="s">
        <v>230</v>
      </c>
      <c r="C91" s="71" t="s">
        <v>142</v>
      </c>
      <c r="D91" s="71" t="s">
        <v>367</v>
      </c>
    </row>
    <row r="92" spans="2:4" ht="17.25" customHeight="1" x14ac:dyDescent="0.3">
      <c r="B92" s="245" t="s">
        <v>230</v>
      </c>
      <c r="C92" s="71" t="s">
        <v>142</v>
      </c>
      <c r="D92" s="71" t="s">
        <v>365</v>
      </c>
    </row>
    <row r="93" spans="2:4" ht="17.25" customHeight="1" x14ac:dyDescent="0.3">
      <c r="B93" s="245" t="s">
        <v>207</v>
      </c>
      <c r="C93" s="71" t="s">
        <v>140</v>
      </c>
      <c r="D93" s="71" t="s">
        <v>378</v>
      </c>
    </row>
    <row r="94" spans="2:4" ht="17.25" customHeight="1" x14ac:dyDescent="0.3">
      <c r="B94" s="245" t="s">
        <v>341</v>
      </c>
      <c r="C94" s="71" t="s">
        <v>142</v>
      </c>
      <c r="D94" s="71" t="s">
        <v>135</v>
      </c>
    </row>
    <row r="95" spans="2:4" ht="17.25" customHeight="1" x14ac:dyDescent="0.3">
      <c r="B95" s="245" t="s">
        <v>231</v>
      </c>
      <c r="C95" s="71" t="s">
        <v>142</v>
      </c>
      <c r="D95" s="71" t="s">
        <v>369</v>
      </c>
    </row>
    <row r="96" spans="2:4" ht="17.25" customHeight="1" x14ac:dyDescent="0.3">
      <c r="B96" s="245" t="s">
        <v>362</v>
      </c>
      <c r="C96" s="71" t="s">
        <v>142</v>
      </c>
      <c r="D96" s="71" t="s">
        <v>136</v>
      </c>
    </row>
    <row r="97" spans="2:4" ht="17.25" customHeight="1" x14ac:dyDescent="0.3">
      <c r="B97" s="245" t="s">
        <v>363</v>
      </c>
      <c r="C97" s="71" t="s">
        <v>142</v>
      </c>
      <c r="D97" s="71" t="s">
        <v>136</v>
      </c>
    </row>
    <row r="98" spans="2:4" ht="17.25" customHeight="1" x14ac:dyDescent="0.3">
      <c r="B98" s="245" t="s">
        <v>192</v>
      </c>
      <c r="C98" s="71" t="s">
        <v>141</v>
      </c>
      <c r="D98" s="71" t="s">
        <v>379</v>
      </c>
    </row>
    <row r="99" spans="2:4" ht="17.25" customHeight="1" x14ac:dyDescent="0.3">
      <c r="B99" s="245" t="s">
        <v>192</v>
      </c>
      <c r="C99" s="71" t="s">
        <v>141</v>
      </c>
      <c r="D99" s="71" t="s">
        <v>374</v>
      </c>
    </row>
    <row r="100" spans="2:4" ht="17.25" customHeight="1" x14ac:dyDescent="0.3">
      <c r="B100" s="245" t="s">
        <v>192</v>
      </c>
      <c r="C100" s="71" t="s">
        <v>141</v>
      </c>
      <c r="D100" s="71" t="s">
        <v>137</v>
      </c>
    </row>
    <row r="101" spans="2:4" ht="17.25" customHeight="1" x14ac:dyDescent="0.3">
      <c r="B101" s="245" t="s">
        <v>208</v>
      </c>
      <c r="C101" s="71" t="s">
        <v>140</v>
      </c>
      <c r="D101" s="71" t="s">
        <v>139</v>
      </c>
    </row>
    <row r="102" spans="2:4" ht="17.25" customHeight="1" x14ac:dyDescent="0.3">
      <c r="B102" s="245" t="s">
        <v>219</v>
      </c>
      <c r="C102" s="71" t="s">
        <v>142</v>
      </c>
      <c r="D102" s="71" t="s">
        <v>369</v>
      </c>
    </row>
    <row r="103" spans="2:4" ht="17.25" customHeight="1" x14ac:dyDescent="0.3">
      <c r="B103" s="245" t="s">
        <v>219</v>
      </c>
      <c r="C103" s="71" t="s">
        <v>142</v>
      </c>
      <c r="D103" s="71" t="s">
        <v>372</v>
      </c>
    </row>
    <row r="104" spans="2:4" ht="17.25" customHeight="1" x14ac:dyDescent="0.3">
      <c r="B104" s="245" t="s">
        <v>232</v>
      </c>
      <c r="C104" s="71" t="s">
        <v>142</v>
      </c>
      <c r="D104" s="71" t="s">
        <v>380</v>
      </c>
    </row>
    <row r="105" spans="2:4" ht="17.25" customHeight="1" x14ac:dyDescent="0.3">
      <c r="B105" s="245" t="s">
        <v>232</v>
      </c>
      <c r="C105" s="71" t="s">
        <v>142</v>
      </c>
      <c r="D105" s="71" t="s">
        <v>365</v>
      </c>
    </row>
    <row r="107" spans="2:4" x14ac:dyDescent="0.3">
      <c r="B107" s="98" t="s">
        <v>240</v>
      </c>
    </row>
    <row r="109" spans="2:4" x14ac:dyDescent="0.3">
      <c r="B109" s="14" t="s">
        <v>58</v>
      </c>
    </row>
  </sheetData>
  <phoneticPr fontId="21" type="noConversion"/>
  <hyperlinks>
    <hyperlink ref="B109" location="Information!A1" display="Return to information tab" xr:uid="{06300678-4A3C-48EB-93BA-1C6152EADB95}"/>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91EFF-09E6-4AEF-A753-967292E09424}">
  <sheetPr>
    <tabColor rgb="FFA1ABB2"/>
  </sheetPr>
  <dimension ref="B5:D20"/>
  <sheetViews>
    <sheetView showGridLines="0" workbookViewId="0"/>
  </sheetViews>
  <sheetFormatPr defaultRowHeight="14" x14ac:dyDescent="0.3"/>
  <cols>
    <col min="1" max="1" width="2.08203125" customWidth="1"/>
    <col min="2" max="2" width="38.5" customWidth="1"/>
    <col min="3" max="3" width="26.83203125" style="22" customWidth="1"/>
    <col min="4" max="4" width="18.08203125" customWidth="1"/>
    <col min="5" max="5" width="21.5" customWidth="1"/>
    <col min="6" max="6" width="29.08203125" customWidth="1"/>
    <col min="7" max="7" width="31.08203125" customWidth="1"/>
    <col min="8" max="8" width="27.25" customWidth="1"/>
    <col min="9" max="9" width="23.33203125" customWidth="1"/>
    <col min="10" max="10" width="22.25" customWidth="1"/>
    <col min="11" max="11" width="29.5" customWidth="1"/>
  </cols>
  <sheetData>
    <row r="5" spans="2:4" ht="15" x14ac:dyDescent="0.3">
      <c r="B5" s="48" t="s">
        <v>18</v>
      </c>
    </row>
    <row r="6" spans="2:4" x14ac:dyDescent="0.3">
      <c r="B6" s="7"/>
    </row>
    <row r="7" spans="2:4" ht="21" customHeight="1" x14ac:dyDescent="0.3">
      <c r="B7" s="180" t="s">
        <v>221</v>
      </c>
      <c r="C7" s="180" t="s">
        <v>212</v>
      </c>
      <c r="D7" s="180" t="s">
        <v>27</v>
      </c>
    </row>
    <row r="8" spans="2:4" ht="17.149999999999999" customHeight="1" x14ac:dyDescent="0.3">
      <c r="B8" s="252" t="s">
        <v>226</v>
      </c>
      <c r="C8" s="259" t="s">
        <v>228</v>
      </c>
      <c r="D8" s="259" t="s">
        <v>135</v>
      </c>
    </row>
    <row r="9" spans="2:4" ht="17.149999999999999" customHeight="1" x14ac:dyDescent="0.3">
      <c r="B9" s="252" t="s">
        <v>342</v>
      </c>
      <c r="C9" s="259" t="s">
        <v>228</v>
      </c>
      <c r="D9" s="259" t="s">
        <v>135</v>
      </c>
    </row>
    <row r="10" spans="2:4" ht="17.149999999999999" customHeight="1" x14ac:dyDescent="0.3">
      <c r="B10" s="252" t="s">
        <v>343</v>
      </c>
      <c r="C10" s="259" t="s">
        <v>142</v>
      </c>
      <c r="D10" s="259" t="s">
        <v>136</v>
      </c>
    </row>
    <row r="11" spans="2:4" ht="17.149999999999999" customHeight="1" x14ac:dyDescent="0.3">
      <c r="B11" s="252" t="s">
        <v>344</v>
      </c>
      <c r="C11" s="259" t="s">
        <v>142</v>
      </c>
      <c r="D11" s="259" t="s">
        <v>136</v>
      </c>
    </row>
    <row r="12" spans="2:4" ht="17.149999999999999" customHeight="1" x14ac:dyDescent="0.3">
      <c r="B12" s="252" t="s">
        <v>234</v>
      </c>
      <c r="C12" s="259" t="s">
        <v>228</v>
      </c>
      <c r="D12" s="259" t="s">
        <v>137</v>
      </c>
    </row>
    <row r="13" spans="2:4" ht="17.149999999999999" customHeight="1" x14ac:dyDescent="0.3">
      <c r="B13" s="252" t="s">
        <v>204</v>
      </c>
      <c r="C13" s="259" t="s">
        <v>216</v>
      </c>
      <c r="D13" s="259" t="s">
        <v>137</v>
      </c>
    </row>
    <row r="14" spans="2:4" ht="17.149999999999999" customHeight="1" x14ac:dyDescent="0.3">
      <c r="B14" s="252" t="s">
        <v>333</v>
      </c>
      <c r="C14" s="259" t="s">
        <v>216</v>
      </c>
      <c r="D14" s="259" t="s">
        <v>137</v>
      </c>
    </row>
    <row r="15" spans="2:4" ht="17.149999999999999" customHeight="1" x14ac:dyDescent="0.3">
      <c r="B15" s="252" t="s">
        <v>219</v>
      </c>
      <c r="C15" s="259" t="s">
        <v>228</v>
      </c>
      <c r="D15" s="259" t="s">
        <v>137</v>
      </c>
    </row>
    <row r="16" spans="2:4" ht="17.149999999999999" customHeight="1" x14ac:dyDescent="0.3">
      <c r="B16" s="252" t="s">
        <v>345</v>
      </c>
      <c r="C16" s="259" t="s">
        <v>228</v>
      </c>
      <c r="D16" s="259" t="s">
        <v>138</v>
      </c>
    </row>
    <row r="17" spans="2:4" ht="17.149999999999999" customHeight="1" x14ac:dyDescent="0.3">
      <c r="B17" s="252" t="s">
        <v>346</v>
      </c>
      <c r="C17" s="259" t="s">
        <v>228</v>
      </c>
      <c r="D17" s="259" t="s">
        <v>138</v>
      </c>
    </row>
    <row r="18" spans="2:4" ht="17.149999999999999" customHeight="1" x14ac:dyDescent="0.3">
      <c r="B18" s="252" t="s">
        <v>326</v>
      </c>
      <c r="C18" s="259" t="s">
        <v>214</v>
      </c>
      <c r="D18" s="259" t="s">
        <v>138</v>
      </c>
    </row>
    <row r="19" spans="2:4" ht="17.149999999999999" customHeight="1" x14ac:dyDescent="0.3">
      <c r="C19"/>
    </row>
    <row r="20" spans="2:4" ht="17.149999999999999" customHeight="1" x14ac:dyDescent="0.3">
      <c r="B20" s="14" t="s">
        <v>58</v>
      </c>
      <c r="C20"/>
    </row>
  </sheetData>
  <hyperlinks>
    <hyperlink ref="B20" location="Information!A1" display="Return to information tab" xr:uid="{E1A5E2B1-CAE0-48F9-A5D3-958E316A3CC0}"/>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06452-8D0F-4155-9902-E2E2A8A5A512}">
  <sheetPr>
    <tabColor rgb="FFA1ABB2"/>
  </sheetPr>
  <dimension ref="B5:C13"/>
  <sheetViews>
    <sheetView workbookViewId="0"/>
  </sheetViews>
  <sheetFormatPr defaultColWidth="8.58203125" defaultRowHeight="14" x14ac:dyDescent="0.3"/>
  <cols>
    <col min="1" max="1" width="2.08203125" style="11" customWidth="1"/>
    <col min="2" max="2" width="38.5" style="11" customWidth="1"/>
    <col min="3" max="3" width="26.08203125" style="33" customWidth="1"/>
    <col min="4" max="4" width="18.08203125" style="11" customWidth="1"/>
    <col min="5" max="5" width="19.75" style="11" customWidth="1"/>
    <col min="6" max="6" width="13.25" style="11" bestFit="1" customWidth="1"/>
    <col min="7" max="7" width="16.25" style="11" customWidth="1"/>
    <col min="8" max="8" width="32.75" style="11" customWidth="1"/>
    <col min="9" max="9" width="30.08203125" style="11" customWidth="1"/>
    <col min="10" max="10" width="26.33203125" style="11" customWidth="1"/>
    <col min="11" max="11" width="28.33203125" style="11" customWidth="1"/>
    <col min="12" max="12" width="28.83203125" style="11" customWidth="1"/>
    <col min="13" max="13" width="29.08203125" style="11" customWidth="1"/>
    <col min="14" max="14" width="31.08203125" style="11" customWidth="1"/>
    <col min="15" max="15" width="27.25" style="11" customWidth="1"/>
    <col min="16" max="16" width="23.33203125" style="11" customWidth="1"/>
    <col min="17" max="17" width="22.25" style="11" customWidth="1"/>
    <col min="18" max="18" width="29.5" style="11" customWidth="1"/>
    <col min="19" max="16384" width="8.58203125" style="11"/>
  </cols>
  <sheetData>
    <row r="5" spans="2:3" ht="15" x14ac:dyDescent="0.3">
      <c r="B5" s="67" t="s">
        <v>19</v>
      </c>
    </row>
    <row r="6" spans="2:3" x14ac:dyDescent="0.3">
      <c r="B6" s="34"/>
    </row>
    <row r="7" spans="2:3" ht="28" customHeight="1" x14ac:dyDescent="0.3">
      <c r="B7" s="187" t="s">
        <v>242</v>
      </c>
      <c r="C7" s="161" t="s">
        <v>432</v>
      </c>
    </row>
    <row r="8" spans="2:3" ht="17.149999999999999" customHeight="1" x14ac:dyDescent="0.3">
      <c r="B8" s="221" t="s">
        <v>243</v>
      </c>
      <c r="C8" s="222">
        <v>25</v>
      </c>
    </row>
    <row r="9" spans="2:3" ht="17.149999999999999" customHeight="1" x14ac:dyDescent="0.3">
      <c r="B9" s="221" t="s">
        <v>244</v>
      </c>
      <c r="C9" s="222">
        <v>15</v>
      </c>
    </row>
    <row r="10" spans="2:3" ht="17.149999999999999" customHeight="1" x14ac:dyDescent="0.3">
      <c r="B10" s="221" t="s">
        <v>245</v>
      </c>
      <c r="C10" s="222">
        <v>55</v>
      </c>
    </row>
    <row r="11" spans="2:3" ht="17.149999999999999" customHeight="1" x14ac:dyDescent="0.3">
      <c r="B11" s="221" t="s">
        <v>246</v>
      </c>
      <c r="C11" s="222">
        <v>30</v>
      </c>
    </row>
    <row r="12" spans="2:3" ht="17.149999999999999" customHeight="1" x14ac:dyDescent="0.3">
      <c r="C12" s="11"/>
    </row>
    <row r="13" spans="2:3" ht="17.149999999999999" customHeight="1" x14ac:dyDescent="0.3">
      <c r="B13" s="14" t="s">
        <v>58</v>
      </c>
      <c r="C13" s="11"/>
    </row>
  </sheetData>
  <hyperlinks>
    <hyperlink ref="B13" location="Information!A1" display="Return to information tab" xr:uid="{7A5F82A7-C28C-4B5E-996F-5BC91148C5EE}"/>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2CCA3-7F82-4C5C-B072-5528DACB97C0}">
  <sheetPr>
    <tabColor rgb="FF109DC1"/>
    <pageSetUpPr autoPageBreaks="0"/>
  </sheetPr>
  <dimension ref="B5:G15"/>
  <sheetViews>
    <sheetView showGridLines="0" workbookViewId="0"/>
  </sheetViews>
  <sheetFormatPr defaultRowHeight="14" x14ac:dyDescent="0.3"/>
  <cols>
    <col min="1" max="1" width="2.08203125" customWidth="1"/>
    <col min="2" max="2" width="16.58203125" customWidth="1"/>
    <col min="3" max="3" width="17.83203125" customWidth="1"/>
    <col min="4" max="4" width="20.75" customWidth="1"/>
    <col min="5" max="5" width="24.58203125" customWidth="1"/>
    <col min="6" max="6" width="20.5" customWidth="1"/>
    <col min="7" max="7" width="18.33203125" customWidth="1"/>
    <col min="8" max="8" width="30.08203125" customWidth="1"/>
    <col min="9" max="9" width="26.33203125" customWidth="1"/>
    <col min="10" max="10" width="28.33203125" customWidth="1"/>
    <col min="11" max="11" width="28.83203125" customWidth="1"/>
    <col min="12" max="12" width="29.08203125" customWidth="1"/>
    <col min="13" max="13" width="31.08203125" customWidth="1"/>
    <col min="14" max="14" width="27.25" customWidth="1"/>
    <col min="15" max="15" width="23.33203125" customWidth="1"/>
    <col min="16" max="16" width="22.25" customWidth="1"/>
    <col min="17" max="17" width="29.5" customWidth="1"/>
  </cols>
  <sheetData>
    <row r="5" spans="2:7" ht="15" x14ac:dyDescent="0.3">
      <c r="B5" s="48" t="s">
        <v>267</v>
      </c>
    </row>
    <row r="6" spans="2:7" x14ac:dyDescent="0.3">
      <c r="B6" s="8"/>
    </row>
    <row r="7" spans="2:7" ht="27" x14ac:dyDescent="0.3">
      <c r="B7" s="100" t="s">
        <v>265</v>
      </c>
      <c r="C7" s="101" t="s">
        <v>262</v>
      </c>
      <c r="D7" s="101" t="s">
        <v>263</v>
      </c>
      <c r="E7" s="101" t="s">
        <v>266</v>
      </c>
      <c r="F7" s="101" t="s">
        <v>264</v>
      </c>
      <c r="G7" s="232" t="s">
        <v>279</v>
      </c>
    </row>
    <row r="8" spans="2:7" x14ac:dyDescent="0.3">
      <c r="B8" s="102" t="s">
        <v>255</v>
      </c>
      <c r="C8" s="115">
        <v>856744</v>
      </c>
      <c r="D8" s="116">
        <f>C8/$C$13</f>
        <v>0.99281529276523162</v>
      </c>
      <c r="E8" s="117">
        <v>3424.3204540000929</v>
      </c>
      <c r="F8" s="116">
        <f>E8/$E$13</f>
        <v>0.98120324107222945</v>
      </c>
      <c r="G8" s="233">
        <f t="shared" ref="G8:G13" si="0">(E8/C8)*1000</f>
        <v>3.9969004206625232</v>
      </c>
    </row>
    <row r="9" spans="2:7" x14ac:dyDescent="0.3">
      <c r="B9" s="102" t="s">
        <v>54</v>
      </c>
      <c r="C9" s="115">
        <v>5431</v>
      </c>
      <c r="D9" s="116">
        <f t="shared" ref="D9:D12" si="1">C9/$C$13</f>
        <v>6.2935717729076281E-3</v>
      </c>
      <c r="E9" s="117">
        <v>53.058899999999987</v>
      </c>
      <c r="F9" s="116">
        <f t="shared" ref="F9:F12" si="2">E9/$E$13</f>
        <v>1.5203473315971931E-2</v>
      </c>
      <c r="G9" s="233">
        <f t="shared" si="0"/>
        <v>9.7696372675382044</v>
      </c>
    </row>
    <row r="10" spans="2:7" x14ac:dyDescent="0.3">
      <c r="B10" s="102" t="s">
        <v>55</v>
      </c>
      <c r="C10" s="118">
        <v>653</v>
      </c>
      <c r="D10" s="116">
        <f t="shared" si="1"/>
        <v>7.567119071457708E-4</v>
      </c>
      <c r="E10" s="117">
        <v>12.026348</v>
      </c>
      <c r="F10" s="116">
        <f t="shared" si="2"/>
        <v>3.4460243409982576E-3</v>
      </c>
      <c r="G10" s="233">
        <f t="shared" si="0"/>
        <v>18.417071975497702</v>
      </c>
    </row>
    <row r="11" spans="2:7" x14ac:dyDescent="0.3">
      <c r="B11" s="102" t="s">
        <v>257</v>
      </c>
      <c r="C11" s="118">
        <v>105</v>
      </c>
      <c r="D11" s="116">
        <f t="shared" si="1"/>
        <v>1.2167649349204583E-4</v>
      </c>
      <c r="E11" s="117">
        <v>0.14424999999999999</v>
      </c>
      <c r="F11" s="122">
        <f t="shared" si="2"/>
        <v>4.1333330050735154E-5</v>
      </c>
      <c r="G11" s="233">
        <f t="shared" si="0"/>
        <v>1.3738095238095236</v>
      </c>
    </row>
    <row r="12" spans="2:7" x14ac:dyDescent="0.3">
      <c r="B12" s="102" t="s">
        <v>256</v>
      </c>
      <c r="C12" s="118">
        <v>11</v>
      </c>
      <c r="D12" s="122">
        <f t="shared" si="1"/>
        <v>1.274706122297623E-5</v>
      </c>
      <c r="E12" s="117">
        <v>0.36968000000000001</v>
      </c>
      <c r="F12" s="116">
        <f t="shared" si="2"/>
        <v>1.0592794074978006E-4</v>
      </c>
      <c r="G12" s="233">
        <f t="shared" si="0"/>
        <v>33.607272727272729</v>
      </c>
    </row>
    <row r="13" spans="2:7" x14ac:dyDescent="0.3">
      <c r="B13" s="100" t="s">
        <v>62</v>
      </c>
      <c r="C13" s="119">
        <f>SUM(C8:C12)</f>
        <v>862944</v>
      </c>
      <c r="D13" s="121"/>
      <c r="E13" s="120">
        <f>SUM(E8:E12)</f>
        <v>3489.9196320000924</v>
      </c>
      <c r="F13" s="121"/>
      <c r="G13" s="234">
        <f t="shared" si="0"/>
        <v>4.044201746579259</v>
      </c>
    </row>
    <row r="15" spans="2:7" x14ac:dyDescent="0.3">
      <c r="B15" s="14" t="s">
        <v>58</v>
      </c>
    </row>
  </sheetData>
  <hyperlinks>
    <hyperlink ref="B15" location="Information!A1" display="Return to information tab" xr:uid="{00170BBB-40BF-4AB7-A743-FA98DADC4133}"/>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3410C-685D-4CE6-B9BD-E43C258391D8}">
  <sheetPr>
    <tabColor rgb="FF109DC1"/>
    <pageSetUpPr autoPageBreaks="0"/>
  </sheetPr>
  <dimension ref="B5:G41"/>
  <sheetViews>
    <sheetView showGridLines="0" workbookViewId="0"/>
  </sheetViews>
  <sheetFormatPr defaultRowHeight="14" x14ac:dyDescent="0.3"/>
  <cols>
    <col min="1" max="1" width="2.08203125" customWidth="1"/>
    <col min="2" max="2" width="21.33203125" customWidth="1"/>
    <col min="3" max="4" width="15.25" customWidth="1"/>
    <col min="5" max="5" width="17.33203125" customWidth="1"/>
    <col min="6" max="6" width="17.5" customWidth="1"/>
    <col min="7" max="7" width="18.33203125" customWidth="1"/>
    <col min="8" max="8" width="16.08203125" customWidth="1"/>
    <col min="9" max="9" width="32.75" customWidth="1"/>
    <col min="10" max="10" width="28.75" customWidth="1"/>
    <col min="11" max="11" width="28.33203125" customWidth="1"/>
    <col min="12" max="12" width="28.83203125" customWidth="1"/>
    <col min="13" max="13" width="29.08203125" customWidth="1"/>
    <col min="14" max="14" width="31.08203125" customWidth="1"/>
    <col min="15" max="15" width="27.25" customWidth="1"/>
    <col min="16" max="16" width="23.33203125" customWidth="1"/>
    <col min="17" max="17" width="22.25" customWidth="1"/>
    <col min="18" max="18" width="29.5" customWidth="1"/>
  </cols>
  <sheetData>
    <row r="5" spans="2:2" ht="15" x14ac:dyDescent="0.3">
      <c r="B5" s="47" t="s">
        <v>440</v>
      </c>
    </row>
    <row r="6" spans="2:2" x14ac:dyDescent="0.3">
      <c r="B6" s="4"/>
    </row>
    <row r="7" spans="2:2" x14ac:dyDescent="0.3">
      <c r="B7" s="5" t="s">
        <v>268</v>
      </c>
    </row>
    <row r="8" spans="2:2" x14ac:dyDescent="0.3">
      <c r="B8" s="5" t="s">
        <v>269</v>
      </c>
    </row>
    <row r="9" spans="2:2" x14ac:dyDescent="0.3">
      <c r="B9" s="5" t="s">
        <v>456</v>
      </c>
    </row>
    <row r="10" spans="2:2" x14ac:dyDescent="0.3">
      <c r="B10" s="5" t="s">
        <v>455</v>
      </c>
    </row>
    <row r="34" spans="2:7" ht="31.5" customHeight="1" x14ac:dyDescent="0.3">
      <c r="B34" s="100" t="s">
        <v>258</v>
      </c>
      <c r="C34" s="101" t="s">
        <v>259</v>
      </c>
      <c r="D34" s="101" t="s">
        <v>260</v>
      </c>
      <c r="E34" s="101" t="s">
        <v>275</v>
      </c>
      <c r="F34" s="101" t="s">
        <v>277</v>
      </c>
      <c r="G34" s="232" t="s">
        <v>279</v>
      </c>
    </row>
    <row r="35" spans="2:7" x14ac:dyDescent="0.3">
      <c r="B35" s="102" t="s">
        <v>255</v>
      </c>
      <c r="C35" s="45">
        <v>3765</v>
      </c>
      <c r="D35" s="104">
        <f>C35/$C$39</f>
        <v>0.54462606683060899</v>
      </c>
      <c r="E35" s="50">
        <v>1724.8841749999995</v>
      </c>
      <c r="F35" s="104">
        <f>E35/$E$39</f>
        <v>0.57503528657616809</v>
      </c>
      <c r="G35" s="235">
        <f>(E35/C35)*1000</f>
        <v>458.13656706507288</v>
      </c>
    </row>
    <row r="36" spans="2:7" x14ac:dyDescent="0.3">
      <c r="B36" s="46" t="s">
        <v>54</v>
      </c>
      <c r="C36" s="45">
        <v>2087</v>
      </c>
      <c r="D36" s="104">
        <f t="shared" ref="D36:D38" si="0">C36/$C$39</f>
        <v>0.30189498047157531</v>
      </c>
      <c r="E36" s="50">
        <v>719.00181999999973</v>
      </c>
      <c r="F36" s="104">
        <f t="shared" ref="F36:F37" si="1">E36/$E$39</f>
        <v>0.23969807573455557</v>
      </c>
      <c r="G36" s="235">
        <f>(E36/C36)*1000</f>
        <v>344.51452803066593</v>
      </c>
    </row>
    <row r="37" spans="2:7" x14ac:dyDescent="0.3">
      <c r="B37" s="46" t="s">
        <v>55</v>
      </c>
      <c r="C37" s="45">
        <v>632</v>
      </c>
      <c r="D37" s="104">
        <f t="shared" si="0"/>
        <v>9.1421958628670627E-2</v>
      </c>
      <c r="E37" s="50">
        <v>256.23498999999998</v>
      </c>
      <c r="F37" s="104">
        <f t="shared" si="1"/>
        <v>8.5422640569759775E-2</v>
      </c>
      <c r="G37" s="235">
        <f>(E37/C37)*1000</f>
        <v>405.43511075949363</v>
      </c>
    </row>
    <row r="38" spans="2:7" x14ac:dyDescent="0.3">
      <c r="B38" s="46" t="s">
        <v>482</v>
      </c>
      <c r="C38" s="45">
        <v>429</v>
      </c>
      <c r="D38" s="104">
        <f t="shared" si="0"/>
        <v>6.205699406914509E-2</v>
      </c>
      <c r="E38" s="50">
        <v>299.49349999999998</v>
      </c>
      <c r="F38" s="104">
        <f>E38/$E$39</f>
        <v>9.9843997119516539E-2</v>
      </c>
      <c r="G38" s="235">
        <f>(E38/C38)*1000</f>
        <v>698.12004662004654</v>
      </c>
    </row>
    <row r="39" spans="2:7" x14ac:dyDescent="0.3">
      <c r="B39" s="100" t="s">
        <v>62</v>
      </c>
      <c r="C39" s="103">
        <f>SUM(C35:C38)</f>
        <v>6913</v>
      </c>
      <c r="D39" s="114"/>
      <c r="E39" s="106">
        <f>SUM(E35:E38)</f>
        <v>2999.6144849999991</v>
      </c>
      <c r="F39" s="114"/>
      <c r="G39" s="236">
        <f>(E39/C39)*1000</f>
        <v>433.90922681903646</v>
      </c>
    </row>
    <row r="41" spans="2:7" x14ac:dyDescent="0.3">
      <c r="B41" s="14" t="s">
        <v>58</v>
      </c>
      <c r="C41" s="69"/>
      <c r="D41" s="69"/>
    </row>
  </sheetData>
  <hyperlinks>
    <hyperlink ref="B41" location="Information!A1" display="Return to information tab" xr:uid="{71BBD3A4-9C72-44F4-807D-2159B2D3D347}"/>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EEEDA-F57C-4F5B-9D32-D0EC5B03661A}">
  <sheetPr>
    <tabColor rgb="FF109DC1"/>
  </sheetPr>
  <dimension ref="B5:G41"/>
  <sheetViews>
    <sheetView showGridLines="0" zoomScaleNormal="100" workbookViewId="0"/>
  </sheetViews>
  <sheetFormatPr defaultRowHeight="14" x14ac:dyDescent="0.3"/>
  <cols>
    <col min="1" max="1" width="2.08203125" customWidth="1"/>
    <col min="2" max="2" width="30.83203125" customWidth="1"/>
    <col min="3" max="3" width="17.33203125" customWidth="1"/>
    <col min="4" max="4" width="19.75" customWidth="1"/>
    <col min="5" max="5" width="18.58203125" customWidth="1"/>
    <col min="6" max="6" width="26.08203125" customWidth="1"/>
    <col min="7" max="7" width="21.5" customWidth="1"/>
    <col min="8" max="8" width="32.75" customWidth="1"/>
    <col min="9" max="9" width="30.08203125" customWidth="1"/>
    <col min="10" max="10" width="26.33203125" customWidth="1"/>
    <col min="11" max="11" width="28.33203125" customWidth="1"/>
    <col min="12" max="12" width="28.83203125" customWidth="1"/>
    <col min="13" max="13" width="29.08203125" customWidth="1"/>
    <col min="14" max="14" width="31.08203125" customWidth="1"/>
    <col min="15" max="15" width="27.25" customWidth="1"/>
    <col min="16" max="16" width="23.33203125" customWidth="1"/>
    <col min="17" max="17" width="22.25" customWidth="1"/>
    <col min="18" max="18" width="29.5" customWidth="1"/>
  </cols>
  <sheetData>
    <row r="5" spans="2:2" ht="15" x14ac:dyDescent="0.3">
      <c r="B5" s="47" t="s">
        <v>441</v>
      </c>
    </row>
    <row r="6" spans="2:2" x14ac:dyDescent="0.3">
      <c r="B6" s="4"/>
    </row>
    <row r="7" spans="2:2" x14ac:dyDescent="0.3">
      <c r="B7" s="27" t="s">
        <v>270</v>
      </c>
    </row>
    <row r="8" spans="2:2" x14ac:dyDescent="0.3">
      <c r="B8" s="27" t="s">
        <v>271</v>
      </c>
    </row>
    <row r="9" spans="2:2" x14ac:dyDescent="0.3">
      <c r="B9" s="27" t="s">
        <v>272</v>
      </c>
    </row>
    <row r="34" spans="2:7" ht="33.75" customHeight="1" x14ac:dyDescent="0.3">
      <c r="B34" s="100" t="s">
        <v>80</v>
      </c>
      <c r="C34" s="101" t="s">
        <v>259</v>
      </c>
      <c r="D34" s="101" t="s">
        <v>260</v>
      </c>
      <c r="E34" s="101" t="s">
        <v>275</v>
      </c>
      <c r="F34" s="101" t="s">
        <v>276</v>
      </c>
      <c r="G34" s="101" t="s">
        <v>279</v>
      </c>
    </row>
    <row r="35" spans="2:7" x14ac:dyDescent="0.3">
      <c r="B35" s="102" t="s">
        <v>81</v>
      </c>
      <c r="C35" s="45">
        <v>829651</v>
      </c>
      <c r="D35" s="104">
        <f>C35/$C$39</f>
        <v>0.95377860958755289</v>
      </c>
      <c r="E35" s="50">
        <v>2954.8273389978349</v>
      </c>
      <c r="F35" s="104">
        <f>E35/$E$39</f>
        <v>0.4553219515802161</v>
      </c>
      <c r="G35" s="50">
        <f>(E35/C35)*1000</f>
        <v>3.5615304977609079</v>
      </c>
    </row>
    <row r="36" spans="2:7" x14ac:dyDescent="0.3">
      <c r="B36" s="46" t="s">
        <v>273</v>
      </c>
      <c r="C36" s="45">
        <v>34292</v>
      </c>
      <c r="D36" s="104">
        <f t="shared" ref="D36:D38" si="0">C36/$C$39</f>
        <v>3.9422571756047256E-2</v>
      </c>
      <c r="E36" s="50">
        <v>2759.4880679999701</v>
      </c>
      <c r="F36" s="104">
        <f t="shared" ref="F36:F38" si="1">E36/$E$39</f>
        <v>0.42522128988768881</v>
      </c>
      <c r="G36" s="50">
        <f t="shared" ref="G36:G37" si="2">(E36/C36)*1000</f>
        <v>80.470315758776678</v>
      </c>
    </row>
    <row r="37" spans="2:7" x14ac:dyDescent="0.3">
      <c r="B37" s="46" t="s">
        <v>82</v>
      </c>
      <c r="C37" s="45">
        <v>3762</v>
      </c>
      <c r="D37" s="104">
        <f t="shared" si="0"/>
        <v>4.3248487969861716E-3</v>
      </c>
      <c r="E37" s="50">
        <v>345.18358499999988</v>
      </c>
      <c r="F37" s="104">
        <f t="shared" si="1"/>
        <v>5.3190811355143794E-2</v>
      </c>
      <c r="G37" s="50">
        <f t="shared" si="2"/>
        <v>91.755338915470475</v>
      </c>
    </row>
    <row r="38" spans="2:7" x14ac:dyDescent="0.3">
      <c r="B38" s="46" t="s">
        <v>274</v>
      </c>
      <c r="C38" s="45">
        <v>2152</v>
      </c>
      <c r="D38" s="104">
        <f t="shared" si="0"/>
        <v>2.4739698594136738E-3</v>
      </c>
      <c r="E38" s="50">
        <v>430.03512500000016</v>
      </c>
      <c r="F38" s="104">
        <f t="shared" si="1"/>
        <v>6.6265947176951348E-2</v>
      </c>
      <c r="G38" s="50">
        <f>(E38/C38)*1000</f>
        <v>199.83044842007442</v>
      </c>
    </row>
    <row r="39" spans="2:7" x14ac:dyDescent="0.3">
      <c r="B39" s="100" t="s">
        <v>56</v>
      </c>
      <c r="C39" s="103">
        <f>SUM(C35:C38)</f>
        <v>869857</v>
      </c>
      <c r="D39" s="114"/>
      <c r="E39" s="106">
        <f>SUM(E35:E38)</f>
        <v>6489.5341169978046</v>
      </c>
      <c r="F39" s="114"/>
      <c r="G39" s="106">
        <f>(E39/C39)*1000</f>
        <v>7.4604608769002319</v>
      </c>
    </row>
    <row r="41" spans="2:7" x14ac:dyDescent="0.3">
      <c r="B41" s="14" t="s">
        <v>58</v>
      </c>
    </row>
  </sheetData>
  <hyperlinks>
    <hyperlink ref="B41" location="Information!A1" display="Return to information tab" xr:uid="{9285D247-633F-4A9F-8B6B-98E7EC10B130}"/>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EA548-18C7-4ED8-A19D-15D6560AA25C}">
  <sheetPr>
    <tabColor rgb="FF109DC1"/>
  </sheetPr>
  <dimension ref="B5:F25"/>
  <sheetViews>
    <sheetView showGridLines="0" workbookViewId="0"/>
  </sheetViews>
  <sheetFormatPr defaultRowHeight="14" x14ac:dyDescent="0.3"/>
  <cols>
    <col min="1" max="1" width="2.08203125" customWidth="1"/>
    <col min="2" max="2" width="29.33203125" customWidth="1"/>
    <col min="3" max="3" width="16.33203125" customWidth="1"/>
    <col min="4" max="4" width="17.83203125" customWidth="1"/>
    <col min="5" max="5" width="18.33203125" customWidth="1"/>
    <col min="6" max="6" width="18.5" customWidth="1"/>
    <col min="7" max="7" width="15.33203125" customWidth="1"/>
    <col min="8" max="8" width="12.5" customWidth="1"/>
    <col min="9" max="9" width="16.75" customWidth="1"/>
    <col min="10" max="10" width="21.75" customWidth="1"/>
    <col min="11" max="11" width="17.25" customWidth="1"/>
    <col min="12" max="12" width="15.33203125" customWidth="1"/>
    <col min="13" max="13" width="14.25" customWidth="1"/>
    <col min="14" max="14" width="20.33203125" customWidth="1"/>
    <col min="15" max="15" width="27.25" customWidth="1"/>
    <col min="16" max="16" width="23.33203125" customWidth="1"/>
    <col min="17" max="17" width="22.25" customWidth="1"/>
    <col min="18" max="18" width="29.5" customWidth="1"/>
  </cols>
  <sheetData>
    <row r="5" spans="2:6" ht="15" x14ac:dyDescent="0.3">
      <c r="B5" s="47" t="s">
        <v>435</v>
      </c>
    </row>
    <row r="6" spans="2:6" x14ac:dyDescent="0.3">
      <c r="B6" s="4"/>
    </row>
    <row r="7" spans="2:6" ht="28.5" customHeight="1" x14ac:dyDescent="0.3">
      <c r="B7" s="100" t="s">
        <v>63</v>
      </c>
      <c r="C7" s="101" t="s">
        <v>64</v>
      </c>
      <c r="D7" s="101" t="s">
        <v>280</v>
      </c>
      <c r="E7" s="101" t="s">
        <v>57</v>
      </c>
      <c r="F7" s="101" t="s">
        <v>281</v>
      </c>
    </row>
    <row r="8" spans="2:6" ht="15" customHeight="1" x14ac:dyDescent="0.3">
      <c r="B8" s="107" t="s">
        <v>65</v>
      </c>
      <c r="C8" s="110">
        <v>123256</v>
      </c>
      <c r="D8" s="109">
        <f>C8/$C$20</f>
        <v>0.14169685362076756</v>
      </c>
      <c r="E8" s="108">
        <v>1158.8870159999872</v>
      </c>
      <c r="F8" s="109">
        <f>E8/$E$20</f>
        <v>0.17857784474299288</v>
      </c>
    </row>
    <row r="9" spans="2:6" ht="15" customHeight="1" x14ac:dyDescent="0.3">
      <c r="B9" s="107" t="s">
        <v>66</v>
      </c>
      <c r="C9" s="110">
        <v>114293</v>
      </c>
      <c r="D9" s="109">
        <f t="shared" ref="D9:D19" si="0">C9/$C$20</f>
        <v>0.13139286112544935</v>
      </c>
      <c r="E9" s="108">
        <v>733.04745699999125</v>
      </c>
      <c r="F9" s="109">
        <f t="shared" ref="F9:F19" si="1">E9/$E$20</f>
        <v>0.11295841023159037</v>
      </c>
    </row>
    <row r="10" spans="2:6" ht="15" customHeight="1" x14ac:dyDescent="0.3">
      <c r="B10" s="107" t="s">
        <v>67</v>
      </c>
      <c r="C10" s="110">
        <v>106137</v>
      </c>
      <c r="D10" s="109">
        <f t="shared" si="0"/>
        <v>0.12201660732741129</v>
      </c>
      <c r="E10" s="108">
        <v>680.54002599997841</v>
      </c>
      <c r="F10" s="109">
        <f t="shared" si="1"/>
        <v>0.10486731616330217</v>
      </c>
    </row>
    <row r="11" spans="2:6" ht="15" customHeight="1" x14ac:dyDescent="0.3">
      <c r="B11" s="107" t="s">
        <v>68</v>
      </c>
      <c r="C11" s="110">
        <v>87911</v>
      </c>
      <c r="D11" s="109">
        <f t="shared" si="0"/>
        <v>0.10106373806269306</v>
      </c>
      <c r="E11" s="108">
        <v>652.44847000000266</v>
      </c>
      <c r="F11" s="109">
        <f t="shared" si="1"/>
        <v>0.10053856844528233</v>
      </c>
    </row>
    <row r="12" spans="2:6" ht="15" customHeight="1" x14ac:dyDescent="0.3">
      <c r="B12" s="107" t="s">
        <v>69</v>
      </c>
      <c r="C12" s="110">
        <v>85610</v>
      </c>
      <c r="D12" s="109">
        <f t="shared" si="0"/>
        <v>9.8418475680485409E-2</v>
      </c>
      <c r="E12" s="108">
        <v>474.17357600004271</v>
      </c>
      <c r="F12" s="109">
        <f t="shared" si="1"/>
        <v>7.3067429410363066E-2</v>
      </c>
    </row>
    <row r="13" spans="2:6" ht="15" customHeight="1" x14ac:dyDescent="0.3">
      <c r="B13" s="107" t="s">
        <v>70</v>
      </c>
      <c r="C13" s="110">
        <v>84357</v>
      </c>
      <c r="D13" s="109">
        <f t="shared" si="0"/>
        <v>9.6978009029070292E-2</v>
      </c>
      <c r="E13" s="108">
        <v>523.4246360000476</v>
      </c>
      <c r="F13" s="109">
        <f t="shared" si="1"/>
        <v>8.0656735377795524E-2</v>
      </c>
    </row>
    <row r="14" spans="2:6" ht="15" customHeight="1" x14ac:dyDescent="0.3">
      <c r="B14" s="107" t="s">
        <v>71</v>
      </c>
      <c r="C14" s="110">
        <v>71867</v>
      </c>
      <c r="D14" s="109">
        <f t="shared" si="0"/>
        <v>8.261932708479669E-2</v>
      </c>
      <c r="E14" s="108">
        <v>486.05813400001449</v>
      </c>
      <c r="F14" s="109">
        <f t="shared" si="1"/>
        <v>7.4898771658620744E-2</v>
      </c>
    </row>
    <row r="15" spans="2:6" ht="15" customHeight="1" x14ac:dyDescent="0.3">
      <c r="B15" s="107" t="s">
        <v>72</v>
      </c>
      <c r="C15" s="110">
        <v>65433</v>
      </c>
      <c r="D15" s="109">
        <f t="shared" si="0"/>
        <v>7.5222709019988343E-2</v>
      </c>
      <c r="E15" s="108">
        <v>795.11815299997488</v>
      </c>
      <c r="F15" s="109">
        <f t="shared" si="1"/>
        <v>0.12252314860585713</v>
      </c>
    </row>
    <row r="16" spans="2:6" ht="15" customHeight="1" x14ac:dyDescent="0.3">
      <c r="B16" s="107" t="s">
        <v>73</v>
      </c>
      <c r="C16" s="110">
        <v>56792</v>
      </c>
      <c r="D16" s="109">
        <f t="shared" si="0"/>
        <v>6.528889231218464E-2</v>
      </c>
      <c r="E16" s="108">
        <v>490.81985099998923</v>
      </c>
      <c r="F16" s="109">
        <f t="shared" si="1"/>
        <v>7.5632524947242943E-2</v>
      </c>
    </row>
    <row r="17" spans="2:6" ht="15" customHeight="1" x14ac:dyDescent="0.3">
      <c r="B17" s="107" t="s">
        <v>74</v>
      </c>
      <c r="C17" s="110">
        <v>47670</v>
      </c>
      <c r="D17" s="109">
        <f t="shared" si="0"/>
        <v>5.4802111151603078E-2</v>
      </c>
      <c r="E17" s="108">
        <v>209.40344400000521</v>
      </c>
      <c r="F17" s="109">
        <f t="shared" si="1"/>
        <v>3.2267870115891731E-2</v>
      </c>
    </row>
    <row r="18" spans="2:6" ht="15" customHeight="1" x14ac:dyDescent="0.3">
      <c r="B18" s="107" t="s">
        <v>75</v>
      </c>
      <c r="C18" s="110">
        <v>25839</v>
      </c>
      <c r="D18" s="109">
        <f t="shared" si="0"/>
        <v>2.9704882526668176E-2</v>
      </c>
      <c r="E18" s="108">
        <v>130.30599899999967</v>
      </c>
      <c r="F18" s="109">
        <f t="shared" si="1"/>
        <v>2.0079407342762725E-2</v>
      </c>
    </row>
    <row r="19" spans="2:6" ht="15" customHeight="1" x14ac:dyDescent="0.3">
      <c r="B19" s="107" t="s">
        <v>76</v>
      </c>
      <c r="C19" s="215">
        <v>692</v>
      </c>
      <c r="D19" s="109">
        <f t="shared" si="0"/>
        <v>7.9553305888209209E-4</v>
      </c>
      <c r="E19" s="108">
        <v>155.30735500000017</v>
      </c>
      <c r="F19" s="109">
        <f t="shared" si="1"/>
        <v>2.3931972958298478E-2</v>
      </c>
    </row>
    <row r="20" spans="2:6" ht="15" customHeight="1" x14ac:dyDescent="0.3">
      <c r="B20" s="100" t="s">
        <v>62</v>
      </c>
      <c r="C20" s="216">
        <f>SUM(C8:C19)</f>
        <v>869857</v>
      </c>
      <c r="D20" s="113"/>
      <c r="E20" s="217">
        <f>SUM(E8:E19)</f>
        <v>6489.5341170000329</v>
      </c>
      <c r="F20" s="113"/>
    </row>
    <row r="21" spans="2:6" ht="14.5" customHeight="1" x14ac:dyDescent="0.3">
      <c r="C21" s="30"/>
      <c r="D21" s="30"/>
      <c r="E21" s="30"/>
      <c r="F21" s="30"/>
    </row>
    <row r="22" spans="2:6" x14ac:dyDescent="0.3">
      <c r="B22" s="78" t="s">
        <v>77</v>
      </c>
      <c r="C22" s="30"/>
      <c r="D22" s="30"/>
      <c r="E22" s="30"/>
      <c r="F22" s="30"/>
    </row>
    <row r="23" spans="2:6" x14ac:dyDescent="0.3">
      <c r="B23" s="78" t="s">
        <v>78</v>
      </c>
      <c r="C23" s="30"/>
      <c r="D23" s="30"/>
      <c r="E23" s="30"/>
      <c r="F23" s="30"/>
    </row>
    <row r="24" spans="2:6" x14ac:dyDescent="0.3">
      <c r="B24" s="78"/>
      <c r="C24" s="30"/>
      <c r="D24" s="30"/>
      <c r="E24" s="30"/>
      <c r="F24" s="30"/>
    </row>
    <row r="25" spans="2:6" x14ac:dyDescent="0.3">
      <c r="B25" s="14" t="s">
        <v>58</v>
      </c>
    </row>
  </sheetData>
  <hyperlinks>
    <hyperlink ref="B25" location="Information!A1" display="Return to information tab" xr:uid="{87FA4544-A875-4B9C-8A08-FD46B7E1674E}"/>
  </hyperlinks>
  <pageMargins left="0.7" right="0.7" top="0.75" bottom="0.75" header="0.3" footer="0.3"/>
  <pageSetup paperSize="9" orientation="portrait" r:id="rId1"/>
  <headerFooter>
    <oddFooter>&amp;C_x000D_&amp;1#&amp;"Calibri"&amp;10&amp;K000000 OFFICIAL-InternalOnly</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13E73-E6AB-49AE-9E41-FAB3558688BA}">
  <sheetPr>
    <tabColor rgb="FF109DC1"/>
  </sheetPr>
  <dimension ref="B5:N66"/>
  <sheetViews>
    <sheetView showGridLines="0" zoomScaleNormal="100" workbookViewId="0"/>
  </sheetViews>
  <sheetFormatPr defaultRowHeight="14" x14ac:dyDescent="0.3"/>
  <cols>
    <col min="1" max="1" width="2.08203125" customWidth="1"/>
    <col min="2" max="2" width="26.08203125" customWidth="1"/>
    <col min="3" max="3" width="16.75" customWidth="1"/>
    <col min="4" max="4" width="15.75" customWidth="1"/>
    <col min="5" max="5" width="15.25" customWidth="1"/>
    <col min="6" max="6" width="15.33203125" customWidth="1"/>
    <col min="7" max="9" width="15.25" customWidth="1"/>
    <col min="10" max="10" width="15.58203125" customWidth="1"/>
    <col min="11" max="11" width="20.33203125" customWidth="1"/>
    <col min="12" max="12" width="20.58203125" customWidth="1"/>
    <col min="13" max="13" width="16.25" customWidth="1"/>
    <col min="14" max="14" width="15.83203125" customWidth="1"/>
    <col min="15" max="15" width="16.75" customWidth="1"/>
    <col min="16" max="16" width="21.75" customWidth="1"/>
    <col min="17" max="17" width="18.75" customWidth="1"/>
    <col min="18" max="18" width="16.75" customWidth="1"/>
    <col min="19" max="19" width="15.5" customWidth="1"/>
    <col min="20" max="20" width="22.25" customWidth="1"/>
    <col min="21" max="21" width="27.25" customWidth="1"/>
    <col min="22" max="22" width="23.33203125" customWidth="1"/>
    <col min="23" max="23" width="22.25" customWidth="1"/>
    <col min="24" max="24" width="29.5" customWidth="1"/>
  </cols>
  <sheetData>
    <row r="5" spans="2:2" ht="15" x14ac:dyDescent="0.3">
      <c r="B5" s="48" t="s">
        <v>434</v>
      </c>
    </row>
    <row r="6" spans="2:2" x14ac:dyDescent="0.3">
      <c r="B6" s="8"/>
    </row>
    <row r="7" spans="2:2" x14ac:dyDescent="0.3">
      <c r="B7" s="26" t="s">
        <v>282</v>
      </c>
    </row>
    <row r="8" spans="2:2" x14ac:dyDescent="0.3">
      <c r="B8" s="27" t="s">
        <v>283</v>
      </c>
    </row>
    <row r="9" spans="2:2" x14ac:dyDescent="0.3">
      <c r="B9" s="27" t="s">
        <v>447</v>
      </c>
    </row>
    <row r="51" spans="2:14" ht="27" x14ac:dyDescent="0.3">
      <c r="B51" s="146" t="s">
        <v>63</v>
      </c>
      <c r="C51" s="147" t="s">
        <v>410</v>
      </c>
      <c r="D51" s="147" t="s">
        <v>411</v>
      </c>
      <c r="E51" s="147" t="s">
        <v>412</v>
      </c>
      <c r="F51" s="147" t="s">
        <v>413</v>
      </c>
      <c r="G51" s="147" t="s">
        <v>414</v>
      </c>
      <c r="H51" s="147" t="s">
        <v>415</v>
      </c>
      <c r="I51" s="147" t="s">
        <v>416</v>
      </c>
      <c r="J51" s="147" t="s">
        <v>417</v>
      </c>
      <c r="K51" s="147" t="s">
        <v>418</v>
      </c>
      <c r="L51" s="147" t="s">
        <v>419</v>
      </c>
      <c r="M51" s="148" t="s">
        <v>420</v>
      </c>
      <c r="N51" s="149" t="s">
        <v>421</v>
      </c>
    </row>
    <row r="52" spans="2:14" x14ac:dyDescent="0.3">
      <c r="B52" s="151" t="s">
        <v>65</v>
      </c>
      <c r="C52" s="123">
        <v>121637</v>
      </c>
      <c r="D52" s="124">
        <v>502.56232599999692</v>
      </c>
      <c r="E52" s="123">
        <v>451</v>
      </c>
      <c r="F52" s="125">
        <v>4.066650000000001</v>
      </c>
      <c r="G52" s="123">
        <v>94</v>
      </c>
      <c r="H52" s="124">
        <v>1.1761199999999998</v>
      </c>
      <c r="I52" s="123">
        <v>2</v>
      </c>
      <c r="J52" s="126">
        <v>1.75E-3</v>
      </c>
      <c r="K52" s="127">
        <v>4</v>
      </c>
      <c r="L52" s="128">
        <v>0.13668</v>
      </c>
      <c r="M52" s="206">
        <f>C52+E52+G52+I52+K52</f>
        <v>122188</v>
      </c>
      <c r="N52" s="207">
        <f>D52+F52+H52+J52+L52</f>
        <v>507.94352599999695</v>
      </c>
    </row>
    <row r="53" spans="2:14" x14ac:dyDescent="0.3">
      <c r="B53" s="152" t="s">
        <v>66</v>
      </c>
      <c r="C53" s="130">
        <v>113654</v>
      </c>
      <c r="D53" s="131">
        <v>458.24766699998133</v>
      </c>
      <c r="E53" s="130">
        <v>79</v>
      </c>
      <c r="F53" s="132">
        <v>0.51546999999999998</v>
      </c>
      <c r="G53" s="130">
        <v>20</v>
      </c>
      <c r="H53" s="131">
        <v>0.38020999999999999</v>
      </c>
      <c r="I53" s="130">
        <v>18</v>
      </c>
      <c r="J53" s="133">
        <v>2.2749999999999999E-2</v>
      </c>
      <c r="K53" s="134">
        <v>1</v>
      </c>
      <c r="L53" s="135">
        <v>1.4E-2</v>
      </c>
      <c r="M53" s="206">
        <f t="shared" ref="M53:M63" si="0">C53+E53+G53+I53+K53</f>
        <v>113772</v>
      </c>
      <c r="N53" s="207">
        <f t="shared" ref="N53:N63" si="1">D53+F53+H53+J53+L53</f>
        <v>459.18009699998129</v>
      </c>
    </row>
    <row r="54" spans="2:14" x14ac:dyDescent="0.3">
      <c r="B54" s="151" t="s">
        <v>67</v>
      </c>
      <c r="C54" s="123">
        <v>104795</v>
      </c>
      <c r="D54" s="124">
        <v>426.06711399998295</v>
      </c>
      <c r="E54" s="123">
        <v>720</v>
      </c>
      <c r="F54" s="125">
        <v>4.6246700000000001</v>
      </c>
      <c r="G54" s="123">
        <v>8</v>
      </c>
      <c r="H54" s="124">
        <v>0.16012000000000001</v>
      </c>
      <c r="I54" s="123">
        <v>0</v>
      </c>
      <c r="J54" s="126">
        <v>0</v>
      </c>
      <c r="K54" s="129">
        <v>0</v>
      </c>
      <c r="L54" s="128">
        <v>0</v>
      </c>
      <c r="M54" s="206">
        <f t="shared" si="0"/>
        <v>105523</v>
      </c>
      <c r="N54" s="207">
        <f t="shared" si="1"/>
        <v>430.85190399998294</v>
      </c>
    </row>
    <row r="55" spans="2:14" x14ac:dyDescent="0.3">
      <c r="B55" s="152" t="s">
        <v>68</v>
      </c>
      <c r="C55" s="130">
        <v>87045</v>
      </c>
      <c r="D55" s="131">
        <v>356.68368500004357</v>
      </c>
      <c r="E55" s="130">
        <v>222</v>
      </c>
      <c r="F55" s="132">
        <v>2.0618499999999997</v>
      </c>
      <c r="G55" s="130">
        <v>12</v>
      </c>
      <c r="H55" s="131">
        <v>0.2155</v>
      </c>
      <c r="I55" s="130">
        <v>5</v>
      </c>
      <c r="J55" s="133">
        <v>3.7499999999999999E-3</v>
      </c>
      <c r="K55" s="136">
        <v>1</v>
      </c>
      <c r="L55" s="135">
        <v>0.05</v>
      </c>
      <c r="M55" s="206">
        <f t="shared" si="0"/>
        <v>87285</v>
      </c>
      <c r="N55" s="207">
        <f t="shared" si="1"/>
        <v>359.01478500004362</v>
      </c>
    </row>
    <row r="56" spans="2:14" x14ac:dyDescent="0.3">
      <c r="B56" s="151" t="s">
        <v>69</v>
      </c>
      <c r="C56" s="123">
        <v>84757</v>
      </c>
      <c r="D56" s="124">
        <v>315.66971100003008</v>
      </c>
      <c r="E56" s="123">
        <v>341</v>
      </c>
      <c r="F56" s="125">
        <v>3.3543099999999999</v>
      </c>
      <c r="G56" s="123">
        <v>38</v>
      </c>
      <c r="H56" s="124">
        <v>0.51681999999999995</v>
      </c>
      <c r="I56" s="123">
        <v>25</v>
      </c>
      <c r="J56" s="126">
        <v>3.0939999999999999E-2</v>
      </c>
      <c r="K56" s="127">
        <v>2</v>
      </c>
      <c r="L56" s="128">
        <v>6.0999999999999999E-2</v>
      </c>
      <c r="M56" s="206">
        <f t="shared" si="0"/>
        <v>85163</v>
      </c>
      <c r="N56" s="207">
        <f t="shared" si="1"/>
        <v>319.63278100003004</v>
      </c>
    </row>
    <row r="57" spans="2:14" x14ac:dyDescent="0.3">
      <c r="B57" s="152" t="s">
        <v>70</v>
      </c>
      <c r="C57" s="130">
        <v>83162</v>
      </c>
      <c r="D57" s="131">
        <v>330.7882790000308</v>
      </c>
      <c r="E57" s="130">
        <v>462</v>
      </c>
      <c r="F57" s="132">
        <v>4.3388099999999969</v>
      </c>
      <c r="G57" s="130">
        <v>29</v>
      </c>
      <c r="H57" s="131">
        <v>0.65825999999999996</v>
      </c>
      <c r="I57" s="130">
        <v>3</v>
      </c>
      <c r="J57" s="133">
        <v>2.7400000000000002E-3</v>
      </c>
      <c r="K57" s="134">
        <v>1</v>
      </c>
      <c r="L57" s="135">
        <v>3.3000000000000002E-2</v>
      </c>
      <c r="M57" s="206">
        <f t="shared" si="0"/>
        <v>83657</v>
      </c>
      <c r="N57" s="207">
        <f t="shared" si="1"/>
        <v>335.82108900003084</v>
      </c>
    </row>
    <row r="58" spans="2:14" x14ac:dyDescent="0.3">
      <c r="B58" s="153" t="s">
        <v>71</v>
      </c>
      <c r="C58" s="123">
        <v>71172</v>
      </c>
      <c r="D58" s="137">
        <v>296.3692340000099</v>
      </c>
      <c r="E58" s="123">
        <v>117</v>
      </c>
      <c r="F58" s="125">
        <v>0.98519999999999985</v>
      </c>
      <c r="G58" s="127">
        <v>16</v>
      </c>
      <c r="H58" s="124">
        <v>0.18590999999999999</v>
      </c>
      <c r="I58" s="123">
        <v>7</v>
      </c>
      <c r="J58" s="126">
        <v>1.0209999999999999E-2</v>
      </c>
      <c r="K58" s="127">
        <v>1</v>
      </c>
      <c r="L58" s="128">
        <v>2.5000000000000001E-2</v>
      </c>
      <c r="M58" s="206">
        <f t="shared" si="0"/>
        <v>71313</v>
      </c>
      <c r="N58" s="207">
        <f t="shared" si="1"/>
        <v>297.57555400000984</v>
      </c>
    </row>
    <row r="59" spans="2:14" x14ac:dyDescent="0.3">
      <c r="B59" s="152" t="s">
        <v>72</v>
      </c>
      <c r="C59" s="130">
        <v>61448</v>
      </c>
      <c r="D59" s="131">
        <v>252.43746800001838</v>
      </c>
      <c r="E59" s="130">
        <v>2491</v>
      </c>
      <c r="F59" s="132">
        <v>28.096399999999985</v>
      </c>
      <c r="G59" s="130">
        <v>212</v>
      </c>
      <c r="H59" s="131">
        <v>4.5502200000000004</v>
      </c>
      <c r="I59" s="130">
        <v>3</v>
      </c>
      <c r="J59" s="133">
        <v>3.5000000000000001E-3</v>
      </c>
      <c r="K59" s="134">
        <v>1</v>
      </c>
      <c r="L59" s="135">
        <v>0.05</v>
      </c>
      <c r="M59" s="206">
        <f t="shared" si="0"/>
        <v>64155</v>
      </c>
      <c r="N59" s="207">
        <f t="shared" si="1"/>
        <v>285.13758800001835</v>
      </c>
    </row>
    <row r="60" spans="2:14" x14ac:dyDescent="0.3">
      <c r="B60" s="153" t="s">
        <v>73</v>
      </c>
      <c r="C60" s="123">
        <v>55593</v>
      </c>
      <c r="D60" s="124">
        <v>217.97373299999049</v>
      </c>
      <c r="E60" s="123">
        <v>343</v>
      </c>
      <c r="F60" s="125">
        <v>3.2150400000000001</v>
      </c>
      <c r="G60" s="123">
        <v>206</v>
      </c>
      <c r="H60" s="124">
        <v>3.8070880000000007</v>
      </c>
      <c r="I60" s="127">
        <v>37</v>
      </c>
      <c r="J60" s="126">
        <v>6.1749999999999999E-2</v>
      </c>
      <c r="K60" s="127">
        <v>0</v>
      </c>
      <c r="L60" s="128">
        <v>0</v>
      </c>
      <c r="M60" s="206">
        <f t="shared" si="0"/>
        <v>56179</v>
      </c>
      <c r="N60" s="207">
        <f t="shared" si="1"/>
        <v>225.05761099999046</v>
      </c>
    </row>
    <row r="61" spans="2:14" x14ac:dyDescent="0.3">
      <c r="B61" s="160" t="s">
        <v>74</v>
      </c>
      <c r="C61" s="130">
        <v>47327</v>
      </c>
      <c r="D61" s="131">
        <v>159.90371400000981</v>
      </c>
      <c r="E61" s="130">
        <v>183</v>
      </c>
      <c r="F61" s="132">
        <v>1.6637999999999995</v>
      </c>
      <c r="G61" s="130">
        <v>7</v>
      </c>
      <c r="H61" s="131">
        <v>9.7000000000000003E-2</v>
      </c>
      <c r="I61" s="130">
        <v>1</v>
      </c>
      <c r="J61" s="133">
        <v>6.0999999999999997E-4</v>
      </c>
      <c r="K61" s="134">
        <v>0</v>
      </c>
      <c r="L61" s="135">
        <v>0</v>
      </c>
      <c r="M61" s="206">
        <f t="shared" si="0"/>
        <v>47518</v>
      </c>
      <c r="N61" s="207">
        <f t="shared" si="1"/>
        <v>161.66512400000983</v>
      </c>
    </row>
    <row r="62" spans="2:14" s="24" customFormat="1" x14ac:dyDescent="0.3">
      <c r="B62" s="153" t="s">
        <v>75</v>
      </c>
      <c r="C62" s="123">
        <v>25691</v>
      </c>
      <c r="D62" s="137">
        <v>102.24123299999836</v>
      </c>
      <c r="E62" s="123">
        <v>10</v>
      </c>
      <c r="F62" s="125">
        <v>7.1199999999999999E-2</v>
      </c>
      <c r="G62" s="123">
        <v>0</v>
      </c>
      <c r="H62" s="124">
        <v>0</v>
      </c>
      <c r="I62" s="127">
        <v>3</v>
      </c>
      <c r="J62" s="126">
        <v>4.2500000000000003E-3</v>
      </c>
      <c r="K62" s="127">
        <v>0</v>
      </c>
      <c r="L62" s="128">
        <v>0</v>
      </c>
      <c r="M62" s="206">
        <f t="shared" si="0"/>
        <v>25704</v>
      </c>
      <c r="N62" s="207">
        <f t="shared" si="1"/>
        <v>102.31668299999836</v>
      </c>
    </row>
    <row r="63" spans="2:14" x14ac:dyDescent="0.3">
      <c r="B63" s="155" t="s">
        <v>79</v>
      </c>
      <c r="C63" s="138">
        <v>463</v>
      </c>
      <c r="D63" s="139">
        <v>5.3762899999999965</v>
      </c>
      <c r="E63" s="138">
        <v>12</v>
      </c>
      <c r="F63" s="140">
        <v>6.5500000000000003E-2</v>
      </c>
      <c r="G63" s="138">
        <v>11</v>
      </c>
      <c r="H63" s="139">
        <v>0.27909999999999996</v>
      </c>
      <c r="I63" s="138">
        <v>1</v>
      </c>
      <c r="J63" s="141">
        <v>2E-3</v>
      </c>
      <c r="K63" s="142">
        <v>0</v>
      </c>
      <c r="L63" s="143">
        <v>0</v>
      </c>
      <c r="M63" s="206">
        <f t="shared" si="0"/>
        <v>487</v>
      </c>
      <c r="N63" s="207">
        <f t="shared" si="1"/>
        <v>5.722889999999996</v>
      </c>
    </row>
    <row r="64" spans="2:14" x14ac:dyDescent="0.3">
      <c r="B64" s="150" t="s">
        <v>62</v>
      </c>
      <c r="C64" s="144">
        <f t="shared" ref="C64:N64" si="2">SUM(C52:C63)</f>
        <v>856744</v>
      </c>
      <c r="D64" s="145">
        <f t="shared" si="2"/>
        <v>3424.3204540000929</v>
      </c>
      <c r="E64" s="144">
        <f t="shared" si="2"/>
        <v>5431</v>
      </c>
      <c r="F64" s="145">
        <f t="shared" si="2"/>
        <v>53.05889999999998</v>
      </c>
      <c r="G64" s="144">
        <f t="shared" si="2"/>
        <v>653</v>
      </c>
      <c r="H64" s="145">
        <f t="shared" si="2"/>
        <v>12.026347999999999</v>
      </c>
      <c r="I64" s="144">
        <f t="shared" si="2"/>
        <v>105</v>
      </c>
      <c r="J64" s="145">
        <f t="shared" si="2"/>
        <v>0.14425000000000002</v>
      </c>
      <c r="K64" s="144">
        <f t="shared" si="2"/>
        <v>11</v>
      </c>
      <c r="L64" s="145">
        <f t="shared" si="2"/>
        <v>0.36968000000000006</v>
      </c>
      <c r="M64" s="144">
        <f t="shared" si="2"/>
        <v>862944</v>
      </c>
      <c r="N64" s="145">
        <f t="shared" si="2"/>
        <v>3489.9196320000924</v>
      </c>
    </row>
    <row r="66" spans="2:2" x14ac:dyDescent="0.3">
      <c r="B66" s="14" t="s">
        <v>58</v>
      </c>
    </row>
  </sheetData>
  <hyperlinks>
    <hyperlink ref="B66" location="Information!A1" display="Return to information tab" xr:uid="{AA07392F-1FAA-4256-B218-18FD3E83E075}"/>
  </hyperlinks>
  <pageMargins left="0.7" right="0.7" top="0.75" bottom="0.75" header="0.3" footer="0.3"/>
  <pageSetup paperSize="9" orientation="portrait" r:id="rId1"/>
  <headerFooter>
    <oddFooter>&amp;C_x000D_&amp;1#&amp;"Calibri"&amp;10&amp;K000000 OFFICIAL-InternalOnly</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Select_x0020_Content_x0020_Type_x0020_Above xmlns="0ce99671-f09b-4148-8a46-ffda6f023446" xsi:nil="true"/>
    <Classification xmlns="0ce99671-f09b-4148-8a46-ffda6f023446">Unclassified</Classification>
    <_ip_UnifiedCompliancePolicyProperties xmlns="http://schemas.microsoft.com/sharepoint/v3" xsi:nil="true"/>
    <Descriptor xmlns="0ce99671-f09b-4148-8a46-ffda6f0234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Select Content Type" ma:contentTypeID="0x010100225A259685941848877D3B9290CD743E00530BE65E8B5B0F4B89D2A91415F264B8" ma:contentTypeVersion="13" ma:contentTypeDescription="Select Content Type from drop-down above" ma:contentTypeScope="" ma:versionID="5874a1189b88610d039e05d598fa5c53">
  <xsd:schema xmlns:xsd="http://www.w3.org/2001/XMLSchema" xmlns:xs="http://www.w3.org/2001/XMLSchema" xmlns:p="http://schemas.microsoft.com/office/2006/metadata/properties" xmlns:ns1="http://schemas.microsoft.com/sharepoint/v3" xmlns:ns2="0ce99671-f09b-4148-8a46-ffda6f023446" targetNamespace="http://schemas.microsoft.com/office/2006/metadata/properties" ma:root="true" ma:fieldsID="05b6381a3176ba84eca64f1a6265af44" ns1:_="" ns2:_="">
    <xsd:import namespace="http://schemas.microsoft.com/sharepoint/v3"/>
    <xsd:import namespace="0ce99671-f09b-4148-8a46-ffda6f023446"/>
    <xsd:element name="properties">
      <xsd:complexType>
        <xsd:sequence>
          <xsd:element name="documentManagement">
            <xsd:complexType>
              <xsd:all>
                <xsd:element ref="ns2:Select_x0020_Content_x0020_Type_x0020_Above" minOccurs="0"/>
                <xsd:element ref="ns2:Classification" minOccurs="0"/>
                <xsd:element ref="ns2:Descriptor" minOccurs="0"/>
                <xsd:element ref="ns2:SharedWithUsers" minOccurs="0"/>
                <xsd:element ref="ns2:SharedWithDetail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e99671-f09b-4148-8a46-ffda6f023446" elementFormDefault="qualified">
    <xsd:import namespace="http://schemas.microsoft.com/office/2006/documentManagement/types"/>
    <xsd:import namespace="http://schemas.microsoft.com/office/infopath/2007/PartnerControls"/>
    <xsd:element name="Select_x0020_Content_x0020_Type_x0020_Above" ma:index="1" nillable="true" ma:displayName="Select Content Type Above" ma:description="Ensure you select the correct Content Type" ma:hidden="true" ma:internalName="Select_x0020_Content_x0020_Type_x0020_Above" ma:readOnly="false">
      <xsd:simpleType>
        <xsd:restriction base="dms:Text">
          <xsd:maxLength value="1"/>
        </xsd:restriction>
      </xsd:simpleType>
    </xsd:element>
    <xsd:element name="Classification" ma:index="3"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4"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CBC38F55-8DFB-4628-AD00-903288A70EAB}">
  <ds:schemaRefs>
    <ds:schemaRef ds:uri="http://schemas.microsoft.com/office/2006/metadata/properties"/>
    <ds:schemaRef ds:uri="http://schemas.microsoft.com/office/infopath/2007/PartnerControls"/>
    <ds:schemaRef ds:uri="http://schemas.microsoft.com/sharepoint/v3"/>
    <ds:schemaRef ds:uri="0ce99671-f09b-4148-8a46-ffda6f023446"/>
  </ds:schemaRefs>
</ds:datastoreItem>
</file>

<file path=customXml/itemProps2.xml><?xml version="1.0" encoding="utf-8"?>
<ds:datastoreItem xmlns:ds="http://schemas.openxmlformats.org/officeDocument/2006/customXml" ds:itemID="{15AA53AA-BBEF-4220-A853-82A060EF98EC}">
  <ds:schemaRefs>
    <ds:schemaRef ds:uri="http://schemas.microsoft.com/sharepoint/v3/contenttype/forms"/>
  </ds:schemaRefs>
</ds:datastoreItem>
</file>

<file path=customXml/itemProps3.xml><?xml version="1.0" encoding="utf-8"?>
<ds:datastoreItem xmlns:ds="http://schemas.openxmlformats.org/officeDocument/2006/customXml" ds:itemID="{AEE51EC2-99AA-439B-87BB-2D7049F5C0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ce99671-f09b-4148-8a46-ffda6f0234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77E76E8-3DA8-4F9D-A2F7-454D1182658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20</vt:i4>
      </vt:variant>
    </vt:vector>
  </HeadingPairs>
  <TitlesOfParts>
    <vt:vector size="62" baseType="lpstr">
      <vt:lpstr>Information</vt:lpstr>
      <vt:lpstr>Scheme Years</vt:lpstr>
      <vt:lpstr>Fig 2.1</vt:lpstr>
      <vt:lpstr>Fig 2.2</vt:lpstr>
      <vt:lpstr>Fig 2.3</vt:lpstr>
      <vt:lpstr>Fig 2.4</vt:lpstr>
      <vt:lpstr>Fig 2.5</vt:lpstr>
      <vt:lpstr>Fig 2.6</vt:lpstr>
      <vt:lpstr>Fig 2.7</vt:lpstr>
      <vt:lpstr>Fig 2.8</vt:lpstr>
      <vt:lpstr>Fig 2.9</vt:lpstr>
      <vt:lpstr>Fig 3.1</vt:lpstr>
      <vt:lpstr>Fig 3.2</vt:lpstr>
      <vt:lpstr>Fig 3.3</vt:lpstr>
      <vt:lpstr>Fig 3.4</vt:lpstr>
      <vt:lpstr>Fig 3.5</vt:lpstr>
      <vt:lpstr>Fig 3.6</vt:lpstr>
      <vt:lpstr>Fig 3.7</vt:lpstr>
      <vt:lpstr>Fig 3.8</vt:lpstr>
      <vt:lpstr>Fig 3.9</vt:lpstr>
      <vt:lpstr>Fig 4.1</vt:lpstr>
      <vt:lpstr>Fig 4.2</vt:lpstr>
      <vt:lpstr>Fig 4.3</vt:lpstr>
      <vt:lpstr>Fig 4.4</vt:lpstr>
      <vt:lpstr>Fig 4.5</vt:lpstr>
      <vt:lpstr>Fig 4.6</vt:lpstr>
      <vt:lpstr>Fig 5.1</vt:lpstr>
      <vt:lpstr>Fig 5.2</vt:lpstr>
      <vt:lpstr>Fig 5.3</vt:lpstr>
      <vt:lpstr>Fig 5.4</vt:lpstr>
      <vt:lpstr>Fig 5.5</vt:lpstr>
      <vt:lpstr>Fig 6.1</vt:lpstr>
      <vt:lpstr>Fig 6.2</vt:lpstr>
      <vt:lpstr>Fig 6.3</vt:lpstr>
      <vt:lpstr>Fig 6.4</vt:lpstr>
      <vt:lpstr>Fig A1.1</vt:lpstr>
      <vt:lpstr>Fig A1.2</vt:lpstr>
      <vt:lpstr>Fig A2.1</vt:lpstr>
      <vt:lpstr>Fig A3.1</vt:lpstr>
      <vt:lpstr>Fig A3.2</vt:lpstr>
      <vt:lpstr>Fig A3.3</vt:lpstr>
      <vt:lpstr>Fig A4.1</vt:lpstr>
      <vt:lpstr>'Fig 4.1'!_ftn1</vt:lpstr>
      <vt:lpstr>'Fig 4.1'!_ftnref1</vt:lpstr>
      <vt:lpstr>'Fig 4.2'!_ftnref1</vt:lpstr>
      <vt:lpstr>'Fig 4.3'!_ftnref1</vt:lpstr>
      <vt:lpstr>'Fig 4.4'!_ftnref1</vt:lpstr>
      <vt:lpstr>'Fig 4.5'!_ftnref1</vt:lpstr>
      <vt:lpstr>'Fig 4.6'!_ftnref1</vt:lpstr>
      <vt:lpstr>'Fig 5.1'!_ftnref1</vt:lpstr>
      <vt:lpstr>'Fig 5.2'!_ftnref1</vt:lpstr>
      <vt:lpstr>'Fig 5.3'!_ftnref1</vt:lpstr>
      <vt:lpstr>'Fig 5.4'!_ftnref1</vt:lpstr>
      <vt:lpstr>'Fig 5.5'!_Toc84002021</vt:lpstr>
      <vt:lpstr>'Fig 6.1'!_Toc84002021</vt:lpstr>
      <vt:lpstr>'Fig 6.4'!_Toc84002021</vt:lpstr>
      <vt:lpstr>'Fig A1.1'!_Toc84002021</vt:lpstr>
      <vt:lpstr>'Fig A1.2'!_Toc84002021</vt:lpstr>
      <vt:lpstr>'Fig A2.1'!_Toc84002021</vt:lpstr>
      <vt:lpstr>'Fig A3.1'!_Toc84002021</vt:lpstr>
      <vt:lpstr>'Fig A3.2'!_Toc84002021</vt:lpstr>
      <vt:lpstr>'Fig A3.3'!_Toc84002021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Feed-in Tariffs Annual Report SY14 dataset</dc:title>
  <dc:subject/>
  <dc:creator/>
  <cp:keywords/>
  <dc:description/>
  <cp:lastModifiedBy/>
  <cp:revision>1</cp:revision>
  <dcterms:created xsi:type="dcterms:W3CDTF">2024-12-10T12:11:35Z</dcterms:created>
  <dcterms:modified xsi:type="dcterms:W3CDTF">2024-12-10T18:57:08Z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5ba715ad-0bbe-4def-b1fe-dbcedac1a0e0</vt:lpwstr>
  </property>
  <property fmtid="{D5CDD505-2E9C-101B-9397-08002B2CF9AE}" pid="3" name="bjDocumentSecurityLabel">
    <vt:lpwstr>This item has no classification</vt:lpwstr>
  </property>
  <property fmtid="{D5CDD505-2E9C-101B-9397-08002B2CF9AE}" pid="4" name="bjClsUserRVM">
    <vt:lpwstr>[]</vt:lpwstr>
  </property>
  <property fmtid="{D5CDD505-2E9C-101B-9397-08002B2CF9AE}" pid="5" name="bjSaver">
    <vt:lpwstr>k8KGpKy5ZknlBvrBPEmstGUrmPM/M5mw</vt:lpwstr>
  </property>
  <property fmtid="{D5CDD505-2E9C-101B-9397-08002B2CF9AE}" pid="6" name="ContentTypeId">
    <vt:lpwstr>0x010100225A259685941848877D3B9290CD743E00530BE65E8B5B0F4B89D2A91415F264B8</vt:lpwstr>
  </property>
</Properties>
</file>