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showInkAnnotation="0"/>
  <mc:AlternateContent xmlns:mc="http://schemas.openxmlformats.org/markup-compatibility/2006">
    <mc:Choice Requires="x15">
      <x15ac:absPath xmlns:x15ac="http://schemas.microsoft.com/office/spreadsheetml/2010/11/ac" url="https://ofgemcloud-my.sharepoint.com/personal/erin_baillie_ofgem_gov_uk/Documents/Desktop/97361/"/>
    </mc:Choice>
  </mc:AlternateContent>
  <xr:revisionPtr revIDLastSave="6" documentId="8_{0DBAEAC5-1F08-41FB-9827-9B1FCE08C345}" xr6:coauthVersionLast="47" xr6:coauthVersionMax="47" xr10:uidLastSave="{B7CA8B28-8061-4396-8D71-6EBA5391BC90}"/>
  <bookViews>
    <workbookView xWindow="6075" yWindow="-16320" windowWidth="29040" windowHeight="15840" tabRatio="769" firstSheet="6" activeTab="15"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f WHD" sheetId="17" r:id="rId11"/>
    <sheet name="3j GGL" sheetId="47" r:id="rId12"/>
    <sheet name="3e ECO" sheetId="18" r:id="rId13"/>
    <sheet name="3h Losses" sheetId="34" r:id="rId14"/>
    <sheet name="3g AAHEDC" sheetId="21" r:id="rId15"/>
    <sheet name="3i New FIT methodology" sheetId="45" r:id="rId16"/>
    <sheet name="3k NCC" sheetId="4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Hlk184116902" localSheetId="1">Notes!$D$164</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9" i="48" l="1"/>
  <c r="AK18" i="48"/>
  <c r="AH64" i="42" l="1"/>
  <c r="AI64" i="42"/>
  <c r="AJ64" i="42"/>
  <c r="AK64" i="42"/>
  <c r="AL64" i="42"/>
  <c r="AM64" i="42"/>
  <c r="AN64" i="42"/>
  <c r="AO64" i="42"/>
  <c r="AP64" i="42"/>
  <c r="AQ64" i="42"/>
  <c r="AR64" i="42"/>
  <c r="AS64" i="42"/>
  <c r="AT64" i="42"/>
  <c r="AU64" i="42"/>
  <c r="AV64" i="42"/>
  <c r="AW64" i="42"/>
  <c r="AX64" i="42"/>
  <c r="AY64" i="42"/>
  <c r="AZ64" i="42"/>
  <c r="BA64" i="42"/>
  <c r="BB64" i="42"/>
  <c r="BC64" i="42"/>
  <c r="BD64" i="42"/>
  <c r="BE64" i="42"/>
  <c r="AH58" i="42"/>
  <c r="AI58" i="42"/>
  <c r="AJ58" i="42"/>
  <c r="AK58" i="42"/>
  <c r="AL58" i="42"/>
  <c r="AM58" i="42"/>
  <c r="AN58" i="42"/>
  <c r="AO58" i="42"/>
  <c r="AP58" i="42"/>
  <c r="AQ58" i="42"/>
  <c r="AR58" i="42"/>
  <c r="AS58" i="42"/>
  <c r="AT58" i="42"/>
  <c r="AU58" i="42"/>
  <c r="AV58" i="42"/>
  <c r="AW58" i="42"/>
  <c r="AX58" i="42"/>
  <c r="AY58" i="42"/>
  <c r="AZ58" i="42"/>
  <c r="BA58" i="42"/>
  <c r="BB58" i="42"/>
  <c r="BC58" i="42"/>
  <c r="BD58" i="42"/>
  <c r="BE58" i="42"/>
  <c r="G15" i="42"/>
  <c r="H15" i="42"/>
  <c r="I15" i="42"/>
  <c r="J15" i="42"/>
  <c r="K15" i="42"/>
  <c r="L15" i="42"/>
  <c r="M15" i="42"/>
  <c r="G16" i="42"/>
  <c r="H16" i="42"/>
  <c r="I16" i="42"/>
  <c r="J16" i="42"/>
  <c r="K16" i="42"/>
  <c r="L16" i="42"/>
  <c r="M16" i="42"/>
  <c r="G17" i="42"/>
  <c r="H17" i="42"/>
  <c r="I17" i="42"/>
  <c r="J17" i="42"/>
  <c r="K17" i="42"/>
  <c r="L17" i="42"/>
  <c r="M17" i="42"/>
  <c r="G18" i="42"/>
  <c r="H18" i="42"/>
  <c r="I18" i="42"/>
  <c r="J18" i="42"/>
  <c r="K18" i="42"/>
  <c r="L18" i="42"/>
  <c r="M18" i="42"/>
  <c r="G19" i="42"/>
  <c r="H19" i="42"/>
  <c r="I19" i="42"/>
  <c r="J19" i="42"/>
  <c r="K19" i="42"/>
  <c r="L19" i="42"/>
  <c r="M19" i="42"/>
  <c r="G20" i="42"/>
  <c r="H20" i="42"/>
  <c r="I20" i="42"/>
  <c r="J20" i="42"/>
  <c r="K20" i="42"/>
  <c r="L20" i="42"/>
  <c r="M20" i="42"/>
  <c r="G21" i="42"/>
  <c r="H21" i="42"/>
  <c r="I21" i="42"/>
  <c r="J21" i="42"/>
  <c r="K21" i="42"/>
  <c r="L21" i="42"/>
  <c r="M21" i="42"/>
  <c r="G22" i="42"/>
  <c r="H22" i="42"/>
  <c r="I22" i="42"/>
  <c r="J22" i="42"/>
  <c r="K22" i="42"/>
  <c r="L22" i="42"/>
  <c r="M22" i="42"/>
  <c r="G23" i="42"/>
  <c r="H23" i="42"/>
  <c r="I23" i="42"/>
  <c r="J23" i="42"/>
  <c r="K23" i="42"/>
  <c r="L23" i="42"/>
  <c r="M23" i="42"/>
  <c r="G24" i="42"/>
  <c r="H24" i="42"/>
  <c r="I24" i="42"/>
  <c r="J24" i="42"/>
  <c r="K24" i="42"/>
  <c r="L24" i="42"/>
  <c r="M24" i="42"/>
  <c r="G25" i="42"/>
  <c r="H25" i="42"/>
  <c r="I25" i="42"/>
  <c r="J25" i="42"/>
  <c r="K25" i="42"/>
  <c r="L25" i="42"/>
  <c r="M25" i="42"/>
  <c r="G26" i="42"/>
  <c r="H26" i="42"/>
  <c r="I26" i="42"/>
  <c r="J26" i="42"/>
  <c r="K26" i="42"/>
  <c r="L26" i="42"/>
  <c r="M26" i="42"/>
  <c r="G27" i="42"/>
  <c r="H27" i="42"/>
  <c r="I27" i="42"/>
  <c r="J27" i="42"/>
  <c r="K27" i="42"/>
  <c r="L27" i="42"/>
  <c r="M27" i="42"/>
  <c r="G28" i="42"/>
  <c r="H28" i="42"/>
  <c r="I28" i="42"/>
  <c r="J28" i="42"/>
  <c r="K28" i="42"/>
  <c r="L28" i="42"/>
  <c r="M28" i="42"/>
  <c r="G29" i="42"/>
  <c r="H29" i="42"/>
  <c r="I29" i="42"/>
  <c r="J29" i="42"/>
  <c r="K29" i="42"/>
  <c r="L29" i="42"/>
  <c r="M29" i="42"/>
  <c r="G30" i="42"/>
  <c r="H30" i="42"/>
  <c r="I30" i="42"/>
  <c r="J30" i="42"/>
  <c r="K30" i="42"/>
  <c r="L30" i="42"/>
  <c r="M30" i="42"/>
  <c r="G31" i="42"/>
  <c r="H31" i="42"/>
  <c r="I31" i="42"/>
  <c r="J31" i="42"/>
  <c r="K31" i="42"/>
  <c r="L31" i="42"/>
  <c r="M31" i="42"/>
  <c r="G32" i="42"/>
  <c r="H32" i="42"/>
  <c r="I32" i="42"/>
  <c r="J32" i="42"/>
  <c r="K32" i="42"/>
  <c r="L32" i="42"/>
  <c r="M32" i="42"/>
  <c r="G33" i="42"/>
  <c r="H33" i="42"/>
  <c r="I33" i="42"/>
  <c r="J33" i="42"/>
  <c r="K33" i="42"/>
  <c r="L33" i="42"/>
  <c r="M33" i="42"/>
  <c r="G34" i="42"/>
  <c r="H34" i="42"/>
  <c r="I34" i="42"/>
  <c r="J34" i="42"/>
  <c r="K34" i="42"/>
  <c r="L34" i="42"/>
  <c r="M34" i="42"/>
  <c r="G35" i="42"/>
  <c r="H35" i="42"/>
  <c r="I35" i="42"/>
  <c r="J35" i="42"/>
  <c r="K35" i="42"/>
  <c r="L35" i="42"/>
  <c r="M35" i="42"/>
  <c r="G36" i="42"/>
  <c r="H36" i="42"/>
  <c r="I36" i="42"/>
  <c r="J36" i="42"/>
  <c r="K36" i="42"/>
  <c r="L36" i="42"/>
  <c r="M36" i="42"/>
  <c r="G37" i="42"/>
  <c r="H37" i="42"/>
  <c r="I37" i="42"/>
  <c r="J37" i="42"/>
  <c r="K37" i="42"/>
  <c r="L37" i="42"/>
  <c r="M37" i="42"/>
  <c r="G38" i="42"/>
  <c r="H38" i="42"/>
  <c r="I38" i="42"/>
  <c r="J38" i="42"/>
  <c r="K38" i="42"/>
  <c r="L38" i="42"/>
  <c r="M38" i="42"/>
  <c r="G39" i="42"/>
  <c r="H39" i="42"/>
  <c r="I39" i="42"/>
  <c r="J39" i="42"/>
  <c r="K39" i="42"/>
  <c r="L39" i="42"/>
  <c r="M39" i="42"/>
  <c r="G40" i="42"/>
  <c r="H40" i="42"/>
  <c r="I40" i="42"/>
  <c r="J40" i="42"/>
  <c r="K40" i="42"/>
  <c r="L40" i="42"/>
  <c r="M40" i="42"/>
  <c r="G41" i="42"/>
  <c r="H41" i="42"/>
  <c r="I41" i="42"/>
  <c r="J41" i="42"/>
  <c r="K41" i="42"/>
  <c r="L41" i="42"/>
  <c r="M41" i="42"/>
  <c r="G42" i="42"/>
  <c r="H42" i="42"/>
  <c r="I42" i="42"/>
  <c r="J42" i="42"/>
  <c r="K42" i="42"/>
  <c r="L42" i="42"/>
  <c r="M42" i="42"/>
  <c r="N42" i="42"/>
  <c r="N41" i="42"/>
  <c r="N40" i="42"/>
  <c r="N39" i="42"/>
  <c r="N38" i="42"/>
  <c r="N37" i="42"/>
  <c r="N36" i="42"/>
  <c r="N35" i="42"/>
  <c r="N34" i="42"/>
  <c r="N33" i="42"/>
  <c r="N32" i="42"/>
  <c r="N31" i="42"/>
  <c r="N30" i="42"/>
  <c r="N29" i="42"/>
  <c r="N28" i="42"/>
  <c r="N27" i="42"/>
  <c r="N26" i="42"/>
  <c r="N25" i="42"/>
  <c r="N24" i="42"/>
  <c r="N23" i="42"/>
  <c r="N22" i="42"/>
  <c r="N21" i="42"/>
  <c r="N20" i="42"/>
  <c r="N19" i="42"/>
  <c r="N18" i="42"/>
  <c r="N17" i="42"/>
  <c r="N16" i="42"/>
  <c r="N15" i="42"/>
  <c r="T16" i="42"/>
  <c r="Q17" i="42"/>
  <c r="U17" i="42"/>
  <c r="S19" i="42"/>
  <c r="P20" i="42"/>
  <c r="T20" i="42"/>
  <c r="Q21" i="42"/>
  <c r="U21" i="42"/>
  <c r="S23" i="42"/>
  <c r="P24" i="42"/>
  <c r="T24" i="42"/>
  <c r="Q25" i="42"/>
  <c r="U25" i="42"/>
  <c r="S27" i="42"/>
  <c r="P28" i="42"/>
  <c r="T28" i="42"/>
  <c r="Q29" i="42"/>
  <c r="U29" i="42"/>
  <c r="R30" i="42"/>
  <c r="V30" i="42"/>
  <c r="P32" i="42"/>
  <c r="T32" i="42"/>
  <c r="Q33" i="42"/>
  <c r="U33" i="42"/>
  <c r="R34" i="42"/>
  <c r="V34" i="42"/>
  <c r="P36" i="42"/>
  <c r="T36" i="42"/>
  <c r="Q37" i="42"/>
  <c r="U37" i="42"/>
  <c r="R38" i="42"/>
  <c r="V38" i="42"/>
  <c r="P40" i="42"/>
  <c r="T40" i="42"/>
  <c r="Q41" i="42"/>
  <c r="U41" i="42"/>
  <c r="R42" i="42"/>
  <c r="V42" i="42"/>
  <c r="W27" i="42"/>
  <c r="W23" i="42"/>
  <c r="W19" i="42"/>
  <c r="W15" i="42"/>
  <c r="Y15" i="42"/>
  <c r="Z15" i="42"/>
  <c r="AA15" i="42"/>
  <c r="AB15" i="42"/>
  <c r="AC15" i="42"/>
  <c r="AD15" i="42"/>
  <c r="AE15" i="42"/>
  <c r="AF15" i="42"/>
  <c r="Y16" i="42"/>
  <c r="Z16" i="42"/>
  <c r="AA16" i="42"/>
  <c r="AB16" i="42"/>
  <c r="AC16" i="42"/>
  <c r="AD16" i="42"/>
  <c r="AE16" i="42"/>
  <c r="AF16" i="42"/>
  <c r="Y17" i="42"/>
  <c r="Z17" i="42"/>
  <c r="AA17" i="42"/>
  <c r="AB17" i="42"/>
  <c r="AC17" i="42"/>
  <c r="AD17" i="42"/>
  <c r="AE17" i="42"/>
  <c r="AF17" i="42"/>
  <c r="Y18" i="42"/>
  <c r="Z18" i="42"/>
  <c r="AA18" i="42"/>
  <c r="AB18" i="42"/>
  <c r="AC18" i="42"/>
  <c r="AD18" i="42"/>
  <c r="AE18" i="42"/>
  <c r="AF18" i="42"/>
  <c r="Y19" i="42"/>
  <c r="Z19" i="42"/>
  <c r="AA19" i="42"/>
  <c r="AB19" i="42"/>
  <c r="AC19" i="42"/>
  <c r="AD19" i="42"/>
  <c r="AE19" i="42"/>
  <c r="AF19" i="42"/>
  <c r="Y20" i="42"/>
  <c r="Z20" i="42"/>
  <c r="AA20" i="42"/>
  <c r="AB20" i="42"/>
  <c r="AC20" i="42"/>
  <c r="AD20" i="42"/>
  <c r="AE20" i="42"/>
  <c r="AF20" i="42"/>
  <c r="Y21" i="42"/>
  <c r="Z21" i="42"/>
  <c r="AA21" i="42"/>
  <c r="AB21" i="42"/>
  <c r="AC21" i="42"/>
  <c r="AD21" i="42"/>
  <c r="AE21" i="42"/>
  <c r="AF21" i="42"/>
  <c r="Y22" i="42"/>
  <c r="Z22" i="42"/>
  <c r="AA22" i="42"/>
  <c r="AB22" i="42"/>
  <c r="AC22" i="42"/>
  <c r="AD22" i="42"/>
  <c r="AE22" i="42"/>
  <c r="AF22" i="42"/>
  <c r="Y23" i="42"/>
  <c r="Z23" i="42"/>
  <c r="AA23" i="42"/>
  <c r="AB23" i="42"/>
  <c r="AC23" i="42"/>
  <c r="AD23" i="42"/>
  <c r="AE23" i="42"/>
  <c r="AF23" i="42"/>
  <c r="Y24" i="42"/>
  <c r="Z24" i="42"/>
  <c r="AA24" i="42"/>
  <c r="AB24" i="42"/>
  <c r="AC24" i="42"/>
  <c r="AD24" i="42"/>
  <c r="AE24" i="42"/>
  <c r="AF24" i="42"/>
  <c r="Y25" i="42"/>
  <c r="Z25" i="42"/>
  <c r="AA25" i="42"/>
  <c r="AB25" i="42"/>
  <c r="AC25" i="42"/>
  <c r="AD25" i="42"/>
  <c r="AE25" i="42"/>
  <c r="AF25" i="42"/>
  <c r="Y26" i="42"/>
  <c r="Z26" i="42"/>
  <c r="AA26" i="42"/>
  <c r="AB26" i="42"/>
  <c r="AC26" i="42"/>
  <c r="AD26" i="42"/>
  <c r="AE26" i="42"/>
  <c r="AF26" i="42"/>
  <c r="Y27" i="42"/>
  <c r="Z27" i="42"/>
  <c r="AA27" i="42"/>
  <c r="AB27" i="42"/>
  <c r="AC27" i="42"/>
  <c r="AD27" i="42"/>
  <c r="AE27" i="42"/>
  <c r="AF27" i="42"/>
  <c r="Y28" i="42"/>
  <c r="Z28" i="42"/>
  <c r="AA28" i="42"/>
  <c r="AB28" i="42"/>
  <c r="AC28" i="42"/>
  <c r="AD28" i="42"/>
  <c r="AE28" i="42"/>
  <c r="AF28" i="42"/>
  <c r="Y29" i="42"/>
  <c r="Z29" i="42"/>
  <c r="AA29" i="42"/>
  <c r="AB29" i="42"/>
  <c r="AC29" i="42"/>
  <c r="AD29" i="42"/>
  <c r="AE29" i="42"/>
  <c r="AF29" i="42"/>
  <c r="Y30" i="42"/>
  <c r="Z30" i="42"/>
  <c r="AA30" i="42"/>
  <c r="AB30" i="42"/>
  <c r="AC30" i="42"/>
  <c r="AD30" i="42"/>
  <c r="AE30" i="42"/>
  <c r="AF30" i="42"/>
  <c r="Y31" i="42"/>
  <c r="Z31" i="42"/>
  <c r="AA31" i="42"/>
  <c r="AB31" i="42"/>
  <c r="AC31" i="42"/>
  <c r="AD31" i="42"/>
  <c r="AE31" i="42"/>
  <c r="AF31" i="42"/>
  <c r="Y32" i="42"/>
  <c r="Z32" i="42"/>
  <c r="AA32" i="42"/>
  <c r="AB32" i="42"/>
  <c r="AC32" i="42"/>
  <c r="AD32" i="42"/>
  <c r="AE32" i="42"/>
  <c r="AF32" i="42"/>
  <c r="Y33" i="42"/>
  <c r="Z33" i="42"/>
  <c r="AA33" i="42"/>
  <c r="AB33" i="42"/>
  <c r="AC33" i="42"/>
  <c r="AD33" i="42"/>
  <c r="AE33" i="42"/>
  <c r="AF33" i="42"/>
  <c r="Y34" i="42"/>
  <c r="Z34" i="42"/>
  <c r="AA34" i="42"/>
  <c r="AB34" i="42"/>
  <c r="AC34" i="42"/>
  <c r="AD34" i="42"/>
  <c r="AE34" i="42"/>
  <c r="AF34" i="42"/>
  <c r="Y35" i="42"/>
  <c r="Z35" i="42"/>
  <c r="AA35" i="42"/>
  <c r="AB35" i="42"/>
  <c r="AC35" i="42"/>
  <c r="AD35" i="42"/>
  <c r="AE35" i="42"/>
  <c r="AF35" i="42"/>
  <c r="Y36" i="42"/>
  <c r="Z36" i="42"/>
  <c r="AA36" i="42"/>
  <c r="AB36" i="42"/>
  <c r="AC36" i="42"/>
  <c r="AD36" i="42"/>
  <c r="AE36" i="42"/>
  <c r="AF36" i="42"/>
  <c r="Y37" i="42"/>
  <c r="Z37" i="42"/>
  <c r="AA37" i="42"/>
  <c r="AB37" i="42"/>
  <c r="AC37" i="42"/>
  <c r="AD37" i="42"/>
  <c r="AE37" i="42"/>
  <c r="AF37" i="42"/>
  <c r="Y38" i="42"/>
  <c r="Z38" i="42"/>
  <c r="AA38" i="42"/>
  <c r="AB38" i="42"/>
  <c r="AC38" i="42"/>
  <c r="AD38" i="42"/>
  <c r="AE38" i="42"/>
  <c r="AF38" i="42"/>
  <c r="Y39" i="42"/>
  <c r="Z39" i="42"/>
  <c r="AA39" i="42"/>
  <c r="AB39" i="42"/>
  <c r="AC39" i="42"/>
  <c r="AD39" i="42"/>
  <c r="AE39" i="42"/>
  <c r="AF39" i="42"/>
  <c r="Y40" i="42"/>
  <c r="Z40" i="42"/>
  <c r="AA40" i="42"/>
  <c r="AB40" i="42"/>
  <c r="AC40" i="42"/>
  <c r="AD40" i="42"/>
  <c r="AE40" i="42"/>
  <c r="AF40" i="42"/>
  <c r="Y41" i="42"/>
  <c r="Z41" i="42"/>
  <c r="AA41" i="42"/>
  <c r="AB41" i="42"/>
  <c r="AC41" i="42"/>
  <c r="AD41" i="42"/>
  <c r="AE41" i="42"/>
  <c r="AF41" i="42"/>
  <c r="Y42" i="42"/>
  <c r="Z42" i="42"/>
  <c r="AA42" i="42"/>
  <c r="AB42" i="42"/>
  <c r="AC42" i="42"/>
  <c r="AD42" i="42"/>
  <c r="AE42" i="42"/>
  <c r="AF42" i="42"/>
  <c r="AG30" i="42"/>
  <c r="AG31" i="42"/>
  <c r="AG32" i="42"/>
  <c r="AG33" i="42"/>
  <c r="AG34" i="42"/>
  <c r="AG35" i="42"/>
  <c r="AG36" i="42"/>
  <c r="AG37" i="42"/>
  <c r="AG38" i="42"/>
  <c r="AG39" i="42"/>
  <c r="AG40" i="42"/>
  <c r="AG41" i="42"/>
  <c r="AG42" i="42"/>
  <c r="AG29" i="42"/>
  <c r="AG16" i="42"/>
  <c r="AG17" i="42"/>
  <c r="AG18" i="42"/>
  <c r="AG19" i="42"/>
  <c r="AG20" i="42"/>
  <c r="AG21" i="42"/>
  <c r="AG22" i="42"/>
  <c r="AG23" i="42"/>
  <c r="AG24" i="42"/>
  <c r="AG25" i="42"/>
  <c r="AG26" i="42"/>
  <c r="AG27" i="42"/>
  <c r="AG28" i="42"/>
  <c r="AG15" i="42"/>
  <c r="H26" i="22"/>
  <c r="I26" i="22"/>
  <c r="J26" i="22"/>
  <c r="K26" i="22"/>
  <c r="L26" i="22"/>
  <c r="M26" i="22"/>
  <c r="N26" i="22"/>
  <c r="O26" i="22"/>
  <c r="Q26" i="22"/>
  <c r="P31" i="42" s="1"/>
  <c r="R26" i="22"/>
  <c r="Q32" i="42" s="1"/>
  <c r="S26" i="22"/>
  <c r="R33" i="42" s="1"/>
  <c r="T26" i="22"/>
  <c r="S34" i="42" s="1"/>
  <c r="U26" i="22"/>
  <c r="T35" i="42" s="1"/>
  <c r="V26" i="22"/>
  <c r="U36" i="42" s="1"/>
  <c r="W26" i="22"/>
  <c r="V29" i="42" s="1"/>
  <c r="X26" i="22"/>
  <c r="W38" i="42" s="1"/>
  <c r="Z26" i="22"/>
  <c r="AA26" i="22"/>
  <c r="AB26" i="22"/>
  <c r="AC26" i="22"/>
  <c r="AD26" i="22"/>
  <c r="AE26" i="22"/>
  <c r="AF26" i="22"/>
  <c r="AG26" i="22"/>
  <c r="AI26" i="22"/>
  <c r="AI20" i="22"/>
  <c r="AJ26" i="22"/>
  <c r="AK26" i="22"/>
  <c r="AL26" i="22"/>
  <c r="AM26" i="22"/>
  <c r="AN26" i="22"/>
  <c r="AO26" i="22"/>
  <c r="AP26" i="22"/>
  <c r="AQ26" i="22"/>
  <c r="AR26" i="22"/>
  <c r="AS26" i="22"/>
  <c r="AT26" i="22"/>
  <c r="AU26" i="22"/>
  <c r="AV26" i="22"/>
  <c r="AW26" i="22"/>
  <c r="AX26" i="22"/>
  <c r="AY26" i="22"/>
  <c r="AZ26" i="22"/>
  <c r="BA26" i="22"/>
  <c r="BB26" i="22"/>
  <c r="BC26" i="22"/>
  <c r="BD26" i="22"/>
  <c r="BE26" i="22"/>
  <c r="BF26" i="22"/>
  <c r="AH26" i="22"/>
  <c r="AJ20" i="22"/>
  <c r="AK20" i="22"/>
  <c r="AL20" i="22"/>
  <c r="AM20" i="22"/>
  <c r="AN20" i="22"/>
  <c r="AO20" i="22"/>
  <c r="AP20" i="22"/>
  <c r="AQ20" i="22"/>
  <c r="AR20" i="22"/>
  <c r="AS20" i="22"/>
  <c r="AT20" i="22"/>
  <c r="AU20" i="22"/>
  <c r="AV20" i="22"/>
  <c r="AW20" i="22"/>
  <c r="AX20" i="22"/>
  <c r="AY20" i="22"/>
  <c r="AZ20" i="22"/>
  <c r="BA20" i="22"/>
  <c r="BB20" i="22"/>
  <c r="BC20" i="22"/>
  <c r="BD20" i="22"/>
  <c r="BE20" i="22"/>
  <c r="BF20" i="22"/>
  <c r="H20" i="22"/>
  <c r="I20" i="22"/>
  <c r="J20" i="22"/>
  <c r="K20" i="22"/>
  <c r="L20" i="22"/>
  <c r="M20" i="22"/>
  <c r="N20" i="22"/>
  <c r="O20" i="22"/>
  <c r="Q20" i="22"/>
  <c r="P15" i="42" s="1"/>
  <c r="R20" i="22"/>
  <c r="Q16" i="42" s="1"/>
  <c r="S20" i="22"/>
  <c r="R17" i="42" s="1"/>
  <c r="T20" i="22"/>
  <c r="S18" i="42" s="1"/>
  <c r="U20" i="22"/>
  <c r="T19" i="42" s="1"/>
  <c r="V20" i="22"/>
  <c r="U20" i="42" s="1"/>
  <c r="W20" i="22"/>
  <c r="V21" i="42" s="1"/>
  <c r="X20" i="22"/>
  <c r="W22" i="42" s="1"/>
  <c r="Z20" i="22"/>
  <c r="AA20" i="22"/>
  <c r="AB20" i="22"/>
  <c r="AC20" i="22"/>
  <c r="AD20" i="22"/>
  <c r="AE20" i="22"/>
  <c r="AF20" i="22"/>
  <c r="AG20" i="22"/>
  <c r="AH20" i="22"/>
  <c r="AL18" i="48"/>
  <c r="P16" i="42" l="1"/>
  <c r="W16" i="42"/>
  <c r="W24" i="42"/>
  <c r="W32" i="42"/>
  <c r="W40" i="42"/>
  <c r="Q42" i="42"/>
  <c r="P41" i="42"/>
  <c r="V39" i="42"/>
  <c r="U38" i="42"/>
  <c r="T37" i="42"/>
  <c r="S36" i="42"/>
  <c r="R35" i="42"/>
  <c r="Q34" i="42"/>
  <c r="P33" i="42"/>
  <c r="V31" i="42"/>
  <c r="U30" i="42"/>
  <c r="T29" i="42"/>
  <c r="S28" i="42"/>
  <c r="R27" i="42"/>
  <c r="Q26" i="42"/>
  <c r="P25" i="42"/>
  <c r="V23" i="42"/>
  <c r="U22" i="42"/>
  <c r="T21" i="42"/>
  <c r="S20" i="42"/>
  <c r="R19" i="42"/>
  <c r="Q18" i="42"/>
  <c r="P17" i="42"/>
  <c r="V15" i="42"/>
  <c r="W31" i="42"/>
  <c r="W39" i="42"/>
  <c r="S35" i="42"/>
  <c r="R26" i="42"/>
  <c r="R18" i="42"/>
  <c r="W17" i="42"/>
  <c r="W25" i="42"/>
  <c r="W33" i="42"/>
  <c r="W41" i="42"/>
  <c r="P42" i="42"/>
  <c r="V40" i="42"/>
  <c r="U39" i="42"/>
  <c r="T38" i="42"/>
  <c r="S37" i="42"/>
  <c r="R36" i="42"/>
  <c r="Q35" i="42"/>
  <c r="P34" i="42"/>
  <c r="V32" i="42"/>
  <c r="U31" i="42"/>
  <c r="T30" i="42"/>
  <c r="S29" i="42"/>
  <c r="R28" i="42"/>
  <c r="Q27" i="42"/>
  <c r="P26" i="42"/>
  <c r="V24" i="42"/>
  <c r="U23" i="42"/>
  <c r="T22" i="42"/>
  <c r="S21" i="42"/>
  <c r="R20" i="42"/>
  <c r="Q19" i="42"/>
  <c r="P18" i="42"/>
  <c r="V16" i="42"/>
  <c r="U15" i="42"/>
  <c r="V22" i="42"/>
  <c r="W18" i="42"/>
  <c r="W26" i="42"/>
  <c r="W34" i="42"/>
  <c r="W42" i="42"/>
  <c r="V41" i="42"/>
  <c r="U40" i="42"/>
  <c r="T39" i="42"/>
  <c r="S38" i="42"/>
  <c r="R37" i="42"/>
  <c r="Q36" i="42"/>
  <c r="P35" i="42"/>
  <c r="V33" i="42"/>
  <c r="U32" i="42"/>
  <c r="T31" i="42"/>
  <c r="S30" i="42"/>
  <c r="R29" i="42"/>
  <c r="Q28" i="42"/>
  <c r="P27" i="42"/>
  <c r="V25" i="42"/>
  <c r="U24" i="42"/>
  <c r="T23" i="42"/>
  <c r="S22" i="42"/>
  <c r="R21" i="42"/>
  <c r="Q20" i="42"/>
  <c r="P19" i="42"/>
  <c r="V17" i="42"/>
  <c r="U16" i="42"/>
  <c r="T15" i="42"/>
  <c r="S15" i="42"/>
  <c r="S39" i="42"/>
  <c r="W20" i="42"/>
  <c r="W28" i="42"/>
  <c r="W36" i="42"/>
  <c r="U42" i="42"/>
  <c r="T41" i="42"/>
  <c r="S40" i="42"/>
  <c r="R39" i="42"/>
  <c r="Q38" i="42"/>
  <c r="P37" i="42"/>
  <c r="V35" i="42"/>
  <c r="U34" i="42"/>
  <c r="T33" i="42"/>
  <c r="S32" i="42"/>
  <c r="R31" i="42"/>
  <c r="Q30" i="42"/>
  <c r="P29" i="42"/>
  <c r="V27" i="42"/>
  <c r="U26" i="42"/>
  <c r="T25" i="42"/>
  <c r="S24" i="42"/>
  <c r="R23" i="42"/>
  <c r="Q22" i="42"/>
  <c r="P21" i="42"/>
  <c r="V19" i="42"/>
  <c r="U18" i="42"/>
  <c r="T17" i="42"/>
  <c r="S16" i="42"/>
  <c r="R15" i="42"/>
  <c r="W35" i="42"/>
  <c r="S31" i="42"/>
  <c r="V18" i="42"/>
  <c r="W21" i="42"/>
  <c r="W29" i="42"/>
  <c r="W37" i="42"/>
  <c r="T42" i="42"/>
  <c r="S41" i="42"/>
  <c r="R40" i="42"/>
  <c r="Q39" i="42"/>
  <c r="P38" i="42"/>
  <c r="V36" i="42"/>
  <c r="U35" i="42"/>
  <c r="T34" i="42"/>
  <c r="S33" i="42"/>
  <c r="R32" i="42"/>
  <c r="Q31" i="42"/>
  <c r="P30" i="42"/>
  <c r="V28" i="42"/>
  <c r="U27" i="42"/>
  <c r="T26" i="42"/>
  <c r="S25" i="42"/>
  <c r="R24" i="42"/>
  <c r="Q23" i="42"/>
  <c r="P22" i="42"/>
  <c r="V20" i="42"/>
  <c r="U19" i="42"/>
  <c r="T18" i="42"/>
  <c r="S17" i="42"/>
  <c r="R16" i="42"/>
  <c r="Q15" i="42"/>
  <c r="V26" i="42"/>
  <c r="R22" i="42"/>
  <c r="W30" i="42"/>
  <c r="S42" i="42"/>
  <c r="R41" i="42"/>
  <c r="Q40" i="42"/>
  <c r="P39" i="42"/>
  <c r="V37" i="42"/>
  <c r="U28" i="42"/>
  <c r="T27" i="42"/>
  <c r="S26" i="42"/>
  <c r="R25" i="42"/>
  <c r="Q24" i="42"/>
  <c r="P23" i="42"/>
  <c r="AM18" i="48"/>
  <c r="H64" i="42" l="1"/>
  <c r="I64" i="42"/>
  <c r="J64" i="42"/>
  <c r="K64" i="42"/>
  <c r="L64" i="42"/>
  <c r="M64" i="42"/>
  <c r="N64" i="42"/>
  <c r="P64" i="42"/>
  <c r="Q64" i="42"/>
  <c r="R64" i="42"/>
  <c r="S64" i="42"/>
  <c r="T64" i="42"/>
  <c r="U64" i="42"/>
  <c r="V64" i="42"/>
  <c r="W64" i="42"/>
  <c r="Y64" i="42"/>
  <c r="Z64" i="42"/>
  <c r="AA64" i="42"/>
  <c r="AB64" i="42"/>
  <c r="AC64" i="42"/>
  <c r="AD64" i="42"/>
  <c r="AE64" i="42"/>
  <c r="AF64" i="42"/>
  <c r="AG64" i="42"/>
  <c r="H58" i="42"/>
  <c r="I58" i="42"/>
  <c r="J58" i="42"/>
  <c r="K58" i="42"/>
  <c r="L58" i="42"/>
  <c r="M58" i="42"/>
  <c r="N58" i="42"/>
  <c r="P58" i="42"/>
  <c r="Q58" i="42"/>
  <c r="R58" i="42"/>
  <c r="S58" i="42"/>
  <c r="T58" i="42"/>
  <c r="U58" i="42"/>
  <c r="V58" i="42"/>
  <c r="W58" i="42"/>
  <c r="Y58" i="42"/>
  <c r="Z58" i="42"/>
  <c r="AA58" i="42"/>
  <c r="AB58" i="42"/>
  <c r="AC58" i="42"/>
  <c r="AD58" i="42"/>
  <c r="AE58" i="42"/>
  <c r="AF58" i="42"/>
  <c r="AG58" i="42"/>
  <c r="G64" i="42"/>
  <c r="G58" i="42"/>
  <c r="H27" i="22"/>
  <c r="H18" i="21"/>
  <c r="G56" i="42" l="1"/>
  <c r="D23" i="45"/>
  <c r="AM19" i="48" l="1"/>
  <c r="AN18" i="48"/>
  <c r="AN19" i="48"/>
  <c r="AL19" i="48"/>
  <c r="Z16" i="47" l="1"/>
  <c r="AO19" i="48"/>
  <c r="AP19" i="48"/>
  <c r="AQ19" i="48"/>
  <c r="AR19" i="48"/>
  <c r="AS19" i="48"/>
  <c r="AT19" i="48"/>
  <c r="AU19" i="48"/>
  <c r="AV19" i="48"/>
  <c r="AW19" i="48"/>
  <c r="AX19" i="48"/>
  <c r="AY19" i="48"/>
  <c r="AZ19" i="48"/>
  <c r="BA19" i="48"/>
  <c r="BB19" i="48"/>
  <c r="BC19" i="48"/>
  <c r="BD19" i="48"/>
  <c r="BE19" i="48"/>
  <c r="BF19" i="48"/>
  <c r="BG19" i="48"/>
  <c r="BG18" i="48" l="1"/>
  <c r="BF18" i="48"/>
  <c r="BE18" i="48"/>
  <c r="BD18" i="48"/>
  <c r="BC18" i="48"/>
  <c r="BB18" i="48"/>
  <c r="BA18" i="48"/>
  <c r="AZ18" i="48"/>
  <c r="AY18" i="48"/>
  <c r="AX18" i="48"/>
  <c r="AW18" i="48"/>
  <c r="AV18" i="48"/>
  <c r="AU18" i="48"/>
  <c r="AT18" i="48"/>
  <c r="AS18" i="48"/>
  <c r="AR18" i="48"/>
  <c r="AQ18" i="48"/>
  <c r="AP18" i="48"/>
  <c r="AO18" i="48"/>
  <c r="AF19" i="17" l="1"/>
  <c r="AB17" i="22" l="1"/>
  <c r="AB18" i="22"/>
  <c r="AA56" i="42" s="1"/>
  <c r="AB19" i="22"/>
  <c r="AB40" i="22" s="1"/>
  <c r="AB23" i="22"/>
  <c r="AA61" i="42" s="1"/>
  <c r="AB24" i="22"/>
  <c r="AA62" i="42" s="1"/>
  <c r="AB25" i="22"/>
  <c r="AB58" i="22" s="1"/>
  <c r="AB27" i="22"/>
  <c r="AA65" i="42" s="1"/>
  <c r="AB28" i="22"/>
  <c r="AA66" i="42" s="1"/>
  <c r="AB29" i="22"/>
  <c r="AA67" i="42" s="1"/>
  <c r="AA55" i="42"/>
  <c r="AB53" i="22" l="1"/>
  <c r="AB50" i="22"/>
  <c r="AB49" i="22"/>
  <c r="AB52" i="22"/>
  <c r="AB48" i="22"/>
  <c r="AA57" i="42"/>
  <c r="AB47" i="22"/>
  <c r="AB65" i="22"/>
  <c r="AB63" i="22"/>
  <c r="AB55" i="22"/>
  <c r="AB62" i="22"/>
  <c r="AB54" i="22"/>
  <c r="AB46" i="22"/>
  <c r="AB45" i="22"/>
  <c r="AB57" i="22"/>
  <c r="AB44" i="22"/>
  <c r="AB64" i="22"/>
  <c r="AB56" i="22"/>
  <c r="AB61" i="22"/>
  <c r="AB60" i="22"/>
  <c r="AB67" i="22"/>
  <c r="AB59" i="22"/>
  <c r="AB51" i="22"/>
  <c r="AB43" i="22"/>
  <c r="AB66" i="22"/>
  <c r="AB42" i="22"/>
  <c r="AB41" i="22"/>
  <c r="AD24" i="18"/>
  <c r="AD25" i="18"/>
  <c r="AD26" i="18"/>
  <c r="AD27" i="18"/>
  <c r="AD28" i="18"/>
  <c r="AD29" i="18"/>
  <c r="AA63" i="42" l="1"/>
  <c r="U225" i="45"/>
  <c r="V225" i="45"/>
  <c r="U223" i="45"/>
  <c r="V223" i="45"/>
  <c r="S225" i="45"/>
  <c r="T225"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AB17" i="21"/>
  <c r="AB18" i="21" s="1"/>
  <c r="Z18" i="21"/>
  <c r="Z17" i="21"/>
  <c r="AB19" i="17"/>
  <c r="AA19" i="17"/>
  <c r="Z19" i="17"/>
  <c r="AB24" i="18"/>
  <c r="AB25" i="18"/>
  <c r="AB26" i="18"/>
  <c r="AB27" i="18"/>
  <c r="AB28" i="18"/>
  <c r="AB29" i="18"/>
  <c r="Z28" i="18"/>
  <c r="Z29" i="18"/>
  <c r="AB18" i="20"/>
  <c r="AB19" i="20" s="1"/>
  <c r="Z18" i="20"/>
  <c r="Z19" i="20" s="1"/>
  <c r="W146" i="45"/>
  <c r="BC17" i="21"/>
  <c r="BC18" i="21" s="1"/>
  <c r="AK17" i="21"/>
  <c r="AK18" i="21" s="1"/>
  <c r="AD17" i="21"/>
  <c r="AD18" i="21" s="1"/>
  <c r="BB19" i="17"/>
  <c r="BD19" i="17"/>
  <c r="AD19" i="17"/>
  <c r="AB15" i="22" l="1"/>
  <c r="AB21" i="22"/>
  <c r="AA59" i="42" s="1"/>
  <c r="T171" i="45"/>
  <c r="S196" i="45" s="1"/>
  <c r="S171" i="45"/>
  <c r="V171" i="45"/>
  <c r="U196" i="45" s="1"/>
  <c r="U171" i="45"/>
  <c r="AO25" i="18"/>
  <c r="BE27" i="18"/>
  <c r="BE29" i="18"/>
  <c r="BE23" i="22" s="1"/>
  <c r="BD61" i="42" s="1"/>
  <c r="BE28" i="18"/>
  <c r="BE27" i="22" s="1"/>
  <c r="BD65" i="42" s="1"/>
  <c r="AY27" i="18"/>
  <c r="AY19" i="20"/>
  <c r="AY15" i="22" s="1"/>
  <c r="BB19" i="20"/>
  <c r="BF18" i="20"/>
  <c r="AD18" i="20"/>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Y171" i="45" s="1"/>
  <c r="Z146" i="45"/>
  <c r="Z171" i="45" s="1"/>
  <c r="Z196" i="45" s="1"/>
  <c r="AA146" i="45"/>
  <c r="AA171" i="45" s="1"/>
  <c r="AB146" i="45"/>
  <c r="AB171" i="45" s="1"/>
  <c r="AC146" i="45"/>
  <c r="AC171" i="45" s="1"/>
  <c r="AD146" i="45"/>
  <c r="AD171" i="45" s="1"/>
  <c r="AD196" i="45" s="1"/>
  <c r="AE146" i="45"/>
  <c r="AF146" i="45"/>
  <c r="AF171" i="45" s="1"/>
  <c r="AG146" i="45"/>
  <c r="AG171" i="45" s="1"/>
  <c r="AH146" i="45"/>
  <c r="AI146" i="45"/>
  <c r="AJ146" i="45"/>
  <c r="AJ171" i="45" s="1"/>
  <c r="AK146" i="45"/>
  <c r="AK171" i="45" s="1"/>
  <c r="AL146" i="45"/>
  <c r="AL171" i="45" s="1"/>
  <c r="AL196" i="45" s="1"/>
  <c r="AM146" i="45"/>
  <c r="AM171" i="45" s="1"/>
  <c r="AN146" i="45"/>
  <c r="AO146" i="45"/>
  <c r="AO171" i="45" s="1"/>
  <c r="AP146" i="45"/>
  <c r="AQ146" i="45"/>
  <c r="AR146" i="45"/>
  <c r="AR171" i="45" s="1"/>
  <c r="AS146" i="45"/>
  <c r="AS171" i="45" s="1"/>
  <c r="AT146" i="45"/>
  <c r="AT171" i="45" s="1"/>
  <c r="AT196" i="45" s="1"/>
  <c r="AU146" i="45"/>
  <c r="AV146" i="45"/>
  <c r="AV171" i="45" s="1"/>
  <c r="AW146" i="45"/>
  <c r="AW171" i="45" s="1"/>
  <c r="AX146" i="45"/>
  <c r="AX171" i="45" s="1"/>
  <c r="AX196" i="45" s="1"/>
  <c r="AY146" i="45"/>
  <c r="AY171" i="45" s="1"/>
  <c r="V147" i="45"/>
  <c r="W147" i="45"/>
  <c r="W172" i="45" s="1"/>
  <c r="X147" i="45"/>
  <c r="X172" i="45" s="1"/>
  <c r="Y147" i="45"/>
  <c r="Z147" i="45"/>
  <c r="AA147" i="45"/>
  <c r="AA172" i="45" s="1"/>
  <c r="AB147" i="45"/>
  <c r="AB172" i="45" s="1"/>
  <c r="AC147" i="45"/>
  <c r="AC172" i="45" s="1"/>
  <c r="AD147" i="45"/>
  <c r="AE147" i="45"/>
  <c r="AE172" i="45" s="1"/>
  <c r="AF147" i="45"/>
  <c r="AF172" i="45" s="1"/>
  <c r="AG147" i="45"/>
  <c r="AG172" i="45" s="1"/>
  <c r="AH147" i="45"/>
  <c r="AH172" i="45" s="1"/>
  <c r="AH197" i="45" s="1"/>
  <c r="AI147" i="45"/>
  <c r="AI172" i="45" s="1"/>
  <c r="AJ147" i="45"/>
  <c r="AJ172" i="45" s="1"/>
  <c r="AK147" i="45"/>
  <c r="AK172" i="45" s="1"/>
  <c r="AL147" i="45"/>
  <c r="AL172" i="45" s="1"/>
  <c r="AM147" i="45"/>
  <c r="AM172" i="45" s="1"/>
  <c r="AN147" i="45"/>
  <c r="AN172" i="45" s="1"/>
  <c r="AO147" i="45"/>
  <c r="AP147" i="45"/>
  <c r="AP172" i="45" s="1"/>
  <c r="AP197" i="45" s="1"/>
  <c r="AQ147" i="45"/>
  <c r="AQ172" i="45" s="1"/>
  <c r="AR147" i="45"/>
  <c r="AS147" i="45"/>
  <c r="AT147" i="45"/>
  <c r="AT172" i="45" s="1"/>
  <c r="AU147" i="45"/>
  <c r="AU172" i="45" s="1"/>
  <c r="AV147" i="45"/>
  <c r="AW147" i="45"/>
  <c r="AW172" i="45" s="1"/>
  <c r="AX147" i="45"/>
  <c r="AY147" i="45"/>
  <c r="AY172" i="45" s="1"/>
  <c r="V148" i="45"/>
  <c r="W148" i="45"/>
  <c r="X148" i="45"/>
  <c r="X173" i="45" s="1"/>
  <c r="Y148" i="45"/>
  <c r="Y173" i="45" s="1"/>
  <c r="Z148" i="45"/>
  <c r="Z173" i="45" s="1"/>
  <c r="AA148" i="45"/>
  <c r="AB148" i="45"/>
  <c r="AB173" i="45" s="1"/>
  <c r="AC148" i="45"/>
  <c r="AC173" i="45" s="1"/>
  <c r="AD148" i="45"/>
  <c r="AD173" i="45" s="1"/>
  <c r="AD198" i="45" s="1"/>
  <c r="AE148" i="45"/>
  <c r="AF148" i="45"/>
  <c r="AF173" i="45" s="1"/>
  <c r="AG148" i="45"/>
  <c r="AG173" i="45" s="1"/>
  <c r="AH148" i="45"/>
  <c r="AI148" i="45"/>
  <c r="AI173" i="45" s="1"/>
  <c r="AJ148" i="45"/>
  <c r="AJ173" i="45" s="1"/>
  <c r="AK148" i="45"/>
  <c r="AK173" i="45" s="1"/>
  <c r="AL148" i="45"/>
  <c r="AM148" i="45"/>
  <c r="AM173" i="45" s="1"/>
  <c r="AN148" i="45"/>
  <c r="AN173" i="45" s="1"/>
  <c r="AO148" i="45"/>
  <c r="AO173" i="45" s="1"/>
  <c r="AP148" i="45"/>
  <c r="AP173" i="45" s="1"/>
  <c r="AQ148" i="45"/>
  <c r="AQ173" i="45" s="1"/>
  <c r="AR148" i="45"/>
  <c r="AR173" i="45" s="1"/>
  <c r="AS148" i="45"/>
  <c r="AS173" i="45" s="1"/>
  <c r="AT148" i="45"/>
  <c r="AT173" i="45" s="1"/>
  <c r="AT198" i="45" s="1"/>
  <c r="AU148" i="45"/>
  <c r="AV148" i="45"/>
  <c r="AV173" i="45" s="1"/>
  <c r="AW148" i="45"/>
  <c r="AW173" i="45" s="1"/>
  <c r="AX148" i="45"/>
  <c r="AX173" i="45" s="1"/>
  <c r="AY148" i="45"/>
  <c r="AY173" i="45" s="1"/>
  <c r="V149" i="45"/>
  <c r="V174" i="45" s="1"/>
  <c r="W149" i="45"/>
  <c r="W174" i="45" s="1"/>
  <c r="X149" i="45"/>
  <c r="X174" i="45" s="1"/>
  <c r="X199" i="45" s="1"/>
  <c r="Y149" i="45"/>
  <c r="Y174" i="45" s="1"/>
  <c r="Z149" i="45"/>
  <c r="AA149" i="45"/>
  <c r="AA174" i="45" s="1"/>
  <c r="AB149" i="45"/>
  <c r="AB174" i="45" s="1"/>
  <c r="AC149" i="45"/>
  <c r="AC174" i="45" s="1"/>
  <c r="AD149" i="45"/>
  <c r="AD174" i="45" s="1"/>
  <c r="AE149" i="45"/>
  <c r="AE174" i="45" s="1"/>
  <c r="AF149" i="45"/>
  <c r="AF174" i="45" s="1"/>
  <c r="AG149" i="45"/>
  <c r="AH149" i="45"/>
  <c r="AI149" i="45"/>
  <c r="AI174" i="45" s="1"/>
  <c r="AJ149" i="45"/>
  <c r="AJ174" i="45" s="1"/>
  <c r="AK149" i="45"/>
  <c r="AL149" i="45"/>
  <c r="AL174" i="45" s="1"/>
  <c r="AM149" i="45"/>
  <c r="AM174" i="45" s="1"/>
  <c r="AN149" i="45"/>
  <c r="AN174" i="45" s="1"/>
  <c r="AO149" i="45"/>
  <c r="AP149" i="45"/>
  <c r="AP174" i="45" s="1"/>
  <c r="AQ149" i="45"/>
  <c r="AQ174" i="45" s="1"/>
  <c r="AR149" i="45"/>
  <c r="AR174" i="45" s="1"/>
  <c r="AS149" i="45"/>
  <c r="AS174" i="45" s="1"/>
  <c r="AT149" i="45"/>
  <c r="AU149" i="45"/>
  <c r="AU174" i="45" s="1"/>
  <c r="AV149" i="45"/>
  <c r="AW149" i="45"/>
  <c r="AX149" i="45"/>
  <c r="AX174" i="45" s="1"/>
  <c r="AY149" i="45"/>
  <c r="AY174" i="45" s="1"/>
  <c r="V150" i="45"/>
  <c r="W150" i="45"/>
  <c r="W175" i="45" s="1"/>
  <c r="X150" i="45"/>
  <c r="X175" i="45" s="1"/>
  <c r="X200" i="45" s="1"/>
  <c r="Y150" i="45"/>
  <c r="Y175" i="45" s="1"/>
  <c r="Z150" i="45"/>
  <c r="Z175" i="45" s="1"/>
  <c r="AA150" i="45"/>
  <c r="AB150" i="45"/>
  <c r="AB175" i="45" s="1"/>
  <c r="AC150" i="45"/>
  <c r="AC175" i="45" s="1"/>
  <c r="AD150" i="45"/>
  <c r="AD175" i="45" s="1"/>
  <c r="AE150" i="45"/>
  <c r="AE175" i="45" s="1"/>
  <c r="AF150" i="45"/>
  <c r="AF175" i="45" s="1"/>
  <c r="AG150" i="45"/>
  <c r="AG175" i="45" s="1"/>
  <c r="AH150" i="45"/>
  <c r="AH175" i="45" s="1"/>
  <c r="AI150" i="45"/>
  <c r="AJ150" i="45"/>
  <c r="AJ175" i="45" s="1"/>
  <c r="AK150" i="45"/>
  <c r="AK175" i="45" s="1"/>
  <c r="AL150" i="45"/>
  <c r="AL175" i="45" s="1"/>
  <c r="AM150" i="45"/>
  <c r="AN150" i="45"/>
  <c r="AN175" i="45" s="1"/>
  <c r="AO150" i="45"/>
  <c r="AO175" i="45" s="1"/>
  <c r="AP150" i="45"/>
  <c r="AQ150" i="45"/>
  <c r="AQ175" i="45" s="1"/>
  <c r="AR150" i="45"/>
  <c r="AR175" i="45" s="1"/>
  <c r="AS150" i="45"/>
  <c r="AS175" i="45" s="1"/>
  <c r="AT150" i="45"/>
  <c r="AT175" i="45" s="1"/>
  <c r="AU150" i="45"/>
  <c r="AU175" i="45" s="1"/>
  <c r="AV150" i="45"/>
  <c r="AV175" i="45" s="1"/>
  <c r="AW150" i="45"/>
  <c r="AW175" i="45" s="1"/>
  <c r="AX150" i="45"/>
  <c r="AY150" i="45"/>
  <c r="AY175" i="45" s="1"/>
  <c r="V151" i="45"/>
  <c r="W151" i="45"/>
  <c r="W176" i="45" s="1"/>
  <c r="X151" i="45"/>
  <c r="X176" i="45" s="1"/>
  <c r="Y151" i="45"/>
  <c r="Z151" i="45"/>
  <c r="Z176" i="45" s="1"/>
  <c r="AA151" i="45"/>
  <c r="AA176" i="45" s="1"/>
  <c r="AB151" i="45"/>
  <c r="AC151" i="45"/>
  <c r="AD151" i="45"/>
  <c r="AE151" i="45"/>
  <c r="AE176" i="45" s="1"/>
  <c r="AF151" i="45"/>
  <c r="AF176" i="45" s="1"/>
  <c r="AG151" i="45"/>
  <c r="AH151" i="45"/>
  <c r="AH176" i="45" s="1"/>
  <c r="AI151" i="45"/>
  <c r="AI176" i="45" s="1"/>
  <c r="AJ151" i="45"/>
  <c r="AJ176" i="45" s="1"/>
  <c r="AK151" i="45"/>
  <c r="AL151" i="45"/>
  <c r="AM151" i="45"/>
  <c r="AM176" i="45" s="1"/>
  <c r="AN151" i="45"/>
  <c r="AN176" i="45" s="1"/>
  <c r="AO151" i="45"/>
  <c r="AO176" i="45" s="1"/>
  <c r="AP151" i="45"/>
  <c r="AP176" i="45" s="1"/>
  <c r="AQ151" i="45"/>
  <c r="AQ176" i="45" s="1"/>
  <c r="AR151" i="45"/>
  <c r="AR176" i="45" s="1"/>
  <c r="AS151" i="45"/>
  <c r="AT151" i="45"/>
  <c r="AT176" i="45" s="1"/>
  <c r="AU151" i="45"/>
  <c r="AU176" i="45" s="1"/>
  <c r="AV151" i="45"/>
  <c r="AV176" i="45" s="1"/>
  <c r="AW151" i="45"/>
  <c r="AX151" i="45"/>
  <c r="AX176" i="45" s="1"/>
  <c r="AY151" i="45"/>
  <c r="AY176" i="45" s="1"/>
  <c r="V152" i="45"/>
  <c r="W152" i="45"/>
  <c r="W177" i="45" s="1"/>
  <c r="X152" i="45"/>
  <c r="X177" i="45" s="1"/>
  <c r="Y152" i="45"/>
  <c r="Y177" i="45" s="1"/>
  <c r="Z152" i="45"/>
  <c r="Z177" i="45" s="1"/>
  <c r="AA152" i="45"/>
  <c r="AA177" i="45" s="1"/>
  <c r="AB152" i="45"/>
  <c r="AB177" i="45" s="1"/>
  <c r="AC152" i="45"/>
  <c r="AC177" i="45" s="1"/>
  <c r="AD152" i="45"/>
  <c r="AD177" i="45" s="1"/>
  <c r="AD202" i="45" s="1"/>
  <c r="AE152" i="45"/>
  <c r="AF152" i="45"/>
  <c r="AF177" i="45" s="1"/>
  <c r="AG152" i="45"/>
  <c r="AG177" i="45" s="1"/>
  <c r="AH152" i="45"/>
  <c r="AH177" i="45" s="1"/>
  <c r="AI152" i="45"/>
  <c r="AJ152" i="45"/>
  <c r="AJ177" i="45" s="1"/>
  <c r="AK152" i="45"/>
  <c r="AK177" i="45" s="1"/>
  <c r="AL152" i="45"/>
  <c r="AL177" i="45" s="1"/>
  <c r="AL202" i="45" s="1"/>
  <c r="AM152" i="45"/>
  <c r="AN152" i="45"/>
  <c r="AN177" i="45" s="1"/>
  <c r="AO152" i="45"/>
  <c r="AO177" i="45" s="1"/>
  <c r="AP152" i="45"/>
  <c r="AP177" i="45" s="1"/>
  <c r="AQ152" i="45"/>
  <c r="AQ177" i="45" s="1"/>
  <c r="AR152" i="45"/>
  <c r="AR177" i="45" s="1"/>
  <c r="AS152" i="45"/>
  <c r="AS177" i="45" s="1"/>
  <c r="AT152" i="45"/>
  <c r="AT177" i="45" s="1"/>
  <c r="AT202" i="45" s="1"/>
  <c r="AU152" i="45"/>
  <c r="AV152" i="45"/>
  <c r="AV177" i="45" s="1"/>
  <c r="AW152" i="45"/>
  <c r="AW177" i="45" s="1"/>
  <c r="AX152" i="45"/>
  <c r="AX177" i="45" s="1"/>
  <c r="AY152" i="45"/>
  <c r="V153" i="45"/>
  <c r="W153" i="45"/>
  <c r="W178" i="45" s="1"/>
  <c r="X153" i="45"/>
  <c r="X178" i="45" s="1"/>
  <c r="X203" i="45" s="1"/>
  <c r="Y153" i="45"/>
  <c r="Z153" i="45"/>
  <c r="Z178" i="45" s="1"/>
  <c r="AA153" i="45"/>
  <c r="AA178" i="45" s="1"/>
  <c r="AB153" i="45"/>
  <c r="AB178" i="45" s="1"/>
  <c r="AC153" i="45"/>
  <c r="AD153" i="45"/>
  <c r="AD178" i="45" s="1"/>
  <c r="AD203" i="45" s="1"/>
  <c r="AE153" i="45"/>
  <c r="AE178" i="45" s="1"/>
  <c r="AF153" i="45"/>
  <c r="AF178" i="45" s="1"/>
  <c r="AG153" i="45"/>
  <c r="AH153" i="45"/>
  <c r="AH178" i="45" s="1"/>
  <c r="AI153" i="45"/>
  <c r="AI178" i="45" s="1"/>
  <c r="AJ153" i="45"/>
  <c r="AJ178" i="45" s="1"/>
  <c r="AK153" i="45"/>
  <c r="AK178" i="45" s="1"/>
  <c r="AL153" i="45"/>
  <c r="AL178" i="45" s="1"/>
  <c r="AL203" i="45" s="1"/>
  <c r="AM153" i="45"/>
  <c r="AM178" i="45" s="1"/>
  <c r="AN153" i="45"/>
  <c r="AO153" i="45"/>
  <c r="AP153" i="45"/>
  <c r="AP178" i="45" s="1"/>
  <c r="AQ153" i="45"/>
  <c r="AQ178" i="45" s="1"/>
  <c r="AR153" i="45"/>
  <c r="AR178" i="45" s="1"/>
  <c r="AS153" i="45"/>
  <c r="AS178" i="45" s="1"/>
  <c r="AT153" i="45"/>
  <c r="AT178" i="45" s="1"/>
  <c r="AU153" i="45"/>
  <c r="AU178" i="45" s="1"/>
  <c r="AV153" i="45"/>
  <c r="AV178" i="45" s="1"/>
  <c r="AW153" i="45"/>
  <c r="AX153" i="45"/>
  <c r="AX178" i="45" s="1"/>
  <c r="AY153" i="45"/>
  <c r="AY178" i="45" s="1"/>
  <c r="V154" i="45"/>
  <c r="W154" i="45"/>
  <c r="W179" i="45" s="1"/>
  <c r="X154" i="45"/>
  <c r="X179" i="45" s="1"/>
  <c r="Y154" i="45"/>
  <c r="Y179" i="45" s="1"/>
  <c r="Z154" i="45"/>
  <c r="Z179" i="45" s="1"/>
  <c r="AA154" i="45"/>
  <c r="AB154" i="45"/>
  <c r="AC154" i="45"/>
  <c r="AD154" i="45"/>
  <c r="AD179" i="45" s="1"/>
  <c r="AE154" i="45"/>
  <c r="AE179" i="45" s="1"/>
  <c r="AF154" i="45"/>
  <c r="AF179" i="45" s="1"/>
  <c r="AG154" i="45"/>
  <c r="AG179" i="45" s="1"/>
  <c r="AH154" i="45"/>
  <c r="AI154" i="45"/>
  <c r="AJ154" i="45"/>
  <c r="AK154" i="45"/>
  <c r="AL154" i="45"/>
  <c r="AM154" i="45"/>
  <c r="AN154" i="45"/>
  <c r="AN179" i="45" s="1"/>
  <c r="AO154" i="45"/>
  <c r="AO179" i="45" s="1"/>
  <c r="AP154" i="45"/>
  <c r="AP179" i="45" s="1"/>
  <c r="AQ154" i="45"/>
  <c r="AR154" i="45"/>
  <c r="AS154" i="45"/>
  <c r="AT154" i="45"/>
  <c r="AT179" i="45" s="1"/>
  <c r="AU154" i="45"/>
  <c r="AV154" i="45"/>
  <c r="AW154" i="45"/>
  <c r="AW179" i="45" s="1"/>
  <c r="AX154" i="45"/>
  <c r="AY154" i="45"/>
  <c r="V155" i="45"/>
  <c r="W155" i="45"/>
  <c r="X155" i="45"/>
  <c r="X180" i="45" s="1"/>
  <c r="Y155" i="45"/>
  <c r="Z155" i="45"/>
  <c r="Z180" i="45" s="1"/>
  <c r="AA155" i="45"/>
  <c r="AA180" i="45" s="1"/>
  <c r="AB155" i="45"/>
  <c r="AB180" i="45" s="1"/>
  <c r="AC155" i="45"/>
  <c r="AD155" i="45"/>
  <c r="AE155" i="45"/>
  <c r="AF155" i="45"/>
  <c r="AF180" i="45" s="1"/>
  <c r="AG155" i="45"/>
  <c r="AH155" i="45"/>
  <c r="AH180" i="45" s="1"/>
  <c r="AI155" i="45"/>
  <c r="AI180" i="45" s="1"/>
  <c r="AJ155" i="45"/>
  <c r="AK155" i="45"/>
  <c r="AL155" i="45"/>
  <c r="AM155" i="45"/>
  <c r="AN155" i="45"/>
  <c r="AN180" i="45" s="1"/>
  <c r="AO155" i="45"/>
  <c r="AP155" i="45"/>
  <c r="AP180" i="45" s="1"/>
  <c r="AQ155" i="45"/>
  <c r="AQ180" i="45" s="1"/>
  <c r="AR155" i="45"/>
  <c r="AR180" i="45" s="1"/>
  <c r="AS155" i="45"/>
  <c r="AT155" i="45"/>
  <c r="AU155" i="45"/>
  <c r="AV155" i="45"/>
  <c r="AV180" i="45" s="1"/>
  <c r="AW155" i="45"/>
  <c r="AX155" i="45"/>
  <c r="AX180" i="45" s="1"/>
  <c r="AY155" i="45"/>
  <c r="AY180" i="45" s="1"/>
  <c r="V156" i="45"/>
  <c r="W156" i="45"/>
  <c r="W181" i="45" s="1"/>
  <c r="X156" i="45"/>
  <c r="Y156" i="45"/>
  <c r="Z156" i="45"/>
  <c r="Z181" i="45" s="1"/>
  <c r="AA156" i="45"/>
  <c r="AB156" i="45"/>
  <c r="AB181" i="45" s="1"/>
  <c r="AC156" i="45"/>
  <c r="AC181" i="45" s="1"/>
  <c r="AD156" i="45"/>
  <c r="AD181" i="45" s="1"/>
  <c r="AE156" i="45"/>
  <c r="AF156" i="45"/>
  <c r="AG156" i="45"/>
  <c r="AH156" i="45"/>
  <c r="AH181" i="45" s="1"/>
  <c r="AI156" i="45"/>
  <c r="AJ156" i="45"/>
  <c r="AJ181" i="45" s="1"/>
  <c r="AK156" i="45"/>
  <c r="AK181" i="45" s="1"/>
  <c r="AL156" i="45"/>
  <c r="AL181" i="45" s="1"/>
  <c r="AM156" i="45"/>
  <c r="AN156" i="45"/>
  <c r="AO156" i="45"/>
  <c r="AP156" i="45"/>
  <c r="AP181" i="45" s="1"/>
  <c r="AQ156" i="45"/>
  <c r="AR156" i="45"/>
  <c r="AR181" i="45" s="1"/>
  <c r="AS156" i="45"/>
  <c r="AS181" i="45" s="1"/>
  <c r="AT156" i="45"/>
  <c r="AU156" i="45"/>
  <c r="AV156" i="45"/>
  <c r="AW156" i="45"/>
  <c r="AX156" i="45"/>
  <c r="AX181" i="45" s="1"/>
  <c r="AY156" i="45"/>
  <c r="V157" i="45"/>
  <c r="W157" i="45"/>
  <c r="W182" i="45" s="1"/>
  <c r="X157" i="45"/>
  <c r="X182" i="45" s="1"/>
  <c r="Y157" i="45"/>
  <c r="Z157" i="45"/>
  <c r="AA157" i="45"/>
  <c r="AB157" i="45"/>
  <c r="AB182" i="45" s="1"/>
  <c r="AC157" i="45"/>
  <c r="AD157" i="45"/>
  <c r="AD182" i="45" s="1"/>
  <c r="AE157" i="45"/>
  <c r="AE182" i="45" s="1"/>
  <c r="AF157" i="45"/>
  <c r="AG157" i="45"/>
  <c r="AH157" i="45"/>
  <c r="AI157" i="45"/>
  <c r="AJ157" i="45"/>
  <c r="AJ182" i="45" s="1"/>
  <c r="AK157" i="45"/>
  <c r="AL157" i="45"/>
  <c r="AL182" i="45" s="1"/>
  <c r="AM157" i="45"/>
  <c r="AM182" i="45" s="1"/>
  <c r="AN157" i="45"/>
  <c r="AN182" i="45" s="1"/>
  <c r="AO157" i="45"/>
  <c r="AP157" i="45"/>
  <c r="AQ157" i="45"/>
  <c r="AR157" i="45"/>
  <c r="AR182" i="45" s="1"/>
  <c r="AS157" i="45"/>
  <c r="AT157" i="45"/>
  <c r="AT182" i="45" s="1"/>
  <c r="AU157" i="45"/>
  <c r="AU182" i="45" s="1"/>
  <c r="AV157" i="45"/>
  <c r="AW157" i="45"/>
  <c r="AX157" i="45"/>
  <c r="AY157" i="45"/>
  <c r="V158" i="45"/>
  <c r="V183" i="45" s="1"/>
  <c r="W158" i="45"/>
  <c r="W183" i="45" s="1"/>
  <c r="X158" i="45"/>
  <c r="X183" i="45" s="1"/>
  <c r="Y158" i="45"/>
  <c r="Y183" i="45" s="1"/>
  <c r="Z158" i="45"/>
  <c r="Z183" i="45" s="1"/>
  <c r="AA158" i="45"/>
  <c r="AB158" i="45"/>
  <c r="AC158" i="45"/>
  <c r="AD158" i="45"/>
  <c r="AD183" i="45" s="1"/>
  <c r="AE158" i="45"/>
  <c r="AF158" i="45"/>
  <c r="AF183" i="45" s="1"/>
  <c r="AG158" i="45"/>
  <c r="AG183" i="45" s="1"/>
  <c r="AH158" i="45"/>
  <c r="AI158" i="45"/>
  <c r="AJ158" i="45"/>
  <c r="AK158" i="45"/>
  <c r="AL158" i="45"/>
  <c r="AL183" i="45" s="1"/>
  <c r="AM158" i="45"/>
  <c r="AM183" i="45" s="1"/>
  <c r="AN158" i="45"/>
  <c r="AN183" i="45" s="1"/>
  <c r="AO158" i="45"/>
  <c r="AO183" i="45" s="1"/>
  <c r="AP158" i="45"/>
  <c r="AP183" i="45" s="1"/>
  <c r="AQ158" i="45"/>
  <c r="AR158" i="45"/>
  <c r="AS158" i="45"/>
  <c r="AT158" i="45"/>
  <c r="AT183" i="45" s="1"/>
  <c r="AU158" i="45"/>
  <c r="AV158" i="45"/>
  <c r="AV183" i="45" s="1"/>
  <c r="AW158" i="45"/>
  <c r="AW183" i="45" s="1"/>
  <c r="AX158" i="45"/>
  <c r="AX183" i="45" s="1"/>
  <c r="AY158" i="45"/>
  <c r="V159" i="45"/>
  <c r="W159" i="45"/>
  <c r="X159" i="45"/>
  <c r="X184" i="45" s="1"/>
  <c r="Y159" i="45"/>
  <c r="Z159" i="45"/>
  <c r="Z184" i="45" s="1"/>
  <c r="AA159" i="45"/>
  <c r="AA184" i="45" s="1"/>
  <c r="AB159" i="45"/>
  <c r="AC159" i="45"/>
  <c r="AD159" i="45"/>
  <c r="AE159" i="45"/>
  <c r="AF159" i="45"/>
  <c r="AF184" i="45" s="1"/>
  <c r="AG159" i="45"/>
  <c r="AH159" i="45"/>
  <c r="AH184" i="45" s="1"/>
  <c r="AI159" i="45"/>
  <c r="AI184" i="45" s="1"/>
  <c r="AJ159" i="45"/>
  <c r="AJ184" i="45" s="1"/>
  <c r="AK159" i="45"/>
  <c r="AL159" i="45"/>
  <c r="AM159" i="45"/>
  <c r="AN159" i="45"/>
  <c r="AN184" i="45" s="1"/>
  <c r="AO159" i="45"/>
  <c r="AP159" i="45"/>
  <c r="AP184" i="45" s="1"/>
  <c r="AQ159" i="45"/>
  <c r="AQ184" i="45" s="1"/>
  <c r="AR159" i="45"/>
  <c r="AS159" i="45"/>
  <c r="AT159" i="45"/>
  <c r="AU159" i="45"/>
  <c r="AV159" i="45"/>
  <c r="AV184" i="45" s="1"/>
  <c r="AW159" i="45"/>
  <c r="AX159" i="45"/>
  <c r="AX184" i="45" s="1"/>
  <c r="AY159" i="45"/>
  <c r="AY184" i="45" s="1"/>
  <c r="V160" i="45"/>
  <c r="W160" i="45"/>
  <c r="X160" i="45"/>
  <c r="Y160" i="45"/>
  <c r="Z160" i="45"/>
  <c r="Z185" i="45" s="1"/>
  <c r="AA160" i="45"/>
  <c r="AB160" i="45"/>
  <c r="AB185" i="45" s="1"/>
  <c r="AC160" i="45"/>
  <c r="AC185" i="45" s="1"/>
  <c r="AD160" i="45"/>
  <c r="AE160" i="45"/>
  <c r="AF160" i="45"/>
  <c r="AG160" i="45"/>
  <c r="AH160" i="45"/>
  <c r="AH185" i="45" s="1"/>
  <c r="AI160" i="45"/>
  <c r="AJ160" i="45"/>
  <c r="AJ185" i="45" s="1"/>
  <c r="AK160" i="45"/>
  <c r="AK185" i="45" s="1"/>
  <c r="AL160" i="45"/>
  <c r="AL185" i="45" s="1"/>
  <c r="AM160" i="45"/>
  <c r="AN160" i="45"/>
  <c r="AO160" i="45"/>
  <c r="AP160" i="45"/>
  <c r="AP185" i="45" s="1"/>
  <c r="AQ160" i="45"/>
  <c r="AR160" i="45"/>
  <c r="AS160" i="45"/>
  <c r="AS185" i="45" s="1"/>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E186" i="45" s="1"/>
  <c r="AF161" i="45"/>
  <c r="AF186" i="45" s="1"/>
  <c r="AG161" i="45"/>
  <c r="AH161" i="45"/>
  <c r="AI161" i="45"/>
  <c r="AJ161" i="45"/>
  <c r="AJ186" i="45" s="1"/>
  <c r="AK161" i="45"/>
  <c r="AK186" i="45" s="1"/>
  <c r="AL161" i="45"/>
  <c r="AM161" i="45"/>
  <c r="AM186" i="45" s="1"/>
  <c r="AN161" i="45"/>
  <c r="AN186" i="45" s="1"/>
  <c r="AO161" i="45"/>
  <c r="AP161" i="45"/>
  <c r="AQ161" i="45"/>
  <c r="AR161" i="45"/>
  <c r="AR186" i="45" s="1"/>
  <c r="AS161" i="45"/>
  <c r="AT161" i="45"/>
  <c r="AT186" i="45" s="1"/>
  <c r="AU161" i="45"/>
  <c r="AU186" i="45" s="1"/>
  <c r="AV161" i="45"/>
  <c r="AV186" i="45" s="1"/>
  <c r="AW161" i="45"/>
  <c r="AX161" i="45"/>
  <c r="AY161" i="45"/>
  <c r="T147" i="45"/>
  <c r="T148" i="45"/>
  <c r="T149" i="45"/>
  <c r="T174" i="45" s="1"/>
  <c r="T150" i="45"/>
  <c r="T175" i="45" s="1"/>
  <c r="T200" i="45" s="1"/>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O173" i="45" s="1"/>
  <c r="P148" i="45"/>
  <c r="P173" i="45" s="1"/>
  <c r="Q148" i="45"/>
  <c r="Q173" i="45" s="1"/>
  <c r="Q198" i="45" s="1"/>
  <c r="K149" i="45"/>
  <c r="L149" i="45"/>
  <c r="M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K177" i="45" s="1"/>
  <c r="L152" i="45"/>
  <c r="L177" i="45" s="1"/>
  <c r="M152" i="45"/>
  <c r="M177" i="45" s="1"/>
  <c r="N152" i="45"/>
  <c r="O152" i="45"/>
  <c r="O177" i="45" s="1"/>
  <c r="P152" i="45"/>
  <c r="Q152" i="45"/>
  <c r="K153" i="45"/>
  <c r="K178" i="45" s="1"/>
  <c r="L153" i="45"/>
  <c r="L178" i="45" s="1"/>
  <c r="M153" i="45"/>
  <c r="M178" i="45" s="1"/>
  <c r="N153" i="45"/>
  <c r="N178" i="45" s="1"/>
  <c r="O153" i="45"/>
  <c r="P153" i="45"/>
  <c r="Q153" i="45"/>
  <c r="K154" i="45"/>
  <c r="K179" i="45" s="1"/>
  <c r="L154" i="45"/>
  <c r="L179" i="45" s="1"/>
  <c r="M154" i="45"/>
  <c r="M179" i="45" s="1"/>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Q181" i="45" s="1"/>
  <c r="K157" i="45"/>
  <c r="K182" i="45" s="1"/>
  <c r="L157" i="45"/>
  <c r="L182" i="45" s="1"/>
  <c r="M157" i="45"/>
  <c r="N157" i="45"/>
  <c r="N182" i="45" s="1"/>
  <c r="O157" i="45"/>
  <c r="O182" i="45" s="1"/>
  <c r="P157" i="45"/>
  <c r="P182" i="45" s="1"/>
  <c r="Q157" i="45"/>
  <c r="Q182" i="45" s="1"/>
  <c r="K158" i="45"/>
  <c r="L158" i="45"/>
  <c r="L183" i="45" s="1"/>
  <c r="M158" i="45"/>
  <c r="M183" i="45" s="1"/>
  <c r="N158" i="45"/>
  <c r="O158" i="45"/>
  <c r="O183" i="45" s="1"/>
  <c r="P158" i="45"/>
  <c r="P183" i="45" s="1"/>
  <c r="Q158" i="45"/>
  <c r="K159" i="45"/>
  <c r="K184" i="45" s="1"/>
  <c r="L159" i="45"/>
  <c r="L184" i="45" s="1"/>
  <c r="L209" i="45" s="1"/>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74" i="45" s="1"/>
  <c r="J150" i="45"/>
  <c r="J175" i="45" s="1"/>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E173" i="45" s="1"/>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F178" i="45" s="1"/>
  <c r="F203" i="45" s="1"/>
  <c r="G153" i="45"/>
  <c r="H153" i="45"/>
  <c r="E154" i="45"/>
  <c r="F154" i="45"/>
  <c r="F179" i="45" s="1"/>
  <c r="G154" i="45"/>
  <c r="G179" i="45" s="1"/>
  <c r="H154" i="45"/>
  <c r="H179" i="45" s="1"/>
  <c r="E155" i="45"/>
  <c r="E180" i="45" s="1"/>
  <c r="F155" i="45"/>
  <c r="F180" i="45" s="1"/>
  <c r="F205" i="45" s="1"/>
  <c r="G155" i="45"/>
  <c r="H155" i="45"/>
  <c r="E156" i="45"/>
  <c r="F156" i="45"/>
  <c r="F181" i="45" s="1"/>
  <c r="G156" i="45"/>
  <c r="G181" i="45" s="1"/>
  <c r="H156" i="45"/>
  <c r="H181" i="45" s="1"/>
  <c r="E157" i="45"/>
  <c r="F157" i="45"/>
  <c r="F182" i="45" s="1"/>
  <c r="F207" i="45" s="1"/>
  <c r="G157" i="45"/>
  <c r="H157" i="45"/>
  <c r="E158" i="45"/>
  <c r="F158" i="45"/>
  <c r="F183" i="45" s="1"/>
  <c r="G158" i="45"/>
  <c r="H158" i="45"/>
  <c r="H183" i="45" s="1"/>
  <c r="E159" i="45"/>
  <c r="E184" i="45" s="1"/>
  <c r="F159" i="45"/>
  <c r="F184" i="45" s="1"/>
  <c r="F209" i="45" s="1"/>
  <c r="G159" i="45"/>
  <c r="G184" i="45" s="1"/>
  <c r="H159" i="45"/>
  <c r="E160" i="45"/>
  <c r="F160" i="45"/>
  <c r="F185" i="45" s="1"/>
  <c r="G160" i="45"/>
  <c r="H160" i="45"/>
  <c r="H185" i="45" s="1"/>
  <c r="E161" i="45"/>
  <c r="E186" i="45" s="1"/>
  <c r="F161" i="45"/>
  <c r="F186" i="45" s="1"/>
  <c r="G161" i="45"/>
  <c r="H161" i="45"/>
  <c r="D147" i="45"/>
  <c r="D148" i="45"/>
  <c r="D173" i="45" s="1"/>
  <c r="D149" i="45"/>
  <c r="D150" i="45"/>
  <c r="D175" i="45" s="1"/>
  <c r="D151" i="45"/>
  <c r="D176" i="45" s="1"/>
  <c r="D152" i="45"/>
  <c r="D177" i="45" s="1"/>
  <c r="D202" i="45" s="1"/>
  <c r="D153" i="45"/>
  <c r="D154" i="45"/>
  <c r="D155" i="45"/>
  <c r="D156" i="45"/>
  <c r="D181" i="45" s="1"/>
  <c r="D157" i="45"/>
  <c r="D158" i="45"/>
  <c r="D183" i="45" s="1"/>
  <c r="D159" i="45"/>
  <c r="D184" i="45" s="1"/>
  <c r="D160" i="45"/>
  <c r="D185" i="45" s="1"/>
  <c r="D210" i="45" s="1"/>
  <c r="D161" i="45"/>
  <c r="D146" i="45"/>
  <c r="W171" i="45"/>
  <c r="AH171" i="45"/>
  <c r="AN171" i="45"/>
  <c r="AQ171" i="45"/>
  <c r="V172" i="45"/>
  <c r="Z172" i="45"/>
  <c r="Z197" i="45" s="1"/>
  <c r="AD172" i="45"/>
  <c r="AD197" i="45" s="1"/>
  <c r="AR172" i="45"/>
  <c r="AV172" i="45"/>
  <c r="AX172" i="45"/>
  <c r="AX197" i="45" s="1"/>
  <c r="W173" i="45"/>
  <c r="AH173" i="45"/>
  <c r="AH198" i="45" s="1"/>
  <c r="AL173" i="45"/>
  <c r="AL198" i="45" s="1"/>
  <c r="Z174" i="45"/>
  <c r="Z199" i="45" s="1"/>
  <c r="AH174" i="45"/>
  <c r="AH199" i="45" s="1"/>
  <c r="AT174" i="45"/>
  <c r="AV174" i="45"/>
  <c r="AI175" i="45"/>
  <c r="AP175" i="45"/>
  <c r="AP200" i="45" s="1"/>
  <c r="AB176" i="45"/>
  <c r="AD176" i="45"/>
  <c r="AL176" i="45"/>
  <c r="AS176" i="45"/>
  <c r="AN178" i="45"/>
  <c r="AB179" i="45"/>
  <c r="AH179" i="45"/>
  <c r="AJ179" i="45"/>
  <c r="AL179" i="45"/>
  <c r="AV179" i="45"/>
  <c r="AX179" i="45"/>
  <c r="AJ180" i="45"/>
  <c r="V181" i="45"/>
  <c r="AF181" i="45"/>
  <c r="AN181" i="45"/>
  <c r="AT181" i="45"/>
  <c r="V182" i="45"/>
  <c r="AF182" i="45"/>
  <c r="AV182" i="45"/>
  <c r="AH183" i="45"/>
  <c r="AJ183" i="45"/>
  <c r="AQ183" i="45"/>
  <c r="AR183" i="45"/>
  <c r="AB184" i="45"/>
  <c r="AR184" i="45"/>
  <c r="W185" i="45"/>
  <c r="AF185" i="45"/>
  <c r="AN185" i="45"/>
  <c r="AR185" i="45"/>
  <c r="X186" i="45"/>
  <c r="Y186" i="45"/>
  <c r="AL186" i="45"/>
  <c r="T178" i="45"/>
  <c r="T184" i="45"/>
  <c r="T209" i="45" s="1"/>
  <c r="T185" i="45"/>
  <c r="P171" i="45"/>
  <c r="Q172" i="45"/>
  <c r="L175" i="45"/>
  <c r="M176" i="45"/>
  <c r="N177" i="45"/>
  <c r="O178" i="45"/>
  <c r="P178" i="45"/>
  <c r="N179" i="45"/>
  <c r="Q180" i="45"/>
  <c r="AJ15" i="22"/>
  <c r="AQ15" i="22"/>
  <c r="BB15" i="22"/>
  <c r="BA22" i="42" s="1"/>
  <c r="AP18" i="22"/>
  <c r="AO56" i="42" s="1"/>
  <c r="AX18" i="22"/>
  <c r="AW56" i="42" s="1"/>
  <c r="BA18" i="22"/>
  <c r="AZ56" i="42" s="1"/>
  <c r="BB18" i="22"/>
  <c r="BA56" i="42" s="1"/>
  <c r="BC18" i="22"/>
  <c r="BB56" i="42" s="1"/>
  <c r="BD18" i="22"/>
  <c r="BC56" i="42" s="1"/>
  <c r="BF18" i="22"/>
  <c r="BE56" i="42" s="1"/>
  <c r="AK19" i="22"/>
  <c r="AK41" i="22" s="1"/>
  <c r="AQ19" i="22"/>
  <c r="AQ44" i="22" s="1"/>
  <c r="AY21" i="22"/>
  <c r="BB21" i="22"/>
  <c r="BA59" i="42" s="1"/>
  <c r="AF24" i="22"/>
  <c r="AE62" i="42" s="1"/>
  <c r="AN24" i="22"/>
  <c r="AM62" i="42" s="1"/>
  <c r="AS24" i="22"/>
  <c r="AR62" i="42" s="1"/>
  <c r="BA24" i="22"/>
  <c r="AZ62" i="42" s="1"/>
  <c r="BB24" i="22"/>
  <c r="BA62" i="42" s="1"/>
  <c r="BD24" i="22"/>
  <c r="BC62" i="42" s="1"/>
  <c r="AK25" i="22"/>
  <c r="AK55" i="22" s="1"/>
  <c r="AV25" i="22"/>
  <c r="AV61" i="22" s="1"/>
  <c r="AF28" i="22"/>
  <c r="AE66" i="42" s="1"/>
  <c r="AR28" i="22"/>
  <c r="AQ66" i="42" s="1"/>
  <c r="AT28" i="22"/>
  <c r="AS66" i="42" s="1"/>
  <c r="AV28" i="22"/>
  <c r="AU66" i="42" s="1"/>
  <c r="AX28" i="22"/>
  <c r="AW66" i="42" s="1"/>
  <c r="BB28" i="22"/>
  <c r="BA66" i="42" s="1"/>
  <c r="BD28" i="22"/>
  <c r="BC66" i="42" s="1"/>
  <c r="BF28" i="22"/>
  <c r="BE66" i="42" s="1"/>
  <c r="AK29" i="22"/>
  <c r="AJ67" i="42" s="1"/>
  <c r="BA29" i="22"/>
  <c r="AZ67" i="42" s="1"/>
  <c r="AE16" i="47"/>
  <c r="AE29" i="22" s="1"/>
  <c r="AD67" i="42" s="1"/>
  <c r="AF16" i="47"/>
  <c r="AF29" i="22" s="1"/>
  <c r="AE67" i="42" s="1"/>
  <c r="AG16" i="47"/>
  <c r="AG29" i="22" s="1"/>
  <c r="AF67" i="42" s="1"/>
  <c r="AH16" i="47"/>
  <c r="AH29" i="22" s="1"/>
  <c r="AG67" i="42" s="1"/>
  <c r="AI16" i="47"/>
  <c r="AI29" i="22" s="1"/>
  <c r="AH67" i="42" s="1"/>
  <c r="AJ16" i="47"/>
  <c r="AJ29" i="22" s="1"/>
  <c r="AI67" i="42" s="1"/>
  <c r="AK16" i="47"/>
  <c r="AL16" i="47"/>
  <c r="AL29" i="22" s="1"/>
  <c r="AK67" i="42" s="1"/>
  <c r="AM16" i="47"/>
  <c r="AM29" i="22" s="1"/>
  <c r="AL67" i="42" s="1"/>
  <c r="AN16" i="47"/>
  <c r="AN29" i="22" s="1"/>
  <c r="AM67" i="42" s="1"/>
  <c r="AO16" i="47"/>
  <c r="AO29" i="22" s="1"/>
  <c r="AN67" i="42" s="1"/>
  <c r="AP16" i="47"/>
  <c r="AP29" i="22" s="1"/>
  <c r="AO67" i="42" s="1"/>
  <c r="AQ16" i="47"/>
  <c r="AQ29" i="22" s="1"/>
  <c r="AP67" i="42" s="1"/>
  <c r="AR16" i="47"/>
  <c r="AR29" i="22" s="1"/>
  <c r="AQ67" i="42" s="1"/>
  <c r="AS16" i="47"/>
  <c r="AS29" i="22" s="1"/>
  <c r="AR67" i="42" s="1"/>
  <c r="AT16" i="47"/>
  <c r="AT29" i="22" s="1"/>
  <c r="AS67" i="42" s="1"/>
  <c r="AU16" i="47"/>
  <c r="AU29" i="22" s="1"/>
  <c r="AT67" i="42" s="1"/>
  <c r="AV16" i="47"/>
  <c r="AV29" i="22" s="1"/>
  <c r="AU67" i="42" s="1"/>
  <c r="AW16" i="47"/>
  <c r="AW29" i="22" s="1"/>
  <c r="AV67" i="42" s="1"/>
  <c r="AX16" i="47"/>
  <c r="AX29" i="22" s="1"/>
  <c r="AW67" i="42" s="1"/>
  <c r="AY16" i="47"/>
  <c r="AY29" i="22" s="1"/>
  <c r="AX67" i="42" s="1"/>
  <c r="AZ16" i="47"/>
  <c r="AZ29" i="22" s="1"/>
  <c r="AY67" i="42" s="1"/>
  <c r="BA16" i="47"/>
  <c r="BB16" i="47"/>
  <c r="BB29" i="22" s="1"/>
  <c r="BA67" i="42" s="1"/>
  <c r="BC16" i="47"/>
  <c r="BC29" i="22" s="1"/>
  <c r="BB67" i="42" s="1"/>
  <c r="BD16" i="47"/>
  <c r="BD29" i="22" s="1"/>
  <c r="BC67" i="42" s="1"/>
  <c r="BE16" i="47"/>
  <c r="BE29" i="22" s="1"/>
  <c r="BD67" i="42" s="1"/>
  <c r="BF16" i="47"/>
  <c r="BF29" i="22" s="1"/>
  <c r="BE67" i="42" s="1"/>
  <c r="AE17" i="21"/>
  <c r="AE18" i="21" s="1"/>
  <c r="AE19" i="22" s="1"/>
  <c r="AE41" i="22" s="1"/>
  <c r="AF17" i="21"/>
  <c r="AF18" i="21" s="1"/>
  <c r="AF19" i="22" s="1"/>
  <c r="AG17" i="21"/>
  <c r="AG18" i="21" s="1"/>
  <c r="AH17" i="21"/>
  <c r="AI17" i="21"/>
  <c r="AJ17" i="21"/>
  <c r="AJ18" i="21" s="1"/>
  <c r="AL17" i="21"/>
  <c r="AL18" i="21" s="1"/>
  <c r="AL19" i="22" s="1"/>
  <c r="AL51" i="22" s="1"/>
  <c r="AM17" i="21"/>
  <c r="AM18" i="21" s="1"/>
  <c r="AM19" i="22" s="1"/>
  <c r="AN17" i="21"/>
  <c r="AN18" i="21" s="1"/>
  <c r="AN19" i="22" s="1"/>
  <c r="AN53" i="22" s="1"/>
  <c r="AO17" i="21"/>
  <c r="AO18" i="21" s="1"/>
  <c r="AO19" i="22" s="1"/>
  <c r="AO44" i="22" s="1"/>
  <c r="AP17" i="21"/>
  <c r="AQ17" i="21"/>
  <c r="AR17" i="21"/>
  <c r="AR18" i="21" s="1"/>
  <c r="AS17" i="21"/>
  <c r="AS18" i="21" s="1"/>
  <c r="AT17" i="21"/>
  <c r="AT18" i="21" s="1"/>
  <c r="AT19" i="22" s="1"/>
  <c r="AT50" i="22" s="1"/>
  <c r="AU17" i="21"/>
  <c r="AU18" i="21" s="1"/>
  <c r="AU19" i="22" s="1"/>
  <c r="AV17" i="21"/>
  <c r="AV18" i="21" s="1"/>
  <c r="AV19" i="22" s="1"/>
  <c r="AV49" i="22" s="1"/>
  <c r="AW17" i="21"/>
  <c r="AX17" i="21"/>
  <c r="AY17" i="21"/>
  <c r="AZ17" i="21"/>
  <c r="AZ18" i="21" s="1"/>
  <c r="BA17" i="21"/>
  <c r="BA18" i="21" s="1"/>
  <c r="BB17" i="21"/>
  <c r="BB18" i="21" s="1"/>
  <c r="BB19" i="22" s="1"/>
  <c r="BB42" i="22" s="1"/>
  <c r="BC19" i="22"/>
  <c r="BD17" i="21"/>
  <c r="BD18" i="21" s="1"/>
  <c r="BD19" i="22" s="1"/>
  <c r="BE17" i="21"/>
  <c r="BE18" i="21" s="1"/>
  <c r="BF17" i="21"/>
  <c r="AH18" i="21"/>
  <c r="AH19" i="22" s="1"/>
  <c r="AH44" i="22" s="1"/>
  <c r="AI18" i="21"/>
  <c r="AI25" i="22" s="1"/>
  <c r="AI59" i="22" s="1"/>
  <c r="AP18" i="21"/>
  <c r="AP25" i="22" s="1"/>
  <c r="AP62" i="22" s="1"/>
  <c r="AQ18" i="21"/>
  <c r="AQ25" i="22" s="1"/>
  <c r="AQ62" i="22" s="1"/>
  <c r="AW18" i="21"/>
  <c r="AW19" i="22" s="1"/>
  <c r="AW44" i="22" s="1"/>
  <c r="AX18" i="21"/>
  <c r="AX19" i="22" s="1"/>
  <c r="AX48" i="22" s="1"/>
  <c r="AY18" i="21"/>
  <c r="AY25" i="22" s="1"/>
  <c r="AY62" i="22" s="1"/>
  <c r="BF18" i="21"/>
  <c r="BF19" i="22" s="1"/>
  <c r="BF45" i="22" s="1"/>
  <c r="AE19" i="17"/>
  <c r="AF18" i="22"/>
  <c r="AE56" i="42" s="1"/>
  <c r="AG19" i="17"/>
  <c r="AG18" i="22" s="1"/>
  <c r="AF56" i="42" s="1"/>
  <c r="AH19" i="17"/>
  <c r="AH24" i="22" s="1"/>
  <c r="AG62" i="42" s="1"/>
  <c r="AI19" i="17"/>
  <c r="AI18" i="22" s="1"/>
  <c r="AH56" i="42" s="1"/>
  <c r="AJ19" i="17"/>
  <c r="AJ24" i="22" s="1"/>
  <c r="AI62" i="42" s="1"/>
  <c r="AK19" i="17"/>
  <c r="AK28" i="22" s="1"/>
  <c r="AJ66" i="42" s="1"/>
  <c r="AL19" i="17"/>
  <c r="AL18" i="22" s="1"/>
  <c r="AK56" i="42" s="1"/>
  <c r="AM19" i="17"/>
  <c r="AN19" i="17"/>
  <c r="AN18" i="22" s="1"/>
  <c r="AM56" i="42" s="1"/>
  <c r="AO19" i="17"/>
  <c r="AO18" i="22" s="1"/>
  <c r="AN56" i="42" s="1"/>
  <c r="AP19" i="17"/>
  <c r="AP24" i="22" s="1"/>
  <c r="AO62" i="42" s="1"/>
  <c r="AQ19" i="17"/>
  <c r="AQ24" i="22" s="1"/>
  <c r="AP62" i="42" s="1"/>
  <c r="AR19" i="17"/>
  <c r="AR24" i="22" s="1"/>
  <c r="AQ62" i="42" s="1"/>
  <c r="AS19" i="17"/>
  <c r="AS28" i="22" s="1"/>
  <c r="AR66" i="42" s="1"/>
  <c r="AT19" i="17"/>
  <c r="AT18" i="22" s="1"/>
  <c r="AS56" i="42" s="1"/>
  <c r="AU19" i="17"/>
  <c r="AU18" i="22" s="1"/>
  <c r="AT56" i="42" s="1"/>
  <c r="AV19" i="17"/>
  <c r="AV18" i="22" s="1"/>
  <c r="AU56" i="42" s="1"/>
  <c r="AW19" i="17"/>
  <c r="AW18" i="22" s="1"/>
  <c r="AV56" i="42" s="1"/>
  <c r="AX19" i="17"/>
  <c r="AX24" i="22" s="1"/>
  <c r="AW62" i="42" s="1"/>
  <c r="AY19" i="17"/>
  <c r="AY18" i="22" s="1"/>
  <c r="AX56" i="42" s="1"/>
  <c r="AZ19" i="17"/>
  <c r="AZ24" i="22" s="1"/>
  <c r="AY62" i="42" s="1"/>
  <c r="BA19" i="17"/>
  <c r="BA28" i="22" s="1"/>
  <c r="AZ66" i="42" s="1"/>
  <c r="BC19" i="17"/>
  <c r="BC28" i="22" s="1"/>
  <c r="BB66" i="42" s="1"/>
  <c r="BE19" i="17"/>
  <c r="BE18" i="22" s="1"/>
  <c r="BD56" i="42" s="1"/>
  <c r="BF19" i="17"/>
  <c r="BF24" i="22" s="1"/>
  <c r="BE62"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I27" i="18"/>
  <c r="AJ27" i="18"/>
  <c r="AK27" i="18"/>
  <c r="AL27" i="18"/>
  <c r="AM27" i="18"/>
  <c r="AN27" i="18"/>
  <c r="AO27" i="18"/>
  <c r="AP27" i="18"/>
  <c r="AQ27" i="18"/>
  <c r="AR27" i="18"/>
  <c r="AS27" i="18"/>
  <c r="AT27" i="18"/>
  <c r="AU27" i="18"/>
  <c r="AV27" i="18"/>
  <c r="AW27" i="18"/>
  <c r="AX27" i="18"/>
  <c r="AZ27" i="18"/>
  <c r="BA27" i="18"/>
  <c r="BB27" i="18"/>
  <c r="BC27" i="18"/>
  <c r="BD27" i="18"/>
  <c r="BF27" i="18"/>
  <c r="AE28" i="18"/>
  <c r="AE27" i="22" s="1"/>
  <c r="AD65" i="42" s="1"/>
  <c r="AF28" i="18"/>
  <c r="AF27" i="22" s="1"/>
  <c r="AE65" i="42" s="1"/>
  <c r="AG28" i="18"/>
  <c r="AG27" i="22" s="1"/>
  <c r="AF65" i="42" s="1"/>
  <c r="AH28" i="18"/>
  <c r="AH27" i="22" s="1"/>
  <c r="AG65" i="42" s="1"/>
  <c r="AI28" i="18"/>
  <c r="AI27" i="22" s="1"/>
  <c r="AH65" i="42" s="1"/>
  <c r="AJ28" i="18"/>
  <c r="AJ27" i="22" s="1"/>
  <c r="AI65" i="42" s="1"/>
  <c r="AK28" i="18"/>
  <c r="AK27" i="22" s="1"/>
  <c r="AJ65" i="42" s="1"/>
  <c r="AL28" i="18"/>
  <c r="AL27" i="22" s="1"/>
  <c r="AK65" i="42" s="1"/>
  <c r="AM28" i="18"/>
  <c r="AM27" i="22" s="1"/>
  <c r="AL65" i="42" s="1"/>
  <c r="AN28" i="18"/>
  <c r="AN27" i="22" s="1"/>
  <c r="AM65" i="42" s="1"/>
  <c r="AO28" i="18"/>
  <c r="AO27" i="22" s="1"/>
  <c r="AN65" i="42" s="1"/>
  <c r="AP28" i="18"/>
  <c r="AP27" i="22" s="1"/>
  <c r="AO65" i="42" s="1"/>
  <c r="AQ28" i="18"/>
  <c r="AQ27" i="22" s="1"/>
  <c r="AP65" i="42" s="1"/>
  <c r="AR28" i="18"/>
  <c r="AR27" i="22" s="1"/>
  <c r="AQ65" i="42" s="1"/>
  <c r="AS28" i="18"/>
  <c r="AS27" i="22" s="1"/>
  <c r="AR65" i="42" s="1"/>
  <c r="AT28" i="18"/>
  <c r="AT27" i="22" s="1"/>
  <c r="AS65" i="42" s="1"/>
  <c r="AU28" i="18"/>
  <c r="AU27" i="22" s="1"/>
  <c r="AT65" i="42" s="1"/>
  <c r="AV28" i="18"/>
  <c r="AV27" i="22" s="1"/>
  <c r="AU65" i="42" s="1"/>
  <c r="AW28" i="18"/>
  <c r="AW27" i="22" s="1"/>
  <c r="AV65" i="42" s="1"/>
  <c r="AX28" i="18"/>
  <c r="AX27" i="22" s="1"/>
  <c r="AW65" i="42" s="1"/>
  <c r="AY28" i="18"/>
  <c r="AY27" i="22" s="1"/>
  <c r="AX65" i="42" s="1"/>
  <c r="AZ28" i="18"/>
  <c r="AZ27" i="22" s="1"/>
  <c r="AY65" i="42" s="1"/>
  <c r="BA28" i="18"/>
  <c r="BA27" i="22" s="1"/>
  <c r="AZ65" i="42" s="1"/>
  <c r="BB28" i="18"/>
  <c r="BB27" i="22" s="1"/>
  <c r="BA65" i="42" s="1"/>
  <c r="BC28" i="18"/>
  <c r="BC27" i="22" s="1"/>
  <c r="BB65" i="42" s="1"/>
  <c r="BD28" i="18"/>
  <c r="BD27" i="22" s="1"/>
  <c r="BC65" i="42" s="1"/>
  <c r="BF28" i="18"/>
  <c r="BF27" i="22" s="1"/>
  <c r="BE65" i="42" s="1"/>
  <c r="AE29" i="18"/>
  <c r="AE17" i="22" s="1"/>
  <c r="AD55" i="42" s="1"/>
  <c r="AF29" i="18"/>
  <c r="AF17" i="22" s="1"/>
  <c r="AE55" i="42" s="1"/>
  <c r="AG29" i="18"/>
  <c r="AG23" i="22" s="1"/>
  <c r="AF61" i="42" s="1"/>
  <c r="AH29" i="18"/>
  <c r="AH23" i="22" s="1"/>
  <c r="AG61" i="42" s="1"/>
  <c r="AI29" i="18"/>
  <c r="AI23" i="22" s="1"/>
  <c r="AH61" i="42" s="1"/>
  <c r="AJ29" i="18"/>
  <c r="AJ23" i="22" s="1"/>
  <c r="AI61" i="42" s="1"/>
  <c r="AK29" i="18"/>
  <c r="AK23" i="22" s="1"/>
  <c r="AJ61" i="42" s="1"/>
  <c r="AL29" i="18"/>
  <c r="AL17" i="22" s="1"/>
  <c r="AK55" i="42" s="1"/>
  <c r="AM29" i="18"/>
  <c r="AM17" i="22" s="1"/>
  <c r="AL55" i="42" s="1"/>
  <c r="AN29" i="18"/>
  <c r="AN17" i="22" s="1"/>
  <c r="AM55" i="42" s="1"/>
  <c r="AO29" i="18"/>
  <c r="AO23" i="22" s="1"/>
  <c r="AN61" i="42" s="1"/>
  <c r="AP29" i="18"/>
  <c r="AP23" i="22" s="1"/>
  <c r="AO61" i="42" s="1"/>
  <c r="AQ29" i="18"/>
  <c r="AQ23" i="22" s="1"/>
  <c r="AP61" i="42" s="1"/>
  <c r="AR29" i="18"/>
  <c r="AR23" i="22" s="1"/>
  <c r="AQ61" i="42" s="1"/>
  <c r="AS29" i="18"/>
  <c r="AS23" i="22" s="1"/>
  <c r="AR61" i="42" s="1"/>
  <c r="AT29" i="18"/>
  <c r="AT23" i="22" s="1"/>
  <c r="AS61" i="42" s="1"/>
  <c r="AU29" i="18"/>
  <c r="AU17" i="22" s="1"/>
  <c r="AT55" i="42" s="1"/>
  <c r="AV29" i="18"/>
  <c r="AV17" i="22" s="1"/>
  <c r="AU55" i="42" s="1"/>
  <c r="AW29" i="18"/>
  <c r="AW23" i="22" s="1"/>
  <c r="AV61" i="42" s="1"/>
  <c r="AX29" i="18"/>
  <c r="AX23" i="22" s="1"/>
  <c r="AW61" i="42" s="1"/>
  <c r="AY29" i="18"/>
  <c r="AY23" i="22" s="1"/>
  <c r="AX61" i="42" s="1"/>
  <c r="AZ29" i="18"/>
  <c r="AZ23" i="22" s="1"/>
  <c r="AY61" i="42" s="1"/>
  <c r="BA29" i="18"/>
  <c r="BA23" i="22" s="1"/>
  <c r="AZ61" i="42" s="1"/>
  <c r="BB29" i="18"/>
  <c r="BB17" i="22" s="1"/>
  <c r="BA55" i="42" s="1"/>
  <c r="BC29" i="18"/>
  <c r="BC17" i="22" s="1"/>
  <c r="BB55" i="42" s="1"/>
  <c r="BD29" i="18"/>
  <c r="BD17" i="22" s="1"/>
  <c r="BC55" i="42" s="1"/>
  <c r="BF29" i="18"/>
  <c r="BF23" i="22" s="1"/>
  <c r="BE61" i="42" s="1"/>
  <c r="AE18" i="20"/>
  <c r="AF18" i="20"/>
  <c r="AF19" i="20" s="1"/>
  <c r="AF15" i="22" s="1"/>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AE19" i="20"/>
  <c r="AE21" i="22" s="1"/>
  <c r="AG19" i="20"/>
  <c r="AG21" i="22" s="1"/>
  <c r="AH19" i="20"/>
  <c r="AH15" i="22" s="1"/>
  <c r="AI19" i="20"/>
  <c r="AI21" i="22" s="1"/>
  <c r="AJ19" i="20"/>
  <c r="AJ21" i="22" s="1"/>
  <c r="AI35" i="42" s="1"/>
  <c r="AK19" i="20"/>
  <c r="AK21" i="22" s="1"/>
  <c r="AL19" i="20"/>
  <c r="AL21" i="22" s="1"/>
  <c r="AM19" i="20"/>
  <c r="AM21" i="22" s="1"/>
  <c r="AL39" i="42" s="1"/>
  <c r="AN19" i="20"/>
  <c r="AN21" i="22" s="1"/>
  <c r="AM29" i="42" s="1"/>
  <c r="AO19" i="20"/>
  <c r="AO21" i="22" s="1"/>
  <c r="AP19" i="20"/>
  <c r="AP21" i="22" s="1"/>
  <c r="AO42" i="42" s="1"/>
  <c r="AQ19" i="20"/>
  <c r="AQ21" i="22" s="1"/>
  <c r="AR19" i="20"/>
  <c r="AR21" i="22" s="1"/>
  <c r="AQ42" i="42" s="1"/>
  <c r="AS19" i="20"/>
  <c r="AS15" i="22" s="1"/>
  <c r="AT19" i="20"/>
  <c r="AT21" i="22" s="1"/>
  <c r="AU19" i="20"/>
  <c r="AU21" i="22" s="1"/>
  <c r="AV19" i="20"/>
  <c r="AV21" i="22" s="1"/>
  <c r="AW19" i="20"/>
  <c r="AW21" i="22" s="1"/>
  <c r="AV36" i="42" s="1"/>
  <c r="AX19" i="20"/>
  <c r="AX21" i="22" s="1"/>
  <c r="AW37" i="42" s="1"/>
  <c r="AZ19" i="20"/>
  <c r="AZ15" i="22" s="1"/>
  <c r="BA19" i="20"/>
  <c r="BA15" i="22" s="1"/>
  <c r="AZ18" i="42" s="1"/>
  <c r="BC19" i="20"/>
  <c r="BC21" i="22" s="1"/>
  <c r="BB33" i="42" s="1"/>
  <c r="BD19" i="20"/>
  <c r="BD21" i="22" s="1"/>
  <c r="BE19" i="20"/>
  <c r="BE15" i="22" s="1"/>
  <c r="BF19" i="20"/>
  <c r="BF15" i="22" s="1"/>
  <c r="AD18" i="22"/>
  <c r="AD24" i="22"/>
  <c r="AC62" i="42" s="1"/>
  <c r="AD28" i="22"/>
  <c r="AH28" i="22" l="1"/>
  <c r="AG66" i="42" s="1"/>
  <c r="AH18" i="22"/>
  <c r="AG56" i="42" s="1"/>
  <c r="AA53" i="42"/>
  <c r="AA43" i="42"/>
  <c r="AE25" i="22"/>
  <c r="AE57" i="22" s="1"/>
  <c r="AE15" i="22"/>
  <c r="AD53" i="42" s="1"/>
  <c r="V196" i="45"/>
  <c r="T186" i="45"/>
  <c r="S211" i="45" s="1"/>
  <c r="S186" i="45"/>
  <c r="S203" i="45"/>
  <c r="S178" i="45"/>
  <c r="U184" i="45"/>
  <c r="U180" i="45"/>
  <c r="V176" i="45"/>
  <c r="U201" i="45" s="1"/>
  <c r="U176" i="45"/>
  <c r="U197" i="45"/>
  <c r="U172" i="45"/>
  <c r="T196" i="45"/>
  <c r="S210" i="45"/>
  <c r="S185" i="45"/>
  <c r="S177" i="45"/>
  <c r="S209" i="45"/>
  <c r="S184" i="45"/>
  <c r="T176" i="45"/>
  <c r="T201" i="45" s="1"/>
  <c r="S176" i="45"/>
  <c r="V185" i="45"/>
  <c r="U210" i="45" s="1"/>
  <c r="U185" i="45"/>
  <c r="U181" i="45"/>
  <c r="U206" i="45"/>
  <c r="U177" i="45"/>
  <c r="V173" i="45"/>
  <c r="U198" i="45" s="1"/>
  <c r="U173" i="45"/>
  <c r="T183" i="45"/>
  <c r="S208" i="45"/>
  <c r="S183" i="45"/>
  <c r="S200" i="45"/>
  <c r="S175" i="45"/>
  <c r="S182" i="45"/>
  <c r="S207" i="45"/>
  <c r="S174" i="45"/>
  <c r="S199" i="45"/>
  <c r="U211" i="45"/>
  <c r="U186" i="45"/>
  <c r="U182" i="45"/>
  <c r="U207" i="45"/>
  <c r="U178" i="45"/>
  <c r="U174" i="45"/>
  <c r="U199" i="45"/>
  <c r="S179" i="45"/>
  <c r="T181" i="45"/>
  <c r="S206" i="45" s="1"/>
  <c r="S181" i="45"/>
  <c r="T173" i="45"/>
  <c r="S198" i="45" s="1"/>
  <c r="S173" i="45"/>
  <c r="T180" i="45"/>
  <c r="S205" i="45" s="1"/>
  <c r="S180" i="45"/>
  <c r="T172" i="45"/>
  <c r="S197" i="45" s="1"/>
  <c r="S172" i="45"/>
  <c r="U208" i="45"/>
  <c r="U183" i="45"/>
  <c r="V179" i="45"/>
  <c r="U204" i="45" s="1"/>
  <c r="U179" i="45"/>
  <c r="V175" i="45"/>
  <c r="U200" i="45" s="1"/>
  <c r="U175" i="45"/>
  <c r="AP199" i="45"/>
  <c r="Q206" i="45"/>
  <c r="M202" i="45"/>
  <c r="AX201" i="45"/>
  <c r="BE19" i="22"/>
  <c r="BE45" i="22" s="1"/>
  <c r="BE25" i="22"/>
  <c r="BE60" i="22" s="1"/>
  <c r="BD25" i="22"/>
  <c r="BD64" i="22" s="1"/>
  <c r="AY19" i="22"/>
  <c r="AY43" i="22" s="1"/>
  <c r="AU25" i="22"/>
  <c r="AU58" i="22" s="1"/>
  <c r="AP19" i="22"/>
  <c r="AP42" i="22" s="1"/>
  <c r="AN25" i="22"/>
  <c r="AN66" i="22" s="1"/>
  <c r="AM25" i="22"/>
  <c r="AM59" i="22" s="1"/>
  <c r="AF25" i="22"/>
  <c r="AF65" i="22" s="1"/>
  <c r="BA25" i="22"/>
  <c r="BA62" i="22" s="1"/>
  <c r="BA19" i="22"/>
  <c r="BA47" i="22" s="1"/>
  <c r="AS25" i="22"/>
  <c r="AS62" i="22" s="1"/>
  <c r="AS19" i="22"/>
  <c r="AS52" i="22" s="1"/>
  <c r="AJ25" i="22"/>
  <c r="AJ61" i="22" s="1"/>
  <c r="AJ19" i="22"/>
  <c r="AJ46" i="22" s="1"/>
  <c r="AZ25" i="22"/>
  <c r="AZ55" i="22" s="1"/>
  <c r="AZ19" i="22"/>
  <c r="AZ51" i="22" s="1"/>
  <c r="AR25" i="22"/>
  <c r="AR56" i="22" s="1"/>
  <c r="AR19" i="22"/>
  <c r="AR46" i="22" s="1"/>
  <c r="AG19" i="22"/>
  <c r="AG52" i="22" s="1"/>
  <c r="AG25" i="22"/>
  <c r="AG64" i="22" s="1"/>
  <c r="AX25" i="22"/>
  <c r="AX57" i="22" s="1"/>
  <c r="AH25" i="22"/>
  <c r="AH63" i="22" s="1"/>
  <c r="AI19" i="22"/>
  <c r="AI51" i="22" s="1"/>
  <c r="BF25" i="22"/>
  <c r="BF65" i="22" s="1"/>
  <c r="AW25" i="22"/>
  <c r="AW65" i="22" s="1"/>
  <c r="AO25" i="22"/>
  <c r="AO65" i="22" s="1"/>
  <c r="BB25" i="22"/>
  <c r="BB60" i="22" s="1"/>
  <c r="AT25" i="22"/>
  <c r="AT65" i="22" s="1"/>
  <c r="AL25" i="22"/>
  <c r="AL59" i="22" s="1"/>
  <c r="AP28" i="22"/>
  <c r="AO66" i="42" s="1"/>
  <c r="AV24" i="22"/>
  <c r="AU62" i="42" s="1"/>
  <c r="AZ18" i="22"/>
  <c r="AY56" i="42" s="1"/>
  <c r="K175" i="45"/>
  <c r="K200" i="45" s="1"/>
  <c r="D208" i="45"/>
  <c r="H204" i="45"/>
  <c r="H200" i="45"/>
  <c r="H196" i="45"/>
  <c r="J208" i="45"/>
  <c r="K209" i="45"/>
  <c r="P206" i="45"/>
  <c r="O205" i="45"/>
  <c r="L202" i="45"/>
  <c r="P198" i="45"/>
  <c r="N196" i="45"/>
  <c r="N203" i="45"/>
  <c r="AX199" i="45"/>
  <c r="E201" i="45"/>
  <c r="AO28" i="22"/>
  <c r="AN66" i="42" s="1"/>
  <c r="N205" i="45"/>
  <c r="P199" i="45"/>
  <c r="O198" i="45"/>
  <c r="T207" i="45"/>
  <c r="Z201" i="45"/>
  <c r="AT199" i="45"/>
  <c r="AD199" i="45"/>
  <c r="AH196" i="45"/>
  <c r="AZ28" i="22"/>
  <c r="AY66" i="42" s="1"/>
  <c r="AN28" i="22"/>
  <c r="AM66"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X198" i="45"/>
  <c r="AY28" i="22"/>
  <c r="AX66" i="42" s="1"/>
  <c r="AL28" i="22"/>
  <c r="AK66" i="42" s="1"/>
  <c r="AO24" i="22"/>
  <c r="AN62" i="42" s="1"/>
  <c r="AR18" i="22"/>
  <c r="AQ56" i="42" s="1"/>
  <c r="E182" i="45"/>
  <c r="E207" i="45" s="1"/>
  <c r="N186" i="45"/>
  <c r="N211" i="45" s="1"/>
  <c r="K204" i="45"/>
  <c r="L197" i="45"/>
  <c r="AT200" i="45"/>
  <c r="AL200" i="45"/>
  <c r="AD200" i="45"/>
  <c r="AX198" i="45"/>
  <c r="AP198" i="45"/>
  <c r="Z198" i="45"/>
  <c r="F211" i="45"/>
  <c r="T208" i="45"/>
  <c r="AY24" i="22"/>
  <c r="AX62" i="42" s="1"/>
  <c r="AJ28" i="22"/>
  <c r="AI66" i="42" s="1"/>
  <c r="BC24" i="22"/>
  <c r="BB62" i="42" s="1"/>
  <c r="AQ18" i="22"/>
  <c r="AP56" i="42" s="1"/>
  <c r="AH203" i="45"/>
  <c r="E203" i="45"/>
  <c r="E174" i="45"/>
  <c r="E199" i="45" s="1"/>
  <c r="P203" i="45"/>
  <c r="AL201" i="45"/>
  <c r="X202" i="45"/>
  <c r="E205" i="45"/>
  <c r="AJ18" i="22"/>
  <c r="AI56" i="42" s="1"/>
  <c r="J210" i="45"/>
  <c r="P204" i="45"/>
  <c r="M201" i="45"/>
  <c r="L200" i="45"/>
  <c r="Q197" i="45"/>
  <c r="P196" i="45"/>
  <c r="AM28" i="22"/>
  <c r="AL66" i="42" s="1"/>
  <c r="AM24" i="22"/>
  <c r="AL62"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8" i="22"/>
  <c r="AV66" i="42" s="1"/>
  <c r="AK24" i="22"/>
  <c r="AJ62" i="42" s="1"/>
  <c r="AK18" i="22"/>
  <c r="AJ56" i="42" s="1"/>
  <c r="J202" i="45"/>
  <c r="K207" i="45"/>
  <c r="Q205" i="45"/>
  <c r="O203" i="45"/>
  <c r="N202" i="45"/>
  <c r="T210" i="45"/>
  <c r="H184" i="45"/>
  <c r="H209" i="45" s="1"/>
  <c r="H176" i="45"/>
  <c r="H201" i="45" s="1"/>
  <c r="N183" i="45"/>
  <c r="N208" i="45" s="1"/>
  <c r="K180" i="45"/>
  <c r="K205" i="45" s="1"/>
  <c r="AM18" i="22"/>
  <c r="AL56" i="42" s="1"/>
  <c r="AW24" i="22"/>
  <c r="AV62" i="42" s="1"/>
  <c r="D201" i="45"/>
  <c r="E211" i="45"/>
  <c r="E209" i="45"/>
  <c r="AH200" i="45"/>
  <c r="Z200" i="45"/>
  <c r="AE28" i="22"/>
  <c r="AD66" i="42" s="1"/>
  <c r="AE24" i="22"/>
  <c r="AD62" i="42" s="1"/>
  <c r="H186" i="45"/>
  <c r="H211" i="45" s="1"/>
  <c r="H178" i="45"/>
  <c r="H203" i="45" s="1"/>
  <c r="J179" i="45"/>
  <c r="J204" i="45" s="1"/>
  <c r="O184" i="45"/>
  <c r="O209" i="45" s="1"/>
  <c r="Q178" i="45"/>
  <c r="Q203" i="45" s="1"/>
  <c r="D186" i="45"/>
  <c r="D211" i="45" s="1"/>
  <c r="AI24" i="22"/>
  <c r="AH62" i="42" s="1"/>
  <c r="BE28" i="22"/>
  <c r="BD66" i="42" s="1"/>
  <c r="AI28" i="22"/>
  <c r="AH66" i="42" s="1"/>
  <c r="BE24" i="22"/>
  <c r="BD62"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4" i="22"/>
  <c r="AF62" i="42" s="1"/>
  <c r="D182" i="45"/>
  <c r="D207" i="45" s="1"/>
  <c r="D174" i="45"/>
  <c r="D199" i="45" s="1"/>
  <c r="G183" i="45"/>
  <c r="G208" i="45" s="1"/>
  <c r="AQ28" i="22"/>
  <c r="AP66" i="42" s="1"/>
  <c r="AG28" i="22"/>
  <c r="AF66" i="42" s="1"/>
  <c r="AE18" i="22"/>
  <c r="AD56" i="42" s="1"/>
  <c r="G177" i="45"/>
  <c r="G202" i="45" s="1"/>
  <c r="D206" i="45"/>
  <c r="F210" i="45"/>
  <c r="F206" i="45"/>
  <c r="F200" i="45"/>
  <c r="F196" i="45"/>
  <c r="K203" i="45"/>
  <c r="O199" i="45"/>
  <c r="L196" i="45"/>
  <c r="AU28" i="22"/>
  <c r="AT66" i="42" s="1"/>
  <c r="AU24" i="22"/>
  <c r="AT62"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C179" i="45"/>
  <c r="AC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C180" i="45"/>
  <c r="AC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4" i="22"/>
  <c r="AS62" i="42" s="1"/>
  <c r="AL24" i="22"/>
  <c r="AK62"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s="1"/>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AR203" i="45"/>
  <c r="AJ203" i="45"/>
  <c r="AB203" i="45"/>
  <c r="AV201" i="45"/>
  <c r="AN201" i="45"/>
  <c r="AF201" i="45"/>
  <c r="AR199" i="45"/>
  <c r="AJ199" i="45"/>
  <c r="AB199" i="45"/>
  <c r="AV197" i="45"/>
  <c r="AN197" i="45"/>
  <c r="AF197" i="45"/>
  <c r="G199" i="45"/>
  <c r="O211" i="45"/>
  <c r="N210" i="45"/>
  <c r="M209" i="45"/>
  <c r="L208" i="45"/>
  <c r="AL23" i="22"/>
  <c r="AK61" i="42" s="1"/>
  <c r="AF23" i="22"/>
  <c r="AE61" i="42" s="1"/>
  <c r="AT17" i="22"/>
  <c r="AS55" i="42" s="1"/>
  <c r="AS17" i="22"/>
  <c r="AR55" i="42" s="1"/>
  <c r="BD23" i="22"/>
  <c r="BC61" i="42" s="1"/>
  <c r="BC23" i="22"/>
  <c r="BB61" i="42" s="1"/>
  <c r="BB23" i="22"/>
  <c r="BA61" i="42" s="1"/>
  <c r="AE23" i="22"/>
  <c r="AD61" i="42" s="1"/>
  <c r="AR17" i="22"/>
  <c r="AQ55" i="42" s="1"/>
  <c r="AV23" i="22"/>
  <c r="AU61" i="42" s="1"/>
  <c r="AU23" i="22"/>
  <c r="AT61" i="42" s="1"/>
  <c r="AK17" i="22"/>
  <c r="AJ55" i="42" s="1"/>
  <c r="AJ17" i="22"/>
  <c r="AI55" i="42" s="1"/>
  <c r="AN23" i="22"/>
  <c r="AM61" i="42" s="1"/>
  <c r="BA17" i="22"/>
  <c r="AZ55" i="42" s="1"/>
  <c r="AM23" i="22"/>
  <c r="AL61"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2" i="22"/>
  <c r="AY60" i="22"/>
  <c r="BE21" i="22"/>
  <c r="AM15" i="22"/>
  <c r="AE62" i="22"/>
  <c r="AM42" i="42"/>
  <c r="AM38" i="42"/>
  <c r="BA21" i="22"/>
  <c r="AZ31" i="42" s="1"/>
  <c r="AI15" i="22"/>
  <c r="AH23" i="42" s="1"/>
  <c r="AV58" i="22"/>
  <c r="AM35" i="42"/>
  <c r="AM34" i="42"/>
  <c r="AQ67" i="22"/>
  <c r="AI55" i="22"/>
  <c r="AM31" i="42"/>
  <c r="AH21" i="22"/>
  <c r="AU15" i="22"/>
  <c r="AT19" i="42" s="1"/>
  <c r="AP53" i="22"/>
  <c r="AF21" i="22"/>
  <c r="AR15" i="22"/>
  <c r="AQ26" i="42" s="1"/>
  <c r="BF49" i="22"/>
  <c r="AK40" i="42"/>
  <c r="AK34" i="42"/>
  <c r="AS21" i="22"/>
  <c r="AR37" i="42" s="1"/>
  <c r="AZ21" i="22"/>
  <c r="AY29" i="42" s="1"/>
  <c r="AX15" i="22"/>
  <c r="AW28" i="42" s="1"/>
  <c r="AP15" i="22"/>
  <c r="AO24" i="42" s="1"/>
  <c r="AM41" i="42"/>
  <c r="AM59" i="42"/>
  <c r="AW15" i="22"/>
  <c r="AV27" i="42" s="1"/>
  <c r="AO15" i="22"/>
  <c r="AN19" i="42" s="1"/>
  <c r="AG15" i="22"/>
  <c r="AF43" i="42" s="1"/>
  <c r="AM40" i="42"/>
  <c r="AM33" i="42"/>
  <c r="BD15" i="22"/>
  <c r="BC17" i="42" s="1"/>
  <c r="AV15" i="22"/>
  <c r="AU27" i="42" s="1"/>
  <c r="AN15" i="22"/>
  <c r="AM26" i="42" s="1"/>
  <c r="AU59" i="22"/>
  <c r="AL50" i="22"/>
  <c r="AM39" i="42"/>
  <c r="AM32" i="42"/>
  <c r="AT15" i="22"/>
  <c r="AS21" i="42" s="1"/>
  <c r="AL15" i="22"/>
  <c r="AK17" i="42" s="1"/>
  <c r="AN58" i="22"/>
  <c r="AO49" i="22"/>
  <c r="AM37" i="42"/>
  <c r="AM30" i="42"/>
  <c r="BC15" i="22"/>
  <c r="BB16" i="42" s="1"/>
  <c r="AK15" i="22"/>
  <c r="AJ22" i="42" s="1"/>
  <c r="AY67" i="22"/>
  <c r="AF57" i="22"/>
  <c r="BB46" i="22"/>
  <c r="AM36" i="42"/>
  <c r="AX52" i="22"/>
  <c r="AQ43" i="22"/>
  <c r="AQ66" i="22"/>
  <c r="AY65" i="22"/>
  <c r="BE57" i="22"/>
  <c r="AQ52" i="22"/>
  <c r="AX49" i="22"/>
  <c r="AU65" i="22"/>
  <c r="AI62" i="22"/>
  <c r="AY59" i="22"/>
  <c r="AV57" i="22"/>
  <c r="AV54" i="22"/>
  <c r="AU63" i="42" s="1"/>
  <c r="AW49" i="22"/>
  <c r="AH43" i="22"/>
  <c r="AQ65" i="22"/>
  <c r="AI64" i="22"/>
  <c r="AI61" i="22"/>
  <c r="AY56" i="22"/>
  <c r="AG49" i="22"/>
  <c r="AX44" i="22"/>
  <c r="AT67" i="22"/>
  <c r="AY66" i="22"/>
  <c r="AF66" i="22"/>
  <c r="AE64" i="22"/>
  <c r="AV62" i="22"/>
  <c r="AF61" i="22"/>
  <c r="AR59" i="22"/>
  <c r="AI56" i="22"/>
  <c r="AH52" i="22"/>
  <c r="AP40" i="22"/>
  <c r="AO57" i="42" s="1"/>
  <c r="AV66" i="22"/>
  <c r="AX53" i="22"/>
  <c r="AL32" i="42"/>
  <c r="BE59" i="22"/>
  <c r="AN55" i="22"/>
  <c r="AN59" i="22"/>
  <c r="AN60" i="22"/>
  <c r="AN56" i="22"/>
  <c r="AY34" i="42"/>
  <c r="AY30" i="42"/>
  <c r="AY36" i="42"/>
  <c r="AY40" i="42"/>
  <c r="AY41" i="42"/>
  <c r="AY42" i="42"/>
  <c r="AH59" i="42"/>
  <c r="AH33" i="42"/>
  <c r="AH29" i="42"/>
  <c r="AH34" i="42"/>
  <c r="AH37" i="42"/>
  <c r="AH38" i="42"/>
  <c r="AH36" i="42"/>
  <c r="AH39" i="42"/>
  <c r="AH31" i="42"/>
  <c r="AH30" i="42"/>
  <c r="AH32" i="42"/>
  <c r="AH40" i="42"/>
  <c r="AH41" i="42"/>
  <c r="AH42" i="42"/>
  <c r="AH35" i="42"/>
  <c r="AT40" i="22"/>
  <c r="AS57" i="42" s="1"/>
  <c r="AT43" i="22"/>
  <c r="AT47" i="22"/>
  <c r="AT42" i="22"/>
  <c r="AT48" i="22"/>
  <c r="AT52" i="22"/>
  <c r="AT44" i="22"/>
  <c r="AT49" i="22"/>
  <c r="AT53" i="22"/>
  <c r="AT45" i="22"/>
  <c r="AL43" i="22"/>
  <c r="AL47" i="22"/>
  <c r="AL41" i="22"/>
  <c r="AL52" i="22"/>
  <c r="AL44" i="22"/>
  <c r="AL48" i="22"/>
  <c r="AL42" i="22"/>
  <c r="AL49" i="22"/>
  <c r="AL53" i="22"/>
  <c r="AL40" i="22"/>
  <c r="AK57" i="42" s="1"/>
  <c r="AL45" i="22"/>
  <c r="AW21" i="42"/>
  <c r="AW22" i="42"/>
  <c r="AW27" i="42"/>
  <c r="AW23" i="42"/>
  <c r="AO22" i="42"/>
  <c r="AO18" i="42"/>
  <c r="AO53" i="42"/>
  <c r="AG53" i="42"/>
  <c r="AY64" i="22"/>
  <c r="AQ64" i="22"/>
  <c r="AI63" i="22"/>
  <c r="AT62" i="22"/>
  <c r="AN61" i="22"/>
  <c r="AE61" i="22"/>
  <c r="AL60" i="22"/>
  <c r="BA59" i="22"/>
  <c r="AL55" i="22"/>
  <c r="AW53" i="22"/>
  <c r="AN50" i="22"/>
  <c r="AH47" i="22"/>
  <c r="AL46" i="22"/>
  <c r="AO45" i="22"/>
  <c r="BE41" i="22"/>
  <c r="AO40" i="22"/>
  <c r="AN57" i="42" s="1"/>
  <c r="AJ32" i="42"/>
  <c r="AJ35" i="42"/>
  <c r="AJ42" i="42"/>
  <c r="AJ29" i="42"/>
  <c r="AJ37" i="42"/>
  <c r="AJ38" i="42"/>
  <c r="AJ36" i="42"/>
  <c r="AJ39" i="42"/>
  <c r="AJ59" i="42"/>
  <c r="AJ31" i="42"/>
  <c r="AJ33" i="42"/>
  <c r="AJ34" i="42"/>
  <c r="AJ40" i="42"/>
  <c r="AJ41" i="42"/>
  <c r="AV46" i="22"/>
  <c r="AV40" i="22"/>
  <c r="AU57" i="42" s="1"/>
  <c r="AV51" i="22"/>
  <c r="AV42" i="22"/>
  <c r="AV43" i="22"/>
  <c r="AV47" i="22"/>
  <c r="AV48" i="22"/>
  <c r="AV52" i="22"/>
  <c r="AV44" i="22"/>
  <c r="AF41" i="22"/>
  <c r="AF50" i="22"/>
  <c r="AF46" i="22"/>
  <c r="AF40" i="22"/>
  <c r="AF51" i="22"/>
  <c r="AF43" i="22"/>
  <c r="AF47" i="22"/>
  <c r="AF52" i="22"/>
  <c r="AI19" i="42"/>
  <c r="AI26" i="42"/>
  <c r="AI27" i="42"/>
  <c r="AI17" i="42"/>
  <c r="AI20" i="42"/>
  <c r="AI23" i="42"/>
  <c r="AI15" i="42"/>
  <c r="AI24" i="42"/>
  <c r="AI43" i="42"/>
  <c r="AI21" i="42"/>
  <c r="AI25" i="42"/>
  <c r="AI53" i="42"/>
  <c r="AI28" i="42"/>
  <c r="AI18" i="42"/>
  <c r="BF59" i="22"/>
  <c r="AW55" i="22"/>
  <c r="AG55" i="22"/>
  <c r="AR33" i="42"/>
  <c r="AI32" i="42"/>
  <c r="AI33" i="42"/>
  <c r="AI29" i="42"/>
  <c r="AI37" i="42"/>
  <c r="AI38" i="42"/>
  <c r="AI36" i="42"/>
  <c r="AI39" i="42"/>
  <c r="AI59" i="42"/>
  <c r="AI31" i="42"/>
  <c r="AI34" i="42"/>
  <c r="AI30" i="42"/>
  <c r="AI40" i="42"/>
  <c r="AI41" i="42"/>
  <c r="AI42" i="42"/>
  <c r="BD42" i="22"/>
  <c r="BD40" i="22"/>
  <c r="BC57" i="42" s="1"/>
  <c r="BD51" i="22"/>
  <c r="BD43" i="22"/>
  <c r="BD47" i="22"/>
  <c r="BD48" i="22"/>
  <c r="BD52" i="22"/>
  <c r="BD44" i="22"/>
  <c r="BD41" i="22"/>
  <c r="BD49" i="22"/>
  <c r="BD53" i="22"/>
  <c r="AU42" i="22"/>
  <c r="AU40" i="22"/>
  <c r="AT57" i="42" s="1"/>
  <c r="AU51" i="22"/>
  <c r="AU43" i="22"/>
  <c r="AU47" i="22"/>
  <c r="AU48" i="22"/>
  <c r="AU52" i="22"/>
  <c r="AU44" i="22"/>
  <c r="AU49" i="22"/>
  <c r="AU53" i="22"/>
  <c r="AM42" i="22"/>
  <c r="AM40" i="22"/>
  <c r="AL57" i="42" s="1"/>
  <c r="AM51" i="22"/>
  <c r="AM43" i="22"/>
  <c r="AM47" i="22"/>
  <c r="AM41" i="22"/>
  <c r="AM52" i="22"/>
  <c r="AM44" i="22"/>
  <c r="AM48" i="22"/>
  <c r="AM49" i="22"/>
  <c r="AM53" i="22"/>
  <c r="AX16" i="42"/>
  <c r="AX27" i="42"/>
  <c r="AX19" i="42"/>
  <c r="AX53" i="42"/>
  <c r="AX15" i="42"/>
  <c r="AX23" i="42"/>
  <c r="AP27" i="42"/>
  <c r="AP20" i="42"/>
  <c r="AP18" i="42"/>
  <c r="AP21" i="42"/>
  <c r="AP24" i="42"/>
  <c r="AP53" i="42"/>
  <c r="AP25" i="42"/>
  <c r="AP28" i="42"/>
  <c r="AP22" i="42"/>
  <c r="AP26" i="42"/>
  <c r="AP16" i="42"/>
  <c r="AP23" i="42"/>
  <c r="AP17" i="42"/>
  <c r="AP15" i="42"/>
  <c r="AP43" i="42"/>
  <c r="AH27" i="42"/>
  <c r="AH16" i="42"/>
  <c r="AH21" i="42"/>
  <c r="AH19" i="42"/>
  <c r="AH22" i="42"/>
  <c r="AH24" i="42"/>
  <c r="AP65" i="22"/>
  <c r="AE53" i="22"/>
  <c r="AZ48" i="22"/>
  <c r="AF48" i="22"/>
  <c r="AM46" i="22"/>
  <c r="AU45" i="22"/>
  <c r="AE42" i="22"/>
  <c r="AI22" i="42"/>
  <c r="AV55" i="22"/>
  <c r="AV59" i="22"/>
  <c r="AV60" i="22"/>
  <c r="AV56" i="22"/>
  <c r="AF54" i="22"/>
  <c r="AF58" i="22"/>
  <c r="AF55" i="22"/>
  <c r="AF59" i="22"/>
  <c r="AF56" i="22"/>
  <c r="AQ32" i="42"/>
  <c r="AQ29" i="42"/>
  <c r="AQ33" i="42"/>
  <c r="AQ59" i="42"/>
  <c r="AQ31" i="42"/>
  <c r="AQ37" i="42"/>
  <c r="AQ30" i="42"/>
  <c r="AQ34" i="42"/>
  <c r="AQ36" i="42"/>
  <c r="AQ38" i="42"/>
  <c r="AQ39" i="42"/>
  <c r="AQ35" i="42"/>
  <c r="AQ40" i="42"/>
  <c r="BB43" i="22"/>
  <c r="BB47" i="22"/>
  <c r="BB48" i="22"/>
  <c r="BB52" i="22"/>
  <c r="BB44" i="22"/>
  <c r="BB41" i="22"/>
  <c r="BB49" i="22"/>
  <c r="BB53" i="22"/>
  <c r="BB40" i="22"/>
  <c r="BA57" i="42" s="1"/>
  <c r="BB45" i="22"/>
  <c r="AU56" i="22"/>
  <c r="AM60" i="22"/>
  <c r="AM57" i="22"/>
  <c r="AX32" i="42"/>
  <c r="AX35" i="42"/>
  <c r="AX39" i="42"/>
  <c r="AX31" i="42"/>
  <c r="AP59" i="42"/>
  <c r="AP29" i="42"/>
  <c r="AP33" i="42"/>
  <c r="AP34" i="42"/>
  <c r="AP31" i="42"/>
  <c r="AP37" i="42"/>
  <c r="AP30" i="42"/>
  <c r="AP36" i="42"/>
  <c r="AP38" i="42"/>
  <c r="AP32" i="42"/>
  <c r="AP39" i="42"/>
  <c r="AP35" i="42"/>
  <c r="AP40" i="42"/>
  <c r="AP41" i="42"/>
  <c r="AS41" i="22"/>
  <c r="AS48" i="22"/>
  <c r="AS50" i="22"/>
  <c r="BD22" i="42"/>
  <c r="BD16" i="42"/>
  <c r="BD23" i="42"/>
  <c r="BD17" i="42"/>
  <c r="BD24" i="42"/>
  <c r="BD18" i="42"/>
  <c r="BD15" i="42"/>
  <c r="BD19" i="42"/>
  <c r="BD25" i="42"/>
  <c r="BD20" i="42"/>
  <c r="BD27" i="42"/>
  <c r="BD53" i="42"/>
  <c r="BD21" i="42"/>
  <c r="BD43" i="42"/>
  <c r="BD28" i="42"/>
  <c r="BD26" i="42"/>
  <c r="AV21" i="42"/>
  <c r="AV53" i="42"/>
  <c r="AV24" i="42"/>
  <c r="AN23" i="42"/>
  <c r="AN27" i="42"/>
  <c r="AN25" i="42"/>
  <c r="AN43" i="42"/>
  <c r="AZ67" i="22"/>
  <c r="AI67" i="22"/>
  <c r="AV65" i="22"/>
  <c r="AN65" i="22"/>
  <c r="AX64" i="22"/>
  <c r="AP64" i="22"/>
  <c r="AF64" i="22"/>
  <c r="AY63" i="22"/>
  <c r="AQ63" i="22"/>
  <c r="AM61" i="22"/>
  <c r="AT58" i="22"/>
  <c r="AZ56" i="22"/>
  <c r="AG56" i="22"/>
  <c r="AJ55" i="22"/>
  <c r="AN54" i="22"/>
  <c r="AM63" i="42" s="1"/>
  <c r="AV53" i="22"/>
  <c r="BB51" i="22"/>
  <c r="AM50" i="22"/>
  <c r="AP49" i="22"/>
  <c r="BD46" i="22"/>
  <c r="AN45" i="22"/>
  <c r="AV41" i="22"/>
  <c r="AN40" i="22"/>
  <c r="AM57" i="42" s="1"/>
  <c r="AP42" i="42"/>
  <c r="AY31" i="42"/>
  <c r="AQ19" i="42"/>
  <c r="AQ18" i="42"/>
  <c r="AQ28" i="42"/>
  <c r="AQ24" i="42"/>
  <c r="AQ23" i="42"/>
  <c r="AQ53" i="42"/>
  <c r="AL56" i="22"/>
  <c r="AW59" i="42"/>
  <c r="AW34" i="42"/>
  <c r="AW35" i="42"/>
  <c r="AW31" i="42"/>
  <c r="AW38" i="42"/>
  <c r="AW39" i="42"/>
  <c r="AW40" i="42"/>
  <c r="AW41" i="42"/>
  <c r="AW30" i="42"/>
  <c r="AW32" i="42"/>
  <c r="AW42" i="42"/>
  <c r="AU23" i="42"/>
  <c r="AU20" i="42"/>
  <c r="AE53" i="42"/>
  <c r="AE43" i="42"/>
  <c r="BE50" i="22"/>
  <c r="AM45" i="22"/>
  <c r="AU41" i="22"/>
  <c r="AX43" i="42"/>
  <c r="AP19" i="42"/>
  <c r="BA57" i="22"/>
  <c r="BD30" i="42"/>
  <c r="BD36" i="42"/>
  <c r="BD33" i="42"/>
  <c r="BD31" i="42"/>
  <c r="BD40" i="42"/>
  <c r="BD32" i="42"/>
  <c r="BD41" i="42"/>
  <c r="BD29" i="42"/>
  <c r="BD42" i="42"/>
  <c r="BD34" i="42"/>
  <c r="BD37" i="42"/>
  <c r="BD59" i="42"/>
  <c r="BD38" i="42"/>
  <c r="BD35" i="42"/>
  <c r="BD39" i="42"/>
  <c r="AV29" i="42"/>
  <c r="AV35" i="42"/>
  <c r="AV59" i="42"/>
  <c r="AV39" i="42"/>
  <c r="AV40" i="42"/>
  <c r="AV41" i="42"/>
  <c r="AV30" i="42"/>
  <c r="AV31" i="42"/>
  <c r="AV42" i="42"/>
  <c r="AV32" i="42"/>
  <c r="AV33" i="42"/>
  <c r="AV34" i="42"/>
  <c r="AV38" i="42"/>
  <c r="AV37" i="42"/>
  <c r="AN29" i="42"/>
  <c r="AN35" i="42"/>
  <c r="AN30" i="42"/>
  <c r="AN32" i="42"/>
  <c r="AN33" i="42"/>
  <c r="AN39" i="42"/>
  <c r="AN34" i="42"/>
  <c r="AN40" i="42"/>
  <c r="AN41" i="42"/>
  <c r="AN42" i="42"/>
  <c r="AN38" i="42"/>
  <c r="AN37" i="42"/>
  <c r="AN59" i="42"/>
  <c r="AN31" i="42"/>
  <c r="AN36" i="42"/>
  <c r="AY40" i="22"/>
  <c r="AX57" i="42" s="1"/>
  <c r="AY53" i="22"/>
  <c r="AY45" i="22"/>
  <c r="AQ40" i="22"/>
  <c r="AP57" i="42" s="1"/>
  <c r="AQ41" i="22"/>
  <c r="AQ42" i="22"/>
  <c r="AQ49" i="22"/>
  <c r="AQ53" i="22"/>
  <c r="AQ45" i="22"/>
  <c r="AQ50" i="22"/>
  <c r="AQ46" i="22"/>
  <c r="AQ51" i="22"/>
  <c r="AI41" i="22"/>
  <c r="AI45" i="22"/>
  <c r="AI46" i="22"/>
  <c r="AT16" i="42"/>
  <c r="AT17" i="42"/>
  <c r="AT24" i="42"/>
  <c r="AT28" i="42"/>
  <c r="AT20" i="42"/>
  <c r="AT23" i="42"/>
  <c r="AT26" i="42"/>
  <c r="AT21" i="42"/>
  <c r="AT27" i="42"/>
  <c r="AT53" i="42"/>
  <c r="AT15" i="42"/>
  <c r="AT18" i="42"/>
  <c r="AT22" i="42"/>
  <c r="AT25" i="42"/>
  <c r="AT43" i="42"/>
  <c r="AL16" i="42"/>
  <c r="AL17" i="42"/>
  <c r="AL24" i="42"/>
  <c r="AL53" i="42"/>
  <c r="AL25" i="42"/>
  <c r="AL22" i="42"/>
  <c r="AL15" i="42"/>
  <c r="AL18" i="42"/>
  <c r="AL20" i="42"/>
  <c r="AL27" i="42"/>
  <c r="AL23" i="42"/>
  <c r="AL19" i="42"/>
  <c r="AL21" i="42"/>
  <c r="AL28" i="42"/>
  <c r="AL43" i="42"/>
  <c r="AL26" i="42"/>
  <c r="AP67" i="22"/>
  <c r="AI66" i="22"/>
  <c r="BB65" i="22"/>
  <c r="AL65" i="22"/>
  <c r="BE64" i="22"/>
  <c r="AV64" i="22"/>
  <c r="AN64" i="22"/>
  <c r="AW63" i="22"/>
  <c r="AF63" i="22"/>
  <c r="BA61" i="22"/>
  <c r="AG60" i="22"/>
  <c r="AP57" i="22"/>
  <c r="AO53" i="22"/>
  <c r="BD50" i="22"/>
  <c r="AE50" i="22"/>
  <c r="AN49" i="22"/>
  <c r="AQ48" i="22"/>
  <c r="AF45" i="22"/>
  <c r="AT41" i="22"/>
  <c r="AW43" i="42"/>
  <c r="AW36" i="42"/>
  <c r="AY19" i="42"/>
  <c r="AY20" i="42"/>
  <c r="AY27" i="42"/>
  <c r="AY16" i="42"/>
  <c r="AY22" i="42"/>
  <c r="AY23" i="42"/>
  <c r="AY25" i="42"/>
  <c r="AY43" i="42"/>
  <c r="AY21" i="42"/>
  <c r="AY53" i="42"/>
  <c r="AY15" i="42"/>
  <c r="AY17" i="42"/>
  <c r="AY28" i="42"/>
  <c r="AY26" i="42"/>
  <c r="AY24" i="42"/>
  <c r="AY18" i="42"/>
  <c r="AV63" i="22"/>
  <c r="AN63" i="22"/>
  <c r="AX62" i="22"/>
  <c r="AZ61" i="22"/>
  <c r="AR60" i="22"/>
  <c r="AF60" i="22"/>
  <c r="AT51" i="22"/>
  <c r="BB50" i="22"/>
  <c r="AU46" i="22"/>
  <c r="BD45" i="22"/>
  <c r="AE45" i="22"/>
  <c r="AW33" i="42"/>
  <c r="AJ30" i="42"/>
  <c r="AP54" i="22"/>
  <c r="AO63" i="42" s="1"/>
  <c r="AP58" i="22"/>
  <c r="AP55" i="22"/>
  <c r="AP59" i="22"/>
  <c r="AS30" i="42"/>
  <c r="AS31" i="42"/>
  <c r="AS41" i="42"/>
  <c r="AS59" i="42"/>
  <c r="AS42" i="42"/>
  <c r="AS32" i="42"/>
  <c r="AS33" i="42"/>
  <c r="AS37" i="42"/>
  <c r="AS34" i="42"/>
  <c r="AS36" i="42"/>
  <c r="AS38" i="42"/>
  <c r="AS39" i="42"/>
  <c r="AS35" i="42"/>
  <c r="AS40" i="42"/>
  <c r="BE42" i="22"/>
  <c r="BE46" i="22"/>
  <c r="BE51" i="22"/>
  <c r="BE43" i="22"/>
  <c r="BE47" i="22"/>
  <c r="BE48" i="22"/>
  <c r="BE52" i="22"/>
  <c r="BE44" i="22"/>
  <c r="AN46" i="22"/>
  <c r="AN51" i="22"/>
  <c r="AN43" i="22"/>
  <c r="AN47" i="22"/>
  <c r="AN41" i="22"/>
  <c r="AN52" i="22"/>
  <c r="AN42" i="22"/>
  <c r="AN44" i="22"/>
  <c r="AN48" i="22"/>
  <c r="AZ29" i="42"/>
  <c r="AZ37" i="42"/>
  <c r="AZ41" i="42"/>
  <c r="AZ42" i="42"/>
  <c r="AE46" i="22"/>
  <c r="AE40" i="22"/>
  <c r="AE51" i="22"/>
  <c r="AE43" i="22"/>
  <c r="AE47" i="22"/>
  <c r="AE52" i="22"/>
  <c r="AE44" i="22"/>
  <c r="AE48" i="22"/>
  <c r="AO59" i="42"/>
  <c r="AO34" i="42"/>
  <c r="AO35" i="42"/>
  <c r="AO30" i="42"/>
  <c r="AO31" i="42"/>
  <c r="AO36" i="42"/>
  <c r="AO38" i="42"/>
  <c r="AO32" i="42"/>
  <c r="AO33" i="42"/>
  <c r="AO39" i="42"/>
  <c r="AO40" i="42"/>
  <c r="AO29" i="42"/>
  <c r="AO41" i="42"/>
  <c r="AO37" i="42"/>
  <c r="AF59" i="42"/>
  <c r="AZ40" i="22"/>
  <c r="AY57" i="42" s="1"/>
  <c r="AZ49" i="22"/>
  <c r="AJ40" i="22"/>
  <c r="AI57" i="42" s="1"/>
  <c r="AJ41" i="22"/>
  <c r="AJ52" i="22"/>
  <c r="AJ44" i="22"/>
  <c r="AJ48" i="22"/>
  <c r="AJ42" i="22"/>
  <c r="AJ49" i="22"/>
  <c r="AJ53" i="22"/>
  <c r="AJ45" i="22"/>
  <c r="AJ50" i="22"/>
  <c r="BC22" i="42"/>
  <c r="AM23" i="42"/>
  <c r="AM53" i="42"/>
  <c r="AM20" i="42"/>
  <c r="AM27" i="42"/>
  <c r="AM15" i="42"/>
  <c r="AM28" i="42"/>
  <c r="AP63" i="22"/>
  <c r="AT61" i="22"/>
  <c r="AH60" i="22"/>
  <c r="AZ54" i="22"/>
  <c r="AY63" i="42" s="1"/>
  <c r="AR57" i="22"/>
  <c r="AJ58" i="22"/>
  <c r="BC29" i="42"/>
  <c r="BC31" i="42"/>
  <c r="BC59" i="42"/>
  <c r="BC30" i="42"/>
  <c r="BC32" i="42"/>
  <c r="BC33" i="42"/>
  <c r="BC41" i="42"/>
  <c r="BC42" i="42"/>
  <c r="BC34" i="42"/>
  <c r="BC36" i="42"/>
  <c r="BC37" i="42"/>
  <c r="BC38" i="42"/>
  <c r="BC35" i="42"/>
  <c r="BC39" i="42"/>
  <c r="BC40" i="42"/>
  <c r="AU29" i="42"/>
  <c r="AU30" i="42"/>
  <c r="AU59" i="42"/>
  <c r="AU32" i="42"/>
  <c r="AU35" i="42"/>
  <c r="AU40" i="42"/>
  <c r="AU41" i="42"/>
  <c r="AU31" i="42"/>
  <c r="AU33" i="42"/>
  <c r="AU36" i="42"/>
  <c r="AU37" i="42"/>
  <c r="AU42" i="42"/>
  <c r="AU39" i="42"/>
  <c r="AU34" i="42"/>
  <c r="AU38" i="42"/>
  <c r="AL36" i="42"/>
  <c r="AL59" i="42"/>
  <c r="AL30" i="42"/>
  <c r="AL31" i="42"/>
  <c r="AL33" i="42"/>
  <c r="AL40" i="42"/>
  <c r="AL41" i="42"/>
  <c r="AL29" i="42"/>
  <c r="AL35" i="42"/>
  <c r="AL42" i="42"/>
  <c r="AL37" i="42"/>
  <c r="AL38" i="42"/>
  <c r="AL34" i="42"/>
  <c r="AD59" i="42"/>
  <c r="AX41" i="22"/>
  <c r="AX45" i="22"/>
  <c r="AX50" i="22"/>
  <c r="AX46" i="22"/>
  <c r="AX40" i="22"/>
  <c r="AW57" i="42" s="1"/>
  <c r="AX51" i="22"/>
  <c r="AX42" i="22"/>
  <c r="AX43" i="22"/>
  <c r="AX47" i="22"/>
  <c r="AP51" i="22"/>
  <c r="AP47" i="22"/>
  <c r="AH40" i="22"/>
  <c r="AH41" i="22"/>
  <c r="AH42" i="22"/>
  <c r="AH49" i="22"/>
  <c r="AH53" i="22"/>
  <c r="AH45" i="22"/>
  <c r="AH50" i="22"/>
  <c r="AH46" i="22"/>
  <c r="AH51" i="22"/>
  <c r="AK18" i="42"/>
  <c r="AK25" i="42"/>
  <c r="AK16" i="42"/>
  <c r="AK19" i="42"/>
  <c r="AK21" i="42"/>
  <c r="AK20" i="42"/>
  <c r="BF67" i="22"/>
  <c r="AW67" i="22"/>
  <c r="AF67" i="22"/>
  <c r="AH66" i="22"/>
  <c r="AY57" i="22"/>
  <c r="AY54" i="22"/>
  <c r="AX63" i="42" s="1"/>
  <c r="AY58" i="22"/>
  <c r="AY55" i="22"/>
  <c r="AQ57" i="22"/>
  <c r="AQ54" i="22"/>
  <c r="AP63" i="42" s="1"/>
  <c r="AQ58" i="22"/>
  <c r="AQ55" i="22"/>
  <c r="AQ59" i="22"/>
  <c r="AI60" i="22"/>
  <c r="AI57" i="22"/>
  <c r="AI54" i="22"/>
  <c r="AH63" i="42" s="1"/>
  <c r="AI58" i="22"/>
  <c r="BB29" i="42"/>
  <c r="BB31" i="42"/>
  <c r="BB32" i="42"/>
  <c r="BB42" i="42"/>
  <c r="BB34" i="42"/>
  <c r="BB36" i="42"/>
  <c r="BB37" i="42"/>
  <c r="BB38" i="42"/>
  <c r="BB59" i="42"/>
  <c r="BB35" i="42"/>
  <c r="BB39" i="42"/>
  <c r="BB40" i="42"/>
  <c r="BB41" i="42"/>
  <c r="BB30" i="42"/>
  <c r="AT36" i="42"/>
  <c r="AT30" i="42"/>
  <c r="AT31" i="42"/>
  <c r="AT29" i="42"/>
  <c r="AT33" i="42"/>
  <c r="AT35" i="42"/>
  <c r="AT40" i="42"/>
  <c r="AT41" i="42"/>
  <c r="AT59" i="42"/>
  <c r="AT42" i="42"/>
  <c r="AT32" i="42"/>
  <c r="AT37" i="42"/>
  <c r="AT34" i="42"/>
  <c r="AT38" i="42"/>
  <c r="AT39" i="42"/>
  <c r="AK59" i="42"/>
  <c r="AK30" i="42"/>
  <c r="AK31" i="42"/>
  <c r="AK29" i="42"/>
  <c r="AK41" i="42"/>
  <c r="AK35" i="42"/>
  <c r="AK42" i="42"/>
  <c r="AK37" i="42"/>
  <c r="AK38" i="42"/>
  <c r="AK32" i="42"/>
  <c r="AK36" i="42"/>
  <c r="AK39" i="42"/>
  <c r="AK33" i="42"/>
  <c r="BF41" i="22"/>
  <c r="BF50" i="22"/>
  <c r="BF42" i="22"/>
  <c r="BF46" i="22"/>
  <c r="BF51" i="22"/>
  <c r="BF43" i="22"/>
  <c r="BF47" i="22"/>
  <c r="BF48" i="22"/>
  <c r="BF52" i="22"/>
  <c r="AW41" i="22"/>
  <c r="AW50" i="22"/>
  <c r="AW46" i="22"/>
  <c r="AW40" i="22"/>
  <c r="AV57" i="42" s="1"/>
  <c r="AW51" i="22"/>
  <c r="AW42" i="22"/>
  <c r="AW43" i="22"/>
  <c r="AW47" i="22"/>
  <c r="AW48" i="22"/>
  <c r="AW52" i="22"/>
  <c r="AO48" i="22"/>
  <c r="AO41" i="22"/>
  <c r="AO50" i="22"/>
  <c r="AO46" i="22"/>
  <c r="AO51" i="22"/>
  <c r="AO43" i="22"/>
  <c r="AO47" i="22"/>
  <c r="AO52" i="22"/>
  <c r="AG41" i="22"/>
  <c r="AG40" i="22"/>
  <c r="AZ53" i="42"/>
  <c r="AZ26" i="42"/>
  <c r="AZ19" i="42"/>
  <c r="AZ24" i="42"/>
  <c r="AZ27" i="42"/>
  <c r="AZ16" i="42"/>
  <c r="AZ17" i="42"/>
  <c r="AZ20" i="42"/>
  <c r="AZ23" i="42"/>
  <c r="AZ25" i="42"/>
  <c r="AZ43" i="42"/>
  <c r="AZ21" i="42"/>
  <c r="AZ15" i="42"/>
  <c r="AZ28" i="42"/>
  <c r="AZ22" i="42"/>
  <c r="AR53" i="42"/>
  <c r="AR18" i="42"/>
  <c r="AR25" i="42"/>
  <c r="AR19" i="42"/>
  <c r="AR26" i="42"/>
  <c r="AR15" i="42"/>
  <c r="AR16" i="42"/>
  <c r="AR17" i="42"/>
  <c r="AR28" i="42"/>
  <c r="AR43" i="42"/>
  <c r="AR22" i="42"/>
  <c r="AR24" i="42"/>
  <c r="AR20" i="42"/>
  <c r="AR27" i="42"/>
  <c r="AR23" i="42"/>
  <c r="AR21" i="42"/>
  <c r="AJ18" i="42"/>
  <c r="AJ25" i="42"/>
  <c r="AJ19" i="42"/>
  <c r="AJ28" i="42"/>
  <c r="AJ21" i="42"/>
  <c r="AJ27" i="42"/>
  <c r="AJ16" i="42"/>
  <c r="AJ15" i="42"/>
  <c r="AV67" i="22"/>
  <c r="AN67" i="22"/>
  <c r="AE67" i="22"/>
  <c r="AX66" i="22"/>
  <c r="AP66" i="22"/>
  <c r="AG66" i="22"/>
  <c r="AI65" i="22"/>
  <c r="AT64" i="22"/>
  <c r="AJ64" i="22"/>
  <c r="AU63" i="22"/>
  <c r="AW62" i="22"/>
  <c r="AF62" i="22"/>
  <c r="AY61" i="22"/>
  <c r="AQ61" i="22"/>
  <c r="AH61" i="22"/>
  <c r="AQ60" i="22"/>
  <c r="AE60" i="22"/>
  <c r="AT59" i="22"/>
  <c r="AE58" i="22"/>
  <c r="AN57" i="22"/>
  <c r="AQ56" i="22"/>
  <c r="AT55" i="22"/>
  <c r="BF53" i="22"/>
  <c r="AP52" i="22"/>
  <c r="AV50" i="22"/>
  <c r="BE49" i="22"/>
  <c r="AF49" i="22"/>
  <c r="AH48" i="22"/>
  <c r="AQ47" i="22"/>
  <c r="AT46" i="22"/>
  <c r="AW45" i="22"/>
  <c r="BF44" i="22"/>
  <c r="AJ43" i="22"/>
  <c r="AO42" i="22"/>
  <c r="BF40" i="22"/>
  <c r="BE57" i="42" s="1"/>
  <c r="AH43" i="42"/>
  <c r="AQ41" i="42"/>
  <c r="AW29" i="42"/>
  <c r="AM24" i="42"/>
  <c r="AW16" i="42"/>
  <c r="AW66" i="22"/>
  <c r="AH65" i="22"/>
  <c r="BB63" i="22"/>
  <c r="AT63" i="22"/>
  <c r="AL63" i="22"/>
  <c r="AP61" i="22"/>
  <c r="AP60" i="22"/>
  <c r="AP56" i="22"/>
  <c r="BE53" i="22"/>
  <c r="AF53" i="22"/>
  <c r="AU50" i="22"/>
  <c r="AE49" i="22"/>
  <c r="AJ47" i="22"/>
  <c r="AV45" i="22"/>
  <c r="AF44" i="22"/>
  <c r="AF42" i="22"/>
  <c r="BE40" i="22"/>
  <c r="BD57" i="42" s="1"/>
  <c r="AR35" i="42"/>
  <c r="AS29" i="42"/>
  <c r="AI16" i="42"/>
  <c r="BC41" i="22"/>
  <c r="BC49" i="22"/>
  <c r="BC44" i="22"/>
  <c r="BC52" i="22"/>
  <c r="BC47" i="22"/>
  <c r="BC42" i="22"/>
  <c r="BC50" i="22"/>
  <c r="BC45" i="22"/>
  <c r="BC53" i="22"/>
  <c r="BC40" i="22"/>
  <c r="BB57" i="42" s="1"/>
  <c r="BC48" i="22"/>
  <c r="BC43" i="22"/>
  <c r="BC51" i="22"/>
  <c r="BC46" i="22"/>
  <c r="BC25" i="22"/>
  <c r="AK66" i="22"/>
  <c r="AK64" i="22"/>
  <c r="AK62" i="22"/>
  <c r="AK60" i="22"/>
  <c r="AK58" i="22"/>
  <c r="AK56" i="22"/>
  <c r="AK54" i="22"/>
  <c r="AJ63" i="42" s="1"/>
  <c r="AK52" i="22"/>
  <c r="AK50" i="22"/>
  <c r="AK48" i="22"/>
  <c r="AK46" i="22"/>
  <c r="AK44" i="22"/>
  <c r="AK42" i="22"/>
  <c r="AK40" i="22"/>
  <c r="AJ57" i="42" s="1"/>
  <c r="AK67" i="22"/>
  <c r="AK65" i="22"/>
  <c r="AK63" i="22"/>
  <c r="AK61" i="22"/>
  <c r="AK59" i="22"/>
  <c r="AK57" i="22"/>
  <c r="AK53" i="22"/>
  <c r="AK51" i="22"/>
  <c r="AK49" i="22"/>
  <c r="AK47" i="22"/>
  <c r="AK45" i="22"/>
  <c r="AK43" i="22"/>
  <c r="AX42" i="42"/>
  <c r="AX38" i="42"/>
  <c r="AX34" i="42"/>
  <c r="AX30" i="42"/>
  <c r="AX26" i="42"/>
  <c r="AX22" i="42"/>
  <c r="AX18" i="42"/>
  <c r="AX59" i="42"/>
  <c r="AX41" i="42"/>
  <c r="AX37" i="42"/>
  <c r="AX33" i="42"/>
  <c r="AX29" i="42"/>
  <c r="AX25" i="42"/>
  <c r="AX21" i="42"/>
  <c r="AX17" i="42"/>
  <c r="AX40" i="42"/>
  <c r="AX36" i="42"/>
  <c r="AX28" i="42"/>
  <c r="AX24" i="42"/>
  <c r="AX20" i="42"/>
  <c r="BA43" i="42"/>
  <c r="BA35" i="42"/>
  <c r="BA27" i="42"/>
  <c r="BA19" i="42"/>
  <c r="BA40" i="42"/>
  <c r="BA32" i="42"/>
  <c r="BA24" i="42"/>
  <c r="BA16" i="42"/>
  <c r="BA37" i="42"/>
  <c r="BA29" i="42"/>
  <c r="BA21" i="42"/>
  <c r="BA42" i="42"/>
  <c r="BA34" i="42"/>
  <c r="BA26" i="42"/>
  <c r="BA18" i="42"/>
  <c r="BA39" i="42"/>
  <c r="BA31" i="42"/>
  <c r="BA23" i="42"/>
  <c r="BA15" i="42"/>
  <c r="BA36" i="42"/>
  <c r="BA28" i="42"/>
  <c r="BA20" i="42"/>
  <c r="BA41" i="42"/>
  <c r="BA33" i="42"/>
  <c r="BA25" i="42"/>
  <c r="BA17" i="42"/>
  <c r="BA53" i="42"/>
  <c r="BA38" i="42"/>
  <c r="BA30" i="42"/>
  <c r="BE15" i="42"/>
  <c r="BE17" i="42"/>
  <c r="BE19" i="42"/>
  <c r="BE21" i="42"/>
  <c r="BE23" i="42"/>
  <c r="BE25" i="42"/>
  <c r="BE27" i="42"/>
  <c r="BE43" i="42"/>
  <c r="BE53" i="42"/>
  <c r="BE16" i="42"/>
  <c r="BE18" i="42"/>
  <c r="BE20" i="42"/>
  <c r="BE22" i="42"/>
  <c r="BE24" i="42"/>
  <c r="BE26" i="42"/>
  <c r="BE28" i="42"/>
  <c r="BF21"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7" i="22"/>
  <c r="AD17" i="22"/>
  <c r="AC29" i="18"/>
  <c r="AC28" i="18"/>
  <c r="AC27" i="22" s="1"/>
  <c r="AC27" i="18"/>
  <c r="AC25" i="18"/>
  <c r="AC26" i="18"/>
  <c r="AC24" i="18"/>
  <c r="X19" i="17"/>
  <c r="AC19" i="17"/>
  <c r="AT60" i="22" l="1"/>
  <c r="AZ30" i="42"/>
  <c r="AZ36" i="42"/>
  <c r="AU43" i="42"/>
  <c r="AR45" i="22"/>
  <c r="AN17" i="42"/>
  <c r="AN16" i="42"/>
  <c r="AS42" i="22"/>
  <c r="AU57" i="22"/>
  <c r="AG59" i="22"/>
  <c r="AU67" i="22"/>
  <c r="AZ40" i="42"/>
  <c r="AZ34" i="42"/>
  <c r="AG62" i="22"/>
  <c r="AS47" i="22"/>
  <c r="AU26" i="42"/>
  <c r="AN20" i="42"/>
  <c r="AN22" i="42"/>
  <c r="AS45" i="22"/>
  <c r="AS40" i="22"/>
  <c r="AR57" i="42" s="1"/>
  <c r="AU60" i="22"/>
  <c r="AG58" i="22"/>
  <c r="AZ39" i="42"/>
  <c r="AZ33" i="42"/>
  <c r="AG67" i="22"/>
  <c r="AU15" i="42"/>
  <c r="AU61" i="22"/>
  <c r="AT66" i="22"/>
  <c r="AN18" i="42"/>
  <c r="AN28" i="42"/>
  <c r="AS53" i="22"/>
  <c r="BA41" i="22"/>
  <c r="AU55" i="22"/>
  <c r="AG65" i="22"/>
  <c r="AG54" i="22"/>
  <c r="AT54" i="22"/>
  <c r="AS63" i="42" s="1"/>
  <c r="AU64" i="22"/>
  <c r="AU54" i="22"/>
  <c r="AT63" i="42" s="1"/>
  <c r="AG57" i="22"/>
  <c r="AF63" i="42" s="1"/>
  <c r="AO66" i="22"/>
  <c r="AZ35" i="42"/>
  <c r="AZ32" i="42"/>
  <c r="AU24" i="42"/>
  <c r="AN24" i="42"/>
  <c r="AN21" i="42"/>
  <c r="AS49" i="22"/>
  <c r="AO59" i="22"/>
  <c r="AT57" i="22"/>
  <c r="AZ59" i="42"/>
  <c r="AG63" i="22"/>
  <c r="AU28" i="42"/>
  <c r="AN53" i="42"/>
  <c r="AN15" i="42"/>
  <c r="AS44" i="22"/>
  <c r="AU66" i="22"/>
  <c r="AG61" i="22"/>
  <c r="AS51" i="22"/>
  <c r="AT56" i="22"/>
  <c r="AZ38" i="42"/>
  <c r="AU16" i="42"/>
  <c r="AN26" i="42"/>
  <c r="AR29" i="42"/>
  <c r="AU62" i="22"/>
  <c r="AR47" i="22"/>
  <c r="BB18" i="42"/>
  <c r="AR41" i="22"/>
  <c r="BA52" i="22"/>
  <c r="BD67" i="22"/>
  <c r="BA46" i="22"/>
  <c r="AR48" i="22"/>
  <c r="AR50" i="22"/>
  <c r="BA48" i="22"/>
  <c r="AO56" i="22"/>
  <c r="AO57" i="22"/>
  <c r="AO55" i="22"/>
  <c r="BD66" i="22"/>
  <c r="BD65" i="22"/>
  <c r="BD61" i="22"/>
  <c r="AO64" i="22"/>
  <c r="AR49" i="22"/>
  <c r="BA45" i="22"/>
  <c r="BD57" i="22"/>
  <c r="AO58" i="22"/>
  <c r="BD58" i="22"/>
  <c r="AO62" i="22"/>
  <c r="BD60" i="22"/>
  <c r="AR53" i="22"/>
  <c r="BA50" i="22"/>
  <c r="BA40" i="22"/>
  <c r="AZ57" i="42" s="1"/>
  <c r="AO67" i="22"/>
  <c r="AR44" i="22"/>
  <c r="BA42" i="22"/>
  <c r="BA53" i="22"/>
  <c r="BD56" i="22"/>
  <c r="AO54" i="22"/>
  <c r="AN63" i="42" s="1"/>
  <c r="BD54" i="22"/>
  <c r="BC63" i="42" s="1"/>
  <c r="AR51" i="22"/>
  <c r="BD63" i="22"/>
  <c r="AS22" i="42"/>
  <c r="AR42" i="22"/>
  <c r="AO63" i="22"/>
  <c r="AR40" i="22"/>
  <c r="AQ57" i="42" s="1"/>
  <c r="BA49" i="22"/>
  <c r="BD55" i="22"/>
  <c r="AO60" i="22"/>
  <c r="BA43" i="22"/>
  <c r="BA51" i="22"/>
  <c r="AR43" i="22"/>
  <c r="AR52" i="22"/>
  <c r="BA44" i="22"/>
  <c r="AO61" i="22"/>
  <c r="BD59" i="22"/>
  <c r="BD62" i="22"/>
  <c r="AJ43" i="42"/>
  <c r="AJ26" i="42"/>
  <c r="AK26" i="42"/>
  <c r="AK28" i="42"/>
  <c r="AY51" i="22"/>
  <c r="AS58" i="22"/>
  <c r="AW17" i="42"/>
  <c r="BA63" i="22"/>
  <c r="AK15" i="42"/>
  <c r="AK22" i="42"/>
  <c r="AS56" i="22"/>
  <c r="BB55" i="22"/>
  <c r="AS67" i="22"/>
  <c r="AS59" i="22"/>
  <c r="AJ23" i="42"/>
  <c r="AJ53" i="42"/>
  <c r="AG47" i="22"/>
  <c r="AK43" i="42"/>
  <c r="AK53" i="42"/>
  <c r="AO27" i="42"/>
  <c r="AE63" i="22"/>
  <c r="AJ20" i="42"/>
  <c r="AK23" i="42"/>
  <c r="AK24" i="42"/>
  <c r="AF53" i="42"/>
  <c r="AR63" i="22"/>
  <c r="AO28" i="42"/>
  <c r="AG48" i="22"/>
  <c r="AR62" i="22"/>
  <c r="AG43" i="42"/>
  <c r="BB64" i="22"/>
  <c r="AJ24" i="42"/>
  <c r="AJ17" i="42"/>
  <c r="AG45" i="22"/>
  <c r="AK27" i="42"/>
  <c r="BB61" i="22"/>
  <c r="BC20" i="42"/>
  <c r="AE55" i="22"/>
  <c r="AO15" i="42"/>
  <c r="AS55" i="22"/>
  <c r="BA67" i="22"/>
  <c r="AG44" i="22"/>
  <c r="AG42" i="22"/>
  <c r="AM21" i="42"/>
  <c r="AM25" i="42"/>
  <c r="AS61" i="22"/>
  <c r="AY41" i="22"/>
  <c r="BA56" i="22"/>
  <c r="AQ15" i="42"/>
  <c r="AQ43" i="42"/>
  <c r="AW57" i="22"/>
  <c r="BB66" i="22"/>
  <c r="AV19" i="42"/>
  <c r="AW61" i="22"/>
  <c r="AR31" i="42"/>
  <c r="AO26" i="42"/>
  <c r="AO21" i="42"/>
  <c r="AW15" i="42"/>
  <c r="AY37" i="42"/>
  <c r="BE56" i="22"/>
  <c r="AR64" i="22"/>
  <c r="BE66" i="22"/>
  <c r="BA65" i="22"/>
  <c r="BE67" i="22"/>
  <c r="AG43" i="22"/>
  <c r="AS25" i="42"/>
  <c r="AM43" i="42"/>
  <c r="AM19" i="42"/>
  <c r="AR41" i="42"/>
  <c r="BE58" i="22"/>
  <c r="BE54" i="22"/>
  <c r="BD63" i="42" s="1"/>
  <c r="AY49" i="22"/>
  <c r="AS54" i="22"/>
  <c r="AR63" i="42" s="1"/>
  <c r="AQ17" i="42"/>
  <c r="AQ22" i="42"/>
  <c r="AY52" i="22"/>
  <c r="AW60" i="22"/>
  <c r="AR67" i="22"/>
  <c r="AV23" i="42"/>
  <c r="AE56" i="22"/>
  <c r="AW56" i="22"/>
  <c r="AE57" i="42"/>
  <c r="AY48" i="22"/>
  <c r="AO23" i="42"/>
  <c r="AO20" i="42"/>
  <c r="BE55" i="22"/>
  <c r="AE66" i="22"/>
  <c r="AE54" i="22"/>
  <c r="AS66" i="22"/>
  <c r="AG53" i="22"/>
  <c r="AR65" i="22"/>
  <c r="AG51" i="22"/>
  <c r="AS18" i="42"/>
  <c r="AM17" i="42"/>
  <c r="AM16" i="42"/>
  <c r="BE63" i="22"/>
  <c r="BA55" i="22"/>
  <c r="AR66" i="22"/>
  <c r="AY42" i="22"/>
  <c r="AS57" i="22"/>
  <c r="AQ25" i="42"/>
  <c r="AQ21" i="42"/>
  <c r="AE65" i="22"/>
  <c r="AV28" i="42"/>
  <c r="AE59" i="22"/>
  <c r="AW59" i="22"/>
  <c r="BE61" i="22"/>
  <c r="AO43" i="42"/>
  <c r="AO17" i="42"/>
  <c r="BA66" i="22"/>
  <c r="BA64" i="22"/>
  <c r="AR55" i="22"/>
  <c r="BB54" i="22"/>
  <c r="BA63" i="42" s="1"/>
  <c r="AG46" i="22"/>
  <c r="AR58" i="22"/>
  <c r="AM18" i="42"/>
  <c r="AM22" i="42"/>
  <c r="BB57" i="22"/>
  <c r="AR61" i="22"/>
  <c r="AY46" i="22"/>
  <c r="BA58" i="22"/>
  <c r="AQ16" i="42"/>
  <c r="AQ27" i="42"/>
  <c r="AV20" i="42"/>
  <c r="BB59" i="22"/>
  <c r="AR34" i="42"/>
  <c r="AW58" i="22"/>
  <c r="BB62" i="22"/>
  <c r="AO19" i="42"/>
  <c r="AO16" i="42"/>
  <c r="AY47" i="22"/>
  <c r="AS65" i="22"/>
  <c r="BE62" i="22"/>
  <c r="BB67" i="22"/>
  <c r="BB58" i="22"/>
  <c r="BA60" i="22"/>
  <c r="AG50" i="22"/>
  <c r="AR54" i="22"/>
  <c r="AQ63" i="42" s="1"/>
  <c r="AW64" i="22"/>
  <c r="BB56" i="22"/>
  <c r="AS60" i="22"/>
  <c r="BB19" i="42"/>
  <c r="AY50" i="22"/>
  <c r="BA54" i="22"/>
  <c r="AZ63" i="42" s="1"/>
  <c r="AQ20" i="42"/>
  <c r="BE65" i="22"/>
  <c r="AV16" i="42"/>
  <c r="AR30" i="42"/>
  <c r="AW54" i="22"/>
  <c r="AV63" i="42" s="1"/>
  <c r="AO25" i="42"/>
  <c r="AY44" i="22"/>
  <c r="AS63" i="22"/>
  <c r="AS64" i="22"/>
  <c r="AG57" i="42"/>
  <c r="AG59" i="42"/>
  <c r="AE59" i="42"/>
  <c r="T205" i="45"/>
  <c r="V204" i="45"/>
  <c r="V210" i="45"/>
  <c r="T198" i="45"/>
  <c r="AE63" i="42"/>
  <c r="AD57" i="42"/>
  <c r="AD43" i="42"/>
  <c r="S204" i="45"/>
  <c r="U209" i="45"/>
  <c r="T206" i="45"/>
  <c r="T197" i="45"/>
  <c r="U205" i="45"/>
  <c r="S201" i="45"/>
  <c r="AL222" i="45"/>
  <c r="AL228" i="45" s="1"/>
  <c r="AS22" i="22" s="1"/>
  <c r="AR60" i="42" s="1"/>
  <c r="AX61" i="22"/>
  <c r="AP43" i="22"/>
  <c r="AZ58" i="22"/>
  <c r="AX63" i="22"/>
  <c r="AX56" i="22"/>
  <c r="AI50" i="22"/>
  <c r="AI40" i="22"/>
  <c r="AH57" i="42" s="1"/>
  <c r="AL57" i="22"/>
  <c r="AM56" i="22"/>
  <c r="AX65" i="22"/>
  <c r="AZ62" i="22"/>
  <c r="AI47" i="22"/>
  <c r="AM62" i="22"/>
  <c r="AM67" i="22"/>
  <c r="AP46" i="22"/>
  <c r="AJ54" i="22"/>
  <c r="AI63" i="42" s="1"/>
  <c r="AZ57" i="22"/>
  <c r="AL58" i="22"/>
  <c r="AM58" i="22"/>
  <c r="AI53" i="22"/>
  <c r="AJ62" i="22"/>
  <c r="AM55" i="22"/>
  <c r="AX60" i="22"/>
  <c r="AI43" i="22"/>
  <c r="AZ60" i="22"/>
  <c r="AP50" i="22"/>
  <c r="AJ57" i="22"/>
  <c r="AX59" i="22"/>
  <c r="AZ66" i="22"/>
  <c r="AI49" i="22"/>
  <c r="AL61" i="22"/>
  <c r="AM64" i="22"/>
  <c r="AX55" i="22"/>
  <c r="AZ63" i="22"/>
  <c r="AJ59" i="22"/>
  <c r="AJ66" i="22"/>
  <c r="AI52" i="22"/>
  <c r="AM63" i="22"/>
  <c r="AZ65" i="22"/>
  <c r="AP45" i="22"/>
  <c r="AJ56" i="22"/>
  <c r="AI42" i="22"/>
  <c r="AZ59" i="22"/>
  <c r="AL66" i="22"/>
  <c r="AX58" i="22"/>
  <c r="AM54" i="22"/>
  <c r="AL63" i="42" s="1"/>
  <c r="AJ65" i="22"/>
  <c r="AP41" i="22"/>
  <c r="AL64" i="22"/>
  <c r="AL54" i="22"/>
  <c r="AK63" i="42" s="1"/>
  <c r="AI48" i="22"/>
  <c r="AJ60" i="22"/>
  <c r="AX54" i="22"/>
  <c r="AW63" i="42" s="1"/>
  <c r="AP44" i="22"/>
  <c r="AM65" i="22"/>
  <c r="AJ63" i="22"/>
  <c r="AL67" i="22"/>
  <c r="AM66" i="22"/>
  <c r="AP48" i="22"/>
  <c r="AX67" i="22"/>
  <c r="AI44" i="22"/>
  <c r="AL62" i="22"/>
  <c r="AJ67" i="22"/>
  <c r="AZ64" i="22"/>
  <c r="BF62" i="22"/>
  <c r="AZ44" i="22"/>
  <c r="BF63" i="22"/>
  <c r="BF55" i="22"/>
  <c r="AH56" i="22"/>
  <c r="BF58" i="22"/>
  <c r="BF66" i="22"/>
  <c r="AZ46" i="22"/>
  <c r="AH59" i="22"/>
  <c r="BF54" i="22"/>
  <c r="BE63" i="42" s="1"/>
  <c r="AZ50" i="22"/>
  <c r="AH55" i="22"/>
  <c r="AJ51" i="22"/>
  <c r="AS46" i="22"/>
  <c r="AS43" i="22"/>
  <c r="AZ45" i="22"/>
  <c r="AH62" i="22"/>
  <c r="AZ42" i="22"/>
  <c r="BF64" i="22"/>
  <c r="AH58" i="22"/>
  <c r="AZ52" i="22"/>
  <c r="AZ41" i="22"/>
  <c r="AH67" i="22"/>
  <c r="AH54" i="22"/>
  <c r="BF60" i="22"/>
  <c r="BF61" i="22"/>
  <c r="AZ43" i="22"/>
  <c r="BF57" i="22"/>
  <c r="AZ53" i="22"/>
  <c r="AH57" i="22"/>
  <c r="AZ47" i="22"/>
  <c r="AH64" i="22"/>
  <c r="BF56" i="22"/>
  <c r="AP222" i="45"/>
  <c r="AP228" i="45" s="1"/>
  <c r="AW22" i="22" s="1"/>
  <c r="AV60" i="42" s="1"/>
  <c r="AT222" i="45"/>
  <c r="AT228" i="45" s="1"/>
  <c r="BA16" i="22" s="1"/>
  <c r="AZ54" i="42" s="1"/>
  <c r="AX222" i="45"/>
  <c r="AX228" i="45" s="1"/>
  <c r="BE16" i="22" s="1"/>
  <c r="BD54" i="42" s="1"/>
  <c r="AH222" i="45"/>
  <c r="AH228" i="45" s="1"/>
  <c r="AO16" i="22" s="1"/>
  <c r="AN54" i="42" s="1"/>
  <c r="AF222" i="45"/>
  <c r="AF228" i="45" s="1"/>
  <c r="AM16" i="22" s="1"/>
  <c r="AL54" i="42" s="1"/>
  <c r="AD222" i="45"/>
  <c r="AD228" i="45" s="1"/>
  <c r="Z222" i="45"/>
  <c r="X18" i="22"/>
  <c r="Z24" i="22"/>
  <c r="X24" i="22"/>
  <c r="Z28" i="22"/>
  <c r="X28" i="22"/>
  <c r="Z18" i="22"/>
  <c r="AN222" i="45"/>
  <c r="AN228" i="45" s="1"/>
  <c r="AU22" i="22" s="1"/>
  <c r="AT60" i="42" s="1"/>
  <c r="AV222" i="45"/>
  <c r="AV228" i="45" s="1"/>
  <c r="BC16" i="22" s="1"/>
  <c r="BB54" i="42" s="1"/>
  <c r="AQ222" i="45"/>
  <c r="AQ228" i="45" s="1"/>
  <c r="AX22" i="22" s="1"/>
  <c r="AW60" i="42" s="1"/>
  <c r="AM222" i="45"/>
  <c r="AM228" i="45" s="1"/>
  <c r="AT16" i="22" s="1"/>
  <c r="AS54" i="42" s="1"/>
  <c r="X222" i="45"/>
  <c r="AA24" i="22"/>
  <c r="AA28" i="22"/>
  <c r="AA18" i="22"/>
  <c r="BC43" i="42"/>
  <c r="BC53" i="42"/>
  <c r="AS28" i="42"/>
  <c r="AS53" i="42"/>
  <c r="BC28" i="42"/>
  <c r="BC21" i="42"/>
  <c r="BB20" i="42"/>
  <c r="BB27" i="42"/>
  <c r="AH28" i="42"/>
  <c r="AH26" i="42"/>
  <c r="AW26" i="42"/>
  <c r="AW20" i="42"/>
  <c r="AS43" i="42"/>
  <c r="BB28" i="42"/>
  <c r="AS19" i="42"/>
  <c r="AS24" i="42"/>
  <c r="BC26" i="42"/>
  <c r="BC15" i="42"/>
  <c r="BB22" i="42"/>
  <c r="BB24" i="42"/>
  <c r="AH53" i="42"/>
  <c r="AH15" i="42"/>
  <c r="AW25" i="42"/>
  <c r="AS15" i="42"/>
  <c r="AS17" i="42"/>
  <c r="BC23" i="42"/>
  <c r="BC25" i="42"/>
  <c r="BB15" i="42"/>
  <c r="BB21" i="42"/>
  <c r="AH17" i="42"/>
  <c r="AH20" i="42"/>
  <c r="AW53" i="42"/>
  <c r="AS26" i="42"/>
  <c r="BC19" i="42"/>
  <c r="BC18" i="42"/>
  <c r="BB17" i="42"/>
  <c r="BB26" i="42"/>
  <c r="AS27" i="42"/>
  <c r="AS23" i="42"/>
  <c r="BC27" i="42"/>
  <c r="BC24" i="42"/>
  <c r="BB43" i="42"/>
  <c r="BB53" i="42"/>
  <c r="AH25" i="42"/>
  <c r="AW18" i="42"/>
  <c r="AW19" i="42"/>
  <c r="AS16" i="42"/>
  <c r="AS20" i="42"/>
  <c r="BC16" i="42"/>
  <c r="BB23" i="42"/>
  <c r="BB25" i="42"/>
  <c r="AH18" i="42"/>
  <c r="AW24" i="42"/>
  <c r="AU53" i="42"/>
  <c r="AU22" i="42"/>
  <c r="AV18" i="42"/>
  <c r="AV15" i="42"/>
  <c r="AR39" i="42"/>
  <c r="AR42" i="42"/>
  <c r="AY39" i="42"/>
  <c r="AY33" i="42"/>
  <c r="AU21" i="42"/>
  <c r="AV17" i="42"/>
  <c r="AR38" i="42"/>
  <c r="AR59" i="42"/>
  <c r="AY35" i="42"/>
  <c r="AY59" i="42"/>
  <c r="AU25" i="42"/>
  <c r="AU19" i="42"/>
  <c r="AV25" i="42"/>
  <c r="AR36" i="42"/>
  <c r="AR32" i="42"/>
  <c r="AY38" i="42"/>
  <c r="AU18" i="42"/>
  <c r="AU17" i="42"/>
  <c r="AV26" i="42"/>
  <c r="AV22" i="42"/>
  <c r="AR40" i="42"/>
  <c r="AY32" i="42"/>
  <c r="AV43" i="42"/>
  <c r="BC57" i="22"/>
  <c r="BC65" i="22"/>
  <c r="BC54" i="22"/>
  <c r="BB63" i="42" s="1"/>
  <c r="BC60" i="22"/>
  <c r="BC55" i="22"/>
  <c r="BC63" i="22"/>
  <c r="BC58" i="22"/>
  <c r="BC66" i="22"/>
  <c r="BC62" i="22"/>
  <c r="BC61" i="22"/>
  <c r="BC56" i="22"/>
  <c r="BC64" i="22"/>
  <c r="BC59" i="22"/>
  <c r="BC67" i="22"/>
  <c r="BE29" i="42"/>
  <c r="BE31" i="42"/>
  <c r="BE33" i="42"/>
  <c r="BE35" i="42"/>
  <c r="BE37" i="42"/>
  <c r="BE39" i="42"/>
  <c r="BE41" i="42"/>
  <c r="BE59" i="42"/>
  <c r="BE30" i="42"/>
  <c r="BE32" i="42"/>
  <c r="BE34" i="42"/>
  <c r="BE36" i="42"/>
  <c r="BE38" i="42"/>
  <c r="BE40" i="42"/>
  <c r="BE42" i="42"/>
  <c r="Y222" i="45"/>
  <c r="AE222" i="45"/>
  <c r="AE228" i="45" s="1"/>
  <c r="AG222" i="45"/>
  <c r="AG228" i="45" s="1"/>
  <c r="AO222" i="45"/>
  <c r="AO228" i="45" s="1"/>
  <c r="AW222" i="45"/>
  <c r="AW228" i="45" s="1"/>
  <c r="AI222" i="45"/>
  <c r="AI228" i="45" s="1"/>
  <c r="AU222" i="45"/>
  <c r="AU228" i="45" s="1"/>
  <c r="AC222" i="45"/>
  <c r="AC228" i="45" s="1"/>
  <c r="AY222" i="45"/>
  <c r="AY228" i="45" s="1"/>
  <c r="AK222" i="45"/>
  <c r="AK228" i="45" s="1"/>
  <c r="AB222" i="45"/>
  <c r="AB228" i="45" s="1"/>
  <c r="AS222" i="45"/>
  <c r="AS228" i="45" s="1"/>
  <c r="AJ222" i="45"/>
  <c r="AJ228" i="45" s="1"/>
  <c r="AA222" i="45"/>
  <c r="AA228" i="45" s="1"/>
  <c r="AR222" i="45"/>
  <c r="AR228" i="45" s="1"/>
  <c r="AC24" i="22"/>
  <c r="AC28" i="22"/>
  <c r="AC18" i="22"/>
  <c r="AC23" i="22"/>
  <c r="AC17" i="22"/>
  <c r="AD23" i="22"/>
  <c r="H29" i="22"/>
  <c r="G67" i="42" s="1"/>
  <c r="I29" i="22"/>
  <c r="H67" i="42" s="1"/>
  <c r="J29" i="22"/>
  <c r="I67" i="42" s="1"/>
  <c r="K29" i="22"/>
  <c r="J67" i="42" s="1"/>
  <c r="L29" i="22"/>
  <c r="K67" i="42" s="1"/>
  <c r="M29" i="22"/>
  <c r="L67" i="42" s="1"/>
  <c r="N29" i="22"/>
  <c r="O29" i="22"/>
  <c r="N67" i="42" s="1"/>
  <c r="Q29" i="22"/>
  <c r="P67" i="42" s="1"/>
  <c r="R29" i="22"/>
  <c r="Q67" i="42" s="1"/>
  <c r="S29" i="22"/>
  <c r="R67" i="42" s="1"/>
  <c r="T29" i="22"/>
  <c r="S67" i="42" s="1"/>
  <c r="U29" i="22"/>
  <c r="T67" i="42" s="1"/>
  <c r="V29" i="22"/>
  <c r="U67" i="42" s="1"/>
  <c r="W29" i="22"/>
  <c r="V67" i="42" s="1"/>
  <c r="X16" i="47"/>
  <c r="AA16" i="47"/>
  <c r="AD63" i="42" l="1"/>
  <c r="AF57" i="42"/>
  <c r="AG63" i="42"/>
  <c r="AM22" i="22"/>
  <c r="AL60" i="42" s="1"/>
  <c r="AO22" i="22"/>
  <c r="AN60" i="42" s="1"/>
  <c r="AT22" i="22"/>
  <c r="AS60" i="42" s="1"/>
  <c r="AW16" i="22"/>
  <c r="AV54" i="42" s="1"/>
  <c r="BA22" i="22"/>
  <c r="AZ60" i="42" s="1"/>
  <c r="AS16" i="22"/>
  <c r="AR54" i="42" s="1"/>
  <c r="BE22" i="22"/>
  <c r="BD60" i="42" s="1"/>
  <c r="Z29" i="22"/>
  <c r="X29" i="22"/>
  <c r="W67" i="42" s="1"/>
  <c r="AA29" i="22"/>
  <c r="Z67" i="42" s="1"/>
  <c r="AU16" i="22"/>
  <c r="AT54" i="42" s="1"/>
  <c r="AX16" i="22"/>
  <c r="AW54" i="42" s="1"/>
  <c r="BC22" i="22"/>
  <c r="BB60" i="42" s="1"/>
  <c r="AK22" i="22"/>
  <c r="AJ60" i="42" s="1"/>
  <c r="AK16" i="22"/>
  <c r="AJ54" i="42" s="1"/>
  <c r="AI22" i="22"/>
  <c r="AH60" i="42" s="1"/>
  <c r="AI16" i="22"/>
  <c r="AH54" i="42" s="1"/>
  <c r="AY22" i="22"/>
  <c r="AX60" i="42" s="1"/>
  <c r="AY16" i="22"/>
  <c r="AX54" i="42" s="1"/>
  <c r="AR22" i="22"/>
  <c r="AQ60" i="42" s="1"/>
  <c r="AR16" i="22"/>
  <c r="AQ54" i="42" s="1"/>
  <c r="AJ16" i="22"/>
  <c r="AI54" i="42" s="1"/>
  <c r="AJ22" i="22"/>
  <c r="AI60" i="42" s="1"/>
  <c r="BF16" i="22"/>
  <c r="BE54" i="42" s="1"/>
  <c r="BF22" i="22"/>
  <c r="BE60" i="42" s="1"/>
  <c r="AQ16" i="22"/>
  <c r="AP54" i="42" s="1"/>
  <c r="AQ22" i="22"/>
  <c r="AP60" i="42" s="1"/>
  <c r="BB22" i="22"/>
  <c r="BA60" i="42" s="1"/>
  <c r="BB16" i="22"/>
  <c r="BA54" i="42" s="1"/>
  <c r="AN16" i="22"/>
  <c r="AM54" i="42" s="1"/>
  <c r="AN22" i="22"/>
  <c r="AM60" i="42" s="1"/>
  <c r="AV16" i="22"/>
  <c r="AU54" i="42" s="1"/>
  <c r="AV22" i="22"/>
  <c r="AU60" i="42" s="1"/>
  <c r="AP16" i="22"/>
  <c r="AO54" i="42" s="1"/>
  <c r="AP22" i="22"/>
  <c r="AO60" i="42" s="1"/>
  <c r="AL22" i="22"/>
  <c r="AK60" i="42" s="1"/>
  <c r="AL16" i="22"/>
  <c r="AK54" i="42" s="1"/>
  <c r="AH16" i="22"/>
  <c r="AH22" i="22"/>
  <c r="AZ22" i="22"/>
  <c r="AY60" i="42" s="1"/>
  <c r="AZ16" i="22"/>
  <c r="AY54" i="42" s="1"/>
  <c r="BD22" i="22"/>
  <c r="BC60" i="42" s="1"/>
  <c r="BD16" i="22"/>
  <c r="BC54" i="42" s="1"/>
  <c r="M67" i="42"/>
  <c r="AC16" i="47"/>
  <c r="AD16" i="47"/>
  <c r="I18" i="20"/>
  <c r="I19" i="20" s="1"/>
  <c r="H17" i="21"/>
  <c r="H19" i="17"/>
  <c r="Y67" i="42" l="1"/>
  <c r="AG54" i="42"/>
  <c r="AG60" i="42"/>
  <c r="AD29" i="22"/>
  <c r="AC67" i="42" s="1"/>
  <c r="AC29" i="22"/>
  <c r="AB67" i="42" s="1"/>
  <c r="Q19" i="17"/>
  <c r="I19" i="17"/>
  <c r="D24" i="45" l="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65" i="45"/>
  <c r="H66" i="45"/>
  <c r="H67" i="45"/>
  <c r="Q224" i="45" s="1"/>
  <c r="H68" i="45"/>
  <c r="H73" i="45"/>
  <c r="H74" i="45"/>
  <c r="H75" i="45"/>
  <c r="H76" i="45"/>
  <c r="H70" i="45"/>
  <c r="H71" i="45"/>
  <c r="H72" i="45"/>
  <c r="H69" i="45"/>
  <c r="E31" i="45"/>
  <c r="D32" i="45"/>
  <c r="U224" i="45" l="1"/>
  <c r="V224" i="45"/>
  <c r="S224" i="45"/>
  <c r="T224" i="45"/>
  <c r="Y224" i="45"/>
  <c r="Y228" i="45" s="1"/>
  <c r="Z224" i="45"/>
  <c r="Z228" i="45" s="1"/>
  <c r="W224" i="45"/>
  <c r="X224" i="45"/>
  <c r="X228" i="45" s="1"/>
  <c r="K224" i="45"/>
  <c r="D224" i="45"/>
  <c r="H224" i="45"/>
  <c r="J224" i="45"/>
  <c r="O224" i="45"/>
  <c r="E224" i="45"/>
  <c r="P224" i="45"/>
  <c r="F224" i="45"/>
  <c r="L224" i="45"/>
  <c r="E32" i="45"/>
  <c r="D33" i="45"/>
  <c r="AG22" i="22" l="1"/>
  <c r="AG16" i="22"/>
  <c r="AF16" i="22"/>
  <c r="AF22" i="22"/>
  <c r="AE16" i="22"/>
  <c r="AE22" i="22"/>
  <c r="D34" i="45"/>
  <c r="E33" i="45"/>
  <c r="V197" i="45"/>
  <c r="V201" i="45"/>
  <c r="E118" i="45"/>
  <c r="D171" i="45" s="1"/>
  <c r="AF54" i="42" l="1"/>
  <c r="AD60" i="42"/>
  <c r="AD54" i="42"/>
  <c r="AE60" i="42"/>
  <c r="AE54" i="42"/>
  <c r="AF60" i="42"/>
  <c r="E119" i="45"/>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E222" i="45" l="1"/>
  <c r="E228" i="45" s="1"/>
  <c r="E121" i="45"/>
  <c r="G173" i="45"/>
  <c r="G198" i="45" s="1"/>
  <c r="G172" i="45"/>
  <c r="G197" i="45" s="1"/>
  <c r="J173" i="45"/>
  <c r="H173" i="45"/>
  <c r="D228" i="45"/>
  <c r="F228" i="45"/>
  <c r="V14" i="21"/>
  <c r="H198" i="45" l="1"/>
  <c r="H222" i="45" s="1"/>
  <c r="H228" i="45" s="1"/>
  <c r="G222" i="45"/>
  <c r="G228" i="45" s="1"/>
  <c r="J198" i="45"/>
  <c r="J222" i="45" s="1"/>
  <c r="J228" i="45" s="1"/>
  <c r="E122" i="45"/>
  <c r="K173" i="45"/>
  <c r="K198" i="45" s="1"/>
  <c r="K174" i="45"/>
  <c r="K199" i="45" s="1"/>
  <c r="L174" i="45"/>
  <c r="AD22" i="22"/>
  <c r="U18" i="21"/>
  <c r="U17" i="21"/>
  <c r="U29" i="18"/>
  <c r="U19" i="17"/>
  <c r="K222" i="45" l="1"/>
  <c r="K228" i="45" s="1"/>
  <c r="L199" i="45"/>
  <c r="L222" i="45" s="1"/>
  <c r="L228" i="45" s="1"/>
  <c r="E123" i="45"/>
  <c r="N175" i="45"/>
  <c r="M174" i="45"/>
  <c r="M199" i="45" s="1"/>
  <c r="M175" i="45"/>
  <c r="M200" i="45" s="1"/>
  <c r="R19" i="17"/>
  <c r="S19" i="17"/>
  <c r="T19" i="17"/>
  <c r="V19" i="17"/>
  <c r="W19" i="17"/>
  <c r="Y66" i="42"/>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O228" i="45" s="1"/>
  <c r="V16" i="22" s="1"/>
  <c r="P201" i="45"/>
  <c r="P222" i="45" s="1"/>
  <c r="P228" i="45" s="1"/>
  <c r="AA27" i="22"/>
  <c r="X17" i="22"/>
  <c r="Z23" i="22"/>
  <c r="Z17" i="22"/>
  <c r="X23" i="22"/>
  <c r="Z27" i="22"/>
  <c r="X27" i="22"/>
  <c r="Y65" i="42" s="1"/>
  <c r="AA17" i="22"/>
  <c r="AA23" i="22"/>
  <c r="E125" i="45"/>
  <c r="Q177" i="45"/>
  <c r="Q202" i="45" s="1"/>
  <c r="T177" i="45"/>
  <c r="S202" i="45" s="1"/>
  <c r="Q176" i="45"/>
  <c r="Q201" i="45" s="1"/>
  <c r="R28" i="18"/>
  <c r="Q222" i="45" l="1"/>
  <c r="Q228" i="45" s="1"/>
  <c r="W16" i="22"/>
  <c r="V54" i="42" s="1"/>
  <c r="W22" i="22"/>
  <c r="V60" i="42" s="1"/>
  <c r="T202" i="45"/>
  <c r="V22" i="22"/>
  <c r="U60" i="42" s="1"/>
  <c r="E126" i="45"/>
  <c r="E127" i="45" s="1"/>
  <c r="E128" i="45" s="1"/>
  <c r="E129" i="45" s="1"/>
  <c r="E130" i="45" s="1"/>
  <c r="E131" i="45" s="1"/>
  <c r="E132" i="45" s="1"/>
  <c r="V178" i="45"/>
  <c r="V177" i="45"/>
  <c r="W18" i="21"/>
  <c r="W25" i="22" s="1"/>
  <c r="U19" i="22"/>
  <c r="S18" i="21"/>
  <c r="S25" i="22" s="1"/>
  <c r="Q18" i="21"/>
  <c r="O18" i="21"/>
  <c r="O25" i="22" s="1"/>
  <c r="M18" i="21"/>
  <c r="M19" i="22" s="1"/>
  <c r="K18" i="21"/>
  <c r="K25" i="22" s="1"/>
  <c r="I18" i="21"/>
  <c r="I25" i="22" s="1"/>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5" i="22" s="1"/>
  <c r="I17" i="21"/>
  <c r="Q24" i="22"/>
  <c r="P62" i="42" s="1"/>
  <c r="O19" i="17"/>
  <c r="O24" i="22" s="1"/>
  <c r="N62" i="42" s="1"/>
  <c r="N19" i="17"/>
  <c r="N24" i="22" s="1"/>
  <c r="M62" i="42" s="1"/>
  <c r="L19" i="17"/>
  <c r="L28" i="22" s="1"/>
  <c r="K66" i="42" s="1"/>
  <c r="K19" i="17"/>
  <c r="K18" i="22" s="1"/>
  <c r="J56" i="42" s="1"/>
  <c r="J19" i="17"/>
  <c r="J28" i="22" s="1"/>
  <c r="I66" i="42" s="1"/>
  <c r="H28" i="22"/>
  <c r="M14" i="17"/>
  <c r="M19" i="17" s="1"/>
  <c r="AC55" i="42"/>
  <c r="W17" i="22"/>
  <c r="V55" i="42" s="1"/>
  <c r="S17" i="22"/>
  <c r="R55" i="42" s="1"/>
  <c r="R23" i="22"/>
  <c r="Q61" i="42" s="1"/>
  <c r="Q23" i="22"/>
  <c r="P61" i="42" s="1"/>
  <c r="N17" i="22"/>
  <c r="M55" i="42" s="1"/>
  <c r="AC65" i="42"/>
  <c r="W65" i="42"/>
  <c r="W27" i="22"/>
  <c r="T27" i="22"/>
  <c r="S65" i="42" s="1"/>
  <c r="S27" i="22"/>
  <c r="O27" i="22"/>
  <c r="N65" i="42" s="1"/>
  <c r="K14" i="18"/>
  <c r="K29" i="18" s="1"/>
  <c r="J14" i="18"/>
  <c r="J29" i="18" s="1"/>
  <c r="J17" i="22" s="1"/>
  <c r="I55" i="42" s="1"/>
  <c r="I14" i="18"/>
  <c r="I29" i="18" s="1"/>
  <c r="H14" i="18"/>
  <c r="H29" i="18" s="1"/>
  <c r="H23" i="22" s="1"/>
  <c r="G61" i="42" s="1"/>
  <c r="K13" i="18"/>
  <c r="J13" i="18"/>
  <c r="I13" i="18"/>
  <c r="H13" i="18"/>
  <c r="H28" i="18" s="1"/>
  <c r="I18" i="14"/>
  <c r="I22" i="22" s="1"/>
  <c r="H60" i="42" s="1"/>
  <c r="H18" i="14"/>
  <c r="H22" i="22" s="1"/>
  <c r="G60"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1" i="22" s="1"/>
  <c r="O18" i="20"/>
  <c r="O19" i="20" s="1"/>
  <c r="O15" i="22" s="1"/>
  <c r="N18" i="20"/>
  <c r="N19" i="20" s="1"/>
  <c r="M18" i="20"/>
  <c r="M19" i="20" s="1"/>
  <c r="L18" i="20"/>
  <c r="L19" i="20" s="1"/>
  <c r="K18" i="20"/>
  <c r="K19" i="20" s="1"/>
  <c r="J18" i="20"/>
  <c r="J19" i="20" s="1"/>
  <c r="H18" i="20"/>
  <c r="H19" i="20" s="1"/>
  <c r="AC66" i="42"/>
  <c r="AB66" i="42"/>
  <c r="W66" i="42"/>
  <c r="W28" i="22"/>
  <c r="V66" i="42" s="1"/>
  <c r="V28" i="22"/>
  <c r="U66" i="42" s="1"/>
  <c r="U28" i="22"/>
  <c r="T66" i="42" s="1"/>
  <c r="T28" i="22"/>
  <c r="S66" i="42" s="1"/>
  <c r="S28" i="22"/>
  <c r="R66" i="42" s="1"/>
  <c r="R28" i="22"/>
  <c r="Q66" i="42" s="1"/>
  <c r="Q28" i="22"/>
  <c r="I28" i="22"/>
  <c r="AB65" i="42"/>
  <c r="V27" i="22"/>
  <c r="U27" i="22"/>
  <c r="R27" i="22"/>
  <c r="Q65" i="42" s="1"/>
  <c r="Q27" i="22"/>
  <c r="P65" i="42" s="1"/>
  <c r="N27" i="22"/>
  <c r="M65" i="42" s="1"/>
  <c r="M27" i="22"/>
  <c r="L65" i="42" s="1"/>
  <c r="L27" i="22"/>
  <c r="K65" i="42" s="1"/>
  <c r="U25" i="22"/>
  <c r="Q25" i="22"/>
  <c r="M25" i="22"/>
  <c r="AB62" i="42"/>
  <c r="W24" i="22"/>
  <c r="V62" i="42" s="1"/>
  <c r="V24" i="22"/>
  <c r="U62" i="42" s="1"/>
  <c r="U24" i="22"/>
  <c r="T62" i="42" s="1"/>
  <c r="T24" i="22"/>
  <c r="S62" i="42" s="1"/>
  <c r="S24" i="22"/>
  <c r="R62" i="42" s="1"/>
  <c r="R24" i="22"/>
  <c r="Q62" i="42" s="1"/>
  <c r="I24" i="22"/>
  <c r="H62" i="42" s="1"/>
  <c r="H24" i="22"/>
  <c r="G62" i="42" s="1"/>
  <c r="AC61" i="42"/>
  <c r="AB61" i="42"/>
  <c r="V23" i="22"/>
  <c r="U61" i="42" s="1"/>
  <c r="U23" i="22"/>
  <c r="T61" i="42" s="1"/>
  <c r="T23" i="22"/>
  <c r="S61" i="42" s="1"/>
  <c r="O23" i="22"/>
  <c r="N61" i="42" s="1"/>
  <c r="N23" i="22"/>
  <c r="M61" i="42" s="1"/>
  <c r="M23" i="22"/>
  <c r="L61" i="42" s="1"/>
  <c r="L23" i="22"/>
  <c r="K61" i="42" s="1"/>
  <c r="AC60"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V203" i="45" l="1"/>
  <c r="U203" i="45"/>
  <c r="S222" i="45"/>
  <c r="T222" i="45"/>
  <c r="V202" i="45"/>
  <c r="U202" i="45"/>
  <c r="AC19" i="22"/>
  <c r="AC53" i="22" s="1"/>
  <c r="AC25" i="22"/>
  <c r="AC56" i="22" s="1"/>
  <c r="X25" i="22"/>
  <c r="X19" i="22"/>
  <c r="Z25" i="22"/>
  <c r="Z19" i="22"/>
  <c r="Z44" i="22" s="1"/>
  <c r="AA19" i="22"/>
  <c r="AA25" i="22"/>
  <c r="AA54" i="22" s="1"/>
  <c r="O28" i="22"/>
  <c r="N66" i="42" s="1"/>
  <c r="Z16" i="22"/>
  <c r="X16" i="22"/>
  <c r="W54" i="42" s="1"/>
  <c r="Z22" i="22"/>
  <c r="X22" i="22"/>
  <c r="AA21" i="22"/>
  <c r="AA15" i="22"/>
  <c r="Z53" i="42" s="1"/>
  <c r="Z21" i="22"/>
  <c r="X21" i="22"/>
  <c r="Z15" i="22"/>
  <c r="X15" i="22"/>
  <c r="W56" i="42"/>
  <c r="Y56" i="42"/>
  <c r="Z61" i="42"/>
  <c r="W61" i="42"/>
  <c r="Y61" i="42"/>
  <c r="Z56" i="42"/>
  <c r="W62" i="42"/>
  <c r="Y62" i="42"/>
  <c r="Z62" i="42"/>
  <c r="Z66" i="42"/>
  <c r="Z65" i="42"/>
  <c r="W55" i="42"/>
  <c r="Y55" i="42"/>
  <c r="Z55" i="42"/>
  <c r="AD25" i="22"/>
  <c r="AD54" i="22" s="1"/>
  <c r="AD19" i="22"/>
  <c r="AD50" i="22" s="1"/>
  <c r="AC21" i="22"/>
  <c r="AB59" i="42" s="1"/>
  <c r="AC15" i="22"/>
  <c r="AB43" i="42" s="1"/>
  <c r="AD21" i="22"/>
  <c r="J23" i="22"/>
  <c r="I61" i="42" s="1"/>
  <c r="J18" i="22"/>
  <c r="I56" i="42" s="1"/>
  <c r="H77" i="42" s="1"/>
  <c r="K19" i="22"/>
  <c r="K52" i="22" s="1"/>
  <c r="I19" i="22"/>
  <c r="I42" i="22" s="1"/>
  <c r="O19" i="22"/>
  <c r="O46" i="22" s="1"/>
  <c r="K28" i="22"/>
  <c r="J66" i="42" s="1"/>
  <c r="H87" i="42" s="1"/>
  <c r="N28" i="22"/>
  <c r="M66" i="42" s="1"/>
  <c r="K24" i="22"/>
  <c r="J62" i="42" s="1"/>
  <c r="N18" i="22"/>
  <c r="M56" i="42" s="1"/>
  <c r="O18" i="22"/>
  <c r="N56" i="42" s="1"/>
  <c r="M18" i="22"/>
  <c r="L56" i="42" s="1"/>
  <c r="M24" i="22"/>
  <c r="L62" i="42" s="1"/>
  <c r="M28" i="22"/>
  <c r="L66" i="42" s="1"/>
  <c r="I87" i="42" s="1"/>
  <c r="J24" i="22"/>
  <c r="I62" i="42" s="1"/>
  <c r="H16" i="22"/>
  <c r="G54" i="42" s="1"/>
  <c r="I16" i="22"/>
  <c r="H54" i="42" s="1"/>
  <c r="H21" i="22"/>
  <c r="G59" i="42" s="1"/>
  <c r="H15" i="22"/>
  <c r="G53" i="42" s="1"/>
  <c r="Q15" i="22"/>
  <c r="P53" i="42" s="1"/>
  <c r="S21" i="22"/>
  <c r="R59" i="42" s="1"/>
  <c r="AC43" i="42"/>
  <c r="N43" i="42"/>
  <c r="R65" i="42"/>
  <c r="R43" i="42"/>
  <c r="T65" i="42"/>
  <c r="V65" i="42"/>
  <c r="V43" i="42"/>
  <c r="U65" i="42"/>
  <c r="P66" i="42"/>
  <c r="H66" i="42"/>
  <c r="G66" i="42"/>
  <c r="K21" i="22"/>
  <c r="J59" i="42" s="1"/>
  <c r="K15" i="22"/>
  <c r="J53" i="42" s="1"/>
  <c r="N25" i="22"/>
  <c r="N67" i="22" s="1"/>
  <c r="N19" i="22"/>
  <c r="N41" i="22" s="1"/>
  <c r="L25" i="22"/>
  <c r="L65" i="22" s="1"/>
  <c r="L19" i="22"/>
  <c r="L45" i="22" s="1"/>
  <c r="J21" i="22"/>
  <c r="I59" i="42" s="1"/>
  <c r="J15" i="22"/>
  <c r="L21" i="22"/>
  <c r="L15" i="22"/>
  <c r="U15" i="22"/>
  <c r="T43" i="42" s="1"/>
  <c r="U21" i="22"/>
  <c r="M15" i="22"/>
  <c r="L53" i="42" s="1"/>
  <c r="M21" i="22"/>
  <c r="H25" i="22"/>
  <c r="H62" i="22" s="1"/>
  <c r="H19" i="22"/>
  <c r="H40" i="22" s="1"/>
  <c r="AC46" i="22"/>
  <c r="I15" i="22"/>
  <c r="I21" i="22"/>
  <c r="J22" i="22"/>
  <c r="I60" i="42" s="1"/>
  <c r="J16" i="22"/>
  <c r="I54" i="42" s="1"/>
  <c r="N15" i="22"/>
  <c r="M53" i="42" s="1"/>
  <c r="N21" i="22"/>
  <c r="M59" i="42" s="1"/>
  <c r="J28" i="18"/>
  <c r="J27" i="22" s="1"/>
  <c r="I65" i="42" s="1"/>
  <c r="K28" i="18"/>
  <c r="K27" i="22" s="1"/>
  <c r="K17" i="14"/>
  <c r="J19" i="22"/>
  <c r="J51" i="22" s="1"/>
  <c r="G43" i="42"/>
  <c r="L24" i="22"/>
  <c r="K62" i="42" s="1"/>
  <c r="I28" i="18"/>
  <c r="I27" i="22" s="1"/>
  <c r="H65" i="42" s="1"/>
  <c r="W19" i="22"/>
  <c r="W48" i="22" s="1"/>
  <c r="W21" i="22"/>
  <c r="V21" i="22"/>
  <c r="V15" i="22"/>
  <c r="V25" i="22"/>
  <c r="V54" i="22" s="1"/>
  <c r="V19" i="22"/>
  <c r="V52" i="22" s="1"/>
  <c r="O21" i="22"/>
  <c r="T25" i="22"/>
  <c r="T54" i="22" s="1"/>
  <c r="T15" i="22"/>
  <c r="S53" i="42" s="1"/>
  <c r="T21" i="22"/>
  <c r="R19" i="22"/>
  <c r="R43" i="22" s="1"/>
  <c r="R25" i="22"/>
  <c r="R56" i="22" s="1"/>
  <c r="R15" i="22"/>
  <c r="R21" i="22"/>
  <c r="O56" i="22"/>
  <c r="O60" i="22"/>
  <c r="O64" i="22"/>
  <c r="O55" i="22"/>
  <c r="O59" i="22"/>
  <c r="O63" i="22"/>
  <c r="O67" i="22"/>
  <c r="O54" i="22"/>
  <c r="O58" i="22"/>
  <c r="O62" i="22"/>
  <c r="O66" i="22"/>
  <c r="O57" i="22"/>
  <c r="O65" i="22"/>
  <c r="O61" i="22"/>
  <c r="Q57" i="22"/>
  <c r="Q61" i="22"/>
  <c r="Q65" i="22"/>
  <c r="Q56" i="22"/>
  <c r="Q58" i="22"/>
  <c r="Q62" i="22"/>
  <c r="Q66" i="22"/>
  <c r="Q55" i="22"/>
  <c r="Q59" i="22"/>
  <c r="Q63" i="22"/>
  <c r="Q67" i="22"/>
  <c r="Q60" i="22"/>
  <c r="Q64" i="22"/>
  <c r="Q54" i="22"/>
  <c r="U54" i="22"/>
  <c r="U56" i="22"/>
  <c r="U58" i="22"/>
  <c r="U55" i="22"/>
  <c r="U57" i="22"/>
  <c r="U59" i="22"/>
  <c r="U63" i="22"/>
  <c r="U65" i="22"/>
  <c r="U60" i="22"/>
  <c r="U62" i="22"/>
  <c r="U64" i="22"/>
  <c r="U66" i="22"/>
  <c r="U61" i="22"/>
  <c r="U67" i="22"/>
  <c r="P59" i="42"/>
  <c r="I54" i="22"/>
  <c r="I58" i="22"/>
  <c r="I62" i="22"/>
  <c r="I66" i="22"/>
  <c r="I57" i="22"/>
  <c r="I61" i="22"/>
  <c r="I65" i="22"/>
  <c r="I56" i="22"/>
  <c r="I60" i="22"/>
  <c r="I64" i="22"/>
  <c r="I67" i="22"/>
  <c r="I63" i="22"/>
  <c r="I55" i="22"/>
  <c r="I59" i="22"/>
  <c r="M54" i="22"/>
  <c r="M58" i="22"/>
  <c r="M62" i="22"/>
  <c r="M66" i="22"/>
  <c r="M57" i="22"/>
  <c r="M61" i="22"/>
  <c r="M65" i="22"/>
  <c r="M56" i="22"/>
  <c r="M60" i="22"/>
  <c r="M64" i="22"/>
  <c r="M55" i="22"/>
  <c r="M67" i="22"/>
  <c r="M59" i="22"/>
  <c r="M63" i="22"/>
  <c r="N53" i="42"/>
  <c r="K56" i="22"/>
  <c r="K60" i="22"/>
  <c r="K64" i="22"/>
  <c r="K55" i="22"/>
  <c r="K59" i="22"/>
  <c r="K63" i="22"/>
  <c r="K67" i="22"/>
  <c r="K54" i="22"/>
  <c r="K58" i="22"/>
  <c r="K62" i="22"/>
  <c r="K66" i="22"/>
  <c r="K61" i="22"/>
  <c r="K65" i="22"/>
  <c r="K57" i="22"/>
  <c r="J55" i="22"/>
  <c r="J59" i="22"/>
  <c r="J63" i="22"/>
  <c r="J67" i="22"/>
  <c r="J54" i="22"/>
  <c r="J58" i="22"/>
  <c r="J62" i="22"/>
  <c r="J66" i="22"/>
  <c r="J57" i="22"/>
  <c r="J61" i="22"/>
  <c r="J65" i="22"/>
  <c r="J60" i="22"/>
  <c r="J64" i="22"/>
  <c r="J56" i="22"/>
  <c r="S55" i="22"/>
  <c r="S57" i="22"/>
  <c r="S59" i="22"/>
  <c r="S54" i="22"/>
  <c r="S56" i="22"/>
  <c r="S58" i="22"/>
  <c r="S60" i="22"/>
  <c r="S61" i="22"/>
  <c r="S63" i="22"/>
  <c r="S65" i="22"/>
  <c r="S67" i="22"/>
  <c r="S64" i="22"/>
  <c r="S66" i="22"/>
  <c r="S62" i="22"/>
  <c r="W55" i="22"/>
  <c r="W57" i="22"/>
  <c r="W54" i="22"/>
  <c r="W56" i="22"/>
  <c r="W58" i="22"/>
  <c r="W61" i="22"/>
  <c r="W63" i="22"/>
  <c r="W65" i="22"/>
  <c r="W67" i="22"/>
  <c r="W62" i="22"/>
  <c r="W59" i="22"/>
  <c r="W60" i="22"/>
  <c r="W64" i="22"/>
  <c r="W66" i="22"/>
  <c r="H18" i="22"/>
  <c r="G77" i="42" s="1"/>
  <c r="L18" i="22"/>
  <c r="K56" i="42" s="1"/>
  <c r="Q18" i="22"/>
  <c r="P56" i="42" s="1"/>
  <c r="R17" i="22"/>
  <c r="Q55" i="42" s="1"/>
  <c r="S23" i="22"/>
  <c r="R61" i="42" s="1"/>
  <c r="W23" i="22"/>
  <c r="V61" i="42" s="1"/>
  <c r="K17" i="22"/>
  <c r="J55" i="42" s="1"/>
  <c r="H76" i="42" s="1"/>
  <c r="K23" i="22"/>
  <c r="J61" i="42" s="1"/>
  <c r="I23" i="22"/>
  <c r="H61" i="42" s="1"/>
  <c r="G82" i="42" s="1"/>
  <c r="I17" i="22"/>
  <c r="H55" i="42" s="1"/>
  <c r="G76" i="42" s="1"/>
  <c r="I86" i="42"/>
  <c r="G81" i="42"/>
  <c r="I76" i="42"/>
  <c r="G83" i="42"/>
  <c r="I82" i="42"/>
  <c r="Q49" i="22"/>
  <c r="Q43" i="22"/>
  <c r="U45" i="22"/>
  <c r="R53" i="42"/>
  <c r="V53" i="42"/>
  <c r="AC53" i="42"/>
  <c r="K42" i="22"/>
  <c r="U43" i="22"/>
  <c r="S41" i="22"/>
  <c r="T42" i="22"/>
  <c r="T48" i="22"/>
  <c r="U53" i="22"/>
  <c r="M51" i="22"/>
  <c r="M47" i="22"/>
  <c r="M52" i="22"/>
  <c r="M48" i="22"/>
  <c r="M53" i="22"/>
  <c r="M49" i="22"/>
  <c r="M40" i="22"/>
  <c r="M44" i="22"/>
  <c r="S52" i="22"/>
  <c r="S48" i="22"/>
  <c r="S53" i="22"/>
  <c r="S49" i="22"/>
  <c r="S45" i="22"/>
  <c r="S50" i="22"/>
  <c r="S46" i="22"/>
  <c r="AD45" i="22"/>
  <c r="S40" i="22"/>
  <c r="T41" i="22"/>
  <c r="H42" i="22"/>
  <c r="Q42" i="22"/>
  <c r="U42" i="22"/>
  <c r="M43" i="22"/>
  <c r="S44" i="22"/>
  <c r="M45" i="22"/>
  <c r="M46" i="22"/>
  <c r="U49" i="22"/>
  <c r="N51" i="22"/>
  <c r="H53" i="22"/>
  <c r="AC49" i="22"/>
  <c r="M50" i="22"/>
  <c r="K53" i="22"/>
  <c r="O50" i="22"/>
  <c r="T53" i="22"/>
  <c r="T49" i="22"/>
  <c r="T45" i="22"/>
  <c r="T50" i="22"/>
  <c r="T46" i="22"/>
  <c r="T51" i="22"/>
  <c r="T47" i="22"/>
  <c r="T40" i="22"/>
  <c r="Q41" i="22"/>
  <c r="U41" i="22"/>
  <c r="M42" i="22"/>
  <c r="S43" i="22"/>
  <c r="T44" i="22"/>
  <c r="Q45" i="22"/>
  <c r="S51" i="22"/>
  <c r="H50" i="22"/>
  <c r="H51" i="22"/>
  <c r="H47" i="22"/>
  <c r="H52" i="22"/>
  <c r="Q50" i="22"/>
  <c r="Q46" i="22"/>
  <c r="Q51" i="22"/>
  <c r="Q47" i="22"/>
  <c r="Q52" i="22"/>
  <c r="Q48" i="22"/>
  <c r="U50" i="22"/>
  <c r="U46" i="22"/>
  <c r="U51" i="22"/>
  <c r="U47" i="22"/>
  <c r="U52" i="22"/>
  <c r="U48" i="22"/>
  <c r="Q40" i="22"/>
  <c r="U40" i="22"/>
  <c r="M41" i="22"/>
  <c r="S42" i="22"/>
  <c r="T43" i="22"/>
  <c r="Q44" i="22"/>
  <c r="U44" i="22"/>
  <c r="S47" i="22"/>
  <c r="T52" i="22"/>
  <c r="Q53" i="22"/>
  <c r="H46" i="22" l="1"/>
  <c r="H41" i="22"/>
  <c r="H44" i="22"/>
  <c r="N52" i="22"/>
  <c r="Z43" i="42"/>
  <c r="G75" i="42"/>
  <c r="U222" i="45"/>
  <c r="V222" i="45"/>
  <c r="S228" i="45"/>
  <c r="T228" i="45"/>
  <c r="Y54" i="42"/>
  <c r="AD41" i="22"/>
  <c r="AA40" i="22"/>
  <c r="I53" i="22"/>
  <c r="AA42" i="22"/>
  <c r="X50" i="22"/>
  <c r="X47" i="22"/>
  <c r="X42" i="22"/>
  <c r="X51" i="22"/>
  <c r="Z46" i="22"/>
  <c r="Z47" i="22"/>
  <c r="X53" i="22"/>
  <c r="Z40" i="22"/>
  <c r="Z45" i="22"/>
  <c r="X41" i="22"/>
  <c r="Z41" i="22"/>
  <c r="Z51" i="22"/>
  <c r="Z42" i="22"/>
  <c r="X48" i="22"/>
  <c r="Z48" i="22"/>
  <c r="Z43" i="22"/>
  <c r="Z49" i="22"/>
  <c r="X52" i="22"/>
  <c r="Z50" i="22"/>
  <c r="Z52" i="22"/>
  <c r="X49" i="22"/>
  <c r="Z53" i="22"/>
  <c r="X40" i="22"/>
  <c r="X43" i="22"/>
  <c r="X45" i="22"/>
  <c r="X66" i="22"/>
  <c r="Z65" i="22"/>
  <c r="Z58" i="22"/>
  <c r="Z56" i="22"/>
  <c r="X67" i="22"/>
  <c r="Z62" i="22"/>
  <c r="X60" i="22"/>
  <c r="Z57" i="22"/>
  <c r="X64" i="22"/>
  <c r="Z60" i="22"/>
  <c r="X57" i="22"/>
  <c r="Z59" i="22"/>
  <c r="Z66" i="22"/>
  <c r="Z55" i="22"/>
  <c r="Z63" i="22"/>
  <c r="Z64" i="22"/>
  <c r="X61" i="22"/>
  <c r="X54" i="22"/>
  <c r="X56" i="22"/>
  <c r="X59" i="22"/>
  <c r="X65" i="22"/>
  <c r="X58" i="22"/>
  <c r="Z54" i="22"/>
  <c r="Z67" i="22"/>
  <c r="Z61" i="22"/>
  <c r="X62" i="22"/>
  <c r="X55" i="22"/>
  <c r="X63" i="22"/>
  <c r="O52" i="22"/>
  <c r="AC59" i="42"/>
  <c r="J40" i="22"/>
  <c r="N45" i="22"/>
  <c r="N53" i="22"/>
  <c r="N47" i="22"/>
  <c r="O49" i="22"/>
  <c r="W53" i="22"/>
  <c r="N46" i="22"/>
  <c r="O42" i="22"/>
  <c r="O43" i="22"/>
  <c r="O45" i="22"/>
  <c r="O48" i="22"/>
  <c r="N42" i="22"/>
  <c r="O53" i="22"/>
  <c r="AD47" i="22"/>
  <c r="N50" i="22"/>
  <c r="O44" i="22"/>
  <c r="O40" i="22"/>
  <c r="O47" i="22"/>
  <c r="O41" i="22"/>
  <c r="N49" i="22"/>
  <c r="O51" i="22"/>
  <c r="N43" i="22"/>
  <c r="N44" i="22"/>
  <c r="N40" i="22"/>
  <c r="N48" i="22"/>
  <c r="AB53" i="42"/>
  <c r="K40" i="22"/>
  <c r="K51" i="22"/>
  <c r="Y59" i="42"/>
  <c r="W59" i="42"/>
  <c r="Z59" i="42"/>
  <c r="I50" i="22"/>
  <c r="K43" i="22"/>
  <c r="K46" i="22"/>
  <c r="W53" i="42"/>
  <c r="Y43" i="42"/>
  <c r="W43" i="42"/>
  <c r="Y53" i="42"/>
  <c r="P43" i="42"/>
  <c r="W60" i="42"/>
  <c r="Y60" i="42"/>
  <c r="K44" i="22"/>
  <c r="K41" i="22"/>
  <c r="K48" i="22"/>
  <c r="K45" i="22"/>
  <c r="W47" i="22"/>
  <c r="K47" i="22"/>
  <c r="K50" i="22"/>
  <c r="K49" i="22"/>
  <c r="W45" i="22"/>
  <c r="I46" i="22"/>
  <c r="T67" i="22"/>
  <c r="H82" i="42"/>
  <c r="AC42" i="22"/>
  <c r="AC55" i="22"/>
  <c r="AC45" i="22"/>
  <c r="AC47" i="22"/>
  <c r="AC41" i="22"/>
  <c r="AC50" i="22"/>
  <c r="R49" i="22"/>
  <c r="R50" i="22"/>
  <c r="I77" i="42"/>
  <c r="H83" i="42"/>
  <c r="I44" i="22"/>
  <c r="I49" i="22"/>
  <c r="I48" i="22"/>
  <c r="I43" i="22"/>
  <c r="I52" i="22"/>
  <c r="I45" i="22"/>
  <c r="I40" i="22"/>
  <c r="I47" i="22"/>
  <c r="I51" i="22"/>
  <c r="I41" i="22"/>
  <c r="R41" i="22"/>
  <c r="R53" i="22"/>
  <c r="R40" i="22"/>
  <c r="R52" i="22"/>
  <c r="H43" i="22"/>
  <c r="R48" i="22"/>
  <c r="R46" i="22"/>
  <c r="R42" i="22"/>
  <c r="R47" i="22"/>
  <c r="R44" i="22"/>
  <c r="R51" i="22"/>
  <c r="R45" i="22"/>
  <c r="AA48" i="22"/>
  <c r="V53" i="22"/>
  <c r="V45" i="22"/>
  <c r="I83" i="42"/>
  <c r="H54" i="22"/>
  <c r="N63" i="22"/>
  <c r="W52" i="22"/>
  <c r="X44" i="22"/>
  <c r="N65" i="22"/>
  <c r="AD66" i="22"/>
  <c r="AD56" i="22"/>
  <c r="AD57" i="22"/>
  <c r="AD62" i="22"/>
  <c r="AD64" i="22"/>
  <c r="AD67" i="22"/>
  <c r="AD63" i="22"/>
  <c r="H43" i="42"/>
  <c r="G88" i="42" s="1"/>
  <c r="AC60" i="22"/>
  <c r="AD65" i="22"/>
  <c r="AD55" i="22"/>
  <c r="AC59" i="22"/>
  <c r="U53" i="42"/>
  <c r="T59" i="42"/>
  <c r="U59" i="42"/>
  <c r="M43" i="42"/>
  <c r="AD61" i="22"/>
  <c r="AC67" i="22"/>
  <c r="S59" i="42"/>
  <c r="K53" i="42"/>
  <c r="I74" i="42" s="1"/>
  <c r="K43" i="42"/>
  <c r="X46" i="22"/>
  <c r="AC65" i="22"/>
  <c r="S43" i="42"/>
  <c r="K59" i="42"/>
  <c r="AD59" i="22"/>
  <c r="AD58" i="22"/>
  <c r="AC63" i="22"/>
  <c r="L59" i="42"/>
  <c r="I53" i="42"/>
  <c r="H74" i="42" s="1"/>
  <c r="I43" i="42"/>
  <c r="J43" i="42"/>
  <c r="U43" i="42"/>
  <c r="T53" i="42"/>
  <c r="AC66" i="22"/>
  <c r="AC58" i="22"/>
  <c r="Q59" i="42"/>
  <c r="N59" i="42"/>
  <c r="L43" i="42"/>
  <c r="AD60" i="22"/>
  <c r="N66" i="22"/>
  <c r="AC64" i="22"/>
  <c r="AC54" i="22"/>
  <c r="Q53" i="42"/>
  <c r="Q43" i="42"/>
  <c r="H59" i="42"/>
  <c r="G80" i="42" s="1"/>
  <c r="G87" i="42"/>
  <c r="H53" i="42"/>
  <c r="G74" i="42" s="1"/>
  <c r="H45" i="22"/>
  <c r="H63" i="22"/>
  <c r="H48" i="22"/>
  <c r="H49" i="22"/>
  <c r="H58" i="22"/>
  <c r="H57" i="22"/>
  <c r="H80" i="42"/>
  <c r="AA47" i="22"/>
  <c r="AC44" i="22"/>
  <c r="AC43" i="22"/>
  <c r="V64" i="22"/>
  <c r="V61" i="22"/>
  <c r="J45" i="22"/>
  <c r="AA51" i="22"/>
  <c r="L67" i="22"/>
  <c r="AA45" i="22"/>
  <c r="L46" i="22"/>
  <c r="AC48" i="22"/>
  <c r="AC40" i="22"/>
  <c r="AA46" i="22"/>
  <c r="AA49" i="22"/>
  <c r="AC52" i="22"/>
  <c r="J47" i="22"/>
  <c r="AC62" i="22"/>
  <c r="AC61" i="22"/>
  <c r="L63" i="22"/>
  <c r="AA52" i="22"/>
  <c r="AA53" i="22"/>
  <c r="L61" i="22"/>
  <c r="AA50" i="22"/>
  <c r="AA41" i="22"/>
  <c r="AC51" i="22"/>
  <c r="AC57" i="22"/>
  <c r="L57" i="22"/>
  <c r="AD49" i="22"/>
  <c r="R55" i="22"/>
  <c r="AD42" i="22"/>
  <c r="AD40" i="22"/>
  <c r="AD53" i="22"/>
  <c r="R67" i="22"/>
  <c r="AD43" i="22"/>
  <c r="AD44" i="22"/>
  <c r="R54" i="22"/>
  <c r="AD48" i="22"/>
  <c r="L63" i="42"/>
  <c r="AD52" i="22"/>
  <c r="AD51" i="22"/>
  <c r="AD46" i="22"/>
  <c r="V67" i="22"/>
  <c r="W46" i="22"/>
  <c r="N61" i="22"/>
  <c r="N59" i="22"/>
  <c r="V65" i="22"/>
  <c r="T66" i="22"/>
  <c r="H64" i="22"/>
  <c r="H65" i="22"/>
  <c r="W50" i="22"/>
  <c r="N57" i="22"/>
  <c r="N55" i="22"/>
  <c r="V66" i="22"/>
  <c r="V63" i="22"/>
  <c r="T64" i="22"/>
  <c r="H67" i="22"/>
  <c r="H61" i="22"/>
  <c r="W51" i="22"/>
  <c r="W42" i="22"/>
  <c r="W49" i="22"/>
  <c r="N62" i="22"/>
  <c r="V62" i="22"/>
  <c r="V55" i="22"/>
  <c r="H59" i="22"/>
  <c r="N60" i="22"/>
  <c r="N58" i="22"/>
  <c r="V60" i="22"/>
  <c r="V58" i="22"/>
  <c r="AA62" i="22"/>
  <c r="H55" i="22"/>
  <c r="W43" i="22"/>
  <c r="N56" i="22"/>
  <c r="N54" i="22"/>
  <c r="V59" i="22"/>
  <c r="V56" i="22"/>
  <c r="H56" i="22"/>
  <c r="H66" i="22"/>
  <c r="N64" i="22"/>
  <c r="V57" i="22"/>
  <c r="T63" i="42"/>
  <c r="H60" i="22"/>
  <c r="G65" i="42"/>
  <c r="G86" i="42" s="1"/>
  <c r="J65" i="42"/>
  <c r="H86" i="42" s="1"/>
  <c r="J49" i="22"/>
  <c r="AA60" i="22"/>
  <c r="J53" i="22"/>
  <c r="AA43" i="22"/>
  <c r="R65" i="22"/>
  <c r="T65" i="22"/>
  <c r="T62" i="22"/>
  <c r="AA65" i="22"/>
  <c r="AA59" i="22"/>
  <c r="L59" i="22"/>
  <c r="W40" i="22"/>
  <c r="W41" i="22"/>
  <c r="W44" i="22"/>
  <c r="J43" i="22"/>
  <c r="L41" i="22"/>
  <c r="J48" i="22"/>
  <c r="R66" i="22"/>
  <c r="R63" i="22"/>
  <c r="T63" i="22"/>
  <c r="T60" i="22"/>
  <c r="AA63" i="22"/>
  <c r="AA57" i="22"/>
  <c r="L55" i="22"/>
  <c r="L50" i="22"/>
  <c r="L48" i="22"/>
  <c r="AA44" i="22"/>
  <c r="J52" i="22"/>
  <c r="L53" i="22"/>
  <c r="R64" i="22"/>
  <c r="R61" i="22"/>
  <c r="T61" i="22"/>
  <c r="T59" i="22"/>
  <c r="AA67" i="22"/>
  <c r="AA55" i="22"/>
  <c r="L66" i="22"/>
  <c r="L64" i="22"/>
  <c r="K18" i="14"/>
  <c r="L17" i="14"/>
  <c r="L49" i="22"/>
  <c r="L44" i="22"/>
  <c r="T57" i="42"/>
  <c r="L52" i="22"/>
  <c r="R62" i="22"/>
  <c r="R57" i="22"/>
  <c r="T56" i="22"/>
  <c r="T57" i="22"/>
  <c r="AA61" i="22"/>
  <c r="AA58" i="22"/>
  <c r="L54" i="22"/>
  <c r="L60" i="22"/>
  <c r="L47" i="22"/>
  <c r="S57" i="42"/>
  <c r="L43" i="22"/>
  <c r="R60" i="22"/>
  <c r="R58" i="22"/>
  <c r="T58" i="22"/>
  <c r="T55" i="22"/>
  <c r="AA66" i="22"/>
  <c r="AA56" i="22"/>
  <c r="L58" i="22"/>
  <c r="L56" i="22"/>
  <c r="J46" i="22"/>
  <c r="J42" i="22"/>
  <c r="L40" i="22"/>
  <c r="L51" i="22"/>
  <c r="J44" i="22"/>
  <c r="L42" i="22"/>
  <c r="J50" i="22"/>
  <c r="J41" i="22"/>
  <c r="R59" i="22"/>
  <c r="AA64" i="22"/>
  <c r="L62" i="22"/>
  <c r="V63" i="42"/>
  <c r="V59" i="42"/>
  <c r="V47" i="22"/>
  <c r="V48" i="22"/>
  <c r="V41" i="22"/>
  <c r="V50" i="22"/>
  <c r="V40" i="22"/>
  <c r="V43" i="22"/>
  <c r="V44" i="22"/>
  <c r="V51" i="22"/>
  <c r="V46" i="22"/>
  <c r="V42" i="22"/>
  <c r="V49" i="22"/>
  <c r="R63" i="42"/>
  <c r="R57" i="42"/>
  <c r="P63" i="42"/>
  <c r="P57" i="42"/>
  <c r="N63" i="42"/>
  <c r="L57" i="42"/>
  <c r="H63" i="42"/>
  <c r="J63" i="42"/>
  <c r="I63" i="42"/>
  <c r="AA22" i="22" l="1"/>
  <c r="AA16" i="22"/>
  <c r="U228" i="45"/>
  <c r="V228" i="45"/>
  <c r="AC63" i="42"/>
  <c r="AC57" i="42"/>
  <c r="M57" i="42"/>
  <c r="N57" i="42"/>
  <c r="J57" i="42"/>
  <c r="Y63" i="42"/>
  <c r="W63" i="42"/>
  <c r="Z63" i="42"/>
  <c r="Z57" i="42"/>
  <c r="Y57" i="42"/>
  <c r="W57" i="42"/>
  <c r="AB57" i="42"/>
  <c r="AB63" i="42"/>
  <c r="H57" i="42"/>
  <c r="Q57" i="42"/>
  <c r="I88" i="42"/>
  <c r="I80" i="42"/>
  <c r="G57" i="42"/>
  <c r="H88" i="42"/>
  <c r="M63" i="42"/>
  <c r="G63" i="42"/>
  <c r="G84" i="42" s="1"/>
  <c r="U63" i="42"/>
  <c r="H84" i="42"/>
  <c r="S63" i="42"/>
  <c r="K57" i="42"/>
  <c r="I78" i="42" s="1"/>
  <c r="I57" i="42"/>
  <c r="K63" i="42"/>
  <c r="I84" i="42" s="1"/>
  <c r="U57" i="42"/>
  <c r="L18" i="14"/>
  <c r="N17" i="14"/>
  <c r="N18" i="14" s="1"/>
  <c r="M17" i="14"/>
  <c r="V57" i="42"/>
  <c r="K22" i="22"/>
  <c r="K16" i="22"/>
  <c r="Q63" i="42"/>
  <c r="H78" i="42" l="1"/>
  <c r="AB16" i="22"/>
  <c r="AB22" i="22"/>
  <c r="Z54" i="42"/>
  <c r="Z60" i="42"/>
  <c r="AC16" i="22"/>
  <c r="AC22" i="22"/>
  <c r="G78" i="42"/>
  <c r="G85" i="42"/>
  <c r="J54" i="42"/>
  <c r="H75" i="42" s="1"/>
  <c r="J60" i="42"/>
  <c r="H81" i="42" s="1"/>
  <c r="O17" i="14"/>
  <c r="M18" i="14"/>
  <c r="N16" i="22"/>
  <c r="N22" i="22"/>
  <c r="L22" i="22"/>
  <c r="L16" i="22"/>
  <c r="G79" i="42"/>
  <c r="AA60" i="42" l="1"/>
  <c r="AA54" i="42"/>
  <c r="AB60" i="42"/>
  <c r="AB54" i="42"/>
  <c r="K60" i="42"/>
  <c r="M60" i="42"/>
  <c r="H85" i="42"/>
  <c r="H79" i="42"/>
  <c r="Q17" i="14"/>
  <c r="O18" i="14"/>
  <c r="K54" i="42"/>
  <c r="M54" i="42"/>
  <c r="M22" i="22"/>
  <c r="M16" i="22"/>
  <c r="L60" i="42" l="1"/>
  <c r="I81" i="42" s="1"/>
  <c r="O16" i="22"/>
  <c r="O22" i="22"/>
  <c r="Q18" i="14"/>
  <c r="R17" i="14"/>
  <c r="L54" i="42"/>
  <c r="I75" i="42" s="1"/>
  <c r="I85" i="42" l="1"/>
  <c r="I79" i="42"/>
  <c r="R18" i="14"/>
  <c r="S17" i="14"/>
  <c r="Q16" i="22"/>
  <c r="Q22" i="22"/>
  <c r="N60" i="42"/>
  <c r="N54" i="42"/>
  <c r="P60" i="42" l="1"/>
  <c r="P54" i="42"/>
  <c r="S18" i="14"/>
  <c r="T17" i="14"/>
  <c r="R16" i="22"/>
  <c r="R22" i="22"/>
  <c r="S22" i="22" l="1"/>
  <c r="S16" i="22"/>
  <c r="T18" i="14"/>
  <c r="U17" i="14"/>
  <c r="U18" i="14" s="1"/>
  <c r="Q60" i="42"/>
  <c r="Q54" i="42"/>
  <c r="U16" i="22" l="1"/>
  <c r="U22" i="22"/>
  <c r="T22" i="22"/>
  <c r="T16" i="22"/>
  <c r="R54" i="42"/>
  <c r="R60" i="42"/>
  <c r="S54" i="42" l="1"/>
  <c r="S60" i="42"/>
  <c r="T60"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Ben Carlile</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AF14" authorId="5" shapeId="0" xr:uid="{A7C59831-666B-4A15-B98D-2FD48322CF30}">
      <text>
        <r>
          <rPr>
            <b/>
            <sz val="9"/>
            <color indexed="81"/>
            <rFont val="Tahoma"/>
            <family val="2"/>
          </rPr>
          <t>Our best estimate is assuming the same proportion split as last FY.</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<sst xmlns="http://schemas.openxmlformats.org/spreadsheetml/2006/main" count="3809" uniqueCount="515">
  <si>
    <t xml:space="preserve"> </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</si>
  <si>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</si>
  <si>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</si>
  <si>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</si>
  <si>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</si>
  <si>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</si>
  <si>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</si>
  <si>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</si>
  <si>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</si>
  <si>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</si>
  <si>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</si>
  <si>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</si>
  <si>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</si>
  <si>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</si>
  <si>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</si>
  <si>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</si>
  <si>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</si>
  <si>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</si>
  <si>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</si>
  <si>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</si>
  <si>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</si>
  <si>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</si>
  <si>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</si>
  <si>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</si>
  <si>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</si>
  <si>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</si>
  <si>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</si>
  <si>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</si>
  <si>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</si>
  <si>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</si>
  <si>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</si>
  <si>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</si>
  <si>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</si>
  <si>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</si>
  <si>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</si>
  <si>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</si>
  <si>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</si>
  <si>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</si>
  <si>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</si>
  <si>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</si>
  <si>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</si>
  <si>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</si>
  <si>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</si>
  <si>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</si>
  <si>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</si>
  <si>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</si>
  <si>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</si>
  <si>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</si>
  <si>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</si>
  <si>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</si>
  <si>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</si>
  <si>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</si>
  <si>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</si>
  <si>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</si>
  <si>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</si>
  <si>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</si>
  <si>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</si>
  <si>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</si>
  <si>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</si>
  <si>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</si>
  <si>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</si>
  <si>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</si>
  <si>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</si>
  <si>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</si>
  <si>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</si>
  <si>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</si>
  <si>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</si>
  <si>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</si>
  <si>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</si>
  <si>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</si>
  <si>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</si>
  <si>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</si>
  <si>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</si>
  <si>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</si>
  <si>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</si>
  <si>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</si>
  <si>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</si>
  <si>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</si>
  <si>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</si>
  <si>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</si>
  <si>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</si>
  <si>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</si>
  <si>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</si>
  <si>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</si>
  <si>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</si>
  <si>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</si>
  <si>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</si>
  <si>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</si>
  <si>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</si>
  <si>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</si>
  <si>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</si>
  <si>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</si>
  <si>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</si>
  <si>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</si>
  <si>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</si>
  <si>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</si>
  <si>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</si>
  <si>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</si>
  <si>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</si>
  <si>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</si>
  <si>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</si>
  <si>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</si>
  <si>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</si>
  <si>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</si>
  <si>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</si>
  <si>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</si>
  <si>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</si>
  <si>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</si>
  <si>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</si>
  <si>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</si>
  <si>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</si>
  <si>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</si>
  <si>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</si>
  <si>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</si>
  <si>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</si>
  <si>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</si>
  <si>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</si>
  <si>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</si>
  <si>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</si>
  <si>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</si>
  <si>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</si>
  <si>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</si>
  <si>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</si>
  <si>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</si>
  <si>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</si>
  <si>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</si>
  <si>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</si>
  <si>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</si>
  <si>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</si>
  <si>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</si>
  <si>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</si>
  <si>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</si>
  <si>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</si>
  <si>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</si>
  <si>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</si>
  <si>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</si>
  <si>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</si>
  <si>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</si>
  <si>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</si>
  <si>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</si>
  <si>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</si>
  <si>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</si>
  <si>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</si>
  <si>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</si>
  <si>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</si>
  <si>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</si>
  <si>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</si>
  <si>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</si>
  <si>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</si>
  <si>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</si>
  <si>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</si>
  <si>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</si>
  <si>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</si>
  <si>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</si>
  <si>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</si>
  <si>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</si>
  <si>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</si>
  <si>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</si>
  <si>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</si>
  <si>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</si>
  <si>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</si>
  <si>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</si>
  <si>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</si>
  <si>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</si>
  <si>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</si>
  <si>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</si>
  <si>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</si>
  <si>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</si>
  <si>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</si>
  <si>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</si>
  <si>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</si>
  <si>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</si>
  <si>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</si>
  <si>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</si>
  <si>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</si>
  <si>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</si>
  <si>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</si>
  <si>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</si>
  <si>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</si>
  <si>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</si>
  <si>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</si>
  <si>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</si>
  <si>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</si>
  <si>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</si>
  <si>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</si>
  <si>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</si>
  <si>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</si>
  <si>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</si>
  <si>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</si>
  <si>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</si>
  <si>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</si>
  <si>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</si>
  <si>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</si>
  <si>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</si>
  <si>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</si>
  <si>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</si>
  <si>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</si>
  <si>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</si>
  <si>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</si>
  <si>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</si>
  <si>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</si>
  <si>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</si>
  <si>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</si>
  <si>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</si>
  <si>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</si>
  <si>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</si>
  <si>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</si>
  <si>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</si>
  <si>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</si>
  <si>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</si>
  <si>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</si>
  <si>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</si>
  <si>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</si>
  <si>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</si>
  <si>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</si>
  <si>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</si>
  <si>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</si>
  <si>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</si>
  <si>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</si>
  <si>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</si>
  <si>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</si>
  <si>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</si>
  <si>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</si>
  <si>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</si>
  <si>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</si>
  <si>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</si>
  <si>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</si>
  <si>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</si>
  <si>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</si>
  <si>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</si>
  <si>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</si>
  <si>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</si>
  <si>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</si>
  <si>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</si>
  <si>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</si>
  <si>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</si>
  <si>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</si>
  <si>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</si>
  <si>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</si>
  <si>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</si>
  <si>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</si>
  <si>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</si>
  <si>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</si>
  <si>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</si>
  <si>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</si>
  <si>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</si>
  <si>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</si>
  <si>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</si>
  <si>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</si>
  <si>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</si>
  <si>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</si>
  <si>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</si>
  <si>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</si>
  <si>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</si>
  <si>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</si>
  <si>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</si>
  <si>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</si>
  <si>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</si>
  <si>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</si>
  <si>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</si>
  <si>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</si>
  <si>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</si>
  <si>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</si>
  <si>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</si>
  <si>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</si>
  <si>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</si>
  <si>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</si>
  <si>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</si>
  <si>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</si>
  <si>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</si>
  <si>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</si>
  <si>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</si>
  <si>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</si>
  <si>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</si>
  <si>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</si>
  <si>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</si>
  <si>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</si>
  <si>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</si>
  <si>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</si>
  <si>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</si>
  <si>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</si>
  <si>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</si>
  <si>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</si>
  <si>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</si>
  <si>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</si>
  <si>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</si>
  <si>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</si>
  <si>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</si>
  <si>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</si>
  <si>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</si>
  <si>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</si>
  <si>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</si>
  <si>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</si>
  <si>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</si>
  <si>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</si>
  <si>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</si>
  <si>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</si>
  <si>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</si>
  <si>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</si>
  <si>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</si>
  <si>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</si>
  <si>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</si>
  <si>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</si>
  <si>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</si>
  <si>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</si>
  <si>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</si>
  <si>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</si>
  <si>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</si>
  <si>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</si>
  <si>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</si>
  <si>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</si>
  <si>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</si>
  <si>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</si>
  <si>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</si>
  <si>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</si>
  <si>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</si>
  <si>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</si>
  <si>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</si>
  <si>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</si>
  <si>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</si>
  <si>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</si>
  <si>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Ofgem, based on information collected from suppliers</t>
  </si>
  <si>
    <t># of customers</t>
  </si>
  <si>
    <t>Compulsory suppliers % of core group</t>
  </si>
  <si>
    <t>WHD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</si>
  <si>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</si>
  <si>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</si>
  <si>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</si>
  <si>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</si>
  <si>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</si>
  <si>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</si>
  <si>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r>
      <t xml:space="preserve">Annualised costs for scheme year attributed to electricity - </t>
    </r>
    <r>
      <rPr>
        <b/>
        <sz val="9"/>
        <color theme="1"/>
        <rFont val="Verdana"/>
        <family val="2"/>
      </rPr>
      <t>ECO4</t>
    </r>
  </si>
  <si>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</si>
  <si>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</si>
  <si>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</si>
  <si>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</si>
  <si>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</si>
  <si>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</si>
  <si>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</si>
  <si>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</si>
  <si>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</si>
  <si>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</si>
  <si>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</si>
  <si>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</si>
  <si>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</si>
  <si>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</si>
  <si>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</si>
  <si>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</si>
  <si>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</si>
  <si>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AAHEDC charging year:</t>
  </si>
  <si>
    <t>Single Rate</t>
  </si>
  <si>
    <t>Multi-Register</t>
  </si>
  <si>
    <t>ASSISTANCE FOR AREAS WITH HIGH ELECTRICITY DISTRIBUTION COSTS (AAHEDC)</t>
  </si>
  <si>
    <t>This tab estimates the costs of charges associated with assistance for areas with high electricity distribution costs.</t>
  </si>
  <si>
    <t>Final AAHEDC tariff for current charging year</t>
  </si>
  <si>
    <t>National Grid</t>
  </si>
  <si>
    <t>p/kWh at GSP</t>
  </si>
  <si>
    <t>Final AAHEDC tariff for previous charging year</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</si>
  <si>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</si>
  <si>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</si>
  <si>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</si>
  <si>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</si>
  <si>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</si>
  <si>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</si>
  <si>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</si>
  <si>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</si>
  <si>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</si>
  <si>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</si>
  <si>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</si>
  <si>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</si>
  <si>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</si>
  <si>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</si>
  <si>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</si>
  <si>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</si>
  <si>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</si>
  <si>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</si>
  <si>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</si>
  <si>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</si>
  <si>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</si>
  <si>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</si>
  <si>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</si>
  <si>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</si>
  <si>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</si>
  <si>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</si>
  <si>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</si>
  <si>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</si>
  <si>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</si>
  <si>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</si>
  <si>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</si>
  <si>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</si>
  <si>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</si>
  <si>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</si>
  <si>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</si>
  <si>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</si>
  <si>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</si>
  <si>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</si>
  <si>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</si>
  <si>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</si>
  <si>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</si>
  <si>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</si>
  <si>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</si>
  <si>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</si>
  <si>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</si>
  <si>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</si>
  <si>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</si>
  <si>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</si>
  <si>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</si>
  <si>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</si>
  <si>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</si>
  <si>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</si>
  <si>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</si>
  <si>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</si>
  <si>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</si>
  <si>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</si>
  <si>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</si>
  <si>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</si>
  <si>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</si>
  <si>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</si>
  <si>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</si>
  <si>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</si>
  <si>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</si>
  <si>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</si>
  <si>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</si>
  <si>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</si>
  <si>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</si>
  <si>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</si>
  <si>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</si>
  <si>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</si>
  <si>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</si>
  <si>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</si>
  <si>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</si>
  <si>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</si>
  <si>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</si>
  <si>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</si>
  <si>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</si>
  <si>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</si>
  <si>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</si>
  <si>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</si>
  <si>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</si>
  <si>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</si>
  <si>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</si>
  <si>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</si>
  <si>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</si>
  <si>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</si>
  <si>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</si>
  <si>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</si>
  <si>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</si>
  <si>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</si>
  <si>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</si>
  <si>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</si>
  <si>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</si>
  <si>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</si>
  <si>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</si>
  <si>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</si>
  <si>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</si>
  <si>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</si>
  <si>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</si>
  <si>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</si>
  <si>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</si>
  <si>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</si>
  <si>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V1.18</t>
  </si>
  <si>
    <t xml:space="preserve">- Corrected RPI fiscal year continuity in section 3 of ‘3i New FiT methodology’.
- Links updated throughout
- Updated the name of ECO+ to Great British Insulation Scheme (GBIS) </t>
  </si>
  <si>
    <t>DESNZ</t>
  </si>
  <si>
    <t>DESNZ impact assessment for ECO4</t>
  </si>
  <si>
    <t>-</t>
  </si>
  <si>
    <t>- Corrected historically incorrect data for February 2023 outputs in tab 1a and 2a
- Policy cost inputs updated for price cap period 01 April 2024 to 30 September 2024
- Links updated throughout
- Removed Green import exemptions in New Fit Methodology as the price cap now encapsulates the period April 2023 (where the exemption ended)
- For WHD, we have assumed the same proportion split for core and non-core spending where inputs are not available
- Assumed 100% Energy Intensive Industry exemption scenario where inputs are available</t>
  </si>
  <si>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GBIS impact assessment)</t>
    </r>
  </si>
  <si>
    <r>
      <rPr>
        <b/>
        <sz val="9"/>
        <color theme="1"/>
        <rFont val="Verdana"/>
        <family val="2"/>
      </rPr>
      <t>GBIS</t>
    </r>
    <r>
      <rPr>
        <sz val="9"/>
        <color theme="1"/>
        <rFont val="Verdana"/>
        <family val="2"/>
      </rPr>
      <t xml:space="preserve"> cost estimate - gas </t>
    </r>
  </si>
  <si>
    <r>
      <rPr>
        <b/>
        <sz val="9"/>
        <color theme="1"/>
        <rFont val="Verdana"/>
        <family val="2"/>
      </rPr>
      <t>GBIS</t>
    </r>
    <r>
      <rPr>
        <sz val="9"/>
        <color theme="1"/>
        <rFont val="Verdana"/>
        <family val="2"/>
      </rPr>
      <t xml:space="preserve"> cost estimate - electricity </t>
    </r>
  </si>
  <si>
    <t>V1.19</t>
  </si>
  <si>
    <t>- Policy cost inputs updated for price cap period 01 October 2024 to 31 December 2024
- Links updated throughout</t>
  </si>
  <si>
    <t>Final level of the Renewables Obligation for the scheme year, as published by DESNZ</t>
  </si>
  <si>
    <r>
      <t>Annualised costs for scheme year attributed to gas - Great British Insulation Scheme (</t>
    </r>
    <r>
      <rPr>
        <b/>
        <sz val="9"/>
        <color theme="1"/>
        <rFont val="Verdana"/>
        <family val="2"/>
      </rPr>
      <t>GBIS</t>
    </r>
    <r>
      <rPr>
        <sz val="9"/>
        <color theme="1"/>
        <rFont val="Verdana"/>
        <family val="2"/>
      </rPr>
      <t xml:space="preserve">) - formally </t>
    </r>
    <r>
      <rPr>
        <b/>
        <sz val="9"/>
        <color theme="1"/>
        <rFont val="Verdana"/>
        <family val="2"/>
      </rPr>
      <t>ECO+</t>
    </r>
  </si>
  <si>
    <t>DESNZ impact assessment for GBIS</t>
  </si>
  <si>
    <t xml:space="preserve">Previous year's charge combined with RPI for Feb update, which is made prior to the final (or draft) charge being published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</si>
  <si>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Note: The Exempt supply cap on renewable electricity came into effect from 2016/2017 (FIT scheme year 7). The scheme year's cap is weighted equally across all quarters within a given scheme year.</t>
  </si>
  <si>
    <t>Notes: Calculate the inflated levelisation fund, electricity supplied and exempt electricity that will be passed through to each period. Then calculate the FIT estimate (£/MWh) as levelisation fund divided by total electricity supplied minus total exempt electricity supplied.</t>
  </si>
  <si>
    <t>Elexon</t>
  </si>
  <si>
    <t>Supply volumes provided by LCCC across Domestic and Non-Domestic, non-EII demand</t>
  </si>
  <si>
    <t>This tab sets out and calculates the estimated costs as part of the Energy Intensive Industries (EII) Levy</t>
  </si>
  <si>
    <t>D&amp;L Model</t>
  </si>
  <si>
    <t>Elligible Demand (Domestic and Non-Domestic)</t>
  </si>
  <si>
    <t>Estimated Levy Fund</t>
  </si>
  <si>
    <t>£/MWh</t>
  </si>
  <si>
    <t>The Demand Weightings are provided by the Demand and Losses model, Tab 1b, and specifically looks at the Seasonal comsumption weights to determind the latest weightings across Single and Multi-rate for Summer and Winter</t>
  </si>
  <si>
    <t>Network Charge Compensation (NCC)</t>
  </si>
  <si>
    <t>NCC Calculations (Single-Rate)</t>
  </si>
  <si>
    <t>NCC Calculations (Multi-Rate)</t>
  </si>
  <si>
    <t>NCC</t>
  </si>
  <si>
    <t>NCC scheme year:</t>
  </si>
  <si>
    <t>Summer / Winter Demand weightings (Single-Rate metering arrangement)</t>
  </si>
  <si>
    <t>Summer / Winter Demand weightings (Multi-Rate metering arrangement)</t>
  </si>
  <si>
    <t>3k NCC</t>
  </si>
  <si>
    <t>Input data and calculation for Network Charge Compensation Scheme</t>
  </si>
  <si>
    <t>V1.19.1</t>
  </si>
  <si>
    <r>
      <t xml:space="preserve">Annex 4 - Policy cost allowance methodology </t>
    </r>
    <r>
      <rPr>
        <b/>
        <sz val="14"/>
        <color rgb="FFFF0000"/>
        <rFont val="Calibri"/>
        <family val="2"/>
      </rPr>
      <t>(DRAFT - SUBJECT TO CONSULTATION)</t>
    </r>
  </si>
  <si>
    <r>
      <rPr>
        <b/>
        <sz val="11"/>
        <color theme="1"/>
        <rFont val="Calibri"/>
        <family val="2"/>
        <scheme val="minor"/>
      </rPr>
      <t>These are proposed draft changes alongside our consultation on introducing a Network Charging Compensation (NCC) Scheme allowance. Consultation to be published on 12 December.</t>
    </r>
    <r>
      <rPr>
        <sz val="11"/>
        <color theme="1"/>
        <rFont val="Calibri"/>
        <family val="2"/>
        <scheme val="minor"/>
      </rPr>
      <t xml:space="preserve">
- Created a new tab '2k NCC' with provisional inputs and calculations for cap period April to September 2025 (Period 14a and 14b)
- Updated the tables in calculation tab '2a Aggregate costs' to account for the new NCC scheme (rows 20 and 26), including provisional values from April 2025 to September 2025
- Updated the tables in output tab '1a Policy Cost Allowance' to account for the new NCC scheme (rows 15-42), row 58, row 64</t>
    </r>
  </si>
  <si>
    <t xml:space="preserve">This model is a draft model to set out the proposed changes to facilitate the introduction of the NCC scheme allowance in line with our 12 December 2024 NCC scheme allowance consultation. </t>
  </si>
  <si>
    <t>Worksheet</t>
  </si>
  <si>
    <t>Change</t>
  </si>
  <si>
    <t>Created new worksheet for the Network Charging Compensation (NCC) figures.</t>
  </si>
  <si>
    <t>This tab sets out the source of the input values used to determine the cost allowance. It also sets out the calculation to £/MWh.</t>
  </si>
  <si>
    <t>New input added to worksheet for ‘Estimated Levy Fund (£)’</t>
  </si>
  <si>
    <t>Cells AK13:BG13 added to input the Estimated Levy Fund which will be published by Elexon in £.</t>
  </si>
  <si>
    <t>New input added to worksheet for ‘Chargeable Demand’</t>
  </si>
  <si>
    <t>Cells AK14:BG14 added to input the chargeable demand settlement data which will be provided by Elexon in MWh.</t>
  </si>
  <si>
    <t>New input added to worksheet for ‘Summer and Winter Demand Weightings’</t>
  </si>
  <si>
    <t>New calculations added to worksheet for ‘NCC Calculations’ for single-rate and multi-rate</t>
  </si>
  <si>
    <t>2a Aggregate Costs</t>
  </si>
  <si>
    <t>New rows added for ‘NCC’ across single-rate and multi-rate</t>
  </si>
  <si>
    <t>In the Input tab, the following updates have been made: 
- Cells AK15:BG15 added to input the summer demand weightings for single-rate metering arrangements. This information will be provided by the latest Outputs from tab ‘1b Demand Weights’ from the Demand and Losses model and will be published in the format of a percentage.
- Cells AK16:BG16 added to input the summer demand weightings for multi-rate metering arrangements. This information will be provided by the latest Outputs from tab ‘1b Demand Weights’ from the Demand and Losses model and will be published in the format of a percentage.</t>
  </si>
  <si>
    <t>In the Input tab, the following updates have been made:
- Cells AK20:BG20 calculation formula added to calculate the single-rate calculation for NCC in £/MWh. 
-  Cells AK21:BG21 calculation formula added to calculate the multi-rate calculation for NCC in £/MWh.</t>
  </si>
  <si>
    <t>In the calculation tab following changes are made:
-      Cells H20:BF20: calculation formula added in Table 1 to reference NCC for single-rate metering arrangement in ‘3k NCC’. This table summarises our estimates for individual schemes. For NCC, we calculate the final figure for single-rate metering arrangement in tab 3k ‘NCC’ by Benchmark to have a finalised figure at benchmark consumption.
-      Cells H26:BF26: calculation formula added in Table 1 to reference NCC for multi-rate metering arrangement in ‘3k NCC’. This table summarises our estimates for individual schemes. For NCC, we calculate the final figure for multi-rate metering arrangement in tab 3k ‘NCC’ by Benchmark to have a finalised figure at benchmark consumption.</t>
  </si>
  <si>
    <t>In the outputs tab following changes are made:
-      Cells G58:BE58 calculation formula updated in Table 2 to include the NCC allowance for single-rate metering arrangement in ‘2a Aggregate costs’. This table estimates the scheme by scheme policy cost allowance (Great Britain average).
-      Cells G58:BE58 calculation formula updated in Table 2 to include the NCC allowance for multi-rate metering arrangement in ‘2a Aggregate costs’. This table estimates the scheme by scheme policy cost allowance (Great Britain average).</t>
  </si>
  <si>
    <t>Table 1: Summary of changes to Annex 4 in line with the Network Charging Compensation (NCC) Scheme - Policy Cost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</si>
</sst>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27">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sz val="9"/>
      <color rgb="FF000000"/>
      <name val="Verdana"/>
      <family val="2"/>
    </font>
    <font>
      <b/>
      <sz val="9"/>
      <color rgb="FF000000"/>
      <name val="Verdana"/>
      <family val="2"/>
    </font>
    <font>
      <b/>
      <sz val="14"/>
      <color rgb="FFFF0000"/>
      <name val="Calibri"/>
      <family val="2"/>
    </font>
    <font>
      <b/>
      <sz val="10"/>
      <color rgb="FFFF0000"/>
      <name val="Verdana"/>
      <family val="2"/>
    </font>
    <font>
      <sz val="9"/>
      <color theme="3" tint="-0.249977111117893"/>
      <name val="Verdana"/>
      <family val="2"/>
    </font>
    <font>
      <b/>
      <sz val="10"/>
      <color rgb="FFED0000"/>
      <name val="Verdana"/>
      <family val="2"/>
    </font>
    <font>
      <b/>
      <sz val="10"/>
      <color theme="3" tint="-0.499984740745262"/>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7" fontId="11" fillId="0" borderId="0" applyFont="0" applyFill="0" applyBorder="0" applyAlignment="0" applyProtection="0"/>
    <xf numFmtId="9" fontId="11" fillId="0" borderId="0" applyFont="0" applyFill="0" applyBorder="0" applyAlignment="0" applyProtection="0"/>
    <xf numFmtId="0" fontId="14" fillId="0" borderId="0"/>
    <xf numFmtId="0" fontId="18" fillId="0" borderId="0" applyNumberFormat="0" applyFill="0" applyBorder="0" applyAlignment="0" applyProtection="0"/>
    <xf numFmtId="0" fontId="20" fillId="0" borderId="0"/>
    <xf numFmtId="0" fontId="17" fillId="0" borderId="0"/>
    <xf numFmtId="0" fontId="17" fillId="0" borderId="0"/>
    <xf numFmtId="167" fontId="17" fillId="0" borderId="0" applyFont="0" applyFill="0" applyBorder="0" applyAlignment="0" applyProtection="0"/>
    <xf numFmtId="0" fontId="20" fillId="0" borderId="0"/>
    <xf numFmtId="9" fontId="20" fillId="0" borderId="0" applyFont="0" applyFill="0" applyBorder="0" applyAlignment="0" applyProtection="0"/>
    <xf numFmtId="0" fontId="23" fillId="0" borderId="0" applyNumberFormat="0" applyFill="0" applyBorder="0" applyAlignment="0" applyProtection="0">
      <alignment vertical="top"/>
      <protection locked="0"/>
    </xf>
    <xf numFmtId="166" fontId="17"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0" fillId="0" borderId="0"/>
    <xf numFmtId="0" fontId="20" fillId="0" borderId="0"/>
    <xf numFmtId="0" fontId="20" fillId="0" borderId="0"/>
    <xf numFmtId="0" fontId="42" fillId="0" borderId="0"/>
    <xf numFmtId="0" fontId="20" fillId="0" borderId="0"/>
    <xf numFmtId="0" fontId="42" fillId="0" borderId="0"/>
    <xf numFmtId="0" fontId="42" fillId="0" borderId="0"/>
    <xf numFmtId="0" fontId="20" fillId="0" borderId="0"/>
    <xf numFmtId="0" fontId="42" fillId="0" borderId="0"/>
    <xf numFmtId="1" fontId="20" fillId="0" borderId="0" applyFill="0" applyBorder="0" applyAlignment="0" applyProtection="0">
      <alignment horizontal="right"/>
      <protection locked="0"/>
    </xf>
    <xf numFmtId="177" fontId="43" fillId="0" borderId="0" applyFill="0" applyBorder="0" applyProtection="0"/>
    <xf numFmtId="177" fontId="43" fillId="0" borderId="0" applyFill="0" applyBorder="0" applyProtection="0"/>
    <xf numFmtId="177" fontId="43" fillId="0" borderId="0" applyFill="0" applyBorder="0" applyProtection="0"/>
    <xf numFmtId="0" fontId="39" fillId="38" borderId="0" applyNumberFormat="0" applyBorder="0" applyAlignment="0" applyProtection="0"/>
    <xf numFmtId="0" fontId="39" fillId="38" borderId="0" applyNumberFormat="0" applyBorder="0" applyAlignment="0" applyProtection="0"/>
    <xf numFmtId="0" fontId="17" fillId="14"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7" fillId="18"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7" fillId="2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2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7" fillId="30"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39" borderId="0" applyNumberFormat="0" applyBorder="0" applyAlignment="0" applyProtection="0"/>
    <xf numFmtId="0" fontId="39" fillId="45"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7" fillId="34" borderId="0" applyNumberFormat="0" applyBorder="0" applyAlignment="0" applyProtection="0"/>
    <xf numFmtId="0" fontId="39" fillId="4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2" fontId="20" fillId="0" borderId="0" applyFill="0" applyBorder="0" applyAlignment="0" applyProtection="0">
      <alignment horizontal="right"/>
      <protection locked="0"/>
    </xf>
    <xf numFmtId="180" fontId="20" fillId="0" borderId="0" applyNumberFormat="0" applyFont="0" applyFill="0" applyBorder="0" applyProtection="0">
      <alignment horizontal="left" vertical="center" indent="2"/>
    </xf>
    <xf numFmtId="180" fontId="20" fillId="0" borderId="0" applyNumberFormat="0" applyFont="0" applyFill="0" applyBorder="0" applyProtection="0">
      <alignment horizontal="left" vertical="center" indent="2"/>
    </xf>
    <xf numFmtId="0" fontId="20" fillId="0" borderId="0" applyNumberFormat="0" applyFont="0" applyFill="0" applyBorder="0" applyProtection="0">
      <alignment horizontal="left" vertical="center" indent="2"/>
    </xf>
    <xf numFmtId="181" fontId="20" fillId="0" borderId="0"/>
    <xf numFmtId="0" fontId="39" fillId="47" borderId="0" applyNumberFormat="0" applyBorder="0" applyAlignment="0" applyProtection="0"/>
    <xf numFmtId="0" fontId="39" fillId="47" borderId="0" applyNumberFormat="0" applyBorder="0" applyAlignment="0" applyProtection="0"/>
    <xf numFmtId="0" fontId="17" fillId="15"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7" borderId="0" applyNumberFormat="0" applyBorder="0" applyAlignment="0" applyProtection="0"/>
    <xf numFmtId="0" fontId="39" fillId="3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7" fillId="19"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8"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7" fillId="23"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9"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7" fillId="27"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44" borderId="0" applyNumberFormat="0" applyBorder="0" applyAlignment="0" applyProtection="0"/>
    <xf numFmtId="0" fontId="39" fillId="3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17"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7" fillId="35"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51" borderId="0" applyNumberFormat="0" applyBorder="0" applyAlignment="0" applyProtection="0"/>
    <xf numFmtId="0" fontId="39" fillId="41" borderId="0" applyNumberFormat="0" applyBorder="0" applyAlignment="0" applyProtection="0"/>
    <xf numFmtId="182" fontId="44" fillId="0" borderId="0" applyFill="0" applyBorder="0" applyAlignment="0" applyProtection="0">
      <alignment horizontal="left"/>
    </xf>
    <xf numFmtId="182" fontId="44" fillId="0" borderId="0" applyFill="0" applyBorder="0" applyAlignment="0" applyProtection="0">
      <alignment horizontal="left"/>
    </xf>
    <xf numFmtId="182" fontId="44" fillId="0" borderId="0" applyFill="0" applyBorder="0" applyAlignment="0" applyProtection="0">
      <alignment horizontal="left"/>
    </xf>
    <xf numFmtId="180" fontId="20" fillId="0" borderId="0" applyNumberFormat="0" applyFont="0" applyFill="0" applyBorder="0" applyProtection="0">
      <alignment horizontal="left" vertical="center" indent="5"/>
    </xf>
    <xf numFmtId="180" fontId="20" fillId="0" borderId="0" applyNumberFormat="0" applyFont="0" applyFill="0" applyBorder="0" applyProtection="0">
      <alignment horizontal="left" vertical="center" indent="5"/>
    </xf>
    <xf numFmtId="0" fontId="20" fillId="0" borderId="0" applyNumberFormat="0" applyFont="0" applyFill="0" applyBorder="0" applyProtection="0">
      <alignment horizontal="left" vertical="center" indent="5"/>
    </xf>
    <xf numFmtId="0" fontId="45" fillId="52" borderId="0" applyNumberFormat="0" applyBorder="0" applyAlignment="0" applyProtection="0"/>
    <xf numFmtId="0" fontId="45" fillId="52" borderId="0" applyNumberFormat="0" applyBorder="0" applyAlignment="0" applyProtection="0"/>
    <xf numFmtId="0" fontId="38" fillId="16"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38" fillId="20"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38" fillId="24"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8" fillId="28"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55" borderId="0" applyNumberFormat="0" applyBorder="0" applyAlignment="0" applyProtection="0"/>
    <xf numFmtId="0" fontId="45" fillId="39"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38" fillId="32"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6" borderId="0" applyNumberFormat="0" applyBorder="0" applyAlignment="0" applyProtection="0"/>
    <xf numFmtId="0" fontId="45" fillId="50"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38" fillId="36" borderId="0" applyNumberFormat="0" applyBorder="0" applyAlignment="0" applyProtection="0"/>
    <xf numFmtId="0" fontId="45" fillId="57" borderId="0" applyNumberFormat="0" applyBorder="0" applyAlignment="0" applyProtection="0"/>
    <xf numFmtId="0" fontId="45" fillId="5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57" borderId="0" applyNumberFormat="0" applyBorder="0" applyAlignment="0" applyProtection="0"/>
    <xf numFmtId="0" fontId="45" fillId="41" borderId="0" applyNumberFormat="0" applyBorder="0" applyAlignment="0" applyProtection="0"/>
    <xf numFmtId="0" fontId="20" fillId="0" borderId="0" applyNumberFormat="0" applyFill="0" applyBorder="0" applyAlignment="0" applyProtection="0"/>
    <xf numFmtId="0" fontId="45" fillId="58" borderId="0" applyNumberFormat="0" applyBorder="0" applyAlignment="0" applyProtection="0"/>
    <xf numFmtId="0" fontId="45" fillId="58" borderId="0" applyNumberFormat="0" applyBorder="0" applyAlignment="0" applyProtection="0"/>
    <xf numFmtId="0" fontId="38" fillId="13"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5" fillId="59" borderId="0" applyNumberFormat="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38" fillId="17"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60" borderId="0" applyNumberFormat="0" applyBorder="0" applyAlignment="0" applyProtection="0"/>
    <xf numFmtId="0" fontId="45" fillId="52"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38" fillId="21" borderId="0" applyNumberFormat="0" applyBorder="0" applyAlignment="0" applyProtection="0"/>
    <xf numFmtId="0" fontId="45" fillId="61" borderId="0" applyNumberFormat="0" applyBorder="0" applyAlignment="0" applyProtection="0"/>
    <xf numFmtId="0" fontId="45" fillId="6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61" borderId="0" applyNumberFormat="0" applyBorder="0" applyAlignment="0" applyProtection="0"/>
    <xf numFmtId="0" fontId="45" fillId="52"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8" fillId="2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62" borderId="0" applyNumberFormat="0" applyBorder="0" applyAlignment="0" applyProtection="0"/>
    <xf numFmtId="0" fontId="45" fillId="62" borderId="0" applyNumberFormat="0" applyBorder="0" applyAlignment="0" applyProtection="0"/>
    <xf numFmtId="0" fontId="45" fillId="55" borderId="0" applyNumberFormat="0" applyBorder="0" applyAlignment="0" applyProtection="0"/>
    <xf numFmtId="0" fontId="45" fillId="62"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38" fillId="29"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38" fillId="3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183" fontId="46" fillId="0" borderId="0" applyNumberFormat="0" applyFill="0" applyBorder="0" applyAlignment="0">
      <alignment vertical="center"/>
      <protection locked="0"/>
    </xf>
    <xf numFmtId="183" fontId="46" fillId="0" borderId="0" applyNumberFormat="0" applyFill="0" applyBorder="0" applyAlignment="0">
      <alignment vertical="center"/>
      <protection locked="0"/>
    </xf>
    <xf numFmtId="0" fontId="20" fillId="0" borderId="0" applyNumberFormat="0" applyFont="0" applyFill="0" applyBorder="0" applyAlignment="0">
      <protection locked="0"/>
    </xf>
    <xf numFmtId="0" fontId="20" fillId="0" borderId="0" applyNumberFormat="0" applyFont="0" applyFill="0" applyBorder="0" applyAlignment="0">
      <protection locked="0"/>
    </xf>
    <xf numFmtId="0" fontId="20" fillId="0" borderId="0" applyNumberFormat="0" applyFont="0" applyFill="0" applyBorder="0" applyAlignment="0">
      <protection locked="0"/>
    </xf>
    <xf numFmtId="183" fontId="46" fillId="0" borderId="0" applyNumberFormat="0" applyFill="0" applyBorder="0" applyAlignment="0">
      <alignment vertical="center"/>
      <protection locked="0"/>
    </xf>
    <xf numFmtId="0" fontId="47" fillId="0" borderId="0"/>
    <xf numFmtId="4" fontId="48" fillId="64" borderId="1">
      <alignment horizontal="right" vertical="center"/>
    </xf>
    <xf numFmtId="4" fontId="48" fillId="65" borderId="0" applyBorder="0">
      <alignment horizontal="right" vertical="center"/>
    </xf>
    <xf numFmtId="4" fontId="48" fillId="65" borderId="0" applyBorder="0">
      <alignment horizontal="right" vertical="center"/>
    </xf>
    <xf numFmtId="0" fontId="49" fillId="0" borderId="0"/>
    <xf numFmtId="0" fontId="50" fillId="40" borderId="0" applyNumberFormat="0" applyBorder="0" applyAlignment="0" applyProtection="0"/>
    <xf numFmtId="0" fontId="50" fillId="40" borderId="0" applyNumberFormat="0" applyBorder="0" applyAlignment="0" applyProtection="0"/>
    <xf numFmtId="0" fontId="29" fillId="6"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84" fontId="51" fillId="66" borderId="12" applyNumberFormat="0" applyBorder="0" applyAlignment="0">
      <alignment horizontal="centerContinuous" vertical="center"/>
      <protection hidden="1"/>
    </xf>
    <xf numFmtId="1" fontId="52" fillId="67" borderId="8" applyNumberFormat="0" applyBorder="0" applyAlignment="0">
      <alignment horizontal="center" vertical="top" wrapText="1"/>
      <protection hidden="1"/>
    </xf>
    <xf numFmtId="0" fontId="20" fillId="47" borderId="0" applyNumberFormat="0" applyBorder="0" applyAlignment="0">
      <protection locked="0"/>
    </xf>
    <xf numFmtId="0" fontId="53" fillId="0" borderId="0" applyNumberFormat="0" applyFill="0" applyBorder="0" applyAlignment="0" applyProtection="0">
      <alignment vertical="top"/>
      <protection locked="0"/>
    </xf>
    <xf numFmtId="37" fontId="54" fillId="0" borderId="0" applyFill="0" applyBorder="0" applyAlignment="0" applyProtection="0">
      <alignment horizontal="right"/>
      <protection locked="0"/>
    </xf>
    <xf numFmtId="0" fontId="22" fillId="0" borderId="0">
      <alignment horizontal="right"/>
    </xf>
    <xf numFmtId="0" fontId="22" fillId="0" borderId="0">
      <alignment horizontal="right"/>
    </xf>
    <xf numFmtId="0" fontId="22" fillId="0" borderId="0">
      <alignment horizontal="right"/>
    </xf>
    <xf numFmtId="0" fontId="55" fillId="0" borderId="0"/>
    <xf numFmtId="185" fontId="49" fillId="0" borderId="0"/>
    <xf numFmtId="0" fontId="56" fillId="68" borderId="0"/>
    <xf numFmtId="0" fontId="57" fillId="46" borderId="24" applyNumberFormat="0" applyAlignment="0" applyProtection="0"/>
    <xf numFmtId="0" fontId="42" fillId="69" borderId="0" applyNumberFormat="0" applyAlignment="0" applyProtection="0"/>
    <xf numFmtId="0" fontId="57" fillId="46" borderId="24" applyNumberFormat="0" applyAlignment="0" applyProtection="0"/>
    <xf numFmtId="0" fontId="42" fillId="69" borderId="0" applyNumberFormat="0" applyAlignment="0" applyProtection="0"/>
    <xf numFmtId="0" fontId="33" fillId="10" borderId="18" applyNumberFormat="0" applyAlignment="0" applyProtection="0"/>
    <xf numFmtId="0" fontId="57" fillId="70" borderId="24" applyNumberFormat="0" applyAlignment="0" applyProtection="0"/>
    <xf numFmtId="0" fontId="57" fillId="46" borderId="24" applyNumberFormat="0" applyAlignment="0" applyProtection="0"/>
    <xf numFmtId="0" fontId="57" fillId="46" borderId="24" applyNumberFormat="0" applyAlignment="0" applyProtection="0"/>
    <xf numFmtId="0" fontId="57" fillId="46" borderId="24" applyNumberFormat="0" applyAlignment="0" applyProtection="0"/>
    <xf numFmtId="0" fontId="57" fillId="70" borderId="24" applyNumberFormat="0" applyAlignment="0" applyProtection="0"/>
    <xf numFmtId="0" fontId="57" fillId="70" borderId="24" applyNumberFormat="0" applyAlignment="0" applyProtection="0"/>
    <xf numFmtId="0" fontId="57" fillId="46" borderId="24" applyNumberFormat="0" applyAlignment="0" applyProtection="0"/>
    <xf numFmtId="0" fontId="57" fillId="70" borderId="24" applyNumberFormat="0" applyAlignment="0" applyProtection="0"/>
    <xf numFmtId="0" fontId="58" fillId="71" borderId="0" applyNumberFormat="0" applyBorder="0" applyAlignment="0" applyProtection="0"/>
    <xf numFmtId="3" fontId="22" fillId="37" borderId="1">
      <alignment horizontal="right"/>
    </xf>
    <xf numFmtId="0" fontId="59" fillId="72" borderId="25" applyNumberFormat="0" applyAlignment="0" applyProtection="0"/>
    <xf numFmtId="0" fontId="59" fillId="72" borderId="25" applyNumberFormat="0" applyAlignment="0" applyProtection="0"/>
    <xf numFmtId="0" fontId="35" fillId="11" borderId="21" applyNumberFormat="0" applyAlignment="0" applyProtection="0"/>
    <xf numFmtId="0" fontId="59" fillId="72" borderId="25" applyNumberFormat="0" applyAlignment="0" applyProtection="0"/>
    <xf numFmtId="0" fontId="59" fillId="72" borderId="25" applyNumberFormat="0" applyAlignment="0" applyProtection="0"/>
    <xf numFmtId="0" fontId="59" fillId="48" borderId="25" applyNumberFormat="0" applyAlignment="0" applyProtection="0"/>
    <xf numFmtId="0" fontId="59" fillId="48" borderId="25" applyNumberFormat="0" applyAlignment="0" applyProtection="0"/>
    <xf numFmtId="0" fontId="59" fillId="72" borderId="25" applyNumberFormat="0" applyAlignment="0" applyProtection="0"/>
    <xf numFmtId="0" fontId="59" fillId="48" borderId="25" applyNumberFormat="0" applyAlignment="0" applyProtection="0"/>
    <xf numFmtId="0" fontId="60" fillId="73" borderId="26" applyNumberFormat="0" applyAlignment="0" applyProtection="0"/>
    <xf numFmtId="0" fontId="61" fillId="73" borderId="26" applyNumberFormat="0" applyAlignment="0" applyProtection="0"/>
    <xf numFmtId="0" fontId="62" fillId="74" borderId="26" applyAlignment="0" applyProtection="0"/>
    <xf numFmtId="186" fontId="63" fillId="0" borderId="0"/>
    <xf numFmtId="0" fontId="64" fillId="75" borderId="27" applyProtection="0">
      <alignment horizontal="center" vertical="center"/>
    </xf>
    <xf numFmtId="1" fontId="65" fillId="0" borderId="28">
      <alignment vertical="top"/>
    </xf>
    <xf numFmtId="177" fontId="66" fillId="0" borderId="0" applyBorder="0">
      <alignment horizontal="right"/>
    </xf>
    <xf numFmtId="177" fontId="66" fillId="0" borderId="29" applyAlignment="0">
      <alignment horizontal="right"/>
    </xf>
    <xf numFmtId="178" fontId="20"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0" fontId="20" fillId="0" borderId="0" applyFont="0" applyFill="0" applyBorder="0" applyAlignment="0" applyProtection="0"/>
    <xf numFmtId="187"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87" fontId="2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2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40" fillId="0" borderId="0" applyFont="0" applyFill="0" applyBorder="0" applyAlignment="0" applyProtection="0"/>
    <xf numFmtId="165" fontId="20" fillId="0" borderId="0" applyFont="0" applyFill="0" applyBorder="0" applyAlignment="0" applyProtection="0"/>
    <xf numFmtId="165" fontId="4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88" fontId="2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89" fontId="20" fillId="0" borderId="0" applyBorder="0">
      <alignment horizontal="right"/>
    </xf>
    <xf numFmtId="190" fontId="69" fillId="0" borderId="0" applyFont="0" applyFill="0" applyBorder="0" applyAlignment="0" applyProtection="0"/>
    <xf numFmtId="167" fontId="20" fillId="0" borderId="0" applyFont="0" applyFill="0" applyBorder="0" applyAlignment="0" applyProtection="0"/>
    <xf numFmtId="191"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91"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91" fontId="20" fillId="0" borderId="0" applyFont="0" applyFill="0" applyBorder="0" applyAlignment="0" applyProtection="0"/>
    <xf numFmtId="167" fontId="20" fillId="0" borderId="0" applyFont="0" applyFill="0" applyBorder="0" applyAlignment="0" applyProtection="0"/>
    <xf numFmtId="191"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80"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0" fontId="20"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91" fontId="20"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71" fillId="0" borderId="0" applyFont="0" applyFill="0" applyBorder="0" applyAlignment="0" applyProtection="0"/>
    <xf numFmtId="167" fontId="72" fillId="0" borderId="0" applyFont="0" applyFill="0" applyBorder="0" applyAlignment="0" applyProtection="0"/>
    <xf numFmtId="167" fontId="71"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1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73" fillId="0" borderId="0" applyFont="0" applyFill="0" applyBorder="0" applyAlignment="0" applyProtection="0"/>
    <xf numFmtId="167" fontId="39" fillId="0" borderId="0" applyFont="0" applyFill="0" applyBorder="0" applyAlignment="0" applyProtection="0"/>
    <xf numFmtId="167" fontId="68"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92" fontId="20" fillId="0" borderId="0" applyFill="0" applyBorder="0" applyAlignment="0" applyProtection="0"/>
    <xf numFmtId="192" fontId="20" fillId="0" borderId="0" applyFill="0" applyBorder="0" applyAlignment="0" applyProtection="0"/>
    <xf numFmtId="193" fontId="20" fillId="0" borderId="0" applyFont="0" applyFill="0" applyBorder="0" applyAlignment="0" applyProtection="0"/>
    <xf numFmtId="193" fontId="20" fillId="0" borderId="0" applyFont="0" applyFill="0" applyBorder="0" applyAlignment="0" applyProtection="0"/>
    <xf numFmtId="0" fontId="74" fillId="0" borderId="0"/>
    <xf numFmtId="180" fontId="75" fillId="0" borderId="0" applyNumberFormat="0" applyFill="0" applyBorder="0" applyAlignment="0" applyProtection="0"/>
    <xf numFmtId="180" fontId="75" fillId="0" borderId="0" applyNumberFormat="0" applyFill="0" applyBorder="0" applyAlignment="0" applyProtection="0"/>
    <xf numFmtId="180" fontId="75" fillId="0" borderId="0" applyNumberFormat="0" applyFill="0" applyBorder="0" applyAlignment="0" applyProtection="0"/>
    <xf numFmtId="0" fontId="75" fillId="0" borderId="0" applyNumberFormat="0" applyFill="0" applyBorder="0" applyAlignment="0" applyProtection="0"/>
    <xf numFmtId="194" fontId="75" fillId="0" borderId="0" applyNumberFormat="0" applyFill="0" applyBorder="0" applyAlignment="0" applyProtection="0"/>
    <xf numFmtId="180" fontId="75" fillId="0" borderId="0" applyNumberFormat="0" applyFill="0" applyBorder="0" applyAlignment="0" applyProtection="0"/>
    <xf numFmtId="194" fontId="75" fillId="0" borderId="0" applyNumberFormat="0" applyFill="0" applyBorder="0" applyAlignment="0" applyProtection="0"/>
    <xf numFmtId="180" fontId="75" fillId="0" borderId="0" applyNumberFormat="0" applyFill="0" applyBorder="0" applyAlignment="0" applyProtection="0"/>
    <xf numFmtId="194" fontId="75" fillId="0" borderId="0" applyNumberFormat="0" applyFill="0" applyBorder="0" applyAlignment="0" applyProtection="0"/>
    <xf numFmtId="180" fontId="75" fillId="0" borderId="0" applyNumberFormat="0" applyFill="0" applyBorder="0" applyAlignment="0" applyProtection="0"/>
    <xf numFmtId="18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2" fillId="77" borderId="26" applyNumberFormat="0" applyAlignment="0" applyProtection="0"/>
    <xf numFmtId="0" fontId="62" fillId="77" borderId="26" applyNumberFormat="0" applyAlignment="0" applyProtection="0"/>
    <xf numFmtId="180" fontId="76" fillId="0" borderId="0" applyNumberFormat="0">
      <alignment horizontal="right"/>
    </xf>
    <xf numFmtId="180" fontId="76" fillId="0" borderId="0" applyNumberFormat="0">
      <alignment horizontal="right"/>
    </xf>
    <xf numFmtId="0" fontId="76" fillId="0" borderId="0" applyNumberFormat="0">
      <alignment horizontal="right"/>
    </xf>
    <xf numFmtId="180" fontId="77" fillId="0" borderId="0" applyNumberFormat="0" applyFill="0" applyBorder="0" applyProtection="0">
      <alignment horizontal="left"/>
    </xf>
    <xf numFmtId="180" fontId="77" fillId="0" borderId="0" applyNumberFormat="0" applyFill="0" applyBorder="0" applyProtection="0">
      <alignment horizontal="left"/>
    </xf>
    <xf numFmtId="0" fontId="77" fillId="0" borderId="0" applyNumberFormat="0" applyFill="0" applyBorder="0" applyProtection="0">
      <alignment horizontal="left"/>
    </xf>
    <xf numFmtId="180" fontId="78" fillId="0" borderId="0" applyNumberFormat="0" applyFill="0" applyBorder="0" applyProtection="0">
      <alignment horizontal="left"/>
    </xf>
    <xf numFmtId="180" fontId="78" fillId="0" borderId="0" applyNumberFormat="0" applyFill="0" applyBorder="0" applyProtection="0">
      <alignment horizontal="left"/>
    </xf>
    <xf numFmtId="0" fontId="78" fillId="0" borderId="0" applyNumberFormat="0" applyFill="0" applyBorder="0" applyProtection="0">
      <alignment horizontal="left"/>
    </xf>
    <xf numFmtId="195" fontId="79" fillId="0" borderId="0"/>
    <xf numFmtId="196" fontId="8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80" fontId="48" fillId="65" borderId="30">
      <alignment horizontal="left" vertical="center"/>
    </xf>
    <xf numFmtId="180" fontId="48" fillId="65" borderId="30">
      <alignment horizontal="left" vertical="center"/>
    </xf>
    <xf numFmtId="0" fontId="48" fillId="65" borderId="30">
      <alignment horizontal="left" vertical="center"/>
    </xf>
    <xf numFmtId="0" fontId="81" fillId="0" borderId="0" applyFill="0" applyBorder="0" applyAlignment="0" applyProtection="0"/>
    <xf numFmtId="0" fontId="82" fillId="0" borderId="0" applyNumberFormat="0" applyBorder="0" applyProtection="0">
      <alignment horizontal="left" vertical="center" indent="1"/>
    </xf>
    <xf numFmtId="0" fontId="83" fillId="0" borderId="0" applyFill="0" applyBorder="0" applyAlignment="0">
      <alignment horizontal="left"/>
    </xf>
    <xf numFmtId="197" fontId="84" fillId="0" borderId="0" applyFill="0" applyBorder="0" applyAlignment="0" applyProtection="0">
      <alignment horizontal="right"/>
    </xf>
    <xf numFmtId="198" fontId="20" fillId="78" borderId="31"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ill="0" applyBorder="0" applyAlignment="0" applyProtection="0"/>
    <xf numFmtId="170" fontId="20" fillId="0" borderId="0" applyFill="0" applyBorder="0" applyAlignment="0" applyProtection="0"/>
    <xf numFmtId="180" fontId="20" fillId="0" borderId="29"/>
    <xf numFmtId="0" fontId="20" fillId="79" borderId="0">
      <alignment horizontal="center"/>
    </xf>
    <xf numFmtId="0" fontId="85" fillId="0" borderId="0" applyFill="0" applyBorder="0">
      <alignment horizontal="left" vertical="center"/>
    </xf>
    <xf numFmtId="0" fontId="86" fillId="80" borderId="5" applyAlignment="0"/>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199" fontId="20" fillId="0" borderId="0">
      <alignment horizontal="center"/>
    </xf>
    <xf numFmtId="200" fontId="87" fillId="65" borderId="0" applyFill="0" applyBorder="0" applyAlignment="0" applyProtection="0">
      <alignment horizontal="right"/>
      <protection locked="0"/>
    </xf>
    <xf numFmtId="201" fontId="42" fillId="0" borderId="0" applyFont="0" applyFill="0" applyBorder="0" applyAlignment="0" applyProtection="0"/>
    <xf numFmtId="201" fontId="43"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0" fontId="87" fillId="65" borderId="0" applyFill="0" applyBorder="0" applyAlignment="0" applyProtection="0">
      <alignment horizontal="right"/>
      <protection locked="0"/>
    </xf>
    <xf numFmtId="201" fontId="42"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3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80" fontId="90" fillId="72" borderId="0" applyNumberFormat="0" applyFont="0" applyBorder="0" applyAlignment="0" applyProtection="0"/>
    <xf numFmtId="180" fontId="90" fillId="72" borderId="0" applyNumberFormat="0" applyFont="0" applyBorder="0" applyAlignment="0" applyProtection="0"/>
    <xf numFmtId="0" fontId="90" fillId="72" borderId="0" applyNumberFormat="0" applyFont="0" applyBorder="0" applyAlignment="0" applyProtection="0"/>
    <xf numFmtId="180" fontId="91" fillId="0" borderId="0" applyNumberFormat="0" applyFill="0" applyBorder="0" applyAlignment="0" applyProtection="0"/>
    <xf numFmtId="180" fontId="91" fillId="0" borderId="0" applyNumberFormat="0" applyFill="0" applyBorder="0" applyAlignment="0" applyProtection="0"/>
    <xf numFmtId="0" fontId="91" fillId="0" borderId="0" applyNumberFormat="0" applyFill="0" applyBorder="0" applyAlignment="0" applyProtection="0"/>
    <xf numFmtId="202" fontId="92" fillId="0" borderId="0" applyFill="0" applyBorder="0"/>
    <xf numFmtId="15" fontId="40" fillId="0" borderId="0" applyFill="0" applyBorder="0" applyProtection="0">
      <alignment horizontal="center"/>
    </xf>
    <xf numFmtId="180" fontId="90" fillId="40" borderId="0" applyNumberFormat="0" applyFont="0" applyBorder="0" applyAlignment="0" applyProtection="0"/>
    <xf numFmtId="180" fontId="90" fillId="40" borderId="0" applyNumberFormat="0" applyFont="0" applyBorder="0" applyAlignment="0" applyProtection="0"/>
    <xf numFmtId="0" fontId="90" fillId="40" borderId="0" applyNumberFormat="0" applyFont="0" applyBorder="0"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3" fontId="93" fillId="46" borderId="5" applyAlignment="0" applyProtection="0"/>
    <xf numFmtId="204" fontId="94" fillId="0" borderId="0" applyNumberFormat="0" applyFill="0" applyBorder="0" applyAlignment="0" applyProtection="0"/>
    <xf numFmtId="204" fontId="95" fillId="0" borderId="0" applyNumberFormat="0" applyFill="0" applyBorder="0" applyAlignment="0" applyProtection="0"/>
    <xf numFmtId="15" fontId="46" fillId="43" borderId="32">
      <alignment horizontal="center"/>
      <protection locked="0"/>
    </xf>
    <xf numFmtId="205" fontId="46" fillId="43" borderId="32" applyAlignment="0">
      <protection locked="0"/>
    </xf>
    <xf numFmtId="204" fontId="46" fillId="43" borderId="32" applyAlignment="0">
      <protection locked="0"/>
    </xf>
    <xf numFmtId="204" fontId="40" fillId="0" borderId="0" applyFill="0" applyBorder="0" applyAlignment="0" applyProtection="0"/>
    <xf numFmtId="205" fontId="40" fillId="0" borderId="0" applyFill="0" applyBorder="0" applyAlignment="0" applyProtection="0"/>
    <xf numFmtId="206" fontId="40" fillId="0" borderId="0" applyFill="0" applyBorder="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94"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180" fontId="90" fillId="0" borderId="33" applyNumberFormat="0" applyFont="0" applyAlignment="0" applyProtection="0"/>
    <xf numFmtId="0" fontId="90" fillId="0" borderId="33"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94"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180" fontId="90" fillId="0" borderId="34" applyNumberFormat="0" applyFont="0" applyAlignment="0" applyProtection="0"/>
    <xf numFmtId="0" fontId="90" fillId="0" borderId="34" applyNumberFormat="0" applyFont="0" applyAlignment="0" applyProtection="0"/>
    <xf numFmtId="180" fontId="90" fillId="49" borderId="0" applyNumberFormat="0" applyFont="0" applyBorder="0" applyAlignment="0" applyProtection="0"/>
    <xf numFmtId="180" fontId="90" fillId="49" borderId="0" applyNumberFormat="0" applyFont="0" applyBorder="0" applyAlignment="0" applyProtection="0"/>
    <xf numFmtId="0" fontId="90" fillId="49" borderId="0" applyNumberFormat="0" applyFont="0" applyBorder="0" applyAlignment="0" applyProtection="0"/>
    <xf numFmtId="1" fontId="96" fillId="81" borderId="13" applyNumberFormat="0" applyBorder="0" applyAlignment="0">
      <alignment horizontal="centerContinuous" vertical="center"/>
      <protection locked="0"/>
    </xf>
    <xf numFmtId="207" fontId="20" fillId="0" borderId="0"/>
    <xf numFmtId="208" fontId="97" fillId="0" borderId="0" applyFill="0" applyBorder="0" applyAlignment="0">
      <alignment horizontal="center" vertical="center"/>
    </xf>
    <xf numFmtId="180" fontId="20" fillId="82" borderId="0" applyNumberFormat="0" applyFont="0" applyAlignment="0"/>
    <xf numFmtId="0" fontId="20" fillId="82" borderId="0" applyNumberFormat="0" applyFont="0" applyAlignment="0"/>
    <xf numFmtId="180" fontId="20" fillId="82" borderId="0" applyNumberFormat="0" applyFont="0" applyAlignment="0"/>
    <xf numFmtId="180" fontId="20" fillId="82" borderId="0" applyNumberFormat="0" applyFont="0" applyAlignment="0"/>
    <xf numFmtId="194" fontId="20" fillId="82" borderId="0" applyNumberFormat="0" applyFont="0" applyAlignment="0"/>
    <xf numFmtId="196" fontId="79" fillId="0" borderId="0"/>
    <xf numFmtId="0" fontId="71" fillId="69" borderId="26" applyAlignment="0" applyProtection="0"/>
    <xf numFmtId="0" fontId="62" fillId="69" borderId="26" applyNumberFormat="0" applyAlignment="0" applyProtection="0"/>
    <xf numFmtId="209" fontId="98" fillId="83" borderId="0" applyBorder="0">
      <protection locked="0"/>
    </xf>
    <xf numFmtId="210" fontId="79" fillId="0" borderId="0" applyFill="0" applyBorder="0">
      <alignment horizontal="right"/>
    </xf>
    <xf numFmtId="210" fontId="79" fillId="0" borderId="0" applyFill="0" applyBorder="0">
      <alignment horizontal="right"/>
    </xf>
    <xf numFmtId="210" fontId="79" fillId="0" borderId="0" applyFill="0" applyBorder="0">
      <alignment horizontal="right"/>
    </xf>
    <xf numFmtId="49" fontId="79" fillId="0" borderId="0" applyFill="0" applyBorder="0"/>
    <xf numFmtId="49" fontId="79" fillId="0" borderId="0" applyFill="0" applyBorder="0"/>
    <xf numFmtId="49" fontId="79" fillId="0" borderId="0" applyFill="0" applyBorder="0"/>
    <xf numFmtId="49" fontId="99" fillId="0" borderId="0" applyFill="0" applyBorder="0">
      <alignment horizontal="right" vertical="center"/>
    </xf>
    <xf numFmtId="211" fontId="20" fillId="0" borderId="0"/>
    <xf numFmtId="211" fontId="20" fillId="0" borderId="0"/>
    <xf numFmtId="211" fontId="20" fillId="0" borderId="0"/>
    <xf numFmtId="180" fontId="20" fillId="0" borderId="0" applyFont="0" applyFill="0" applyBorder="0" applyAlignment="0" applyProtection="0"/>
    <xf numFmtId="180" fontId="20" fillId="0" borderId="0" applyFont="0" applyFill="0" applyBorder="0" applyAlignment="0" applyProtection="0"/>
    <xf numFmtId="0" fontId="20" fillId="0" borderId="0" applyFont="0" applyFill="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28" fillId="7"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1" fillId="0" borderId="0" applyNumberFormat="0" applyFill="0" applyBorder="0" applyProtection="0">
      <alignment horizontal="center" vertical="center"/>
    </xf>
    <xf numFmtId="0" fontId="102" fillId="84" borderId="0" applyNumberFormat="0" applyBorder="0" applyProtection="0">
      <alignment horizontal="left" vertical="center" indent="1"/>
    </xf>
    <xf numFmtId="212" fontId="103" fillId="0" borderId="0">
      <alignment horizont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6" fillId="0" borderId="0"/>
    <xf numFmtId="0" fontId="86" fillId="0" borderId="0"/>
    <xf numFmtId="0" fontId="86" fillId="0" borderId="0"/>
    <xf numFmtId="180" fontId="22" fillId="0" borderId="7" applyNumberFormat="0">
      <alignment horizontal="center" wrapText="1"/>
    </xf>
    <xf numFmtId="0" fontId="104" fillId="0" borderId="36" applyNumberFormat="0" applyFill="0" applyAlignment="0" applyProtection="0"/>
    <xf numFmtId="0" fontId="104" fillId="0" borderId="36" applyNumberFormat="0" applyFill="0" applyAlignment="0" applyProtection="0"/>
    <xf numFmtId="0" fontId="25" fillId="0" borderId="15" applyNumberFormat="0" applyFill="0" applyAlignment="0" applyProtection="0"/>
    <xf numFmtId="0" fontId="104" fillId="0" borderId="36"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0" fontId="105" fillId="0" borderId="37" applyNumberFormat="0" applyFill="0" applyAlignment="0" applyProtection="0"/>
    <xf numFmtId="0" fontId="104" fillId="0" borderId="36" applyNumberFormat="0" applyFill="0" applyAlignment="0" applyProtection="0"/>
    <xf numFmtId="0" fontId="105" fillId="0" borderId="37" applyNumberFormat="0" applyFill="0" applyAlignment="0" applyProtection="0"/>
    <xf numFmtId="194" fontId="22" fillId="0" borderId="7" applyNumberFormat="0">
      <alignment horizontal="center" wrapText="1"/>
    </xf>
    <xf numFmtId="180" fontId="22" fillId="0" borderId="7" applyNumberFormat="0">
      <alignment horizontal="center" wrapText="1"/>
    </xf>
    <xf numFmtId="180" fontId="22" fillId="0" borderId="7" applyNumberFormat="0">
      <alignment horizontal="center" wrapText="1"/>
    </xf>
    <xf numFmtId="180" fontId="22" fillId="0" borderId="7" applyNumberFormat="0">
      <alignment horizontal="center" wrapText="1"/>
    </xf>
    <xf numFmtId="180" fontId="22" fillId="0" borderId="7" applyNumberFormat="0">
      <alignment horizontal="center" wrapText="1"/>
    </xf>
    <xf numFmtId="180" fontId="22" fillId="0" borderId="7" applyNumberFormat="0">
      <alignment horizontal="center" wrapText="1"/>
    </xf>
    <xf numFmtId="0" fontId="106" fillId="67" borderId="0" applyNumberFormat="0" applyBorder="0" applyAlignment="0">
      <protection hidden="1"/>
    </xf>
    <xf numFmtId="0" fontId="107" fillId="0" borderId="38" applyNumberFormat="0" applyFill="0" applyAlignment="0" applyProtection="0"/>
    <xf numFmtId="0" fontId="108" fillId="0" borderId="39" applyNumberFormat="0" applyFill="0" applyAlignment="0" applyProtection="0"/>
    <xf numFmtId="180" fontId="109" fillId="68" borderId="0">
      <alignment horizontal="left"/>
    </xf>
    <xf numFmtId="0" fontId="108" fillId="0" borderId="39" applyNumberFormat="0" applyFill="0" applyAlignment="0" applyProtection="0"/>
    <xf numFmtId="0" fontId="26" fillId="0" borderId="16" applyNumberFormat="0" applyFill="0" applyAlignment="0" applyProtection="0"/>
    <xf numFmtId="0" fontId="107" fillId="0" borderId="38" applyNumberFormat="0" applyFill="0" applyAlignment="0" applyProtection="0"/>
    <xf numFmtId="0" fontId="109" fillId="68" borderId="0">
      <alignment horizontal="left"/>
    </xf>
    <xf numFmtId="0" fontId="108" fillId="0" borderId="39" applyNumberFormat="0" applyFill="0" applyAlignment="0" applyProtection="0"/>
    <xf numFmtId="180" fontId="109" fillId="68" borderId="0">
      <alignment horizontal="left"/>
    </xf>
    <xf numFmtId="0" fontId="108" fillId="0" borderId="39" applyNumberFormat="0" applyFill="0" applyAlignment="0" applyProtection="0"/>
    <xf numFmtId="180" fontId="109" fillId="68" borderId="0">
      <alignment horizontal="left"/>
    </xf>
    <xf numFmtId="0" fontId="108" fillId="0" borderId="39" applyNumberFormat="0" applyFill="0" applyAlignment="0" applyProtection="0"/>
    <xf numFmtId="0" fontId="107" fillId="0" borderId="38" applyNumberFormat="0" applyFill="0" applyAlignment="0" applyProtection="0"/>
    <xf numFmtId="0" fontId="109" fillId="68" borderId="0">
      <alignment horizontal="left"/>
    </xf>
    <xf numFmtId="0" fontId="108" fillId="0" borderId="39" applyNumberFormat="0" applyFill="0" applyAlignment="0" applyProtection="0"/>
    <xf numFmtId="180" fontId="109" fillId="68" borderId="0">
      <alignment horizontal="left"/>
    </xf>
    <xf numFmtId="0" fontId="108" fillId="0" borderId="39" applyNumberFormat="0" applyFill="0" applyAlignment="0" applyProtection="0"/>
    <xf numFmtId="194" fontId="109" fillId="68" borderId="0">
      <alignment horizontal="left"/>
    </xf>
    <xf numFmtId="180" fontId="109" fillId="68" borderId="0">
      <alignment horizontal="left"/>
    </xf>
    <xf numFmtId="180" fontId="110" fillId="0" borderId="39" applyNumberFormat="0" applyFill="0" applyAlignment="0" applyProtection="0"/>
    <xf numFmtId="0" fontId="108" fillId="0" borderId="39" applyNumberFormat="0" applyFill="0" applyAlignment="0" applyProtection="0"/>
    <xf numFmtId="0" fontId="107" fillId="0" borderId="38" applyNumberFormat="0" applyFill="0" applyAlignment="0" applyProtection="0"/>
    <xf numFmtId="0" fontId="110" fillId="0" borderId="39" applyNumberFormat="0" applyFill="0" applyAlignment="0" applyProtection="0"/>
    <xf numFmtId="194" fontId="110" fillId="0" borderId="39" applyNumberFormat="0" applyFill="0" applyAlignment="0" applyProtection="0"/>
    <xf numFmtId="194" fontId="109" fillId="68" borderId="0">
      <alignment horizontal="left"/>
    </xf>
    <xf numFmtId="180" fontId="109" fillId="68" borderId="0">
      <alignment horizontal="left"/>
    </xf>
    <xf numFmtId="194" fontId="109" fillId="68" borderId="0">
      <alignment horizontal="left"/>
    </xf>
    <xf numFmtId="180" fontId="109" fillId="68" borderId="0">
      <alignment horizontal="left"/>
    </xf>
    <xf numFmtId="180" fontId="109" fillId="68" borderId="0">
      <alignment horizontal="left"/>
    </xf>
    <xf numFmtId="0" fontId="111" fillId="0" borderId="39" applyNumberFormat="0" applyFill="0" applyAlignment="0" applyProtection="0"/>
    <xf numFmtId="0" fontId="112" fillId="0" borderId="16" applyNumberFormat="0" applyFill="0" applyAlignment="0" applyProtection="0"/>
    <xf numFmtId="0" fontId="111" fillId="0" borderId="39" applyNumberFormat="0" applyFill="0" applyAlignment="0" applyProtection="0"/>
    <xf numFmtId="0" fontId="108" fillId="0" borderId="39" applyNumberFormat="0" applyFill="0" applyAlignment="0" applyProtection="0"/>
    <xf numFmtId="0" fontId="113" fillId="0" borderId="40" applyNumberFormat="0" applyFill="0" applyAlignment="0" applyProtection="0"/>
    <xf numFmtId="0" fontId="114" fillId="75" borderId="41" applyNumberFormat="0" applyAlignment="0" applyProtection="0"/>
    <xf numFmtId="0" fontId="113" fillId="0" borderId="40" applyNumberFormat="0" applyFill="0" applyAlignment="0" applyProtection="0"/>
    <xf numFmtId="0" fontId="114" fillId="75" borderId="41" applyNumberFormat="0" applyAlignment="0" applyProtection="0"/>
    <xf numFmtId="0" fontId="27" fillId="0" borderId="17" applyNumberFormat="0" applyFill="0" applyAlignment="0" applyProtection="0"/>
    <xf numFmtId="0" fontId="115" fillId="0" borderId="42"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3" fillId="0" borderId="40" applyNumberFormat="0" applyFill="0" applyAlignment="0" applyProtection="0"/>
    <xf numFmtId="0" fontId="115" fillId="0" borderId="42" applyNumberFormat="0" applyFill="0" applyAlignment="0" applyProtection="0"/>
    <xf numFmtId="0" fontId="115" fillId="0" borderId="42" applyNumberFormat="0" applyFill="0" applyAlignment="0" applyProtection="0"/>
    <xf numFmtId="0" fontId="113" fillId="0" borderId="40" applyNumberFormat="0" applyFill="0" applyAlignment="0" applyProtection="0"/>
    <xf numFmtId="0" fontId="115" fillId="0" borderId="42" applyNumberFormat="0" applyFill="0" applyAlignment="0" applyProtection="0"/>
    <xf numFmtId="0" fontId="113" fillId="0" borderId="0" applyNumberFormat="0" applyFill="0" applyBorder="0" applyAlignment="0" applyProtection="0"/>
    <xf numFmtId="0" fontId="114" fillId="75" borderId="43" applyNumberFormat="0" applyAlignment="0" applyProtection="0"/>
    <xf numFmtId="0" fontId="113" fillId="0" borderId="0" applyNumberFormat="0" applyFill="0" applyBorder="0" applyAlignment="0" applyProtection="0"/>
    <xf numFmtId="0" fontId="114" fillId="75" borderId="43" applyNumberFormat="0" applyAlignment="0" applyProtection="0"/>
    <xf numFmtId="0" fontId="27" fillId="0" borderId="0" applyNumberFormat="0" applyFill="0" applyBorder="0" applyAlignment="0" applyProtection="0"/>
    <xf numFmtId="0" fontId="11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3" fillId="0" borderId="0" applyNumberFormat="0" applyFill="0" applyBorder="0" applyAlignment="0" applyProtection="0"/>
    <xf numFmtId="0" fontId="115" fillId="0" borderId="0" applyNumberFormat="0" applyFill="0" applyBorder="0" applyAlignment="0" applyProtection="0"/>
    <xf numFmtId="180" fontId="22" fillId="0" borderId="7" applyNumberFormat="0">
      <alignment horizontal="center" wrapText="1"/>
    </xf>
    <xf numFmtId="180" fontId="22" fillId="0" borderId="7" applyNumberFormat="0">
      <alignment horizontal="center" wrapText="1"/>
    </xf>
    <xf numFmtId="0" fontId="22" fillId="0" borderId="7" applyNumberFormat="0">
      <alignment horizontal="center" wrapText="1"/>
    </xf>
    <xf numFmtId="194" fontId="22" fillId="0" borderId="7" applyNumberFormat="0">
      <alignment horizontal="center" wrapText="1"/>
    </xf>
    <xf numFmtId="180" fontId="22" fillId="0" borderId="7" applyNumberFormat="0">
      <alignment horizontal="center" wrapText="1"/>
    </xf>
    <xf numFmtId="194" fontId="22" fillId="0" borderId="7" applyNumberFormat="0">
      <alignment horizontal="center" wrapText="1"/>
    </xf>
    <xf numFmtId="180" fontId="22" fillId="0" borderId="7" applyNumberFormat="0">
      <alignment horizontal="center" wrapText="1"/>
    </xf>
    <xf numFmtId="0" fontId="22" fillId="0" borderId="7" applyNumberFormat="0">
      <alignment horizontal="center" wrapText="1"/>
    </xf>
    <xf numFmtId="180" fontId="22" fillId="0" borderId="7" applyNumberFormat="0">
      <alignment horizontal="center" wrapText="1"/>
    </xf>
    <xf numFmtId="194" fontId="22" fillId="0" borderId="7" applyNumberFormat="0">
      <alignment horizontal="center" wrapText="1"/>
    </xf>
    <xf numFmtId="180" fontId="22" fillId="0" borderId="7" applyNumberFormat="0">
      <alignment horizontal="center" wrapText="1"/>
    </xf>
    <xf numFmtId="0" fontId="116" fillId="80" borderId="44">
      <alignment horizontal="left" vertical="center"/>
    </xf>
    <xf numFmtId="0" fontId="22" fillId="0" borderId="0"/>
    <xf numFmtId="0" fontId="117" fillId="0" borderId="0"/>
    <xf numFmtId="180" fontId="118" fillId="0" borderId="0" applyNumberFormat="0" applyFill="0" applyBorder="0" applyAlignment="0" applyProtection="0"/>
    <xf numFmtId="180" fontId="118" fillId="0" borderId="0" applyNumberFormat="0" applyFill="0" applyBorder="0" applyAlignment="0" applyProtection="0"/>
    <xf numFmtId="0" fontId="118" fillId="0" borderId="0" applyNumberFormat="0" applyFill="0" applyBorder="0" applyAlignment="0" applyProtection="0"/>
    <xf numFmtId="171" fontId="20" fillId="69" borderId="0"/>
    <xf numFmtId="171" fontId="20" fillId="69" borderId="0"/>
    <xf numFmtId="171" fontId="20" fillId="69" borderId="0"/>
    <xf numFmtId="171" fontId="20" fillId="69" borderId="0"/>
    <xf numFmtId="171" fontId="20" fillId="69" borderId="0"/>
    <xf numFmtId="171" fontId="20" fillId="69" borderId="0"/>
    <xf numFmtId="171" fontId="20" fillId="69" borderId="0"/>
    <xf numFmtId="171" fontId="20" fillId="69" borderId="0"/>
    <xf numFmtId="171" fontId="20" fillId="69" borderId="0"/>
    <xf numFmtId="0" fontId="119"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180" fontId="122" fillId="65" borderId="0" applyNumberFormat="0" applyFill="0" applyBorder="0" applyAlignment="0" applyProtection="0">
      <alignment horizontal="left" vertical="center"/>
    </xf>
    <xf numFmtId="180" fontId="122" fillId="65" borderId="0" applyNumberFormat="0" applyFill="0" applyBorder="0" applyAlignment="0" applyProtection="0">
      <alignment horizontal="left" vertical="center"/>
    </xf>
    <xf numFmtId="0" fontId="122" fillId="65" borderId="0" applyNumberFormat="0" applyFill="0" applyBorder="0" applyAlignment="0" applyProtection="0">
      <alignment horizontal="left" vertical="center"/>
    </xf>
    <xf numFmtId="180" fontId="123" fillId="85" borderId="0" applyNumberFormat="0" applyFill="0" applyBorder="0" applyAlignment="0" applyProtection="0">
      <alignment vertical="top"/>
    </xf>
    <xf numFmtId="180" fontId="123" fillId="85" borderId="0" applyNumberFormat="0" applyFill="0" applyBorder="0" applyAlignment="0" applyProtection="0">
      <alignment vertical="top"/>
    </xf>
    <xf numFmtId="0" fontId="123" fillId="85" borderId="0" applyNumberFormat="0" applyFill="0" applyBorder="0" applyAlignment="0" applyProtection="0">
      <alignment vertical="top"/>
    </xf>
    <xf numFmtId="168" fontId="124" fillId="80" borderId="4" applyNumberFormat="0" applyFont="0" applyBorder="0" applyAlignment="0" applyProtection="0">
      <alignment horizontal="right"/>
    </xf>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180" fontId="125" fillId="43" borderId="45" applyNumberFormat="0" applyAlignment="0"/>
    <xf numFmtId="180" fontId="126" fillId="43" borderId="45" applyNumberFormat="0" applyAlignment="0"/>
    <xf numFmtId="180" fontId="125" fillId="43" borderId="45" applyNumberForma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180" fontId="125" fillId="43" borderId="45" applyNumberFormat="0" applyAlignment="0"/>
    <xf numFmtId="0" fontId="31" fillId="9" borderId="18" applyNumberFormat="0" applyAlignment="0" applyProtection="0"/>
    <xf numFmtId="0" fontId="125" fillId="43" borderId="45" applyNumberFormat="0" applyAlignment="0"/>
    <xf numFmtId="0" fontId="128" fillId="41" borderId="24" applyNumberFormat="0" applyAlignment="0" applyProtection="0"/>
    <xf numFmtId="0" fontId="125" fillId="43" borderId="45" applyNumberFormat="0" applyAlignment="0"/>
    <xf numFmtId="0" fontId="127" fillId="41" borderId="24" applyNumberFormat="0" applyAlignment="0" applyProtection="0"/>
    <xf numFmtId="0" fontId="125" fillId="43" borderId="45" applyNumberFormat="0" applyAlignment="0"/>
    <xf numFmtId="0" fontId="127" fillId="41" borderId="24" applyNumberFormat="0" applyAlignment="0" applyProtection="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0" fontId="127" fillId="41" borderId="24" applyNumberFormat="0" applyAlignment="0" applyProtection="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0" fontId="31" fillId="9" borderId="18" applyNumberFormat="0" applyAlignment="0" applyProtection="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180" fontId="125" fillId="43" borderId="45" applyNumberFormat="0" applyAlignment="0"/>
    <xf numFmtId="0" fontId="31" fillId="9" borderId="18" applyNumberFormat="0" applyAlignment="0" applyProtection="0"/>
    <xf numFmtId="180" fontId="125" fillId="43" borderId="45" applyNumberFormat="0" applyAlignment="0"/>
    <xf numFmtId="0" fontId="125" fillId="43" borderId="45" applyNumberForma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0" fontId="125" fillId="43" borderId="45" applyNumberFormat="0" applyAlignment="0"/>
    <xf numFmtId="0" fontId="127" fillId="41" borderId="24" applyNumberFormat="0" applyAlignment="0" applyProtection="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8" fillId="41" borderId="24" applyNumberFormat="0" applyAlignment="0" applyProtection="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5" fillId="43" borderId="45" applyNumberFormat="0" applyAlignment="0"/>
    <xf numFmtId="0" fontId="127" fillId="41" borderId="24" applyNumberFormat="0" applyAlignment="0" applyProtection="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8" fillId="41" borderId="24" applyNumberFormat="0" applyAlignment="0" applyProtection="0"/>
    <xf numFmtId="0" fontId="128" fillId="41" borderId="24" applyNumberFormat="0" applyAlignment="0" applyProtection="0"/>
    <xf numFmtId="0" fontId="128" fillId="41" borderId="24" applyNumberFormat="0" applyAlignment="0" applyProtection="0"/>
    <xf numFmtId="0" fontId="127" fillId="41" borderId="24" applyNumberFormat="0" applyAlignment="0" applyProtection="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0" fontId="125" fillId="43" borderId="45" applyNumberForma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5" fillId="43" borderId="45" applyNumberForma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0" fontId="127" fillId="41" borderId="24" applyNumberFormat="0" applyAlignment="0" applyProtection="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 fontId="77" fillId="0" borderId="0" applyFill="0" applyBorder="0" applyAlignment="0" applyProtection="0">
      <alignment horizontal="right"/>
    </xf>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80" fontId="20" fillId="43" borderId="45" applyNumberFormat="0" applyFont="0" applyAlignment="0"/>
    <xf numFmtId="194" fontId="20" fillId="43" borderId="45" applyNumberFormat="0" applyFont="0" applyAlignment="0"/>
    <xf numFmtId="0" fontId="127" fillId="41" borderId="24" applyNumberFormat="0" applyAlignment="0" applyProtection="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0" fontId="127" fillId="41" borderId="24" applyNumberFormat="0" applyAlignment="0" applyProtection="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0" fontId="127" fillId="41" borderId="24" applyNumberFormat="0" applyAlignment="0" applyProtection="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0" fontId="127" fillId="41" borderId="24" applyNumberFormat="0" applyAlignment="0" applyProtection="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94" fontId="125"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6" fillId="43" borderId="45" applyNumberFormat="0" applyAlignment="0"/>
    <xf numFmtId="180" fontId="125" fillId="43" borderId="45" applyNumberFormat="0" applyAlignment="0"/>
    <xf numFmtId="4" fontId="48" fillId="0" borderId="0" applyBorder="0">
      <alignment horizontal="right" vertical="center"/>
    </xf>
    <xf numFmtId="213" fontId="20" fillId="86" borderId="32"/>
    <xf numFmtId="10" fontId="20" fillId="86" borderId="32"/>
    <xf numFmtId="0" fontId="20" fillId="86" borderId="32"/>
    <xf numFmtId="0" fontId="20" fillId="86" borderId="32"/>
    <xf numFmtId="0" fontId="20" fillId="86" borderId="32"/>
    <xf numFmtId="0" fontId="20" fillId="86" borderId="32"/>
    <xf numFmtId="0" fontId="20" fillId="86" borderId="32"/>
    <xf numFmtId="0" fontId="20" fillId="86" borderId="32"/>
    <xf numFmtId="0" fontId="20" fillId="86" borderId="32"/>
    <xf numFmtId="0" fontId="20" fillId="86" borderId="32"/>
    <xf numFmtId="0" fontId="20" fillId="86" borderId="32"/>
    <xf numFmtId="204" fontId="46" fillId="43" borderId="32" applyAlignment="0">
      <protection locked="0"/>
    </xf>
    <xf numFmtId="204" fontId="46" fillId="43" borderId="32" applyNumberFormat="0" applyAlignment="0">
      <protection locked="0"/>
    </xf>
    <xf numFmtId="204" fontId="46" fillId="43" borderId="32" applyAlignment="0">
      <protection locked="0"/>
    </xf>
    <xf numFmtId="0" fontId="72" fillId="87" borderId="0" applyNumberFormat="0" applyAlignment="0" applyProtection="0"/>
    <xf numFmtId="0" fontId="129" fillId="0" borderId="0">
      <alignment horizontal="left"/>
    </xf>
    <xf numFmtId="0" fontId="129" fillId="0" borderId="0">
      <alignment horizontal="left"/>
    </xf>
    <xf numFmtId="0" fontId="129" fillId="0" borderId="0">
      <alignment horizontal="left"/>
    </xf>
    <xf numFmtId="0" fontId="130" fillId="0" borderId="0">
      <alignment horizontal="left" indent="1"/>
    </xf>
    <xf numFmtId="0" fontId="42" fillId="88" borderId="0" applyNumberFormat="0" applyAlignment="0" applyProtection="0"/>
    <xf numFmtId="0" fontId="131" fillId="0" borderId="46" applyNumberFormat="0" applyFill="0" applyAlignment="0" applyProtection="0"/>
    <xf numFmtId="0" fontId="131" fillId="0" borderId="46" applyNumberFormat="0" applyFill="0" applyAlignment="0" applyProtection="0"/>
    <xf numFmtId="0" fontId="34" fillId="0" borderId="20" applyNumberFormat="0" applyFill="0" applyAlignment="0" applyProtection="0"/>
    <xf numFmtId="0" fontId="131" fillId="0" borderId="46" applyNumberFormat="0" applyFill="0" applyAlignment="0" applyProtection="0"/>
    <xf numFmtId="0" fontId="131" fillId="0" borderId="46" applyNumberFormat="0" applyFill="0" applyAlignment="0" applyProtection="0"/>
    <xf numFmtId="180" fontId="132" fillId="89" borderId="47" applyNumberFormat="0" applyBorder="0" applyAlignment="0">
      <alignment horizontal="center" wrapText="1"/>
    </xf>
    <xf numFmtId="180" fontId="132" fillId="89" borderId="48" applyNumberFormat="0" applyBorder="0" applyAlignment="0">
      <alignment horizontal="center" vertical="top" wrapText="1"/>
    </xf>
    <xf numFmtId="0" fontId="132" fillId="89" borderId="48" applyNumberFormat="0" applyBorder="0" applyAlignment="0">
      <alignment horizontal="center" vertical="top" wrapText="1"/>
    </xf>
    <xf numFmtId="0" fontId="72" fillId="90" borderId="0" applyNumberFormat="0" applyAlignment="0" applyProtection="0"/>
    <xf numFmtId="0" fontId="133" fillId="91" borderId="0" applyNumberFormat="0" applyAlignment="0" applyProtection="0"/>
    <xf numFmtId="1" fontId="132" fillId="92" borderId="49" applyNumberFormat="0" applyAlignment="0">
      <alignment horizontal="center" wrapText="1"/>
    </xf>
    <xf numFmtId="214" fontId="20" fillId="0" borderId="0" applyFont="0" applyFill="0" applyBorder="0" applyAlignment="0" applyProtection="0"/>
    <xf numFmtId="214" fontId="20" fillId="0" borderId="0" applyFont="0" applyFill="0" applyBorder="0" applyAlignment="0" applyProtection="0"/>
    <xf numFmtId="214" fontId="20" fillId="0" borderId="0" applyFont="0" applyFill="0" applyBorder="0" applyAlignment="0" applyProtection="0"/>
    <xf numFmtId="180" fontId="134" fillId="0" borderId="0" applyNumberFormat="0" applyBorder="0" applyAlignment="0" applyProtection="0"/>
    <xf numFmtId="0" fontId="135" fillId="0" borderId="0" applyNumberFormat="0" applyBorder="0" applyAlignment="0" applyProtection="0"/>
    <xf numFmtId="194" fontId="134" fillId="0" borderId="0" applyNumberFormat="0" applyBorder="0" applyAlignment="0" applyProtection="0"/>
    <xf numFmtId="180" fontId="134" fillId="0" borderId="0" applyNumberFormat="0" applyBorder="0" applyAlignment="0" applyProtection="0"/>
    <xf numFmtId="180" fontId="135" fillId="0" borderId="0" applyNumberFormat="0" applyBorder="0" applyAlignment="0" applyProtection="0"/>
    <xf numFmtId="194" fontId="134" fillId="0" borderId="0" applyNumberFormat="0" applyBorder="0" applyAlignment="0" applyProtection="0"/>
    <xf numFmtId="180" fontId="134" fillId="0" borderId="0" applyNumberFormat="0" applyBorder="0" applyAlignment="0" applyProtection="0"/>
    <xf numFmtId="194" fontId="134" fillId="0" borderId="0" applyNumberFormat="0" applyBorder="0" applyAlignment="0" applyProtection="0"/>
    <xf numFmtId="180" fontId="134" fillId="0" borderId="0" applyNumberFormat="0" applyBorder="0" applyAlignment="0" applyProtection="0"/>
    <xf numFmtId="180" fontId="135" fillId="0" borderId="0" applyNumberFormat="0" applyBorder="0" applyAlignment="0" applyProtection="0"/>
    <xf numFmtId="194" fontId="135" fillId="0" borderId="0" applyNumberFormat="0" applyBorder="0" applyAlignment="0" applyProtection="0"/>
    <xf numFmtId="0" fontId="134" fillId="0" borderId="0" applyNumberFormat="0" applyBorder="0" applyAlignment="0" applyProtection="0"/>
    <xf numFmtId="0" fontId="135" fillId="0" borderId="0" applyNumberFormat="0" applyBorder="0" applyAlignment="0" applyProtection="0"/>
    <xf numFmtId="38" fontId="44" fillId="0" borderId="0" applyFont="0" applyFill="0" applyBorder="0" applyAlignment="0" applyProtection="0"/>
    <xf numFmtId="40" fontId="44" fillId="0" borderId="0" applyFont="0" applyFill="0" applyBorder="0" applyAlignment="0" applyProtection="0"/>
    <xf numFmtId="215" fontId="44" fillId="0" borderId="0" applyFont="0" applyFill="0" applyBorder="0" applyAlignment="0" applyProtection="0"/>
    <xf numFmtId="215" fontId="44" fillId="0" borderId="0" applyFont="0" applyFill="0" applyBorder="0" applyAlignment="0" applyProtection="0"/>
    <xf numFmtId="216" fontId="79" fillId="78" borderId="0">
      <alignment horizontal="center"/>
    </xf>
    <xf numFmtId="180" fontId="136" fillId="37" borderId="29" applyNumberFormat="0" applyFill="0" applyBorder="0" applyAlignment="0" applyProtection="0">
      <alignment horizontal="left"/>
    </xf>
    <xf numFmtId="0" fontId="137" fillId="43" borderId="0" applyNumberFormat="0" applyBorder="0" applyAlignment="0" applyProtection="0"/>
    <xf numFmtId="0" fontId="137" fillId="43" borderId="0" applyNumberFormat="0" applyBorder="0" applyAlignment="0" applyProtection="0"/>
    <xf numFmtId="0" fontId="30" fillId="8" borderId="0" applyNumberFormat="0" applyBorder="0" applyAlignment="0" applyProtection="0"/>
    <xf numFmtId="0" fontId="137" fillId="43" borderId="0" applyNumberFormat="0" applyBorder="0" applyAlignment="0" applyProtection="0"/>
    <xf numFmtId="0" fontId="137" fillId="43" borderId="0" applyNumberFormat="0" applyBorder="0" applyAlignment="0" applyProtection="0"/>
    <xf numFmtId="180" fontId="20" fillId="0" borderId="0" applyNumberFormat="0" applyFont="0" applyBorder="0" applyAlignment="0" applyProtection="0"/>
    <xf numFmtId="180" fontId="20" fillId="0" borderId="0" applyNumberFormat="0" applyFont="0" applyBorder="0" applyAlignment="0" applyProtection="0"/>
    <xf numFmtId="0" fontId="20" fillId="0" borderId="0" applyNumberFormat="0" applyFont="0" applyBorder="0" applyAlignment="0" applyProtection="0"/>
    <xf numFmtId="217" fontId="138" fillId="0" borderId="0"/>
    <xf numFmtId="218" fontId="79" fillId="0" borderId="0"/>
    <xf numFmtId="219" fontId="79" fillId="0" borderId="0"/>
    <xf numFmtId="220" fontId="79" fillId="0" borderId="0"/>
    <xf numFmtId="0" fontId="20" fillId="0" borderId="0"/>
    <xf numFmtId="194" fontId="20" fillId="0" borderId="0" applyProtection="0"/>
    <xf numFmtId="0" fontId="20"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0" fontId="20" fillId="0" borderId="0"/>
    <xf numFmtId="180" fontId="20" fillId="0" borderId="0"/>
    <xf numFmtId="0" fontId="44" fillId="0" borderId="0"/>
    <xf numFmtId="0" fontId="20" fillId="0" borderId="0"/>
    <xf numFmtId="0" fontId="139" fillId="0" borderId="0"/>
    <xf numFmtId="180" fontId="20" fillId="0" borderId="0"/>
    <xf numFmtId="0" fontId="79" fillId="0" borderId="0"/>
    <xf numFmtId="0" fontId="44" fillId="0" borderId="0"/>
    <xf numFmtId="0" fontId="72" fillId="0" borderId="0"/>
    <xf numFmtId="0" fontId="139" fillId="0" borderId="0"/>
    <xf numFmtId="0" fontId="72" fillId="0" borderId="0"/>
    <xf numFmtId="0" fontId="72" fillId="0" borderId="0"/>
    <xf numFmtId="194" fontId="20" fillId="0" borderId="0"/>
    <xf numFmtId="0" fontId="20" fillId="0" borderId="0"/>
    <xf numFmtId="0" fontId="20" fillId="0" borderId="0"/>
    <xf numFmtId="0" fontId="20" fillId="0" borderId="0"/>
    <xf numFmtId="0" fontId="20" fillId="0" borderId="0"/>
    <xf numFmtId="221" fontId="40" fillId="0" borderId="0"/>
    <xf numFmtId="0" fontId="20" fillId="0" borderId="0"/>
    <xf numFmtId="220" fontId="79" fillId="0" borderId="0"/>
    <xf numFmtId="0" fontId="20" fillId="0" borderId="0"/>
    <xf numFmtId="0" fontId="20" fillId="0" borderId="0"/>
    <xf numFmtId="0" fontId="20" fillId="0" borderId="0"/>
    <xf numFmtId="0" fontId="20" fillId="0" borderId="0"/>
    <xf numFmtId="0" fontId="20" fillId="0" borderId="0"/>
    <xf numFmtId="0" fontId="20" fillId="0" borderId="0"/>
    <xf numFmtId="220" fontId="79" fillId="0" borderId="0"/>
    <xf numFmtId="0" fontId="20" fillId="0" borderId="0"/>
    <xf numFmtId="0" fontId="20" fillId="0" borderId="0"/>
    <xf numFmtId="0" fontId="73" fillId="0" borderId="0"/>
    <xf numFmtId="0" fontId="20" fillId="0" borderId="0"/>
    <xf numFmtId="0" fontId="20"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221" fontId="40" fillId="0" borderId="0"/>
    <xf numFmtId="0" fontId="20" fillId="0" borderId="0"/>
    <xf numFmtId="0" fontId="20" fillId="0" borderId="0"/>
    <xf numFmtId="220" fontId="79" fillId="0" borderId="0"/>
    <xf numFmtId="0" fontId="20" fillId="0" borderId="0"/>
    <xf numFmtId="0" fontId="20" fillId="0" borderId="0"/>
    <xf numFmtId="0" fontId="140" fillId="0" borderId="0"/>
    <xf numFmtId="0" fontId="140" fillId="0" borderId="0"/>
    <xf numFmtId="0" fontId="39" fillId="0" borderId="0"/>
    <xf numFmtId="0" fontId="1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20" fillId="0" borderId="0"/>
    <xf numFmtId="0" fontId="44" fillId="0" borderId="0"/>
    <xf numFmtId="220" fontId="79" fillId="0" borderId="0"/>
    <xf numFmtId="0" fontId="7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221" fontId="40" fillId="0" borderId="0"/>
    <xf numFmtId="221" fontId="40" fillId="0" borderId="0"/>
    <xf numFmtId="0" fontId="20" fillId="0" borderId="0"/>
    <xf numFmtId="0" fontId="20" fillId="0" borderId="0"/>
    <xf numFmtId="0" fontId="39" fillId="0" borderId="0"/>
    <xf numFmtId="0" fontId="20" fillId="0" borderId="0"/>
    <xf numFmtId="0" fontId="40" fillId="0" borderId="0"/>
    <xf numFmtId="0" fontId="20" fillId="0" borderId="0"/>
    <xf numFmtId="0" fontId="20" fillId="0" borderId="0"/>
    <xf numFmtId="0" fontId="17" fillId="0" borderId="0"/>
    <xf numFmtId="0" fontId="20" fillId="0" borderId="0"/>
    <xf numFmtId="0" fontId="20" fillId="0" borderId="0"/>
    <xf numFmtId="0" fontId="73" fillId="0" borderId="0"/>
    <xf numFmtId="0" fontId="20" fillId="0" borderId="0"/>
    <xf numFmtId="0" fontId="40" fillId="0" borderId="0"/>
    <xf numFmtId="0" fontId="20" fillId="0" borderId="0"/>
    <xf numFmtId="0" fontId="20" fillId="0" borderId="0"/>
    <xf numFmtId="0" fontId="70" fillId="0" borderId="0"/>
    <xf numFmtId="0" fontId="20" fillId="0" borderId="0"/>
    <xf numFmtId="0" fontId="20" fillId="0" borderId="0"/>
    <xf numFmtId="0" fontId="20" fillId="0" borderId="0"/>
    <xf numFmtId="0" fontId="73" fillId="0" borderId="0"/>
    <xf numFmtId="0" fontId="20" fillId="0" borderId="0"/>
    <xf numFmtId="0" fontId="20" fillId="0" borderId="0" applyProtection="0"/>
    <xf numFmtId="0" fontId="20" fillId="0" borderId="0"/>
    <xf numFmtId="0" fontId="20" fillId="0" borderId="0"/>
    <xf numFmtId="0" fontId="20" fillId="0" borderId="0"/>
    <xf numFmtId="0" fontId="20" fillId="0" borderId="0"/>
    <xf numFmtId="0" fontId="20" fillId="0" borderId="0"/>
    <xf numFmtId="220" fontId="79" fillId="0" borderId="0"/>
    <xf numFmtId="0" fontId="20" fillId="0" borderId="0"/>
    <xf numFmtId="194" fontId="20" fillId="0" borderId="0" applyProtection="0"/>
    <xf numFmtId="0" fontId="20" fillId="0" borderId="0"/>
    <xf numFmtId="0" fontId="20" fillId="0" borderId="0"/>
    <xf numFmtId="0" fontId="20" fillId="0" borderId="0"/>
    <xf numFmtId="0" fontId="20" fillId="0" borderId="0"/>
    <xf numFmtId="0" fontId="20" fillId="0" borderId="0"/>
    <xf numFmtId="220" fontId="79" fillId="0" borderId="0"/>
    <xf numFmtId="0" fontId="20" fillId="0" borderId="0"/>
    <xf numFmtId="4" fontId="48" fillId="0" borderId="1" applyFill="0" applyBorder="0" applyProtection="0">
      <alignment horizontal="right" vertical="center"/>
    </xf>
    <xf numFmtId="4" fontId="48" fillId="0" borderId="1" applyFill="0" applyBorder="0" applyProtection="0">
      <alignment horizontal="right" vertical="center"/>
    </xf>
    <xf numFmtId="180" fontId="141" fillId="0" borderId="0" applyNumberFormat="0" applyFill="0" applyBorder="0" applyProtection="0">
      <alignment horizontal="left" vertical="center"/>
    </xf>
    <xf numFmtId="180" fontId="141" fillId="0" borderId="0" applyNumberFormat="0" applyFill="0" applyBorder="0" applyProtection="0">
      <alignment horizontal="left" vertical="center"/>
    </xf>
    <xf numFmtId="0" fontId="141" fillId="0" borderId="0" applyNumberFormat="0" applyFill="0" applyBorder="0" applyProtection="0">
      <alignment horizontal="left" vertical="center"/>
    </xf>
    <xf numFmtId="180" fontId="48" fillId="0" borderId="1" applyNumberFormat="0" applyFill="0" applyAlignment="0" applyProtection="0"/>
    <xf numFmtId="180" fontId="48" fillId="0" borderId="1" applyNumberFormat="0" applyFill="0" applyAlignment="0" applyProtection="0"/>
    <xf numFmtId="180" fontId="48" fillId="0" borderId="1" applyNumberFormat="0" applyFill="0" applyAlignment="0" applyProtection="0"/>
    <xf numFmtId="18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180" fontId="48" fillId="0" borderId="1" applyNumberFormat="0" applyFill="0" applyAlignment="0" applyProtection="0"/>
    <xf numFmtId="18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0" fontId="48" fillId="0" borderId="1" applyNumberFormat="0" applyFill="0" applyAlignment="0" applyProtection="0"/>
    <xf numFmtId="180" fontId="20" fillId="93" borderId="0" applyNumberFormat="0" applyFont="0" applyBorder="0" applyAlignment="0" applyProtection="0"/>
    <xf numFmtId="180" fontId="20" fillId="93" borderId="0" applyNumberFormat="0" applyFont="0" applyBorder="0" applyAlignment="0" applyProtection="0"/>
    <xf numFmtId="0" fontId="20" fillId="93" borderId="0" applyNumberFormat="0" applyFont="0" applyBorder="0" applyAlignment="0" applyProtection="0"/>
    <xf numFmtId="0" fontId="43" fillId="0" borderId="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54" borderId="26" applyNumberFormat="0" applyFont="0" applyAlignment="0" applyProtection="0"/>
    <xf numFmtId="0" fontId="20" fillId="54" borderId="26" applyNumberFormat="0" applyFont="0" applyAlignment="0" applyProtection="0"/>
    <xf numFmtId="0" fontId="20" fillId="0" borderId="0"/>
    <xf numFmtId="0" fontId="20" fillId="54" borderId="26" applyNumberFormat="0" applyFont="0" applyAlignment="0" applyProtection="0"/>
    <xf numFmtId="0" fontId="20" fillId="54" borderId="26" applyNumberFormat="0" applyFont="0" applyAlignment="0" applyProtection="0"/>
    <xf numFmtId="0" fontId="79" fillId="43" borderId="50" applyNumberFormat="0" applyFont="0" applyAlignment="0" applyProtection="0"/>
    <xf numFmtId="0" fontId="20" fillId="0" borderId="0"/>
    <xf numFmtId="180" fontId="20" fillId="12" borderId="22" applyNumberFormat="0" applyFont="0" applyAlignment="0" applyProtection="0"/>
    <xf numFmtId="0" fontId="20" fillId="54" borderId="26"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54" borderId="26" applyNumberFormat="0" applyFont="0" applyAlignment="0" applyProtection="0"/>
    <xf numFmtId="0" fontId="20" fillId="0" borderId="0"/>
    <xf numFmtId="0" fontId="20" fillId="0" borderId="0"/>
    <xf numFmtId="0" fontId="20" fillId="0" borderId="0"/>
    <xf numFmtId="0" fontId="79" fillId="43" borderId="50" applyNumberFormat="0" applyFont="0" applyAlignment="0" applyProtection="0"/>
    <xf numFmtId="0" fontId="20" fillId="0" borderId="0"/>
    <xf numFmtId="0" fontId="20" fillId="54" borderId="26"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54" borderId="26" applyNumberFormat="0" applyFont="0" applyAlignment="0" applyProtection="0"/>
    <xf numFmtId="0" fontId="17" fillId="12" borderId="22" applyNumberFormat="0" applyFont="0" applyAlignment="0" applyProtection="0"/>
    <xf numFmtId="0" fontId="79" fillId="43" borderId="50" applyNumberFormat="0" applyFont="0" applyAlignment="0" applyProtection="0"/>
    <xf numFmtId="0" fontId="39" fillId="54" borderId="26"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54" borderId="26" applyNumberFormat="0" applyFont="0" applyAlignment="0" applyProtection="0"/>
    <xf numFmtId="0" fontId="20" fillId="0" borderId="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0" borderId="0"/>
    <xf numFmtId="0" fontId="79" fillId="43" borderId="50"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0" borderId="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180" fontId="20" fillId="12" borderId="22" applyNumberFormat="0" applyFont="0" applyAlignment="0" applyProtection="0"/>
    <xf numFmtId="0" fontId="20" fillId="0" borderId="0"/>
    <xf numFmtId="0" fontId="20" fillId="0" borderId="0"/>
    <xf numFmtId="0" fontId="142" fillId="0" borderId="4"/>
    <xf numFmtId="222" fontId="20" fillId="0" borderId="0" applyFont="0" applyFill="0" applyBorder="0" applyAlignment="0" applyProtection="0"/>
    <xf numFmtId="191" fontId="20" fillId="0" borderId="0" applyFont="0" applyFill="0" applyBorder="0" applyAlignment="0" applyProtection="0"/>
    <xf numFmtId="223" fontId="20" fillId="0" borderId="0" applyFont="0" applyFill="0" applyBorder="0" applyAlignment="0" applyProtection="0"/>
    <xf numFmtId="0" fontId="143" fillId="46" borderId="51" applyNumberFormat="0" applyAlignment="0" applyProtection="0"/>
    <xf numFmtId="0" fontId="143" fillId="46" borderId="51" applyNumberFormat="0" applyAlignment="0" applyProtection="0"/>
    <xf numFmtId="0" fontId="20" fillId="0" borderId="0"/>
    <xf numFmtId="0" fontId="32" fillId="10" borderId="19" applyNumberFormat="0" applyAlignment="0" applyProtection="0"/>
    <xf numFmtId="0" fontId="143" fillId="70" borderId="51" applyNumberFormat="0" applyAlignment="0" applyProtection="0"/>
    <xf numFmtId="0" fontId="20" fillId="0" borderId="0"/>
    <xf numFmtId="0" fontId="143" fillId="46" borderId="51" applyNumberFormat="0" applyAlignment="0" applyProtection="0"/>
    <xf numFmtId="0" fontId="20" fillId="0" borderId="0"/>
    <xf numFmtId="0" fontId="20" fillId="0" borderId="0"/>
    <xf numFmtId="0" fontId="20" fillId="0" borderId="0"/>
    <xf numFmtId="0" fontId="143" fillId="70" borderId="51" applyNumberFormat="0" applyAlignment="0" applyProtection="0"/>
    <xf numFmtId="0" fontId="20" fillId="0" borderId="0"/>
    <xf numFmtId="0" fontId="20" fillId="0" borderId="0"/>
    <xf numFmtId="0" fontId="20" fillId="0" borderId="0"/>
    <xf numFmtId="0" fontId="143" fillId="70" borderId="51" applyNumberFormat="0" applyAlignment="0" applyProtection="0"/>
    <xf numFmtId="0" fontId="20" fillId="0" borderId="0"/>
    <xf numFmtId="0" fontId="20" fillId="0" borderId="0"/>
    <xf numFmtId="0" fontId="20" fillId="0" borderId="0"/>
    <xf numFmtId="0" fontId="143" fillId="70" borderId="51" applyNumberFormat="0" applyAlignment="0" applyProtection="0"/>
    <xf numFmtId="0" fontId="20" fillId="0" borderId="0"/>
    <xf numFmtId="0" fontId="62" fillId="87" borderId="35" applyNumberFormat="0" applyAlignment="0" applyProtection="0"/>
    <xf numFmtId="224" fontId="20" fillId="0" borderId="0" applyFont="0" applyFill="0" applyBorder="0" applyAlignment="0" applyProtection="0"/>
    <xf numFmtId="224"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10" fontId="20" fillId="0" borderId="0" applyFont="0" applyFill="0" applyBorder="0" applyAlignment="0" applyProtection="0"/>
    <xf numFmtId="0" fontId="20" fillId="0" borderId="0"/>
    <xf numFmtId="0" fontId="20"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9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44"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0" fontId="20" fillId="0" borderId="0"/>
    <xf numFmtId="0" fontId="20"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145" fillId="67" borderId="0"/>
    <xf numFmtId="0" fontId="20" fillId="0" borderId="0"/>
    <xf numFmtId="0" fontId="20" fillId="0" borderId="0"/>
    <xf numFmtId="2" fontId="146" fillId="67" borderId="0">
      <alignment horizontal="center"/>
    </xf>
    <xf numFmtId="0" fontId="20" fillId="0" borderId="0"/>
    <xf numFmtId="0" fontId="20" fillId="0" borderId="0"/>
    <xf numFmtId="2" fontId="79" fillId="94" borderId="0">
      <protection locked="0"/>
    </xf>
    <xf numFmtId="0" fontId="20" fillId="0" borderId="0"/>
    <xf numFmtId="0" fontId="20" fillId="0" borderId="0"/>
    <xf numFmtId="1" fontId="79" fillId="80" borderId="0"/>
    <xf numFmtId="0" fontId="72" fillId="95" borderId="0" applyNumberFormat="0" applyAlignment="0" applyProtection="0"/>
    <xf numFmtId="0" fontId="20" fillId="0" borderId="0"/>
    <xf numFmtId="0" fontId="20" fillId="0" borderId="0"/>
    <xf numFmtId="184" fontId="147" fillId="80" borderId="0" applyBorder="0" applyAlignment="0">
      <protection hidden="1"/>
    </xf>
    <xf numFmtId="0" fontId="20" fillId="0" borderId="0"/>
    <xf numFmtId="0" fontId="20" fillId="0" borderId="0"/>
    <xf numFmtId="1" fontId="147" fillId="80" borderId="0">
      <alignment horizontal="center"/>
    </xf>
    <xf numFmtId="0" fontId="20" fillId="0" borderId="0"/>
    <xf numFmtId="0" fontId="20" fillId="0" borderId="0"/>
    <xf numFmtId="0" fontId="20" fillId="0" borderId="0"/>
    <xf numFmtId="0" fontId="148" fillId="76" borderId="52" applyNumberFormat="0" applyAlignment="0" applyProtection="0">
      <alignment horizontal="center" vertical="center"/>
    </xf>
    <xf numFmtId="0" fontId="20" fillId="0" borderId="0"/>
    <xf numFmtId="0" fontId="20" fillId="0" borderId="0"/>
    <xf numFmtId="220" fontId="98" fillId="0" borderId="0"/>
    <xf numFmtId="0" fontId="149" fillId="0" borderId="0" applyNumberFormat="0" applyFont="0" applyFill="0" applyBorder="0" applyAlignment="0">
      <alignment vertical="center"/>
      <protection hidden="1"/>
    </xf>
    <xf numFmtId="0" fontId="20" fillId="0" borderId="0"/>
    <xf numFmtId="180" fontId="149" fillId="0" borderId="0" applyNumberFormat="0" applyFill="0" applyBorder="0" applyProtection="0">
      <alignment horizontal="left"/>
    </xf>
    <xf numFmtId="180" fontId="149" fillId="0" borderId="0" applyNumberFormat="0" applyFill="0" applyBorder="0" applyProtection="0">
      <alignment horizontal="left"/>
    </xf>
    <xf numFmtId="180" fontId="149" fillId="0" borderId="0" applyNumberFormat="0" applyFill="0" applyBorder="0" applyProtection="0">
      <alignment horizontal="left"/>
    </xf>
    <xf numFmtId="0" fontId="149" fillId="0" borderId="0" applyNumberFormat="0" applyFill="0" applyBorder="0" applyProtection="0">
      <alignment horizontal="left"/>
    </xf>
    <xf numFmtId="194" fontId="149" fillId="0" borderId="0" applyNumberFormat="0" applyFill="0" applyBorder="0" applyProtection="0">
      <alignment horizontal="left"/>
    </xf>
    <xf numFmtId="180" fontId="149" fillId="0" borderId="0" applyNumberFormat="0" applyFill="0" applyBorder="0" applyProtection="0">
      <alignment horizontal="left"/>
    </xf>
    <xf numFmtId="194" fontId="149" fillId="0" borderId="0" applyNumberFormat="0" applyFill="0" applyBorder="0" applyProtection="0">
      <alignment horizontal="left"/>
    </xf>
    <xf numFmtId="180" fontId="149" fillId="0" borderId="0" applyNumberFormat="0" applyFill="0" applyBorder="0" applyProtection="0">
      <alignment horizontal="left"/>
    </xf>
    <xf numFmtId="194" fontId="149" fillId="0" borderId="0" applyNumberFormat="0" applyFill="0" applyBorder="0" applyProtection="0">
      <alignment horizontal="left"/>
    </xf>
    <xf numFmtId="180" fontId="149" fillId="0" borderId="0" applyNumberFormat="0" applyFill="0" applyBorder="0" applyProtection="0">
      <alignment horizontal="left"/>
    </xf>
    <xf numFmtId="180" fontId="149" fillId="0" borderId="0" applyNumberFormat="0" applyFill="0" applyBorder="0" applyProtection="0">
      <alignment horizontal="left"/>
    </xf>
    <xf numFmtId="0" fontId="149" fillId="0" borderId="0" applyNumberFormat="0" applyFill="0" applyBorder="0" applyProtection="0">
      <alignment horizontal="left"/>
    </xf>
    <xf numFmtId="0" fontId="149" fillId="0" borderId="0" applyNumberFormat="0" applyFill="0" applyBorder="0" applyProtection="0">
      <alignment horizontal="left"/>
    </xf>
    <xf numFmtId="0" fontId="20" fillId="0" borderId="0"/>
    <xf numFmtId="217" fontId="150" fillId="80" borderId="0"/>
    <xf numFmtId="180" fontId="86" fillId="0" borderId="0" applyNumberFormat="0" applyFill="0" applyBorder="0" applyProtection="0">
      <alignment horizontal="left"/>
    </xf>
    <xf numFmtId="0" fontId="86" fillId="0" borderId="0" applyNumberFormat="0" applyFill="0" applyBorder="0" applyProtection="0">
      <alignment horizontal="left"/>
    </xf>
    <xf numFmtId="194" fontId="86" fillId="0" borderId="0" applyNumberFormat="0" applyFill="0" applyBorder="0" applyProtection="0">
      <alignment horizontal="left"/>
    </xf>
    <xf numFmtId="180" fontId="86" fillId="0" borderId="0" applyNumberFormat="0" applyFill="0" applyBorder="0" applyProtection="0">
      <alignment horizontal="left"/>
    </xf>
    <xf numFmtId="194" fontId="86" fillId="0" borderId="0" applyNumberFormat="0" applyFill="0" applyBorder="0" applyProtection="0">
      <alignment horizontal="left"/>
    </xf>
    <xf numFmtId="180" fontId="86" fillId="0" borderId="0" applyNumberFormat="0" applyFill="0" applyBorder="0" applyProtection="0">
      <alignment horizontal="left"/>
    </xf>
    <xf numFmtId="194" fontId="86" fillId="0" borderId="0" applyNumberFormat="0" applyFill="0" applyBorder="0" applyProtection="0">
      <alignment horizontal="left"/>
    </xf>
    <xf numFmtId="180" fontId="86" fillId="0" borderId="0" applyNumberFormat="0" applyFill="0" applyBorder="0" applyProtection="0">
      <alignment horizontal="left"/>
    </xf>
    <xf numFmtId="180" fontId="86" fillId="0" borderId="0" applyNumberFormat="0" applyFill="0" applyBorder="0" applyProtection="0">
      <alignment horizontal="left"/>
    </xf>
    <xf numFmtId="0" fontId="86" fillId="0" borderId="0" applyNumberFormat="0" applyFill="0" applyBorder="0" applyProtection="0">
      <alignment horizontal="left"/>
    </xf>
    <xf numFmtId="0" fontId="86" fillId="0" borderId="0" applyNumberFormat="0" applyFill="0" applyBorder="0" applyProtection="0">
      <alignment horizontal="left"/>
    </xf>
    <xf numFmtId="180" fontId="48" fillId="93" borderId="53"/>
    <xf numFmtId="0" fontId="20" fillId="0" borderId="0"/>
    <xf numFmtId="0" fontId="20" fillId="0" borderId="0"/>
    <xf numFmtId="1" fontId="124" fillId="0" borderId="0" applyNumberFormat="0" applyFont="0" applyBorder="0" applyAlignment="0" applyProtection="0">
      <alignment horizontal="right"/>
    </xf>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Protection="0">
      <alignment horizontal="right" wrapText="1"/>
    </xf>
    <xf numFmtId="0" fontId="20" fillId="0" borderId="0"/>
    <xf numFmtId="0" fontId="20" fillId="0" borderId="0"/>
    <xf numFmtId="0" fontId="20" fillId="0" borderId="0"/>
    <xf numFmtId="0" fontId="20" fillId="0" borderId="0"/>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xf numFmtId="0" fontId="20" fillId="0" borderId="0" applyNumberFormat="0" applyFill="0" applyBorder="0" applyProtection="0">
      <alignment horizontal="right" wrapText="1"/>
    </xf>
    <xf numFmtId="0" fontId="20" fillId="0" borderId="0" applyNumberFormat="0" applyFill="0" applyBorder="0" applyProtection="0">
      <alignment horizontal="right" wrapText="1"/>
    </xf>
    <xf numFmtId="0" fontId="20" fillId="0" borderId="0"/>
    <xf numFmtId="49" fontId="20" fillId="0" borderId="1" applyFill="0" applyProtection="0">
      <alignment horizontal="right"/>
    </xf>
    <xf numFmtId="49" fontId="20" fillId="0" borderId="1" applyFill="0" applyProtection="0">
      <alignment horizontal="right"/>
    </xf>
    <xf numFmtId="0" fontId="20" fillId="0" borderId="0"/>
    <xf numFmtId="0" fontId="20" fillId="0" borderId="0"/>
    <xf numFmtId="0" fontId="151" fillId="0" borderId="0" applyNumberFormat="0" applyFill="0" applyBorder="0" applyAlignment="0" applyProtection="0">
      <protection locked="0"/>
    </xf>
    <xf numFmtId="0" fontId="20" fillId="0" borderId="0"/>
    <xf numFmtId="0" fontId="20" fillId="0" borderId="0"/>
    <xf numFmtId="226" fontId="152" fillId="0" borderId="0" applyNumberFormat="0" applyFill="0" applyBorder="0" applyAlignment="0" applyProtection="0">
      <alignment horizontal="right" vertical="center" wrapText="1"/>
    </xf>
    <xf numFmtId="0" fontId="20" fillId="0" borderId="0"/>
    <xf numFmtId="0" fontId="20" fillId="0" borderId="0"/>
    <xf numFmtId="0" fontId="20" fillId="0" borderId="0"/>
    <xf numFmtId="0" fontId="153" fillId="0" borderId="0" applyNumberFormat="0" applyFill="0" applyBorder="0" applyAlignment="0" applyProtection="0"/>
    <xf numFmtId="0" fontId="20" fillId="0" borderId="0"/>
    <xf numFmtId="0" fontId="20" fillId="0" borderId="0"/>
    <xf numFmtId="227" fontId="154" fillId="0" borderId="0" applyNumberFormat="0" applyFill="0" applyBorder="0" applyAlignment="0" applyProtection="0">
      <alignment horizontal="right" vertical="center"/>
    </xf>
    <xf numFmtId="0" fontId="20" fillId="0" borderId="0"/>
    <xf numFmtId="0" fontId="20" fillId="0" borderId="0"/>
    <xf numFmtId="0" fontId="20" fillId="0" borderId="0"/>
    <xf numFmtId="0" fontId="155" fillId="96" borderId="33"/>
    <xf numFmtId="0" fontId="20" fillId="0" borderId="0"/>
    <xf numFmtId="0" fontId="20" fillId="0" borderId="0"/>
    <xf numFmtId="0" fontId="155" fillId="0" borderId="0"/>
    <xf numFmtId="0" fontId="20" fillId="0" borderId="0"/>
    <xf numFmtId="0" fontId="20" fillId="0" borderId="0"/>
    <xf numFmtId="0" fontId="155" fillId="0" borderId="0"/>
    <xf numFmtId="0" fontId="20" fillId="0" borderId="0"/>
    <xf numFmtId="0" fontId="20" fillId="0" borderId="0"/>
    <xf numFmtId="0" fontId="155" fillId="0" borderId="0"/>
    <xf numFmtId="0" fontId="20" fillId="0" borderId="0"/>
    <xf numFmtId="0" fontId="20" fillId="0" borderId="0"/>
    <xf numFmtId="0" fontId="20" fillId="0" borderId="0"/>
    <xf numFmtId="220" fontId="156" fillId="0" borderId="0"/>
    <xf numFmtId="0" fontId="20" fillId="0" borderId="0"/>
    <xf numFmtId="0" fontId="20" fillId="0" borderId="0"/>
    <xf numFmtId="217" fontId="66" fillId="97" borderId="0"/>
    <xf numFmtId="0" fontId="20" fillId="0" borderId="0"/>
    <xf numFmtId="0" fontId="20" fillId="0" borderId="0"/>
    <xf numFmtId="196" fontId="86" fillId="0" borderId="0"/>
    <xf numFmtId="0" fontId="20" fillId="0" borderId="0"/>
    <xf numFmtId="0" fontId="20" fillId="0" borderId="0"/>
    <xf numFmtId="228" fontId="157" fillId="80" borderId="5" applyAlignment="0"/>
    <xf numFmtId="0" fontId="20" fillId="0" borderId="0"/>
    <xf numFmtId="0" fontId="20" fillId="0" borderId="0"/>
    <xf numFmtId="229" fontId="158" fillId="0" borderId="0"/>
    <xf numFmtId="0" fontId="20" fillId="0" borderId="0"/>
    <xf numFmtId="0" fontId="20" fillId="0" borderId="0"/>
    <xf numFmtId="220" fontId="159" fillId="98" borderId="0" applyFont="0" applyBorder="0" applyAlignment="0">
      <alignment vertical="top" wrapText="1"/>
    </xf>
    <xf numFmtId="0" fontId="20" fillId="0" borderId="0"/>
    <xf numFmtId="0" fontId="20" fillId="0" borderId="0"/>
    <xf numFmtId="220" fontId="160" fillId="98" borderId="0" applyFont="0" applyAlignment="0">
      <alignment horizontal="justify" vertical="top" wrapText="1"/>
    </xf>
    <xf numFmtId="0" fontId="20" fillId="0" borderId="0"/>
    <xf numFmtId="0" fontId="20" fillId="0" borderId="0"/>
    <xf numFmtId="220" fontId="161" fillId="98" borderId="0">
      <alignment vertical="top" wrapText="1"/>
    </xf>
    <xf numFmtId="0" fontId="162" fillId="78" borderId="7">
      <alignment wrapText="1"/>
    </xf>
    <xf numFmtId="0" fontId="20" fillId="0" borderId="0"/>
    <xf numFmtId="0" fontId="20" fillId="0" borderId="0"/>
    <xf numFmtId="220" fontId="163" fillId="98" borderId="54" applyBorder="0">
      <alignment horizontal="right" vertical="top" wrapText="1"/>
    </xf>
    <xf numFmtId="0" fontId="20" fillId="99" borderId="51" applyNumberFormat="0" applyFont="0" applyBorder="0" applyAlignment="0" applyProtection="0">
      <alignment horizontal="center" vertical="center" wrapText="1"/>
      <protection hidden="1"/>
    </xf>
    <xf numFmtId="0" fontId="20" fillId="0" borderId="0"/>
    <xf numFmtId="0" fontId="20" fillId="0" borderId="0"/>
    <xf numFmtId="0" fontId="20" fillId="0" borderId="0"/>
    <xf numFmtId="0" fontId="20" fillId="0" borderId="55"/>
    <xf numFmtId="0" fontId="20" fillId="0" borderId="0"/>
    <xf numFmtId="0" fontId="20" fillId="0" borderId="0"/>
    <xf numFmtId="0" fontId="20" fillId="0" borderId="0"/>
    <xf numFmtId="0" fontId="20" fillId="0" borderId="0"/>
    <xf numFmtId="0" fontId="20" fillId="0" borderId="55"/>
    <xf numFmtId="0" fontId="20" fillId="0" borderId="55"/>
    <xf numFmtId="0" fontId="20" fillId="0" borderId="55"/>
    <xf numFmtId="0" fontId="20" fillId="0" borderId="0"/>
    <xf numFmtId="0" fontId="20" fillId="0" borderId="55"/>
    <xf numFmtId="0" fontId="20" fillId="0" borderId="55"/>
    <xf numFmtId="0" fontId="20" fillId="0" borderId="0"/>
    <xf numFmtId="49" fontId="90" fillId="0" borderId="0" applyFont="0" applyFill="0" applyBorder="0" applyAlignment="0" applyProtection="0"/>
    <xf numFmtId="0" fontId="164" fillId="0" borderId="0" applyNumberFormat="0" applyFill="0" applyBorder="0" applyAlignment="0" applyProtection="0"/>
    <xf numFmtId="0" fontId="20" fillId="0" borderId="0"/>
    <xf numFmtId="0" fontId="20" fillId="0" borderId="0"/>
    <xf numFmtId="0" fontId="20" fillId="0" borderId="0"/>
    <xf numFmtId="196" fontId="116" fillId="0" borderId="0"/>
    <xf numFmtId="0" fontId="20" fillId="0" borderId="0"/>
    <xf numFmtId="0" fontId="164" fillId="0" borderId="0" applyNumberFormat="0" applyFill="0" applyBorder="0" applyAlignment="0" applyProtection="0"/>
    <xf numFmtId="0" fontId="24" fillId="0" borderId="0" applyNumberFormat="0" applyFill="0" applyBorder="0" applyAlignment="0" applyProtection="0"/>
    <xf numFmtId="0" fontId="20" fillId="0" borderId="0"/>
    <xf numFmtId="0" fontId="20" fillId="0" borderId="0"/>
    <xf numFmtId="196" fontId="116" fillId="0" borderId="0"/>
    <xf numFmtId="0" fontId="20" fillId="0" borderId="0"/>
    <xf numFmtId="0" fontId="21" fillId="0" borderId="0"/>
    <xf numFmtId="0" fontId="20" fillId="0" borderId="0"/>
    <xf numFmtId="196" fontId="116" fillId="0" borderId="0"/>
    <xf numFmtId="0" fontId="20" fillId="0" borderId="0"/>
    <xf numFmtId="0" fontId="20" fillId="0" borderId="0"/>
    <xf numFmtId="0" fontId="20" fillId="0" borderId="0"/>
    <xf numFmtId="196" fontId="116" fillId="0" borderId="0"/>
    <xf numFmtId="0" fontId="20" fillId="0" borderId="0"/>
    <xf numFmtId="0" fontId="20" fillId="0" borderId="0"/>
    <xf numFmtId="0" fontId="20" fillId="0" borderId="0"/>
    <xf numFmtId="177" fontId="165" fillId="0" borderId="0"/>
    <xf numFmtId="0" fontId="41" fillId="0" borderId="56" applyNumberFormat="0" applyFill="0" applyAlignment="0" applyProtection="0"/>
    <xf numFmtId="0" fontId="41" fillId="0" borderId="56" applyNumberFormat="0" applyFill="0" applyAlignment="0" applyProtection="0"/>
    <xf numFmtId="0" fontId="20" fillId="0" borderId="0"/>
    <xf numFmtId="0" fontId="16" fillId="0" borderId="23" applyNumberFormat="0" applyFill="0" applyAlignment="0" applyProtection="0"/>
    <xf numFmtId="0" fontId="41" fillId="0" borderId="57" applyNumberFormat="0" applyFill="0" applyAlignment="0" applyProtection="0"/>
    <xf numFmtId="0" fontId="20" fillId="0" borderId="0"/>
    <xf numFmtId="0" fontId="41" fillId="0" borderId="56" applyNumberFormat="0" applyFill="0" applyAlignment="0" applyProtection="0"/>
    <xf numFmtId="0" fontId="20" fillId="0" borderId="0"/>
    <xf numFmtId="0" fontId="20" fillId="0" borderId="0"/>
    <xf numFmtId="0" fontId="20" fillId="0" borderId="0"/>
    <xf numFmtId="0" fontId="41" fillId="0" borderId="57" applyNumberFormat="0" applyFill="0" applyAlignment="0" applyProtection="0"/>
    <xf numFmtId="0" fontId="20" fillId="0" borderId="0"/>
    <xf numFmtId="0" fontId="20" fillId="0" borderId="0"/>
    <xf numFmtId="0" fontId="20" fillId="0" borderId="0"/>
    <xf numFmtId="0" fontId="41" fillId="0" borderId="57" applyNumberFormat="0" applyFill="0" applyAlignment="0" applyProtection="0"/>
    <xf numFmtId="0" fontId="20" fillId="0" borderId="0"/>
    <xf numFmtId="0" fontId="20" fillId="0" borderId="0"/>
    <xf numFmtId="0" fontId="20" fillId="0" borderId="0"/>
    <xf numFmtId="0" fontId="41" fillId="0" borderId="57" applyNumberFormat="0" applyFill="0" applyAlignment="0" applyProtection="0"/>
    <xf numFmtId="0" fontId="20" fillId="0" borderId="0"/>
    <xf numFmtId="0" fontId="20" fillId="0" borderId="0"/>
    <xf numFmtId="0" fontId="20" fillId="0" borderId="0"/>
    <xf numFmtId="212" fontId="166" fillId="0" borderId="5"/>
    <xf numFmtId="0" fontId="20" fillId="0" borderId="0"/>
    <xf numFmtId="0" fontId="20" fillId="0" borderId="0"/>
    <xf numFmtId="0" fontId="20" fillId="0" borderId="0"/>
    <xf numFmtId="218" fontId="65" fillId="0" borderId="58" applyAlignment="0"/>
    <xf numFmtId="0" fontId="20" fillId="0" borderId="0"/>
    <xf numFmtId="0" fontId="20" fillId="0" borderId="0"/>
    <xf numFmtId="219" fontId="65" fillId="0" borderId="58" applyAlignment="0"/>
    <xf numFmtId="220" fontId="65" fillId="0" borderId="58" applyAlignment="0">
      <alignment horizontal="right"/>
    </xf>
    <xf numFmtId="220" fontId="65" fillId="0" borderId="58" applyAlignment="0">
      <alignment horizontal="right"/>
    </xf>
    <xf numFmtId="220" fontId="65" fillId="0" borderId="58" applyAlignment="0">
      <alignment horizontal="right"/>
    </xf>
    <xf numFmtId="0" fontId="20" fillId="0" borderId="0"/>
    <xf numFmtId="0" fontId="20" fillId="0" borderId="0"/>
    <xf numFmtId="0" fontId="20" fillId="0" borderId="0"/>
    <xf numFmtId="0" fontId="20" fillId="0" borderId="0"/>
    <xf numFmtId="220" fontId="65" fillId="0" borderId="58" applyAlignment="0">
      <alignment horizontal="right"/>
    </xf>
    <xf numFmtId="220" fontId="65" fillId="0" borderId="58" applyAlignment="0">
      <alignment horizontal="right"/>
    </xf>
    <xf numFmtId="220" fontId="65" fillId="0" borderId="58" applyAlignment="0">
      <alignment horizontal="right"/>
    </xf>
    <xf numFmtId="220" fontId="65" fillId="0" borderId="58" applyAlignment="0">
      <alignment horizontal="right"/>
    </xf>
    <xf numFmtId="220" fontId="65" fillId="0" borderId="58" applyAlignment="0">
      <alignment horizontal="right"/>
    </xf>
    <xf numFmtId="220" fontId="65" fillId="0" borderId="58" applyAlignment="0">
      <alignment horizontal="right"/>
    </xf>
    <xf numFmtId="220" fontId="65" fillId="0" borderId="58" applyAlignment="0">
      <alignment horizontal="right"/>
    </xf>
    <xf numFmtId="220" fontId="65" fillId="0" borderId="58" applyAlignment="0">
      <alignment horizontal="right"/>
    </xf>
    <xf numFmtId="0" fontId="20" fillId="0" borderId="0"/>
    <xf numFmtId="1" fontId="167" fillId="0" borderId="0">
      <alignment horizontal="right"/>
      <protection locked="0"/>
    </xf>
    <xf numFmtId="0" fontId="20" fillId="0" borderId="0"/>
    <xf numFmtId="0" fontId="20" fillId="0" borderId="0"/>
    <xf numFmtId="0" fontId="20" fillId="0" borderId="0"/>
    <xf numFmtId="0" fontId="20" fillId="0" borderId="0"/>
    <xf numFmtId="184" fontId="147" fillId="80" borderId="8" applyBorder="0">
      <alignment horizontal="right" vertical="center"/>
      <protection locked="0"/>
    </xf>
    <xf numFmtId="0" fontId="20" fillId="0" borderId="0"/>
    <xf numFmtId="0" fontId="20" fillId="0" borderId="0"/>
    <xf numFmtId="0" fontId="20" fillId="0" borderId="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36" fillId="0" borderId="0" applyNumberFormat="0" applyFill="0" applyBorder="0" applyAlignment="0" applyProtection="0"/>
    <xf numFmtId="0" fontId="168" fillId="0" borderId="0" applyNumberFormat="0" applyFill="0" applyBorder="0" applyAlignment="0" applyProtection="0"/>
    <xf numFmtId="0" fontId="20" fillId="0" borderId="0"/>
    <xf numFmtId="0" fontId="168" fillId="0" borderId="0" applyNumberFormat="0" applyFill="0" applyBorder="0" applyAlignment="0" applyProtection="0"/>
    <xf numFmtId="0" fontId="20" fillId="0" borderId="0"/>
    <xf numFmtId="0" fontId="20" fillId="0" borderId="0"/>
    <xf numFmtId="0" fontId="20" fillId="0" borderId="0"/>
    <xf numFmtId="0" fontId="168" fillId="0" borderId="0" applyNumberFormat="0" applyFill="0" applyBorder="0" applyAlignment="0" applyProtection="0"/>
    <xf numFmtId="0" fontId="20" fillId="0" borderId="0"/>
    <xf numFmtId="0" fontId="168" fillId="0" borderId="0" applyNumberFormat="0" applyFill="0" applyBorder="0" applyAlignment="0" applyProtection="0"/>
    <xf numFmtId="0" fontId="20" fillId="0" borderId="0"/>
    <xf numFmtId="0" fontId="20" fillId="0" borderId="0"/>
    <xf numFmtId="0" fontId="20" fillId="0" borderId="0"/>
    <xf numFmtId="230" fontId="66" fillId="37" borderId="28" applyNumberFormat="0">
      <alignment horizontal="center" wrapText="1"/>
    </xf>
    <xf numFmtId="0" fontId="20" fillId="0" borderId="0"/>
    <xf numFmtId="0" fontId="20" fillId="0" borderId="0"/>
    <xf numFmtId="0" fontId="20" fillId="0" borderId="0"/>
    <xf numFmtId="0" fontId="20" fillId="37" borderId="0" applyBorder="0" applyProtection="0"/>
    <xf numFmtId="0" fontId="20" fillId="0" borderId="0"/>
    <xf numFmtId="0" fontId="20" fillId="0" borderId="0"/>
    <xf numFmtId="0" fontId="20" fillId="0" borderId="0"/>
    <xf numFmtId="0" fontId="20" fillId="0" borderId="0"/>
    <xf numFmtId="0" fontId="20" fillId="37" borderId="0" applyBorder="0" applyProtection="0"/>
    <xf numFmtId="0" fontId="20" fillId="37" borderId="0" applyBorder="0" applyProtection="0"/>
    <xf numFmtId="0" fontId="20" fillId="37" borderId="0" applyBorder="0" applyProtection="0"/>
    <xf numFmtId="0" fontId="20" fillId="0" borderId="0"/>
    <xf numFmtId="0" fontId="20" fillId="37" borderId="0" applyBorder="0" applyProtection="0"/>
    <xf numFmtId="0" fontId="20" fillId="37" borderId="0" applyBorder="0" applyProtection="0"/>
    <xf numFmtId="0" fontId="20" fillId="0" borderId="0"/>
    <xf numFmtId="0" fontId="20" fillId="0" borderId="0"/>
    <xf numFmtId="0" fontId="20" fillId="0" borderId="0"/>
    <xf numFmtId="0" fontId="20" fillId="37" borderId="0">
      <alignment horizontal="right"/>
    </xf>
    <xf numFmtId="0" fontId="20" fillId="0" borderId="0"/>
    <xf numFmtId="0" fontId="20" fillId="0" borderId="0"/>
    <xf numFmtId="0" fontId="20" fillId="0" borderId="0"/>
    <xf numFmtId="9" fontId="20" fillId="0" borderId="0" applyFill="0" applyBorder="0" applyAlignment="0" applyProtection="0"/>
    <xf numFmtId="0" fontId="20" fillId="0" borderId="0"/>
    <xf numFmtId="0" fontId="20" fillId="0" borderId="0"/>
    <xf numFmtId="0" fontId="20" fillId="0" borderId="0"/>
    <xf numFmtId="0" fontId="20" fillId="0" borderId="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0" fillId="0" borderId="0"/>
    <xf numFmtId="9" fontId="20" fillId="0" borderId="0" applyFill="0" applyBorder="0" applyAlignment="0" applyProtection="0"/>
    <xf numFmtId="9" fontId="20" fillId="0" borderId="0" applyFill="0" applyBorder="0" applyAlignment="0" applyProtection="0"/>
    <xf numFmtId="0" fontId="20" fillId="0" borderId="0"/>
    <xf numFmtId="0" fontId="20" fillId="0" borderId="0"/>
    <xf numFmtId="0" fontId="20" fillId="0" borderId="0"/>
    <xf numFmtId="0" fontId="169" fillId="0" borderId="0" applyNumberFormat="0" applyAlignment="0"/>
    <xf numFmtId="0" fontId="20" fillId="0" borderId="0"/>
    <xf numFmtId="0" fontId="20" fillId="0" borderId="0"/>
    <xf numFmtId="0" fontId="170" fillId="37" borderId="0" applyNumberFormat="0" applyAlignment="0"/>
    <xf numFmtId="0" fontId="20" fillId="0" borderId="0"/>
    <xf numFmtId="0" fontId="20" fillId="0" borderId="0"/>
    <xf numFmtId="49" fontId="22" fillId="37" borderId="0">
      <alignment horizontal="right"/>
    </xf>
    <xf numFmtId="0" fontId="20" fillId="0" borderId="0"/>
    <xf numFmtId="0" fontId="20" fillId="0" borderId="0"/>
    <xf numFmtId="230" fontId="66" fillId="37" borderId="28">
      <alignment horizontal="right" wrapText="1"/>
    </xf>
    <xf numFmtId="0" fontId="20" fillId="0" borderId="0"/>
    <xf numFmtId="0" fontId="20" fillId="0" borderId="0"/>
    <xf numFmtId="0" fontId="165" fillId="0" borderId="58" applyFont="0" applyFill="0" applyBorder="0" applyAlignment="0" applyProtection="0"/>
    <xf numFmtId="0" fontId="20" fillId="0" borderId="0"/>
    <xf numFmtId="0" fontId="20" fillId="0" borderId="0"/>
    <xf numFmtId="195" fontId="157" fillId="80" borderId="12" applyNumberFormat="0" applyBorder="0" applyAlignment="0"/>
    <xf numFmtId="0" fontId="20" fillId="0" borderId="0"/>
    <xf numFmtId="0" fontId="20" fillId="0" borderId="0"/>
    <xf numFmtId="230" fontId="22" fillId="78" borderId="5" applyAlignment="0">
      <alignment horizontal="right"/>
    </xf>
    <xf numFmtId="0" fontId="20" fillId="0" borderId="0"/>
    <xf numFmtId="0" fontId="20" fillId="0" borderId="0"/>
    <xf numFmtId="230" fontId="22" fillId="97" borderId="5" applyAlignment="0">
      <alignment horizontal="left"/>
    </xf>
    <xf numFmtId="180" fontId="48" fillId="0" borderId="0"/>
    <xf numFmtId="0" fontId="20" fillId="0" borderId="0"/>
    <xf numFmtId="0" fontId="171" fillId="0" borderId="0"/>
    <xf numFmtId="0" fontId="172" fillId="0" borderId="0"/>
    <xf numFmtId="167" fontId="20" fillId="0" borderId="0" applyFont="0" applyFill="0" applyBorder="0" applyAlignment="0" applyProtection="0"/>
    <xf numFmtId="167" fontId="20" fillId="0" borderId="0" applyFont="0" applyFill="0" applyBorder="0" applyAlignment="0" applyProtection="0"/>
    <xf numFmtId="0" fontId="17" fillId="0" borderId="0"/>
    <xf numFmtId="0" fontId="17" fillId="0" borderId="0"/>
    <xf numFmtId="0" fontId="20" fillId="0" borderId="0"/>
    <xf numFmtId="0" fontId="2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11" fillId="0" borderId="0"/>
    <xf numFmtId="167" fontId="11" fillId="0" borderId="0" applyFont="0" applyFill="0" applyBorder="0" applyAlignment="0" applyProtection="0"/>
    <xf numFmtId="167" fontId="182" fillId="0" borderId="0" applyFont="0" applyFill="0" applyBorder="0" applyAlignment="0" applyProtection="0"/>
    <xf numFmtId="0" fontId="182" fillId="0" borderId="0"/>
    <xf numFmtId="167" fontId="1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2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40" fillId="0" borderId="0" applyFont="0" applyFill="0" applyBorder="0" applyAlignment="0" applyProtection="0"/>
    <xf numFmtId="165" fontId="20" fillId="0" borderId="0" applyFont="0" applyFill="0" applyBorder="0" applyAlignment="0" applyProtection="0"/>
    <xf numFmtId="165" fontId="4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8" fillId="0" borderId="0" applyFont="0" applyFill="0" applyBorder="0" applyAlignment="0" applyProtection="0"/>
    <xf numFmtId="165" fontId="67"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7"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20"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71" fillId="0" borderId="0" applyFont="0" applyFill="0" applyBorder="0" applyAlignment="0" applyProtection="0"/>
    <xf numFmtId="167" fontId="72" fillId="0" borderId="0" applyFont="0" applyFill="0" applyBorder="0" applyAlignment="0" applyProtection="0"/>
    <xf numFmtId="167" fontId="71"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17"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73" fillId="0" borderId="0" applyFont="0" applyFill="0" applyBorder="0" applyAlignment="0" applyProtection="0"/>
    <xf numFmtId="167" fontId="39" fillId="0" borderId="0" applyFont="0" applyFill="0" applyBorder="0" applyAlignment="0" applyProtection="0"/>
    <xf numFmtId="167" fontId="68" fillId="0" borderId="0" applyFont="0" applyFill="0" applyBorder="0" applyAlignment="0" applyProtection="0"/>
    <xf numFmtId="167" fontId="39" fillId="0" borderId="0" applyFont="0" applyFill="0" applyBorder="0" applyAlignment="0" applyProtection="0"/>
    <xf numFmtId="167" fontId="20" fillId="0" borderId="0" applyFont="0" applyFill="0" applyBorder="0" applyAlignment="0" applyProtection="0"/>
    <xf numFmtId="167" fontId="68"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67" fontId="11" fillId="0" borderId="0" applyFont="0" applyFill="0" applyBorder="0" applyAlignment="0" applyProtection="0"/>
    <xf numFmtId="167" fontId="182" fillId="0" borderId="0" applyFont="0" applyFill="0" applyBorder="0" applyAlignment="0" applyProtection="0"/>
    <xf numFmtId="167" fontId="17"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7" fillId="0" borderId="0"/>
    <xf numFmtId="0" fontId="6" fillId="0" borderId="0"/>
    <xf numFmtId="0" fontId="20" fillId="0" borderId="0"/>
    <xf numFmtId="0" fontId="20" fillId="0" borderId="0"/>
    <xf numFmtId="0" fontId="20" fillId="0" borderId="0"/>
    <xf numFmtId="0" fontId="193" fillId="0" borderId="60" applyNumberFormat="0" applyFill="0" applyProtection="0">
      <alignment horizontal="center"/>
    </xf>
    <xf numFmtId="177" fontId="20" fillId="0" borderId="0" applyFont="0" applyFill="0" applyBorder="0" applyProtection="0">
      <alignment horizontal="right"/>
    </xf>
    <xf numFmtId="177" fontId="20" fillId="0" borderId="0" applyFont="0" applyFill="0" applyBorder="0" applyProtection="0">
      <alignment horizontal="right"/>
    </xf>
    <xf numFmtId="172" fontId="20" fillId="0" borderId="0" applyFont="0" applyFill="0" applyBorder="0" applyProtection="0">
      <alignment horizontal="right"/>
    </xf>
    <xf numFmtId="172" fontId="20" fillId="0" borderId="0" applyFont="0" applyFill="0" applyBorder="0" applyProtection="0">
      <alignment horizontal="right"/>
    </xf>
    <xf numFmtId="234" fontId="20" fillId="0" borderId="0" applyFont="0" applyFill="0" applyBorder="0" applyProtection="0">
      <alignment horizontal="right"/>
    </xf>
    <xf numFmtId="234" fontId="20" fillId="0" borderId="0" applyFont="0" applyFill="0" applyBorder="0" applyProtection="0">
      <alignment horizontal="right"/>
    </xf>
    <xf numFmtId="243" fontId="20" fillId="0" borderId="0" applyBorder="0"/>
    <xf numFmtId="234" fontId="49" fillId="0" borderId="0" applyFont="0" applyFill="0" applyBorder="0" applyProtection="0">
      <alignment horizontal="right"/>
    </xf>
    <xf numFmtId="235" fontId="49" fillId="0" borderId="0" applyFont="0" applyFill="0" applyBorder="0" applyProtection="0">
      <alignment horizontal="left"/>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3" fillId="0" borderId="11" applyNumberFormat="0" applyBorder="0" applyAlignment="0" applyProtection="0">
      <alignment horizontal="right" vertical="center"/>
    </xf>
    <xf numFmtId="201" fontId="20" fillId="0" borderId="0" applyFont="0" applyFill="0" applyBorder="0" applyAlignment="0" applyProtection="0"/>
    <xf numFmtId="0" fontId="204" fillId="0" borderId="0">
      <alignment horizontal="right"/>
      <protection locked="0"/>
    </xf>
    <xf numFmtId="0" fontId="194" fillId="0" borderId="0">
      <alignment horizontal="left"/>
    </xf>
    <xf numFmtId="0" fontId="195"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38" fontId="79" fillId="80" borderId="0" applyNumberFormat="0" applyBorder="0" applyAlignment="0" applyProtection="0"/>
    <xf numFmtId="0" fontId="65" fillId="113" borderId="61" applyProtection="0">
      <alignment horizontal="right"/>
    </xf>
    <xf numFmtId="0" fontId="196" fillId="113" borderId="0" applyProtection="0">
      <alignment horizontal="left"/>
    </xf>
    <xf numFmtId="0" fontId="87" fillId="0" borderId="0">
      <alignment vertical="top" wrapText="1"/>
    </xf>
    <xf numFmtId="0" fontId="87" fillId="0" borderId="0">
      <alignment vertical="top" wrapText="1"/>
    </xf>
    <xf numFmtId="0" fontId="87" fillId="0" borderId="0">
      <alignment vertical="top" wrapText="1"/>
    </xf>
    <xf numFmtId="0" fontId="87" fillId="0" borderId="0">
      <alignment vertical="top" wrapText="1"/>
    </xf>
    <xf numFmtId="207" fontId="86" fillId="0" borderId="0" applyNumberFormat="0" applyFill="0" applyAlignment="0" applyProtection="0"/>
    <xf numFmtId="207" fontId="205" fillId="0" borderId="0" applyNumberFormat="0" applyFill="0" applyAlignment="0" applyProtection="0"/>
    <xf numFmtId="207" fontId="22" fillId="0" borderId="0" applyNumberFormat="0" applyFill="0" applyAlignment="0" applyProtection="0"/>
    <xf numFmtId="207" fontId="197" fillId="0" borderId="0" applyNumberFormat="0" applyFill="0" applyAlignment="0" applyProtection="0"/>
    <xf numFmtId="207" fontId="117" fillId="0" borderId="0" applyNumberFormat="0" applyFill="0" applyAlignment="0" applyProtection="0"/>
    <xf numFmtId="207" fontId="117" fillId="0" borderId="0" applyNumberFormat="0" applyFont="0" applyFill="0" applyBorder="0" applyAlignment="0" applyProtection="0"/>
    <xf numFmtId="207" fontId="117" fillId="0" borderId="0" applyNumberFormat="0" applyFont="0" applyFill="0" applyBorder="0" applyAlignment="0" applyProtection="0"/>
    <xf numFmtId="0" fontId="81" fillId="0" borderId="0" applyFill="0" applyBorder="0" applyProtection="0">
      <alignment horizontal="left"/>
    </xf>
    <xf numFmtId="10" fontId="79" fillId="78" borderId="1" applyNumberFormat="0" applyBorder="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127" fillId="41" borderId="24" applyNumberFormat="0" applyAlignment="0" applyProtection="0"/>
    <xf numFmtId="0" fontId="65" fillId="0" borderId="62" applyProtection="0">
      <alignment horizontal="right"/>
    </xf>
    <xf numFmtId="0" fontId="65" fillId="0" borderId="61" applyProtection="0">
      <alignment horizontal="right"/>
    </xf>
    <xf numFmtId="0" fontId="65" fillId="0" borderId="63" applyProtection="0">
      <alignment horizontal="center"/>
      <protection locked="0"/>
    </xf>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206" fillId="0" borderId="0"/>
    <xf numFmtId="0" fontId="206" fillId="0" borderId="0"/>
    <xf numFmtId="0" fontId="206" fillId="0" borderId="0"/>
    <xf numFmtId="0" fontId="206" fillId="0" borderId="0"/>
    <xf numFmtId="0" fontId="206"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39" fillId="0" borderId="0"/>
    <xf numFmtId="0" fontId="20" fillId="0" borderId="0">
      <alignment vertical="top"/>
    </xf>
    <xf numFmtId="0" fontId="20" fillId="0" borderId="0"/>
    <xf numFmtId="0" fontId="2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40" fillId="0" borderId="0"/>
    <xf numFmtId="0" fontId="6" fillId="0" borderId="0"/>
    <xf numFmtId="0" fontId="39"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40" fontId="207" fillId="37" borderId="0">
      <alignment horizontal="right"/>
    </xf>
    <xf numFmtId="0" fontId="208" fillId="37" borderId="0">
      <alignment horizontal="right"/>
    </xf>
    <xf numFmtId="0" fontId="209" fillId="37" borderId="59"/>
    <xf numFmtId="0" fontId="209" fillId="0" borderId="0" applyBorder="0">
      <alignment horizontal="centerContinuous"/>
    </xf>
    <xf numFmtId="0" fontId="210" fillId="0" borderId="0" applyBorder="0">
      <alignment horizontal="centerContinuous"/>
    </xf>
    <xf numFmtId="236" fontId="20" fillId="0" borderId="0" applyFont="0" applyFill="0" applyBorder="0" applyProtection="0">
      <alignment horizontal="right"/>
    </xf>
    <xf numFmtId="236"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2" fontId="211" fillId="94" borderId="4" applyAlignment="0" applyProtection="0">
      <protection locked="0"/>
    </xf>
    <xf numFmtId="0" fontId="212" fillId="78" borderId="4" applyNumberFormat="0" applyAlignment="0" applyProtection="0"/>
    <xf numFmtId="0" fontId="213" fillId="93" borderId="1" applyNumberFormat="0" applyAlignment="0" applyProtection="0">
      <alignment horizontal="center" vertical="center"/>
    </xf>
    <xf numFmtId="4" fontId="40" fillId="86" borderId="51" applyNumberFormat="0" applyProtection="0">
      <alignment vertical="center"/>
    </xf>
    <xf numFmtId="4" fontId="214" fillId="86" borderId="51" applyNumberFormat="0" applyProtection="0">
      <alignment vertical="center"/>
    </xf>
    <xf numFmtId="4" fontId="40" fillId="86" borderId="51" applyNumberFormat="0" applyProtection="0">
      <alignment horizontal="left" vertical="center" indent="1"/>
    </xf>
    <xf numFmtId="4" fontId="40" fillId="86" borderId="51" applyNumberFormat="0" applyProtection="0">
      <alignment horizontal="left" vertical="center" indent="1"/>
    </xf>
    <xf numFmtId="0" fontId="20" fillId="97" borderId="51" applyNumberFormat="0" applyProtection="0">
      <alignment horizontal="left" vertical="center" indent="1"/>
    </xf>
    <xf numFmtId="4" fontId="40" fillId="114" borderId="51" applyNumberFormat="0" applyProtection="0">
      <alignment horizontal="right" vertical="center"/>
    </xf>
    <xf numFmtId="4" fontId="40" fillId="115" borderId="51" applyNumberFormat="0" applyProtection="0">
      <alignment horizontal="right" vertical="center"/>
    </xf>
    <xf numFmtId="4" fontId="40" fillId="116" borderId="51" applyNumberFormat="0" applyProtection="0">
      <alignment horizontal="right" vertical="center"/>
    </xf>
    <xf numFmtId="4" fontId="40" fillId="82" borderId="51" applyNumberFormat="0" applyProtection="0">
      <alignment horizontal="right" vertical="center"/>
    </xf>
    <xf numFmtId="4" fontId="40" fillId="117" borderId="51" applyNumberFormat="0" applyProtection="0">
      <alignment horizontal="right" vertical="center"/>
    </xf>
    <xf numFmtId="4" fontId="40" fillId="118" borderId="51" applyNumberFormat="0" applyProtection="0">
      <alignment horizontal="right" vertical="center"/>
    </xf>
    <xf numFmtId="4" fontId="40" fillId="119" borderId="51" applyNumberFormat="0" applyProtection="0">
      <alignment horizontal="right" vertical="center"/>
    </xf>
    <xf numFmtId="4" fontId="40" fillId="120" borderId="51" applyNumberFormat="0" applyProtection="0">
      <alignment horizontal="right" vertical="center"/>
    </xf>
    <xf numFmtId="4" fontId="40" fillId="74" borderId="51" applyNumberFormat="0" applyProtection="0">
      <alignment horizontal="right" vertical="center"/>
    </xf>
    <xf numFmtId="4" fontId="215" fillId="121" borderId="51" applyNumberFormat="0" applyProtection="0">
      <alignment horizontal="left" vertical="center" indent="1"/>
    </xf>
    <xf numFmtId="4" fontId="40" fillId="81" borderId="64" applyNumberFormat="0" applyProtection="0">
      <alignment horizontal="left" vertical="center" indent="1"/>
    </xf>
    <xf numFmtId="4" fontId="93" fillId="122" borderId="0" applyNumberFormat="0" applyProtection="0">
      <alignment horizontal="left" vertical="center" indent="1"/>
    </xf>
    <xf numFmtId="0" fontId="20" fillId="97" borderId="51" applyNumberFormat="0" applyProtection="0">
      <alignment horizontal="left" vertical="center" indent="1"/>
    </xf>
    <xf numFmtId="4" fontId="40" fillId="81" borderId="51" applyNumberFormat="0" applyProtection="0">
      <alignment horizontal="left" vertical="center" indent="1"/>
    </xf>
    <xf numFmtId="4" fontId="40" fillId="123" borderId="51" applyNumberFormat="0" applyProtection="0">
      <alignment horizontal="left" vertical="center" indent="1"/>
    </xf>
    <xf numFmtId="0" fontId="20" fillId="123" borderId="51" applyNumberFormat="0" applyProtection="0">
      <alignment horizontal="left" vertical="center" indent="1"/>
    </xf>
    <xf numFmtId="0" fontId="20" fillId="123" borderId="51" applyNumberFormat="0" applyProtection="0">
      <alignment horizontal="left" vertical="center" indent="1"/>
    </xf>
    <xf numFmtId="0" fontId="20" fillId="93" borderId="51" applyNumberFormat="0" applyProtection="0">
      <alignment horizontal="left" vertical="center" indent="1"/>
    </xf>
    <xf numFmtId="0" fontId="20" fillId="93" borderId="51" applyNumberFormat="0" applyProtection="0">
      <alignment horizontal="left" vertical="center" indent="1"/>
    </xf>
    <xf numFmtId="0" fontId="20" fillId="80" borderId="51" applyNumberFormat="0" applyProtection="0">
      <alignment horizontal="left" vertical="center" indent="1"/>
    </xf>
    <xf numFmtId="0" fontId="20" fillId="80" borderId="51" applyNumberFormat="0" applyProtection="0">
      <alignment horizontal="left" vertical="center" indent="1"/>
    </xf>
    <xf numFmtId="0" fontId="20" fillId="97" borderId="51" applyNumberFormat="0" applyProtection="0">
      <alignment horizontal="left" vertical="center" indent="1"/>
    </xf>
    <xf numFmtId="0" fontId="20" fillId="97" borderId="51" applyNumberFormat="0" applyProtection="0">
      <alignment horizontal="left" vertical="center" indent="1"/>
    </xf>
    <xf numFmtId="4" fontId="40" fillId="78" borderId="51" applyNumberFormat="0" applyProtection="0">
      <alignment vertical="center"/>
    </xf>
    <xf numFmtId="4" fontId="214" fillId="78" borderId="51" applyNumberFormat="0" applyProtection="0">
      <alignment vertical="center"/>
    </xf>
    <xf numFmtId="4" fontId="40" fillId="78" borderId="51" applyNumberFormat="0" applyProtection="0">
      <alignment horizontal="left" vertical="center" indent="1"/>
    </xf>
    <xf numFmtId="4" fontId="40" fillId="78" borderId="51" applyNumberFormat="0" applyProtection="0">
      <alignment horizontal="left" vertical="center" indent="1"/>
    </xf>
    <xf numFmtId="4" fontId="40" fillId="81" borderId="51" applyNumberFormat="0" applyProtection="0">
      <alignment horizontal="right" vertical="center"/>
    </xf>
    <xf numFmtId="4" fontId="214" fillId="81" borderId="51" applyNumberFormat="0" applyProtection="0">
      <alignment horizontal="right" vertical="center"/>
    </xf>
    <xf numFmtId="0" fontId="20" fillId="97" borderId="51" applyNumberFormat="0" applyProtection="0">
      <alignment horizontal="left" vertical="center" indent="1"/>
    </xf>
    <xf numFmtId="0" fontId="20" fillId="97" borderId="51" applyNumberFormat="0" applyProtection="0">
      <alignment horizontal="left" vertical="center" indent="1"/>
    </xf>
    <xf numFmtId="0" fontId="216" fillId="0" borderId="0"/>
    <xf numFmtId="4" fontId="217" fillId="81" borderId="51" applyNumberFormat="0" applyProtection="0">
      <alignment horizontal="right" vertical="center"/>
    </xf>
    <xf numFmtId="0" fontId="198" fillId="37" borderId="29">
      <alignment horizontal="center"/>
    </xf>
    <xf numFmtId="3" fontId="199" fillId="37" borderId="0"/>
    <xf numFmtId="3" fontId="198" fillId="37" borderId="0"/>
    <xf numFmtId="0" fontId="199" fillId="37" borderId="0"/>
    <xf numFmtId="0" fontId="198" fillId="37" borderId="0"/>
    <xf numFmtId="0" fontId="199" fillId="37" borderId="0">
      <alignment horizontal="center"/>
    </xf>
    <xf numFmtId="0" fontId="200" fillId="0" borderId="0">
      <alignment wrapText="1"/>
    </xf>
    <xf numFmtId="0" fontId="200" fillId="0" borderId="0">
      <alignment wrapText="1"/>
    </xf>
    <xf numFmtId="0" fontId="200" fillId="0" borderId="0">
      <alignment wrapText="1"/>
    </xf>
    <xf numFmtId="0" fontId="200" fillId="0" borderId="0">
      <alignment wrapText="1"/>
    </xf>
    <xf numFmtId="0" fontId="66" fillId="124" borderId="0">
      <alignment horizontal="right" vertical="top" wrapText="1"/>
    </xf>
    <xf numFmtId="0" fontId="66" fillId="124" borderId="0">
      <alignment horizontal="right" vertical="top" wrapText="1"/>
    </xf>
    <xf numFmtId="0" fontId="66" fillId="124" borderId="0">
      <alignment horizontal="right" vertical="top" wrapText="1"/>
    </xf>
    <xf numFmtId="0" fontId="66" fillId="124" borderId="0">
      <alignment horizontal="right" vertical="top" wrapText="1"/>
    </xf>
    <xf numFmtId="0" fontId="92" fillId="0" borderId="0"/>
    <xf numFmtId="0" fontId="92" fillId="0" borderId="0"/>
    <xf numFmtId="0" fontId="92" fillId="0" borderId="0"/>
    <xf numFmtId="0" fontId="92" fillId="0" borderId="0"/>
    <xf numFmtId="0" fontId="201" fillId="0" borderId="0"/>
    <xf numFmtId="0" fontId="201" fillId="0" borderId="0"/>
    <xf numFmtId="0" fontId="201" fillId="0" borderId="0"/>
    <xf numFmtId="0" fontId="202" fillId="0" borderId="0"/>
    <xf numFmtId="0" fontId="202" fillId="0" borderId="0"/>
    <xf numFmtId="0" fontId="202" fillId="0" borderId="0"/>
    <xf numFmtId="237" fontId="79" fillId="0" borderId="0">
      <alignment wrapText="1"/>
      <protection locked="0"/>
    </xf>
    <xf numFmtId="237" fontId="79" fillId="0" borderId="0">
      <alignment wrapText="1"/>
      <protection locked="0"/>
    </xf>
    <xf numFmtId="237" fontId="66" fillId="83" borderId="0">
      <alignment wrapText="1"/>
      <protection locked="0"/>
    </xf>
    <xf numFmtId="237" fontId="66" fillId="83" borderId="0">
      <alignment wrapText="1"/>
      <protection locked="0"/>
    </xf>
    <xf numFmtId="237" fontId="66" fillId="83" borderId="0">
      <alignment wrapText="1"/>
      <protection locked="0"/>
    </xf>
    <xf numFmtId="237" fontId="66" fillId="83" borderId="0">
      <alignment wrapText="1"/>
      <protection locked="0"/>
    </xf>
    <xf numFmtId="237" fontId="79" fillId="0" borderId="0">
      <alignment wrapText="1"/>
      <protection locked="0"/>
    </xf>
    <xf numFmtId="238" fontId="79" fillId="0" borderId="0">
      <alignment wrapText="1"/>
      <protection locked="0"/>
    </xf>
    <xf numFmtId="238" fontId="79" fillId="0" borderId="0">
      <alignment wrapText="1"/>
      <protection locked="0"/>
    </xf>
    <xf numFmtId="238" fontId="79" fillId="0" borderId="0">
      <alignment wrapText="1"/>
      <protection locked="0"/>
    </xf>
    <xf numFmtId="238" fontId="66" fillId="83" borderId="0">
      <alignment wrapText="1"/>
      <protection locked="0"/>
    </xf>
    <xf numFmtId="238" fontId="66" fillId="83" borderId="0">
      <alignment wrapText="1"/>
      <protection locked="0"/>
    </xf>
    <xf numFmtId="238" fontId="66" fillId="83" borderId="0">
      <alignment wrapText="1"/>
      <protection locked="0"/>
    </xf>
    <xf numFmtId="238" fontId="66" fillId="83" borderId="0">
      <alignment wrapText="1"/>
      <protection locked="0"/>
    </xf>
    <xf numFmtId="238" fontId="66" fillId="83" borderId="0">
      <alignment wrapText="1"/>
      <protection locked="0"/>
    </xf>
    <xf numFmtId="238" fontId="79" fillId="0" borderId="0">
      <alignment wrapText="1"/>
      <protection locked="0"/>
    </xf>
    <xf numFmtId="239" fontId="79" fillId="0" borderId="0">
      <alignment wrapText="1"/>
      <protection locked="0"/>
    </xf>
    <xf numFmtId="239" fontId="79" fillId="0" borderId="0">
      <alignment wrapText="1"/>
      <protection locked="0"/>
    </xf>
    <xf numFmtId="239" fontId="66" fillId="83" borderId="0">
      <alignment wrapText="1"/>
      <protection locked="0"/>
    </xf>
    <xf numFmtId="239" fontId="66" fillId="83" borderId="0">
      <alignment wrapText="1"/>
      <protection locked="0"/>
    </xf>
    <xf numFmtId="239" fontId="66" fillId="83" borderId="0">
      <alignment wrapText="1"/>
      <protection locked="0"/>
    </xf>
    <xf numFmtId="239" fontId="66" fillId="83" borderId="0">
      <alignment wrapText="1"/>
      <protection locked="0"/>
    </xf>
    <xf numFmtId="239" fontId="79" fillId="0" borderId="0">
      <alignment wrapText="1"/>
      <protection locked="0"/>
    </xf>
    <xf numFmtId="240" fontId="66" fillId="124" borderId="65">
      <alignment wrapText="1"/>
    </xf>
    <xf numFmtId="240" fontId="66" fillId="124" borderId="65">
      <alignment wrapText="1"/>
    </xf>
    <xf numFmtId="240" fontId="66" fillId="124" borderId="65">
      <alignment wrapText="1"/>
    </xf>
    <xf numFmtId="241" fontId="66" fillId="124" borderId="65">
      <alignment wrapText="1"/>
    </xf>
    <xf numFmtId="241" fontId="66" fillId="124" borderId="65">
      <alignment wrapText="1"/>
    </xf>
    <xf numFmtId="241" fontId="66" fillId="124" borderId="65">
      <alignment wrapText="1"/>
    </xf>
    <xf numFmtId="241" fontId="66" fillId="124" borderId="65">
      <alignment wrapText="1"/>
    </xf>
    <xf numFmtId="242" fontId="66" fillId="124" borderId="65">
      <alignment wrapText="1"/>
    </xf>
    <xf numFmtId="242" fontId="66" fillId="124" borderId="65">
      <alignment wrapText="1"/>
    </xf>
    <xf numFmtId="242" fontId="66" fillId="124" borderId="65">
      <alignment wrapText="1"/>
    </xf>
    <xf numFmtId="0" fontId="92" fillId="0" borderId="66">
      <alignment horizontal="right"/>
    </xf>
    <xf numFmtId="0" fontId="92" fillId="0" borderId="66">
      <alignment horizontal="right"/>
    </xf>
    <xf numFmtId="0" fontId="92" fillId="0" borderId="66">
      <alignment horizontal="right"/>
    </xf>
    <xf numFmtId="0" fontId="92" fillId="0" borderId="66">
      <alignment horizontal="right"/>
    </xf>
    <xf numFmtId="40" fontId="218" fillId="0" borderId="0"/>
    <xf numFmtId="0" fontId="169" fillId="0" borderId="0" applyNumberFormat="0" applyFill="0" applyBorder="0" applyProtection="0">
      <alignment horizontal="left" vertical="center" indent="10"/>
    </xf>
    <xf numFmtId="0" fontId="169" fillId="0" borderId="0" applyNumberFormat="0" applyFill="0" applyBorder="0" applyProtection="0">
      <alignment horizontal="left" vertical="center" indent="10"/>
    </xf>
    <xf numFmtId="9" fontId="6" fillId="0" borderId="0" applyFont="0" applyFill="0" applyBorder="0" applyAlignment="0" applyProtection="0"/>
    <xf numFmtId="0" fontId="6" fillId="0" borderId="0"/>
    <xf numFmtId="0" fontId="79"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0" fontId="20" fillId="0" borderId="0"/>
    <xf numFmtId="9" fontId="6" fillId="0" borderId="0" applyFont="0" applyFill="0" applyBorder="0" applyAlignment="0" applyProtection="0"/>
    <xf numFmtId="0" fontId="6" fillId="0" borderId="0"/>
    <xf numFmtId="9" fontId="6" fillId="0" borderId="0" applyFont="0" applyFill="0" applyBorder="0" applyAlignment="0" applyProtection="0"/>
  </cellStyleXfs>
  <cellXfs count="493">
    <xf numFmtId="0" fontId="0" fillId="0" borderId="0" xfId="0"/>
    <xf numFmtId="0" fontId="0" fillId="0" borderId="0" xfId="0" applyAlignment="1">
      <alignment wrapText="1"/>
    </xf>
    <xf numFmtId="0" fontId="0" fillId="2" borderId="0" xfId="0" applyFill="1"/>
    <xf numFmtId="0" fontId="8" fillId="0" borderId="1" xfId="0" applyFont="1" applyBorder="1" applyAlignment="1">
      <alignment horizontal="left" vertical="center"/>
    </xf>
    <xf numFmtId="0" fontId="8" fillId="0" borderId="0" xfId="0" applyFont="1"/>
    <xf numFmtId="2" fontId="8" fillId="4" borderId="1" xfId="0" applyNumberFormat="1" applyFont="1" applyFill="1" applyBorder="1" applyAlignment="1">
      <alignment horizontal="center" vertical="center"/>
    </xf>
    <xf numFmtId="0" fontId="10" fillId="0" borderId="0" xfId="0" applyFont="1"/>
    <xf numFmtId="0" fontId="13" fillId="5" borderId="0" xfId="0" applyFont="1" applyFill="1" applyAlignment="1">
      <alignment wrapText="1"/>
    </xf>
    <xf numFmtId="0" fontId="13" fillId="5" borderId="0" xfId="0" applyFont="1" applyFill="1" applyAlignment="1">
      <alignment vertical="center"/>
    </xf>
    <xf numFmtId="0" fontId="13" fillId="5" borderId="0" xfId="0" applyFont="1" applyFill="1"/>
    <xf numFmtId="0" fontId="16" fillId="0" borderId="1" xfId="0" applyFont="1" applyBorder="1"/>
    <xf numFmtId="0" fontId="8" fillId="0" borderId="1" xfId="0" applyFont="1" applyBorder="1"/>
    <xf numFmtId="0" fontId="8" fillId="0" borderId="1" xfId="0" applyFont="1" applyBorder="1" applyAlignment="1">
      <alignment horizontal="center"/>
    </xf>
    <xf numFmtId="171" fontId="0" fillId="0" borderId="0" xfId="1" applyNumberFormat="1" applyFont="1" applyFill="1" applyBorder="1"/>
    <xf numFmtId="0" fontId="0" fillId="5" borderId="0" xfId="0" applyFill="1"/>
    <xf numFmtId="2" fontId="11" fillId="4" borderId="1" xfId="1" applyNumberFormat="1" applyFont="1" applyFill="1" applyBorder="1" applyAlignment="1">
      <alignment horizontal="center" vertical="center"/>
    </xf>
    <xf numFmtId="9" fontId="8" fillId="3" borderId="1" xfId="2" applyFont="1" applyFill="1" applyBorder="1" applyAlignment="1">
      <alignment horizontal="center" vertical="center"/>
    </xf>
    <xf numFmtId="173" fontId="8" fillId="3" borderId="1" xfId="1" applyNumberFormat="1" applyFont="1" applyFill="1" applyBorder="1" applyAlignment="1">
      <alignment horizontal="center" vertical="center"/>
    </xf>
    <xf numFmtId="0" fontId="8" fillId="0" borderId="1" xfId="0" applyFont="1" applyBorder="1" applyAlignment="1">
      <alignment vertical="center" wrapText="1"/>
    </xf>
    <xf numFmtId="0" fontId="8" fillId="0" borderId="12" xfId="0" applyFont="1" applyBorder="1"/>
    <xf numFmtId="172" fontId="8" fillId="0" borderId="1" xfId="0" applyNumberFormat="1" applyFont="1" applyBorder="1" applyAlignment="1">
      <alignment horizontal="center" vertical="center"/>
    </xf>
    <xf numFmtId="172" fontId="8" fillId="0" borderId="1" xfId="1" applyNumberFormat="1" applyFont="1" applyFill="1" applyBorder="1" applyAlignment="1">
      <alignment horizontal="center" vertical="center"/>
    </xf>
    <xf numFmtId="0" fontId="7" fillId="0" borderId="0" xfId="0" applyFont="1"/>
    <xf numFmtId="14" fontId="7" fillId="0" borderId="0" xfId="0" applyNumberFormat="1" applyFont="1" applyAlignment="1">
      <alignment horizontal="left"/>
    </xf>
    <xf numFmtId="171" fontId="0" fillId="0" borderId="0" xfId="1" applyNumberFormat="1" applyFont="1"/>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9" fillId="0" borderId="0" xfId="0" applyFont="1" applyAlignment="1">
      <alignment horizontal="right" vertical="center" wrapText="1"/>
    </xf>
    <xf numFmtId="0" fontId="9" fillId="100" borderId="0" xfId="0" applyFont="1" applyFill="1" applyAlignment="1">
      <alignment horizontal="right" vertical="center" wrapText="1"/>
    </xf>
    <xf numFmtId="0" fontId="8" fillId="101" borderId="1" xfId="0" applyFont="1" applyFill="1" applyBorder="1" applyAlignment="1">
      <alignment horizontal="center" vertical="center" wrapText="1"/>
    </xf>
    <xf numFmtId="0" fontId="8" fillId="101" borderId="5" xfId="0" applyFont="1" applyFill="1" applyBorder="1" applyAlignment="1">
      <alignment horizontal="center" vertical="center" wrapText="1"/>
    </xf>
    <xf numFmtId="49" fontId="8" fillId="101" borderId="1" xfId="0" applyNumberFormat="1" applyFont="1" applyFill="1" applyBorder="1" applyAlignment="1">
      <alignment horizontal="center" vertical="center" wrapText="1"/>
    </xf>
    <xf numFmtId="49" fontId="8" fillId="101" borderId="5" xfId="0" applyNumberFormat="1" applyFont="1" applyFill="1" applyBorder="1" applyAlignment="1">
      <alignment horizontal="center" vertical="center" wrapText="1"/>
    </xf>
    <xf numFmtId="0" fontId="8" fillId="101" borderId="3" xfId="0" applyFont="1" applyFill="1" applyBorder="1" applyAlignment="1">
      <alignment horizontal="center" vertical="center" wrapText="1"/>
    </xf>
    <xf numFmtId="0" fontId="8" fillId="101" borderId="7" xfId="0" applyFont="1" applyFill="1" applyBorder="1" applyAlignment="1">
      <alignment horizontal="center" vertical="center" wrapText="1"/>
    </xf>
    <xf numFmtId="0" fontId="8" fillId="101" borderId="6" xfId="0" applyFont="1" applyFill="1" applyBorder="1" applyAlignment="1">
      <alignment horizontal="center" vertical="center" wrapText="1"/>
    </xf>
    <xf numFmtId="49" fontId="8" fillId="101" borderId="6" xfId="0" applyNumberFormat="1" applyFont="1" applyFill="1" applyBorder="1" applyAlignment="1">
      <alignment horizontal="center" vertical="center" wrapText="1"/>
    </xf>
    <xf numFmtId="0" fontId="9" fillId="100" borderId="0" xfId="0" applyFont="1" applyFill="1" applyAlignment="1">
      <alignment horizontal="center" vertical="center" wrapText="1"/>
    </xf>
    <xf numFmtId="172" fontId="8" fillId="3" borderId="1" xfId="0" applyNumberFormat="1" applyFont="1" applyFill="1" applyBorder="1" applyAlignment="1">
      <alignment horizontal="center" vertical="center"/>
    </xf>
    <xf numFmtId="0" fontId="0" fillId="2" borderId="0" xfId="0" applyFill="1" applyAlignment="1">
      <alignment wrapText="1"/>
    </xf>
    <xf numFmtId="0" fontId="176"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9" fillId="102" borderId="0" xfId="0" applyFont="1" applyFill="1" applyAlignment="1">
      <alignment horizontal="right" vertical="center" wrapText="1"/>
    </xf>
    <xf numFmtId="0" fontId="9" fillId="102" borderId="0" xfId="0" applyFont="1" applyFill="1" applyAlignment="1">
      <alignment horizontal="center" vertical="center" wrapText="1"/>
    </xf>
    <xf numFmtId="176" fontId="8" fillId="3" borderId="1" xfId="0" applyNumberFormat="1" applyFont="1" applyFill="1" applyBorder="1" applyAlignment="1">
      <alignment horizontal="center" vertical="center"/>
    </xf>
    <xf numFmtId="177" fontId="177" fillId="3" borderId="1" xfId="0" applyNumberFormat="1" applyFont="1" applyFill="1" applyBorder="1" applyAlignment="1">
      <alignment horizontal="center" vertical="center"/>
    </xf>
    <xf numFmtId="0" fontId="8" fillId="103" borderId="1" xfId="0" applyFont="1" applyFill="1" applyBorder="1" applyAlignment="1">
      <alignment horizontal="center" vertical="center" wrapText="1"/>
    </xf>
    <xf numFmtId="0" fontId="8" fillId="103" borderId="5" xfId="0" applyFont="1" applyFill="1" applyBorder="1" applyAlignment="1">
      <alignment horizontal="center" vertical="center" wrapText="1"/>
    </xf>
    <xf numFmtId="0" fontId="8" fillId="103" borderId="6" xfId="0" applyFont="1" applyFill="1" applyBorder="1" applyAlignment="1">
      <alignment horizontal="center" vertical="center" wrapText="1"/>
    </xf>
    <xf numFmtId="0" fontId="9" fillId="104" borderId="0" xfId="0" applyFont="1" applyFill="1" applyAlignment="1">
      <alignment horizontal="right" vertical="center" wrapText="1"/>
    </xf>
    <xf numFmtId="0" fontId="0" fillId="103" borderId="0" xfId="0" applyFill="1"/>
    <xf numFmtId="0" fontId="8" fillId="101" borderId="5" xfId="0" applyFont="1" applyFill="1" applyBorder="1" applyAlignment="1">
      <alignment horizontal="right" vertical="center" wrapText="1"/>
    </xf>
    <xf numFmtId="0" fontId="8" fillId="101" borderId="5" xfId="0" applyFont="1" applyFill="1" applyBorder="1" applyAlignment="1">
      <alignment horizontal="right" vertical="center"/>
    </xf>
    <xf numFmtId="0" fontId="8" fillId="5" borderId="0" xfId="0" applyFont="1" applyFill="1"/>
    <xf numFmtId="0" fontId="0" fillId="5" borderId="0" xfId="0" applyFill="1" applyAlignment="1">
      <alignment wrapText="1"/>
    </xf>
    <xf numFmtId="0" fontId="9" fillId="5" borderId="0" xfId="0" applyFont="1" applyFill="1" applyAlignment="1">
      <alignment horizontal="right" vertical="center" wrapText="1"/>
    </xf>
    <xf numFmtId="0" fontId="9" fillId="5" borderId="0" xfId="0" applyFont="1" applyFill="1" applyAlignment="1">
      <alignment horizontal="center" vertical="center" wrapText="1"/>
    </xf>
    <xf numFmtId="0" fontId="8" fillId="5" borderId="0" xfId="0" applyFont="1" applyFill="1" applyAlignment="1">
      <alignment horizontal="left" vertical="center" wrapText="1"/>
    </xf>
    <xf numFmtId="0" fontId="18" fillId="5" borderId="0" xfId="4" applyFill="1" applyBorder="1" applyAlignment="1">
      <alignment horizontal="left" vertical="center" wrapText="1"/>
    </xf>
    <xf numFmtId="0" fontId="8" fillId="5" borderId="0" xfId="0" applyFont="1" applyFill="1" applyAlignment="1">
      <alignment horizontal="left" vertical="center"/>
    </xf>
    <xf numFmtId="0" fontId="8" fillId="5" borderId="0" xfId="0" applyFont="1" applyFill="1" applyAlignment="1">
      <alignment horizontal="center" vertical="center"/>
    </xf>
    <xf numFmtId="0" fontId="175" fillId="5" borderId="0" xfId="0" applyFont="1" applyFill="1" applyAlignment="1">
      <alignment horizontal="left" vertical="center" wrapText="1"/>
    </xf>
    <xf numFmtId="171" fontId="8" fillId="5" borderId="0" xfId="1" applyNumberFormat="1" applyFont="1" applyFill="1" applyBorder="1" applyAlignment="1">
      <alignment horizontal="center" vertical="center" wrapText="1"/>
    </xf>
    <xf numFmtId="0" fontId="8" fillId="5" borderId="0" xfId="0" applyFont="1" applyFill="1" applyAlignment="1">
      <alignment horizontal="center"/>
    </xf>
    <xf numFmtId="0" fontId="10" fillId="5" borderId="0" xfId="0" applyFont="1" applyFill="1"/>
    <xf numFmtId="0" fontId="18" fillId="5" borderId="0" xfId="4" applyFill="1" applyBorder="1"/>
    <xf numFmtId="0" fontId="18" fillId="5" borderId="0" xfId="4" applyFill="1"/>
    <xf numFmtId="179" fontId="8" fillId="3" borderId="1" xfId="1" applyNumberFormat="1" applyFont="1" applyFill="1" applyBorder="1" applyAlignment="1">
      <alignment horizontal="center" vertical="center"/>
    </xf>
    <xf numFmtId="173" fontId="8" fillId="3" borderId="2" xfId="1" applyNumberFormat="1" applyFont="1" applyFill="1" applyBorder="1" applyAlignment="1">
      <alignment horizontal="center" vertical="center"/>
    </xf>
    <xf numFmtId="0" fontId="8" fillId="103" borderId="3" xfId="0" applyFont="1" applyFill="1" applyBorder="1" applyAlignment="1">
      <alignment horizontal="center" vertical="center" wrapText="1"/>
    </xf>
    <xf numFmtId="0" fontId="8"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8"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8" fillId="3" borderId="1" xfId="1" applyNumberFormat="1" applyFont="1" applyFill="1" applyBorder="1" applyAlignment="1">
      <alignment horizontal="center" vertical="center"/>
    </xf>
    <xf numFmtId="231" fontId="8" fillId="3" borderId="1" xfId="1" applyNumberFormat="1" applyFont="1" applyFill="1" applyBorder="1" applyAlignment="1">
      <alignment horizontal="center" vertical="center"/>
    </xf>
    <xf numFmtId="2" fontId="8" fillId="5" borderId="0" xfId="0" applyNumberFormat="1" applyFont="1" applyFill="1" applyAlignment="1">
      <alignment horizontal="center" vertical="center"/>
    </xf>
    <xf numFmtId="0" fontId="181" fillId="0" borderId="1" xfId="4" applyFont="1" applyBorder="1" applyAlignment="1">
      <alignment horizontal="left" vertical="center" wrapText="1"/>
    </xf>
    <xf numFmtId="0" fontId="8" fillId="3" borderId="2" xfId="0" applyFont="1" applyFill="1" applyBorder="1" applyAlignment="1">
      <alignment horizontal="center"/>
    </xf>
    <xf numFmtId="0" fontId="7" fillId="5" borderId="0" xfId="0" applyFont="1" applyFill="1"/>
    <xf numFmtId="0" fontId="8" fillId="100" borderId="0" xfId="0" applyFont="1" applyFill="1" applyAlignment="1">
      <alignment horizontal="right" vertical="center" wrapText="1"/>
    </xf>
    <xf numFmtId="0" fontId="174" fillId="103" borderId="0" xfId="0" applyFont="1" applyFill="1"/>
    <xf numFmtId="0" fontId="173" fillId="103" borderId="0" xfId="0" applyFont="1" applyFill="1"/>
    <xf numFmtId="0" fontId="174" fillId="0" borderId="0" xfId="0" applyFont="1"/>
    <xf numFmtId="0" fontId="0" fillId="3" borderId="1" xfId="0" applyFill="1" applyBorder="1"/>
    <xf numFmtId="0" fontId="182" fillId="5" borderId="0" xfId="0" applyFont="1" applyFill="1" applyAlignment="1">
      <alignment horizontal="center" vertical="center"/>
    </xf>
    <xf numFmtId="0" fontId="178" fillId="103" borderId="0" xfId="0" applyFont="1" applyFill="1" applyAlignment="1">
      <alignment vertical="center"/>
    </xf>
    <xf numFmtId="0" fontId="183" fillId="103" borderId="0" xfId="0" applyFont="1" applyFill="1" applyAlignment="1">
      <alignment vertical="center"/>
    </xf>
    <xf numFmtId="0" fontId="182" fillId="5" borderId="0" xfId="0" applyFont="1" applyFill="1" applyAlignment="1">
      <alignment horizontal="center" vertical="center" wrapText="1"/>
    </xf>
    <xf numFmtId="0" fontId="182" fillId="5" borderId="0" xfId="6" applyFont="1" applyFill="1" applyAlignment="1">
      <alignment horizontal="center"/>
    </xf>
    <xf numFmtId="179" fontId="11" fillId="5" borderId="0" xfId="6" applyNumberFormat="1" applyFont="1" applyFill="1" applyAlignment="1">
      <alignment horizontal="center"/>
    </xf>
    <xf numFmtId="0" fontId="184" fillId="0" borderId="1" xfId="6" applyFont="1" applyBorder="1" applyAlignment="1">
      <alignment horizontal="center"/>
    </xf>
    <xf numFmtId="179" fontId="8" fillId="0" borderId="1" xfId="6" applyNumberFormat="1" applyFont="1" applyBorder="1" applyAlignment="1">
      <alignment horizontal="left"/>
    </xf>
    <xf numFmtId="0" fontId="8" fillId="101" borderId="1" xfId="0" applyFont="1" applyFill="1" applyBorder="1" applyAlignment="1">
      <alignment horizontal="right" vertical="center" wrapText="1"/>
    </xf>
    <xf numFmtId="0" fontId="8" fillId="101" borderId="1" xfId="0" applyFont="1" applyFill="1" applyBorder="1" applyAlignment="1">
      <alignment horizontal="right" vertical="center"/>
    </xf>
    <xf numFmtId="0" fontId="182" fillId="5" borderId="0" xfId="0" applyFont="1" applyFill="1" applyAlignment="1">
      <alignment vertical="center"/>
    </xf>
    <xf numFmtId="0" fontId="173" fillId="5" borderId="0" xfId="0" applyFont="1" applyFill="1"/>
    <xf numFmtId="0" fontId="174" fillId="5" borderId="0" xfId="0" applyFont="1" applyFill="1"/>
    <xf numFmtId="0" fontId="8" fillId="101" borderId="6" xfId="0" applyFont="1" applyFill="1" applyBorder="1" applyAlignment="1">
      <alignment horizontal="right" vertical="center" wrapText="1"/>
    </xf>
    <xf numFmtId="0" fontId="8"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8"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11" fillId="0" borderId="1" xfId="6" applyNumberFormat="1" applyFont="1" applyBorder="1" applyAlignment="1">
      <alignment horizontal="left"/>
    </xf>
    <xf numFmtId="0" fontId="8" fillId="5" borderId="13" xfId="0" applyFont="1" applyFill="1" applyBorder="1"/>
    <xf numFmtId="0" fontId="8" fillId="5" borderId="10" xfId="0" applyFont="1" applyFill="1" applyBorder="1"/>
    <xf numFmtId="0" fontId="8" fillId="5" borderId="9" xfId="0" applyFont="1" applyFill="1" applyBorder="1"/>
    <xf numFmtId="0" fontId="8" fillId="5" borderId="7" xfId="0" applyFont="1" applyFill="1" applyBorder="1"/>
    <xf numFmtId="2" fontId="8" fillId="5" borderId="0" xfId="1" applyNumberFormat="1" applyFont="1" applyFill="1" applyBorder="1" applyAlignment="1">
      <alignment horizontal="center" vertical="center"/>
    </xf>
    <xf numFmtId="173" fontId="8" fillId="5" borderId="13" xfId="1" applyNumberFormat="1" applyFont="1" applyFill="1" applyBorder="1" applyAlignment="1">
      <alignment vertical="center"/>
    </xf>
    <xf numFmtId="173" fontId="8" fillId="5" borderId="10" xfId="1" applyNumberFormat="1" applyFont="1" applyFill="1" applyBorder="1" applyAlignment="1">
      <alignment vertical="center"/>
    </xf>
    <xf numFmtId="173" fontId="8" fillId="5" borderId="14" xfId="1" applyNumberFormat="1" applyFont="1" applyFill="1" applyBorder="1" applyAlignment="1">
      <alignment vertical="center"/>
    </xf>
    <xf numFmtId="9" fontId="8" fillId="5" borderId="0" xfId="2" applyFont="1" applyFill="1" applyBorder="1" applyAlignment="1">
      <alignment horizontal="center" vertical="center"/>
    </xf>
    <xf numFmtId="173" fontId="8" fillId="5" borderId="0" xfId="1" applyNumberFormat="1" applyFont="1" applyFill="1" applyBorder="1" applyAlignment="1">
      <alignment vertical="center"/>
    </xf>
    <xf numFmtId="0" fontId="15" fillId="5" borderId="0" xfId="0" applyFont="1" applyFill="1" applyAlignment="1">
      <alignment wrapText="1"/>
    </xf>
    <xf numFmtId="0" fontId="15" fillId="5" borderId="0" xfId="0" applyFont="1" applyFill="1" applyAlignment="1">
      <alignment vertical="center"/>
    </xf>
    <xf numFmtId="0" fontId="8" fillId="5" borderId="1" xfId="0" applyFont="1" applyFill="1" applyBorder="1" applyAlignment="1">
      <alignment wrapText="1"/>
    </xf>
    <xf numFmtId="0" fontId="8"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9"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9" fillId="5" borderId="0" xfId="0" applyFont="1" applyFill="1"/>
    <xf numFmtId="0" fontId="8" fillId="5" borderId="0" xfId="0" applyFont="1" applyFill="1" applyAlignment="1">
      <alignment horizontal="center" vertical="center" wrapText="1"/>
    </xf>
    <xf numFmtId="0" fontId="8" fillId="101" borderId="1" xfId="0" applyFont="1" applyFill="1" applyBorder="1" applyAlignment="1">
      <alignment horizontal="left"/>
    </xf>
    <xf numFmtId="179" fontId="8" fillId="3" borderId="12" xfId="1" applyNumberFormat="1" applyFont="1" applyFill="1" applyBorder="1" applyAlignment="1">
      <alignment horizontal="center" vertical="center"/>
    </xf>
    <xf numFmtId="231" fontId="8" fillId="3" borderId="2" xfId="1" applyNumberFormat="1" applyFont="1" applyFill="1" applyBorder="1" applyAlignment="1">
      <alignment horizontal="center" vertical="center"/>
    </xf>
    <xf numFmtId="3" fontId="8" fillId="3" borderId="3" xfId="1" applyNumberFormat="1" applyFont="1" applyFill="1" applyBorder="1" applyAlignment="1">
      <alignment horizontal="center" vertical="center"/>
    </xf>
    <xf numFmtId="179" fontId="184" fillId="3" borderId="1" xfId="0" applyNumberFormat="1" applyFont="1" applyFill="1" applyBorder="1" applyAlignment="1">
      <alignment horizontal="center"/>
    </xf>
    <xf numFmtId="0" fontId="8" fillId="100" borderId="0" xfId="7903" applyFont="1" applyFill="1" applyAlignment="1">
      <alignment horizontal="right" vertical="center" wrapText="1"/>
    </xf>
    <xf numFmtId="0" fontId="176" fillId="2" borderId="0" xfId="7903" applyFont="1" applyFill="1"/>
    <xf numFmtId="2" fontId="8" fillId="4" borderId="1" xfId="1" applyNumberFormat="1" applyFont="1" applyFill="1" applyBorder="1" applyAlignment="1">
      <alignment horizontal="center" vertical="center"/>
    </xf>
    <xf numFmtId="0" fontId="188" fillId="107" borderId="1" xfId="0" applyFont="1" applyFill="1" applyBorder="1" applyAlignment="1">
      <alignment horizontal="right" vertical="center" wrapText="1"/>
    </xf>
    <xf numFmtId="0" fontId="190" fillId="5" borderId="0" xfId="0" applyFont="1" applyFill="1"/>
    <xf numFmtId="232" fontId="8" fillId="4" borderId="1" xfId="0" applyNumberFormat="1" applyFont="1" applyFill="1" applyBorder="1" applyAlignment="1">
      <alignment horizontal="center" vertical="center"/>
    </xf>
    <xf numFmtId="0" fontId="13"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179" fontId="8" fillId="3" borderId="1" xfId="2" applyNumberFormat="1" applyFont="1" applyFill="1" applyBorder="1" applyAlignment="1">
      <alignment horizontal="center" vertical="center"/>
    </xf>
    <xf numFmtId="2" fontId="8"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8" fillId="108" borderId="1" xfId="0" applyNumberFormat="1" applyFont="1" applyFill="1" applyBorder="1" applyAlignment="1">
      <alignment horizontal="center" vertical="center"/>
    </xf>
    <xf numFmtId="0" fontId="8" fillId="2" borderId="0" xfId="0" applyFont="1" applyFill="1" applyAlignment="1">
      <alignment horizontal="center"/>
    </xf>
    <xf numFmtId="0" fontId="8" fillId="2" borderId="0" xfId="0" applyFont="1" applyFill="1" applyAlignment="1">
      <alignment horizontal="center" wrapText="1"/>
    </xf>
    <xf numFmtId="0" fontId="8" fillId="101" borderId="1" xfId="0" applyFont="1" applyFill="1" applyBorder="1" applyAlignment="1">
      <alignment horizontal="center" wrapText="1"/>
    </xf>
    <xf numFmtId="0" fontId="177" fillId="101" borderId="1" xfId="9" applyFont="1" applyFill="1" applyBorder="1" applyAlignment="1">
      <alignment horizontal="center" wrapText="1"/>
    </xf>
    <xf numFmtId="0" fontId="8" fillId="109" borderId="0" xfId="0" applyFont="1" applyFill="1" applyAlignment="1">
      <alignment horizontal="center" wrapText="1"/>
    </xf>
    <xf numFmtId="0" fontId="8" fillId="5" borderId="1" xfId="0" applyFont="1" applyFill="1" applyBorder="1" applyAlignment="1">
      <alignment horizontal="center" vertical="center" wrapText="1"/>
    </xf>
    <xf numFmtId="0" fontId="174" fillId="2" borderId="0" xfId="0" applyFont="1" applyFill="1"/>
    <xf numFmtId="0" fontId="182" fillId="2" borderId="0" xfId="0" applyFont="1" applyFill="1"/>
    <xf numFmtId="0" fontId="173" fillId="2" borderId="0" xfId="0" applyFont="1" applyFill="1"/>
    <xf numFmtId="15" fontId="177" fillId="101" borderId="1" xfId="9" applyNumberFormat="1" applyFont="1" applyFill="1" applyBorder="1" applyAlignment="1">
      <alignment horizontal="center" vertical="center" wrapText="1"/>
    </xf>
    <xf numFmtId="0" fontId="177" fillId="101" borderId="1" xfId="9" applyFont="1" applyFill="1" applyBorder="1" applyAlignment="1">
      <alignment horizontal="center" vertical="center" wrapText="1"/>
    </xf>
    <xf numFmtId="233" fontId="0" fillId="3" borderId="1" xfId="1" applyNumberFormat="1" applyFont="1" applyFill="1" applyBorder="1"/>
    <xf numFmtId="233" fontId="8" fillId="4" borderId="1" xfId="1" applyNumberFormat="1" applyFont="1" applyFill="1" applyBorder="1" applyAlignment="1">
      <alignment horizontal="center" vertical="center"/>
    </xf>
    <xf numFmtId="233" fontId="8" fillId="109" borderId="0" xfId="1" applyNumberFormat="1" applyFont="1" applyFill="1" applyAlignment="1">
      <alignment horizontal="center" vertical="center"/>
    </xf>
    <xf numFmtId="173" fontId="8" fillId="3" borderId="13" xfId="1" applyNumberFormat="1" applyFont="1" applyFill="1" applyBorder="1" applyAlignment="1">
      <alignment horizontal="center" vertical="center"/>
    </xf>
    <xf numFmtId="173" fontId="8" fillId="3" borderId="12" xfId="1" applyNumberFormat="1" applyFont="1" applyFill="1" applyBorder="1" applyAlignment="1">
      <alignment horizontal="center" vertical="center"/>
    </xf>
    <xf numFmtId="0" fontId="8" fillId="103" borderId="2" xfId="0" applyFont="1" applyFill="1" applyBorder="1" applyAlignment="1">
      <alignment horizontal="center" vertical="center" wrapText="1"/>
    </xf>
    <xf numFmtId="173" fontId="8"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82" fillId="0" borderId="0" xfId="0" applyFont="1"/>
    <xf numFmtId="0" fontId="173"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8" fillId="4" borderId="6" xfId="1" applyNumberFormat="1" applyFont="1" applyFill="1" applyBorder="1" applyAlignment="1">
      <alignment horizontal="center" vertical="center"/>
    </xf>
    <xf numFmtId="0" fontId="8" fillId="101" borderId="2" xfId="0" applyFont="1" applyFill="1" applyBorder="1" applyAlignment="1">
      <alignment horizontal="center" wrapText="1"/>
    </xf>
    <xf numFmtId="0" fontId="8" fillId="101" borderId="4" xfId="0" applyFont="1" applyFill="1" applyBorder="1" applyAlignment="1">
      <alignment horizontal="center" vertical="center" wrapText="1"/>
    </xf>
    <xf numFmtId="0" fontId="8" fillId="101" borderId="0" xfId="0" applyFont="1" applyFill="1" applyAlignment="1">
      <alignment horizontal="center" vertical="center" wrapText="1"/>
    </xf>
    <xf numFmtId="0" fontId="8" fillId="101" borderId="2" xfId="0" applyFont="1" applyFill="1" applyBorder="1" applyAlignment="1">
      <alignment horizontal="center" vertical="center" wrapText="1"/>
    </xf>
    <xf numFmtId="0" fontId="8" fillId="101" borderId="14" xfId="0" applyFont="1" applyFill="1" applyBorder="1" applyAlignment="1">
      <alignment horizontal="center" vertical="center" wrapText="1"/>
    </xf>
    <xf numFmtId="2" fontId="8" fillId="109" borderId="0" xfId="0" applyNumberFormat="1" applyFont="1" applyFill="1" applyAlignment="1">
      <alignment horizontal="center" wrapText="1"/>
    </xf>
    <xf numFmtId="0" fontId="174" fillId="110" borderId="0" xfId="0" applyFont="1" applyFill="1"/>
    <xf numFmtId="0" fontId="173"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8" fillId="2" borderId="0" xfId="0" applyFont="1" applyFill="1"/>
    <xf numFmtId="9" fontId="0" fillId="3" borderId="1" xfId="2" applyFont="1" applyFill="1" applyBorder="1" applyAlignment="1">
      <alignment horizontal="center"/>
    </xf>
    <xf numFmtId="0" fontId="173" fillId="110" borderId="0" xfId="0" applyFont="1" applyFill="1"/>
    <xf numFmtId="2" fontId="0" fillId="111" borderId="1" xfId="0" applyNumberFormat="1" applyFill="1" applyBorder="1" applyAlignment="1">
      <alignment horizontal="center" vertical="center"/>
    </xf>
    <xf numFmtId="0" fontId="177" fillId="101" borderId="3" xfId="9" applyFont="1" applyFill="1" applyBorder="1" applyAlignment="1">
      <alignment horizontal="center" wrapText="1"/>
    </xf>
    <xf numFmtId="0" fontId="8" fillId="101" borderId="3" xfId="0" applyFont="1" applyFill="1" applyBorder="1" applyAlignment="1">
      <alignment horizontal="center" wrapText="1"/>
    </xf>
    <xf numFmtId="0" fontId="18" fillId="0" borderId="1" xfId="4" applyBorder="1" applyAlignment="1">
      <alignment horizontal="left" vertical="center" wrapText="1"/>
    </xf>
    <xf numFmtId="167" fontId="0" fillId="5" borderId="0" xfId="1" applyFont="1" applyFill="1"/>
    <xf numFmtId="167"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8" fillId="3" borderId="1" xfId="2" applyNumberFormat="1" applyFont="1" applyFill="1" applyBorder="1" applyAlignment="1">
      <alignment horizontal="center" vertical="center"/>
    </xf>
    <xf numFmtId="232" fontId="8" fillId="3" borderId="1" xfId="1" applyNumberFormat="1" applyFont="1" applyFill="1" applyBorder="1" applyAlignment="1">
      <alignment horizontal="center" vertical="center"/>
    </xf>
    <xf numFmtId="167" fontId="0" fillId="5" borderId="0" xfId="1" applyFont="1" applyFill="1" applyBorder="1"/>
    <xf numFmtId="0" fontId="12" fillId="5" borderId="0" xfId="0" applyFont="1" applyFill="1"/>
    <xf numFmtId="0" fontId="9"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8" fillId="3" borderId="2" xfId="0" applyFont="1" applyFill="1" applyBorder="1" applyAlignment="1">
      <alignment horizontal="center" vertical="center"/>
    </xf>
    <xf numFmtId="179" fontId="184" fillId="112" borderId="3" xfId="2" applyNumberFormat="1" applyFont="1" applyFill="1" applyBorder="1" applyAlignment="1">
      <alignment horizontal="center"/>
    </xf>
    <xf numFmtId="232" fontId="188"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8" fillId="0" borderId="1" xfId="0" applyFont="1" applyBorder="1" applyAlignment="1">
      <alignment wrapText="1"/>
    </xf>
    <xf numFmtId="0" fontId="11"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8" fillId="0" borderId="1" xfId="0" applyFont="1" applyBorder="1" applyAlignment="1">
      <alignment horizontal="center" vertical="center"/>
    </xf>
    <xf numFmtId="0" fontId="0" fillId="101" borderId="1" xfId="0" applyFill="1" applyBorder="1" applyAlignment="1">
      <alignment horizontal="left" vertical="center" wrapText="1"/>
    </xf>
    <xf numFmtId="0" fontId="8" fillId="3" borderId="1" xfId="0" applyFont="1" applyFill="1" applyBorder="1" applyAlignment="1">
      <alignment horizontal="center" vertical="center"/>
    </xf>
    <xf numFmtId="2" fontId="8" fillId="0" borderId="1" xfId="0" applyNumberFormat="1" applyFont="1" applyBorder="1" applyAlignment="1">
      <alignment horizontal="center" vertical="center"/>
    </xf>
    <xf numFmtId="0" fontId="8" fillId="0" borderId="2" xfId="0" applyFont="1" applyBorder="1" applyAlignment="1">
      <alignment horizontal="left" vertical="center" wrapText="1"/>
    </xf>
    <xf numFmtId="0" fontId="186" fillId="101" borderId="13" xfId="0" applyFont="1" applyFill="1" applyBorder="1"/>
    <xf numFmtId="0" fontId="186" fillId="101" borderId="10" xfId="0" applyFont="1" applyFill="1" applyBorder="1"/>
    <xf numFmtId="0" fontId="186" fillId="101" borderId="14" xfId="0" applyFont="1" applyFill="1" applyBorder="1"/>
    <xf numFmtId="0" fontId="187" fillId="101" borderId="9" xfId="0" applyFont="1" applyFill="1" applyBorder="1" applyAlignment="1">
      <alignment vertical="top" wrapText="1"/>
    </xf>
    <xf numFmtId="0" fontId="187" fillId="101" borderId="7" xfId="0" applyFont="1" applyFill="1" applyBorder="1" applyAlignment="1">
      <alignment vertical="top" wrapText="1"/>
    </xf>
    <xf numFmtId="0" fontId="187" fillId="101" borderId="11" xfId="0" applyFont="1" applyFill="1" applyBorder="1" applyAlignment="1">
      <alignment vertical="top" wrapText="1"/>
    </xf>
    <xf numFmtId="0" fontId="179" fillId="101" borderId="13" xfId="0" applyFont="1" applyFill="1" applyBorder="1"/>
    <xf numFmtId="0" fontId="182" fillId="101" borderId="9" xfId="0" applyFont="1" applyFill="1" applyBorder="1"/>
    <xf numFmtId="0" fontId="182" fillId="101" borderId="7" xfId="0" applyFont="1" applyFill="1" applyBorder="1"/>
    <xf numFmtId="0" fontId="182" fillId="101" borderId="11" xfId="0" applyFont="1" applyFill="1" applyBorder="1"/>
    <xf numFmtId="0" fontId="179" fillId="101" borderId="10" xfId="0" applyFont="1" applyFill="1" applyBorder="1"/>
    <xf numFmtId="0" fontId="179" fillId="101" borderId="14" xfId="0" applyFont="1" applyFill="1" applyBorder="1"/>
    <xf numFmtId="0" fontId="13" fillId="5" borderId="1" xfId="0" quotePrefix="1" applyFont="1" applyFill="1" applyBorder="1" applyAlignment="1">
      <alignment wrapText="1"/>
    </xf>
    <xf numFmtId="0" fontId="188" fillId="125" borderId="1" xfId="0" applyFont="1" applyFill="1" applyBorder="1" applyAlignment="1">
      <alignment horizontal="center" vertical="center"/>
    </xf>
    <xf numFmtId="0" fontId="188" fillId="125" borderId="2" xfId="0" applyFont="1" applyFill="1" applyBorder="1" applyAlignment="1">
      <alignment horizontal="center"/>
    </xf>
    <xf numFmtId="3" fontId="188" fillId="125" borderId="1" xfId="0" applyNumberFormat="1" applyFont="1" applyFill="1" applyBorder="1" applyAlignment="1">
      <alignment horizontal="center" vertical="center"/>
    </xf>
    <xf numFmtId="0" fontId="188" fillId="125" borderId="2" xfId="0" applyFont="1" applyFill="1" applyBorder="1" applyAlignment="1">
      <alignment horizontal="center" vertical="center"/>
    </xf>
    <xf numFmtId="3" fontId="188" fillId="125" borderId="3" xfId="0" applyNumberFormat="1" applyFont="1" applyFill="1" applyBorder="1" applyAlignment="1">
      <alignment horizontal="center" vertical="center"/>
    </xf>
    <xf numFmtId="10" fontId="188" fillId="125" borderId="1" xfId="0" applyNumberFormat="1" applyFont="1" applyFill="1" applyBorder="1" applyAlignment="1">
      <alignment horizontal="center" vertical="center"/>
    </xf>
    <xf numFmtId="232" fontId="188" fillId="3" borderId="1" xfId="1" applyNumberFormat="1" applyFont="1" applyFill="1" applyBorder="1" applyAlignment="1">
      <alignment horizontal="center" vertical="center"/>
    </xf>
    <xf numFmtId="0" fontId="8" fillId="0" borderId="5" xfId="0" applyFont="1" applyBorder="1" applyAlignment="1">
      <alignment horizontal="left" vertical="center" wrapText="1"/>
    </xf>
    <xf numFmtId="171" fontId="8" fillId="0" borderId="12" xfId="1" applyNumberFormat="1" applyFont="1" applyFill="1" applyBorder="1" applyAlignment="1">
      <alignment horizontal="center" vertical="center"/>
    </xf>
    <xf numFmtId="171" fontId="8" fillId="0" borderId="6" xfId="1" applyNumberFormat="1" applyFont="1" applyFill="1" applyBorder="1" applyAlignment="1">
      <alignment horizontal="center" vertical="center"/>
    </xf>
    <xf numFmtId="171" fontId="8" fillId="0" borderId="12" xfId="1" applyNumberFormat="1" applyFont="1" applyFill="1" applyBorder="1" applyAlignment="1">
      <alignment horizontal="center" vertical="center" wrapText="1"/>
    </xf>
    <xf numFmtId="171" fontId="8" fillId="0" borderId="6" xfId="1" applyNumberFormat="1" applyFont="1" applyFill="1" applyBorder="1" applyAlignment="1">
      <alignment horizontal="center" vertical="center" wrapText="1"/>
    </xf>
    <xf numFmtId="3" fontId="8" fillId="3" borderId="12" xfId="1" applyNumberFormat="1" applyFont="1" applyFill="1" applyBorder="1" applyAlignment="1">
      <alignment horizontal="center" vertical="center"/>
    </xf>
    <xf numFmtId="3" fontId="8" fillId="3" borderId="6" xfId="1" applyNumberFormat="1" applyFont="1" applyFill="1" applyBorder="1" applyAlignment="1">
      <alignment horizontal="center" vertical="center"/>
    </xf>
    <xf numFmtId="3" fontId="8" fillId="3" borderId="2" xfId="1" applyNumberFormat="1" applyFont="1" applyFill="1" applyBorder="1" applyAlignment="1">
      <alignment horizontal="center" vertical="center"/>
    </xf>
    <xf numFmtId="3" fontId="188" fillId="125" borderId="2" xfId="0" applyNumberFormat="1" applyFont="1" applyFill="1" applyBorder="1" applyAlignment="1">
      <alignment horizontal="center" vertical="center"/>
    </xf>
    <xf numFmtId="231" fontId="8" fillId="3" borderId="12" xfId="1" applyNumberFormat="1" applyFont="1" applyFill="1" applyBorder="1" applyAlignment="1">
      <alignment horizontal="center" vertical="center"/>
    </xf>
    <xf numFmtId="232" fontId="8"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11" fillId="101" borderId="3" xfId="0" applyFont="1" applyFill="1" applyBorder="1" applyAlignment="1">
      <alignment horizontal="center" vertical="center" wrapText="1"/>
    </xf>
    <xf numFmtId="0" fontId="11" fillId="101" borderId="1" xfId="0" applyFont="1" applyFill="1" applyBorder="1" applyAlignment="1">
      <alignment horizontal="center" vertical="center" wrapText="1"/>
    </xf>
    <xf numFmtId="0" fontId="11" fillId="101" borderId="11" xfId="0" applyFont="1" applyFill="1" applyBorder="1" applyAlignment="1">
      <alignment horizontal="center" vertical="center" wrapText="1"/>
    </xf>
    <xf numFmtId="231" fontId="8" fillId="3" borderId="13" xfId="1" applyNumberFormat="1" applyFont="1" applyFill="1" applyBorder="1" applyAlignment="1">
      <alignment horizontal="center" vertical="center"/>
    </xf>
    <xf numFmtId="15" fontId="177" fillId="101" borderId="2" xfId="9" applyNumberFormat="1" applyFont="1" applyFill="1" applyBorder="1" applyAlignment="1">
      <alignment horizontal="center" vertical="center" wrapText="1"/>
    </xf>
    <xf numFmtId="0" fontId="177" fillId="101" borderId="2" xfId="9" applyFont="1" applyFill="1" applyBorder="1" applyAlignment="1">
      <alignment horizontal="center" vertical="center" wrapText="1"/>
    </xf>
    <xf numFmtId="176" fontId="177" fillId="101" borderId="2" xfId="9" applyNumberFormat="1" applyFont="1" applyFill="1" applyBorder="1" applyAlignment="1">
      <alignment horizontal="center" vertical="center" wrapText="1"/>
    </xf>
    <xf numFmtId="172" fontId="177"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13" fillId="0" borderId="1" xfId="0" quotePrefix="1" applyFont="1" applyBorder="1" applyAlignment="1">
      <alignment wrapText="1"/>
    </xf>
    <xf numFmtId="0" fontId="13" fillId="5" borderId="1" xfId="0" applyFont="1" applyFill="1" applyBorder="1" applyAlignment="1">
      <alignment vertical="center"/>
    </xf>
    <xf numFmtId="0" fontId="13" fillId="5" borderId="1" xfId="0" applyFont="1" applyFill="1" applyBorder="1" applyAlignment="1">
      <alignment vertical="center" wrapText="1"/>
    </xf>
    <xf numFmtId="0" fontId="13" fillId="0" borderId="1" xfId="0" applyFont="1" applyBorder="1" applyAlignment="1">
      <alignment vertical="center" wrapText="1"/>
    </xf>
    <xf numFmtId="14" fontId="13" fillId="5" borderId="1" xfId="0" applyNumberFormat="1" applyFont="1" applyFill="1" applyBorder="1" applyAlignment="1">
      <alignment horizontal="left" vertical="center" wrapText="1"/>
    </xf>
    <xf numFmtId="14" fontId="13" fillId="0" borderId="1" xfId="0" applyNumberFormat="1" applyFont="1" applyBorder="1" applyAlignment="1">
      <alignment horizontal="left" vertical="center" wrapText="1"/>
    </xf>
    <xf numFmtId="0" fontId="13" fillId="5" borderId="1" xfId="0" applyFont="1" applyFill="1" applyBorder="1" applyAlignment="1">
      <alignment wrapText="1"/>
    </xf>
    <xf numFmtId="14" fontId="13" fillId="5" borderId="1" xfId="0" applyNumberFormat="1" applyFont="1" applyFill="1" applyBorder="1" applyAlignment="1">
      <alignment horizontal="left" wrapText="1"/>
    </xf>
    <xf numFmtId="232" fontId="188" fillId="0" borderId="12" xfId="1" applyNumberFormat="1" applyFont="1" applyFill="1" applyBorder="1" applyAlignment="1">
      <alignment horizontal="center" vertical="center"/>
    </xf>
    <xf numFmtId="0" fontId="5" fillId="0" borderId="1" xfId="0" quotePrefix="1" applyFont="1" applyBorder="1" applyAlignment="1">
      <alignment wrapText="1"/>
    </xf>
    <xf numFmtId="179" fontId="0" fillId="3" borderId="1" xfId="2" applyNumberFormat="1" applyFont="1" applyFill="1" applyBorder="1"/>
    <xf numFmtId="14" fontId="5" fillId="0" borderId="1" xfId="0" applyNumberFormat="1" applyFont="1" applyBorder="1" applyAlignment="1">
      <alignment horizontal="left" vertical="center"/>
    </xf>
    <xf numFmtId="0" fontId="5" fillId="0" borderId="1" xfId="0" applyFont="1" applyBorder="1" applyAlignment="1">
      <alignment horizontal="left" wrapText="1"/>
    </xf>
    <xf numFmtId="0" fontId="5" fillId="0" borderId="1" xfId="0" applyFont="1" applyBorder="1" applyAlignment="1">
      <alignment vertical="center"/>
    </xf>
    <xf numFmtId="49" fontId="5" fillId="0" borderId="1" xfId="0" quotePrefix="1" applyNumberFormat="1" applyFont="1" applyBorder="1" applyAlignment="1">
      <alignment wrapText="1"/>
    </xf>
    <xf numFmtId="0" fontId="5" fillId="5" borderId="1" xfId="0" applyFont="1" applyFill="1" applyBorder="1" applyAlignment="1">
      <alignment vertical="center"/>
    </xf>
    <xf numFmtId="14" fontId="5" fillId="5" borderId="1" xfId="0" applyNumberFormat="1" applyFont="1" applyFill="1" applyBorder="1" applyAlignment="1">
      <alignment horizontal="left" vertical="center"/>
    </xf>
    <xf numFmtId="49" fontId="5" fillId="5" borderId="1" xfId="0" quotePrefix="1" applyNumberFormat="1" applyFont="1" applyFill="1" applyBorder="1" applyAlignment="1">
      <alignment wrapText="1"/>
    </xf>
    <xf numFmtId="0" fontId="5" fillId="0" borderId="1" xfId="0" applyFont="1" applyBorder="1"/>
    <xf numFmtId="0" fontId="220" fillId="0" borderId="1" xfId="0" applyFont="1" applyBorder="1" applyAlignment="1">
      <alignment horizontal="left" vertical="center" wrapText="1"/>
    </xf>
    <xf numFmtId="2" fontId="8" fillId="3" borderId="1" xfId="0" applyNumberFormat="1" applyFont="1" applyFill="1" applyBorder="1" applyAlignment="1">
      <alignment horizontal="center" vertical="center" wrapText="1"/>
    </xf>
    <xf numFmtId="173" fontId="0" fillId="5" borderId="0" xfId="0" applyNumberFormat="1" applyFill="1"/>
    <xf numFmtId="233" fontId="0" fillId="111" borderId="68" xfId="1" applyNumberFormat="1" applyFont="1" applyFill="1" applyBorder="1" applyAlignment="1">
      <alignment horizontal="right"/>
    </xf>
    <xf numFmtId="233" fontId="0" fillId="111" borderId="1" xfId="1" applyNumberFormat="1" applyFont="1" applyFill="1" applyBorder="1" applyAlignment="1">
      <alignment horizontal="right"/>
    </xf>
    <xf numFmtId="233" fontId="0" fillId="111" borderId="73" xfId="1" applyNumberFormat="1" applyFont="1" applyFill="1" applyBorder="1" applyAlignment="1">
      <alignment horizontal="right"/>
    </xf>
    <xf numFmtId="0" fontId="4" fillId="0" borderId="1" xfId="0" quotePrefix="1" applyFont="1" applyBorder="1" applyAlignment="1">
      <alignment wrapText="1"/>
    </xf>
    <xf numFmtId="0" fontId="3" fillId="0" borderId="1" xfId="0" quotePrefix="1" applyFont="1" applyBorder="1" applyAlignment="1">
      <alignment wrapText="1"/>
    </xf>
    <xf numFmtId="0" fontId="18" fillId="0" borderId="0" xfId="4" applyFill="1"/>
    <xf numFmtId="0" fontId="8" fillId="0" borderId="13" xfId="0" applyFont="1" applyBorder="1" applyAlignment="1">
      <alignment vertical="center" wrapText="1"/>
    </xf>
    <xf numFmtId="0" fontId="11" fillId="0" borderId="1" xfId="0" applyFont="1" applyBorder="1" applyAlignment="1">
      <alignment horizontal="center" vertical="center" wrapText="1"/>
    </xf>
    <xf numFmtId="0" fontId="8" fillId="103" borderId="14" xfId="0" applyFont="1" applyFill="1" applyBorder="1" applyAlignment="1">
      <alignment horizontal="center" vertical="center" wrapText="1"/>
    </xf>
    <xf numFmtId="0" fontId="8" fillId="0" borderId="6" xfId="0" applyFont="1" applyBorder="1" applyAlignment="1">
      <alignment horizontal="left" vertical="center"/>
    </xf>
    <xf numFmtId="0" fontId="0" fillId="0" borderId="1" xfId="0" applyBorder="1" applyAlignment="1">
      <alignment horizontal="left"/>
    </xf>
    <xf numFmtId="232" fontId="8" fillId="5" borderId="8" xfId="1" applyNumberFormat="1" applyFont="1" applyFill="1" applyBorder="1" applyAlignment="1">
      <alignment vertical="center"/>
    </xf>
    <xf numFmtId="232" fontId="8" fillId="5" borderId="0" xfId="1" applyNumberFormat="1" applyFont="1" applyFill="1" applyBorder="1" applyAlignment="1">
      <alignment vertical="center"/>
    </xf>
    <xf numFmtId="0" fontId="0" fillId="5" borderId="9" xfId="0" applyFill="1" applyBorder="1"/>
    <xf numFmtId="0" fontId="0" fillId="5" borderId="7" xfId="0" applyFill="1" applyBorder="1"/>
    <xf numFmtId="0" fontId="9" fillId="100" borderId="7" xfId="0" applyFont="1" applyFill="1" applyBorder="1" applyAlignment="1">
      <alignment horizontal="right" vertical="center" wrapText="1"/>
    </xf>
    <xf numFmtId="232" fontId="8" fillId="5" borderId="7" xfId="1" applyNumberFormat="1" applyFont="1" applyFill="1" applyBorder="1" applyAlignment="1">
      <alignment vertical="center"/>
    </xf>
    <xf numFmtId="0" fontId="9" fillId="100" borderId="11" xfId="0" applyFont="1" applyFill="1" applyBorder="1" applyAlignment="1">
      <alignment horizontal="right" vertical="center" wrapText="1"/>
    </xf>
    <xf numFmtId="0" fontId="2" fillId="0" borderId="1" xfId="0" quotePrefix="1" applyFont="1" applyBorder="1" applyAlignment="1">
      <alignment wrapText="1"/>
    </xf>
    <xf numFmtId="0" fontId="223" fillId="0" borderId="0" xfId="0" applyFont="1"/>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3" xfId="0" applyFont="1" applyBorder="1" applyAlignment="1">
      <alignment horizontal="center" wrapText="1"/>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0" fillId="5" borderId="0" xfId="0" applyFill="1" applyAlignment="1">
      <alignment horizontal="left" wrapText="1"/>
    </xf>
    <xf numFmtId="0" fontId="178" fillId="106" borderId="5" xfId="0" applyFont="1" applyFill="1" applyBorder="1" applyAlignment="1">
      <alignment horizontal="left" wrapText="1"/>
    </xf>
    <xf numFmtId="0" fontId="178" fillId="106" borderId="6" xfId="0" applyFont="1" applyFill="1" applyBorder="1" applyAlignment="1">
      <alignment horizontal="left" wrapText="1"/>
    </xf>
    <xf numFmtId="0" fontId="0" fillId="2" borderId="0" xfId="0" applyFill="1" applyAlignment="1">
      <alignment horizontal="left" wrapText="1"/>
    </xf>
    <xf numFmtId="0" fontId="182"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9" fillId="101" borderId="13" xfId="7903" applyFont="1" applyFill="1" applyBorder="1" applyAlignment="1">
      <alignment horizontal="left"/>
    </xf>
    <xf numFmtId="0" fontId="180" fillId="101" borderId="10" xfId="7903" applyFont="1" applyFill="1" applyBorder="1" applyAlignment="1">
      <alignment horizontal="left"/>
    </xf>
    <xf numFmtId="0" fontId="180" fillId="101" borderId="14" xfId="7903" applyFont="1" applyFill="1" applyBorder="1" applyAlignment="1">
      <alignment horizontal="left"/>
    </xf>
    <xf numFmtId="0" fontId="187" fillId="101" borderId="9" xfId="6" applyFont="1" applyFill="1" applyBorder="1" applyAlignment="1">
      <alignment horizontal="left" vertical="top" wrapText="1"/>
    </xf>
    <xf numFmtId="0" fontId="187" fillId="101" borderId="7" xfId="6" applyFont="1" applyFill="1" applyBorder="1" applyAlignment="1">
      <alignment horizontal="left" vertical="top" wrapText="1"/>
    </xf>
    <xf numFmtId="0" fontId="187"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6" fillId="101" borderId="13" xfId="7903" applyFont="1" applyFill="1" applyBorder="1" applyAlignment="1">
      <alignment horizontal="left"/>
    </xf>
    <xf numFmtId="0" fontId="189" fillId="101" borderId="10" xfId="7903" applyFont="1" applyFill="1" applyBorder="1" applyAlignment="1">
      <alignment horizontal="left"/>
    </xf>
    <xf numFmtId="0" fontId="189" fillId="101" borderId="14" xfId="7903" applyFont="1" applyFill="1" applyBorder="1" applyAlignment="1">
      <alignment horizontal="left"/>
    </xf>
    <xf numFmtId="0" fontId="182" fillId="105" borderId="1" xfId="0" applyFont="1" applyFill="1" applyBorder="1" applyAlignment="1">
      <alignment horizontal="left" vertical="center"/>
    </xf>
    <xf numFmtId="0" fontId="182"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82" fillId="0" borderId="2" xfId="0" applyFont="1" applyBorder="1" applyAlignment="1">
      <alignment horizontal="left" vertical="center" wrapText="1"/>
    </xf>
    <xf numFmtId="0" fontId="182" fillId="0" borderId="4" xfId="0" applyFont="1" applyBorder="1" applyAlignment="1">
      <alignment horizontal="left" vertical="center" wrapText="1"/>
    </xf>
    <xf numFmtId="0" fontId="182" fillId="0" borderId="3" xfId="0" applyFont="1" applyBorder="1" applyAlignment="1">
      <alignment horizontal="left" vertical="center" wrapText="1"/>
    </xf>
    <xf numFmtId="179" fontId="11" fillId="0" borderId="1" xfId="6" applyNumberFormat="1" applyFont="1" applyBorder="1" applyAlignment="1">
      <alignment horizontal="center"/>
    </xf>
    <xf numFmtId="0" fontId="182" fillId="0" borderId="1" xfId="0" applyFont="1" applyBorder="1" applyAlignment="1">
      <alignment horizontal="left" vertical="center" wrapText="1"/>
    </xf>
    <xf numFmtId="0" fontId="0" fillId="101" borderId="6" xfId="0" applyFill="1" applyBorder="1" applyAlignment="1">
      <alignment horizontal="center"/>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101" borderId="12" xfId="0" applyFont="1" applyFill="1" applyBorder="1" applyAlignment="1">
      <alignment horizontal="center"/>
    </xf>
    <xf numFmtId="0" fontId="8" fillId="101" borderId="6" xfId="0" applyFont="1" applyFill="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78" fillId="103" borderId="12" xfId="0" applyFont="1" applyFill="1" applyBorder="1" applyAlignment="1">
      <alignment horizontal="left" vertical="center"/>
    </xf>
    <xf numFmtId="0" fontId="178" fillId="103" borderId="5" xfId="0" applyFont="1" applyFill="1" applyBorder="1" applyAlignment="1">
      <alignment horizontal="left" vertical="center"/>
    </xf>
    <xf numFmtId="0" fontId="8" fillId="101" borderId="1" xfId="0" applyFont="1" applyFill="1" applyBorder="1" applyAlignment="1">
      <alignment horizontal="left" vertical="center"/>
    </xf>
    <xf numFmtId="0" fontId="8" fillId="101" borderId="1" xfId="0" applyFont="1" applyFill="1" applyBorder="1" applyAlignment="1">
      <alignment horizontal="left" vertical="center" wrapText="1"/>
    </xf>
    <xf numFmtId="2" fontId="8" fillId="0" borderId="1" xfId="0" applyNumberFormat="1" applyFont="1" applyBorder="1" applyAlignment="1">
      <alignment horizontal="center" vertical="center"/>
    </xf>
    <xf numFmtId="0" fontId="8" fillId="0" borderId="12"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2" fontId="8" fillId="0" borderId="2" xfId="1" applyNumberFormat="1" applyFont="1" applyFill="1" applyBorder="1" applyAlignment="1">
      <alignment horizontal="center" vertical="center"/>
    </xf>
    <xf numFmtId="2" fontId="8" fillId="0" borderId="3" xfId="1"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86" fillId="101" borderId="13" xfId="0" applyFont="1" applyFill="1" applyBorder="1" applyAlignment="1">
      <alignment horizontal="left"/>
    </xf>
    <xf numFmtId="0" fontId="186" fillId="101" borderId="10" xfId="0" applyFont="1" applyFill="1" applyBorder="1" applyAlignment="1">
      <alignment horizontal="left"/>
    </xf>
    <xf numFmtId="0" fontId="186" fillId="101" borderId="14" xfId="0" applyFont="1" applyFill="1" applyBorder="1" applyAlignment="1">
      <alignment horizontal="left"/>
    </xf>
    <xf numFmtId="0" fontId="187" fillId="101" borderId="9" xfId="0" applyFont="1" applyFill="1" applyBorder="1" applyAlignment="1">
      <alignment horizontal="left" vertical="top" wrapText="1"/>
    </xf>
    <xf numFmtId="0" fontId="187" fillId="101" borderId="7" xfId="0" applyFont="1" applyFill="1" applyBorder="1" applyAlignment="1">
      <alignment horizontal="left" vertical="top" wrapText="1"/>
    </xf>
    <xf numFmtId="0" fontId="187" fillId="101" borderId="11" xfId="0" applyFont="1" applyFill="1" applyBorder="1" applyAlignment="1">
      <alignment horizontal="left" vertical="top" wrapText="1"/>
    </xf>
    <xf numFmtId="0" fontId="0" fillId="2" borderId="0" xfId="0" applyFill="1" applyAlignment="1">
      <alignment horizontal="left" vertical="top"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8" fillId="4" borderId="12" xfId="0" applyFont="1" applyFill="1" applyBorder="1" applyAlignment="1">
      <alignment horizontal="center"/>
    </xf>
    <xf numFmtId="0" fontId="8" fillId="4" borderId="6" xfId="0" applyFont="1" applyFill="1" applyBorder="1" applyAlignment="1">
      <alignment horizontal="center"/>
    </xf>
    <xf numFmtId="0" fontId="8"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1" fontId="8" fillId="0" borderId="12" xfId="1" applyNumberFormat="1" applyFont="1" applyFill="1" applyBorder="1" applyAlignment="1">
      <alignment horizontal="center" vertical="center" wrapText="1"/>
    </xf>
    <xf numFmtId="171" fontId="8" fillId="0" borderId="5" xfId="1" applyNumberFormat="1" applyFont="1" applyFill="1" applyBorder="1" applyAlignment="1">
      <alignment horizontal="center" vertical="center" wrapText="1"/>
    </xf>
    <xf numFmtId="171" fontId="8" fillId="0" borderId="6" xfId="1" applyNumberFormat="1" applyFont="1" applyFill="1" applyBorder="1" applyAlignment="1">
      <alignment horizontal="center" vertical="center" wrapText="1"/>
    </xf>
    <xf numFmtId="171" fontId="8" fillId="0" borderId="13" xfId="1" applyNumberFormat="1" applyFont="1" applyFill="1" applyBorder="1" applyAlignment="1">
      <alignment horizontal="center" vertical="center" wrapText="1"/>
    </xf>
    <xf numFmtId="171" fontId="8" fillId="0" borderId="10" xfId="1" applyNumberFormat="1" applyFont="1" applyFill="1" applyBorder="1" applyAlignment="1">
      <alignment horizontal="center" vertical="center" wrapText="1"/>
    </xf>
    <xf numFmtId="171" fontId="8" fillId="0" borderId="14" xfId="1" applyNumberFormat="1" applyFont="1" applyFill="1" applyBorder="1" applyAlignment="1">
      <alignment horizontal="center" vertical="center" wrapText="1"/>
    </xf>
    <xf numFmtId="171" fontId="8" fillId="0" borderId="9" xfId="1" applyNumberFormat="1" applyFont="1" applyFill="1" applyBorder="1" applyAlignment="1">
      <alignment horizontal="center" vertical="center" wrapText="1"/>
    </xf>
    <xf numFmtId="171" fontId="8" fillId="0" borderId="7" xfId="1" applyNumberFormat="1" applyFont="1" applyFill="1" applyBorder="1" applyAlignment="1">
      <alignment horizontal="center" vertical="center" wrapText="1"/>
    </xf>
    <xf numFmtId="171" fontId="8" fillId="0" borderId="11" xfId="1" applyNumberFormat="1" applyFont="1" applyFill="1" applyBorder="1" applyAlignment="1">
      <alignment horizontal="center" vertical="center" wrapText="1"/>
    </xf>
    <xf numFmtId="232" fontId="8" fillId="5" borderId="13" xfId="1" applyNumberFormat="1" applyFont="1" applyFill="1" applyBorder="1" applyAlignment="1">
      <alignment horizontal="center" vertical="center"/>
    </xf>
    <xf numFmtId="232" fontId="8" fillId="5" borderId="10" xfId="1" applyNumberFormat="1" applyFont="1" applyFill="1" applyBorder="1" applyAlignment="1">
      <alignment horizontal="center" vertical="center"/>
    </xf>
    <xf numFmtId="232" fontId="8" fillId="5" borderId="14" xfId="1" applyNumberFormat="1" applyFont="1" applyFill="1" applyBorder="1" applyAlignment="1">
      <alignment horizontal="center" vertical="center"/>
    </xf>
    <xf numFmtId="232" fontId="8" fillId="5" borderId="8" xfId="1" applyNumberFormat="1" applyFont="1" applyFill="1" applyBorder="1" applyAlignment="1">
      <alignment horizontal="center" vertical="center"/>
    </xf>
    <xf numFmtId="232" fontId="8" fillId="5" borderId="0" xfId="1" applyNumberFormat="1" applyFont="1" applyFill="1" applyBorder="1" applyAlignment="1">
      <alignment horizontal="center" vertical="center"/>
    </xf>
    <xf numFmtId="232" fontId="8" fillId="5" borderId="59" xfId="1" applyNumberFormat="1" applyFont="1" applyFill="1" applyBorder="1" applyAlignment="1">
      <alignment horizontal="center" vertical="center"/>
    </xf>
    <xf numFmtId="173" fontId="8" fillId="5" borderId="12" xfId="1" applyNumberFormat="1" applyFont="1" applyFill="1" applyBorder="1" applyAlignment="1">
      <alignment horizontal="center" vertical="center"/>
    </xf>
    <xf numFmtId="173" fontId="8" fillId="5" borderId="6" xfId="1" applyNumberFormat="1" applyFont="1" applyFill="1" applyBorder="1" applyAlignment="1">
      <alignment horizontal="center" vertical="center"/>
    </xf>
    <xf numFmtId="0" fontId="8" fillId="0" borderId="10" xfId="0" applyFont="1" applyBorder="1" applyAlignment="1">
      <alignment horizontal="center"/>
    </xf>
    <xf numFmtId="0" fontId="8" fillId="0" borderId="7" xfId="0" applyFont="1" applyBorder="1" applyAlignment="1">
      <alignment horizontal="center"/>
    </xf>
    <xf numFmtId="0" fontId="8" fillId="0" borderId="13" xfId="0" applyFont="1" applyBorder="1" applyAlignment="1">
      <alignment horizontal="center"/>
    </xf>
    <xf numFmtId="0" fontId="8" fillId="0" borderId="8" xfId="0" applyFont="1" applyBorder="1" applyAlignment="1">
      <alignment horizontal="center"/>
    </xf>
    <xf numFmtId="0" fontId="18" fillId="0" borderId="2" xfId="4" applyBorder="1" applyAlignment="1">
      <alignment horizontal="left" vertical="center" wrapText="1"/>
    </xf>
    <xf numFmtId="0" fontId="18" fillId="0" borderId="4" xfId="4" applyBorder="1" applyAlignment="1">
      <alignment horizontal="left" vertical="center" wrapText="1"/>
    </xf>
    <xf numFmtId="179" fontId="8" fillId="5" borderId="13" xfId="1" applyNumberFormat="1" applyFont="1" applyFill="1" applyBorder="1" applyAlignment="1">
      <alignment horizontal="center" vertical="center"/>
    </xf>
    <xf numFmtId="179" fontId="8" fillId="5" borderId="10" xfId="1" applyNumberFormat="1" applyFont="1" applyFill="1" applyBorder="1" applyAlignment="1">
      <alignment horizontal="center" vertical="center"/>
    </xf>
    <xf numFmtId="179" fontId="8" fillId="5" borderId="14" xfId="1" applyNumberFormat="1" applyFont="1" applyFill="1" applyBorder="1" applyAlignment="1">
      <alignment horizontal="center" vertical="center"/>
    </xf>
    <xf numFmtId="179" fontId="8" fillId="5" borderId="9" xfId="1" applyNumberFormat="1" applyFont="1" applyFill="1" applyBorder="1" applyAlignment="1">
      <alignment horizontal="center" vertical="center"/>
    </xf>
    <xf numFmtId="179" fontId="8" fillId="5" borderId="7" xfId="1" applyNumberFormat="1" applyFont="1" applyFill="1" applyBorder="1" applyAlignment="1">
      <alignment horizontal="center" vertical="center"/>
    </xf>
    <xf numFmtId="179" fontId="8" fillId="5" borderId="11" xfId="1" applyNumberFormat="1" applyFont="1" applyFill="1" applyBorder="1" applyAlignment="1">
      <alignment horizontal="center" vertical="center"/>
    </xf>
    <xf numFmtId="171" fontId="8" fillId="0" borderId="12" xfId="1" applyNumberFormat="1" applyFont="1" applyFill="1" applyBorder="1" applyAlignment="1">
      <alignment horizontal="center" vertical="center"/>
    </xf>
    <xf numFmtId="171" fontId="8" fillId="0" borderId="6" xfId="1" applyNumberFormat="1" applyFont="1" applyFill="1" applyBorder="1" applyAlignment="1">
      <alignment horizontal="center" vertical="center"/>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178" fillId="103" borderId="0" xfId="0" applyFont="1" applyFill="1" applyAlignment="1">
      <alignment horizontal="left" vertical="center"/>
    </xf>
    <xf numFmtId="0" fontId="184" fillId="105" borderId="1" xfId="0" applyFont="1" applyFill="1" applyBorder="1" applyAlignment="1">
      <alignment horizontal="center" vertical="center" wrapText="1"/>
    </xf>
    <xf numFmtId="0" fontId="184" fillId="0" borderId="4" xfId="0" applyFont="1" applyBorder="1" applyAlignment="1">
      <alignment horizontal="center" vertical="center" wrapText="1"/>
    </xf>
    <xf numFmtId="0" fontId="184" fillId="0" borderId="3" xfId="0" applyFont="1" applyBorder="1" applyAlignment="1">
      <alignment horizontal="center" vertical="center" wrapText="1"/>
    </xf>
    <xf numFmtId="0" fontId="184" fillId="101" borderId="12" xfId="6" applyFont="1" applyFill="1" applyBorder="1" applyAlignment="1">
      <alignment horizontal="left" vertical="center"/>
    </xf>
    <xf numFmtId="0" fontId="184" fillId="101" borderId="1" xfId="6" applyFont="1" applyFill="1" applyBorder="1" applyAlignment="1">
      <alignment horizontal="center" vertical="center"/>
    </xf>
    <xf numFmtId="0" fontId="8" fillId="101" borderId="2" xfId="0" applyFont="1" applyFill="1" applyBorder="1" applyAlignment="1">
      <alignment horizontal="center"/>
    </xf>
    <xf numFmtId="0" fontId="8" fillId="101" borderId="4" xfId="0" applyFont="1" applyFill="1" applyBorder="1" applyAlignment="1">
      <alignment horizontal="center"/>
    </xf>
    <xf numFmtId="0" fontId="8" fillId="0" borderId="1" xfId="0" applyFont="1" applyBorder="1" applyAlignment="1">
      <alignment horizontal="center"/>
    </xf>
    <xf numFmtId="0" fontId="8" fillId="0" borderId="9" xfId="0" applyFont="1" applyBorder="1" applyAlignment="1">
      <alignment horizontal="center"/>
    </xf>
    <xf numFmtId="0" fontId="184" fillId="0" borderId="2" xfId="0" applyFont="1" applyBorder="1" applyAlignment="1">
      <alignment horizontal="left" vertical="center" wrapText="1"/>
    </xf>
    <xf numFmtId="0" fontId="184" fillId="0" borderId="3" xfId="0" applyFont="1" applyBorder="1" applyAlignment="1">
      <alignment horizontal="left" vertical="center" wrapText="1"/>
    </xf>
    <xf numFmtId="172" fontId="8" fillId="0" borderId="2" xfId="0" applyNumberFormat="1" applyFont="1" applyBorder="1" applyAlignment="1">
      <alignment horizontal="center" vertical="center"/>
    </xf>
    <xf numFmtId="172" fontId="8" fillId="0" borderId="3" xfId="0" applyNumberFormat="1" applyFont="1" applyBorder="1" applyAlignment="1">
      <alignment horizontal="center" vertical="center"/>
    </xf>
    <xf numFmtId="172" fontId="8" fillId="0" borderId="2" xfId="1" applyNumberFormat="1" applyFont="1" applyFill="1" applyBorder="1" applyAlignment="1">
      <alignment horizontal="center" vertical="center"/>
    </xf>
    <xf numFmtId="172" fontId="8" fillId="0" borderId="3" xfId="1" applyNumberFormat="1" applyFont="1" applyFill="1" applyBorder="1" applyAlignment="1">
      <alignment horizontal="center" vertical="center"/>
    </xf>
    <xf numFmtId="172" fontId="8" fillId="0" borderId="2" xfId="0" applyNumberFormat="1" applyFont="1" applyBorder="1" applyAlignment="1">
      <alignment horizontal="center"/>
    </xf>
    <xf numFmtId="172" fontId="8" fillId="0" borderId="3" xfId="0" applyNumberFormat="1" applyFont="1" applyBorder="1" applyAlignment="1">
      <alignment horizontal="center"/>
    </xf>
    <xf numFmtId="0" fontId="8" fillId="2" borderId="0" xfId="0" applyFont="1" applyFill="1" applyAlignment="1">
      <alignment horizontal="left" wrapText="1"/>
    </xf>
    <xf numFmtId="0" fontId="173" fillId="101" borderId="13" xfId="0" applyFont="1" applyFill="1" applyBorder="1" applyAlignment="1">
      <alignment horizontal="center"/>
    </xf>
    <xf numFmtId="0" fontId="173" fillId="101" borderId="9" xfId="0" applyFont="1" applyFill="1" applyBorder="1" applyAlignment="1">
      <alignment horizontal="center"/>
    </xf>
    <xf numFmtId="0" fontId="179" fillId="101" borderId="13" xfId="0" applyFont="1" applyFill="1" applyBorder="1" applyAlignment="1">
      <alignment horizontal="left"/>
    </xf>
    <xf numFmtId="0" fontId="179" fillId="101" borderId="10" xfId="0" applyFont="1" applyFill="1" applyBorder="1" applyAlignment="1">
      <alignment horizontal="left"/>
    </xf>
    <xf numFmtId="0" fontId="182" fillId="101" borderId="9" xfId="0" applyFont="1" applyFill="1" applyBorder="1" applyAlignment="1">
      <alignment horizontal="left"/>
    </xf>
    <xf numFmtId="0" fontId="182" fillId="101" borderId="7" xfId="0" applyFont="1" applyFill="1" applyBorder="1" applyAlignment="1">
      <alignment horizontal="left"/>
    </xf>
    <xf numFmtId="0" fontId="8" fillId="0" borderId="4"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20" fillId="2" borderId="0" xfId="9" applyFill="1" applyAlignment="1">
      <alignment horizontal="left" wrapText="1"/>
    </xf>
    <xf numFmtId="0" fontId="224" fillId="106" borderId="12" xfId="0" applyFont="1" applyFill="1" applyBorder="1" applyAlignment="1">
      <alignment horizontal="left" wrapText="1"/>
    </xf>
    <xf numFmtId="0" fontId="224" fillId="106" borderId="5" xfId="0" applyFont="1" applyFill="1" applyBorder="1" applyAlignment="1">
      <alignment horizontal="left" wrapText="1"/>
    </xf>
    <xf numFmtId="0" fontId="224" fillId="106" borderId="6" xfId="0" applyFont="1" applyFill="1" applyBorder="1" applyAlignment="1">
      <alignment horizontal="left" wrapText="1"/>
    </xf>
    <xf numFmtId="0" fontId="225" fillId="0" borderId="0" xfId="0" applyFont="1"/>
    <xf numFmtId="0" fontId="226" fillId="110" borderId="0" xfId="0" applyFont="1" applyFill="1" applyAlignment="1">
      <alignment horizontal="left"/>
    </xf>
    <xf numFmtId="0" fontId="226" fillId="110" borderId="0" xfId="0" applyFont="1" applyFill="1"/>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8534</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publications/renewables-obligation-ro-buy-out-price-mutualisation-threshold-and-mutualisation-ceilings-2024-2025"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november-2023/" TargetMode="External"/><Relationship Id="rId1" Type="http://schemas.openxmlformats.org/officeDocument/2006/relationships/hyperlink" Target="https://obr.uk/efo/economic-and-fiscal-outlook-november-2023/" TargetMode="External"/><Relationship Id="rId6" Type="http://schemas.openxmlformats.org/officeDocument/2006/relationships/vmlDrawing" Target="../drawings/vmlDrawing5.vml"/><Relationship Id="rId5" Type="http://schemas.openxmlformats.org/officeDocument/2006/relationships/printerSettings" Target="../printerSettings/printerSettings13.bin"/><Relationship Id="rId4" Type="http://schemas.openxmlformats.org/officeDocument/2006/relationships/hyperlink" Target="https://assets.publishing.service.gov.uk/government/uploads/system/uploads/attachment_data/file/1065825/eco4-final-ia.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obr.uk/efo/economic-and-fiscal-outlook-november-2023/"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lexon.com/what-we-do/what-we-manage/network-charging-compensation-scheme/estimated-levy-fu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31"/>
  <sheetViews>
    <sheetView zoomScaleNormal="100" workbookViewId="0"/>
  </sheetViews>
  <sheetFormatPr defaultColWidth="0" defaultRowHeight="12.4" zeroHeight="1"/>
  <cols>
    <col min="1" max="1" width="15.5859375" customWidth="1"/>
    <col min="2" max="2" width="19.17578125" customWidth="1"/>
    <col min="3" max="3" width="15.5859375" customWidth="1"/>
    <col min="4" max="4" width="146.5859375" customWidth="1"/>
    <col min="5" max="5" width="8.8203125" customWidth="1"/>
    <col min="6" max="10" width="0" hidden="1" customWidth="1"/>
    <col min="11" max="16384" width="8.8203125" hidden="1"/>
  </cols>
  <sheetData>
    <row r="1" spans="1:10" ht="57" customHeight="1">
      <c r="A1" t="s">
        <v>0</v>
      </c>
      <c r="D1" s="14"/>
      <c r="E1" s="14"/>
    </row>
    <row r="2" spans="1:10" ht="14.25">
      <c r="A2" s="7"/>
      <c r="B2" s="7"/>
      <c r="C2" s="7"/>
      <c r="D2" s="7"/>
      <c r="E2" s="7"/>
      <c r="F2" s="7"/>
      <c r="G2" s="7"/>
      <c r="H2" s="7"/>
      <c r="I2" s="7"/>
    </row>
    <row r="3" spans="1:10" s="14" customFormat="1" ht="18">
      <c r="A3" s="7"/>
      <c r="B3" s="140" t="s">
        <v>495</v>
      </c>
      <c r="C3" s="7"/>
      <c r="D3" s="7"/>
      <c r="E3" s="7"/>
      <c r="F3" s="7"/>
      <c r="G3" s="7"/>
      <c r="H3" s="7"/>
      <c r="I3" s="7"/>
      <c r="J3"/>
    </row>
    <row r="4" spans="1:10" s="14" customFormat="1" ht="14.25">
      <c r="B4" s="9"/>
      <c r="C4" s="7"/>
      <c r="D4" s="8"/>
      <c r="E4" s="7"/>
      <c r="F4" s="7"/>
      <c r="G4" s="7"/>
      <c r="H4" s="7"/>
      <c r="I4" s="7"/>
      <c r="J4" s="7"/>
    </row>
    <row r="5" spans="1:10" s="14" customFormat="1" ht="22.5" customHeight="1">
      <c r="B5" s="10" t="s">
        <v>1</v>
      </c>
      <c r="C5" s="10" t="s">
        <v>2</v>
      </c>
      <c r="D5" s="10" t="s">
        <v>3</v>
      </c>
      <c r="E5" s="7"/>
      <c r="F5" s="7"/>
      <c r="G5" s="7"/>
      <c r="H5" s="7"/>
      <c r="I5" s="7"/>
      <c r="J5" s="7"/>
    </row>
    <row r="6" spans="1:10" s="14" customFormat="1" ht="14.25">
      <c r="B6" s="286" t="s">
        <v>4</v>
      </c>
      <c r="C6" s="296">
        <v>43349</v>
      </c>
      <c r="D6" s="297" t="s">
        <v>5</v>
      </c>
      <c r="E6" s="7"/>
      <c r="F6" s="7"/>
      <c r="G6" s="7"/>
      <c r="H6" s="7"/>
      <c r="I6" s="7"/>
      <c r="J6" s="7"/>
    </row>
    <row r="7" spans="1:10" s="14" customFormat="1" ht="152.25" customHeight="1">
      <c r="B7" s="142" t="s">
        <v>6</v>
      </c>
      <c r="C7" s="296">
        <v>43410</v>
      </c>
      <c r="D7" s="294" t="s">
        <v>7</v>
      </c>
      <c r="E7" s="7"/>
      <c r="F7" s="7"/>
      <c r="G7" s="7"/>
      <c r="H7" s="7"/>
      <c r="I7" s="7"/>
      <c r="J7" s="7"/>
    </row>
    <row r="8" spans="1:10" s="14" customFormat="1" ht="42.75">
      <c r="B8" s="298" t="s">
        <v>8</v>
      </c>
      <c r="C8" s="296">
        <v>43138</v>
      </c>
      <c r="D8" s="299" t="s">
        <v>9</v>
      </c>
      <c r="E8" s="7"/>
      <c r="F8" s="7"/>
      <c r="G8" s="7"/>
      <c r="H8" s="7"/>
      <c r="I8" s="7"/>
      <c r="J8" s="7"/>
    </row>
    <row r="9" spans="1:10" s="14" customFormat="1" ht="42.75">
      <c r="B9" s="298" t="s">
        <v>10</v>
      </c>
      <c r="C9" s="296">
        <v>43684</v>
      </c>
      <c r="D9" s="299" t="s">
        <v>11</v>
      </c>
      <c r="E9" s="7"/>
      <c r="F9" s="7"/>
      <c r="G9" s="7"/>
      <c r="H9" s="7"/>
      <c r="I9" s="7"/>
      <c r="J9" s="7"/>
    </row>
    <row r="10" spans="1:10" s="14" customFormat="1" ht="99.75">
      <c r="B10" s="298" t="s">
        <v>12</v>
      </c>
      <c r="C10" s="296">
        <v>43868</v>
      </c>
      <c r="D10" s="294" t="s">
        <v>13</v>
      </c>
      <c r="E10" s="7"/>
      <c r="F10" s="7"/>
      <c r="G10" s="7"/>
      <c r="H10" s="7"/>
      <c r="I10" s="7"/>
      <c r="J10" s="7"/>
    </row>
    <row r="11" spans="1:10" s="14" customFormat="1" ht="57">
      <c r="B11" s="298" t="s">
        <v>14</v>
      </c>
      <c r="C11" s="296">
        <v>44048</v>
      </c>
      <c r="D11" s="299" t="s">
        <v>15</v>
      </c>
      <c r="E11" s="7"/>
      <c r="F11" s="7"/>
      <c r="G11" s="7"/>
      <c r="H11" s="7"/>
      <c r="I11" s="7"/>
      <c r="J11" s="7"/>
    </row>
    <row r="12" spans="1:10" s="14" customFormat="1" ht="42.75">
      <c r="B12" s="298" t="s">
        <v>16</v>
      </c>
      <c r="C12" s="296">
        <v>44050</v>
      </c>
      <c r="D12" s="299" t="s">
        <v>17</v>
      </c>
      <c r="E12" s="7"/>
      <c r="F12" s="7"/>
      <c r="G12" s="7"/>
      <c r="H12" s="7"/>
      <c r="I12" s="7"/>
      <c r="J12" s="7"/>
    </row>
    <row r="13" spans="1:10" s="14" customFormat="1" ht="42.75">
      <c r="B13" s="298" t="s">
        <v>18</v>
      </c>
      <c r="C13" s="296">
        <v>44232</v>
      </c>
      <c r="D13" s="299" t="s">
        <v>19</v>
      </c>
      <c r="E13" s="7"/>
      <c r="F13" s="7"/>
      <c r="G13" s="7"/>
      <c r="H13" s="7"/>
      <c r="I13" s="7"/>
      <c r="J13" s="7"/>
    </row>
    <row r="14" spans="1:10" s="14" customFormat="1" ht="28.5">
      <c r="B14" s="298" t="s">
        <v>20</v>
      </c>
      <c r="C14" s="296">
        <v>44414</v>
      </c>
      <c r="D14" s="299" t="s">
        <v>21</v>
      </c>
      <c r="E14" s="7"/>
      <c r="F14" s="7"/>
      <c r="G14" s="7"/>
      <c r="H14" s="7"/>
      <c r="I14" s="7"/>
      <c r="J14" s="7"/>
    </row>
    <row r="15" spans="1:10" s="14" customFormat="1" ht="28.5">
      <c r="B15" s="300" t="s">
        <v>22</v>
      </c>
      <c r="C15" s="301">
        <v>44596</v>
      </c>
      <c r="D15" s="302" t="s">
        <v>23</v>
      </c>
      <c r="E15" s="7"/>
      <c r="F15" s="7"/>
      <c r="G15" s="7"/>
      <c r="H15" s="7"/>
      <c r="I15" s="7"/>
      <c r="J15" s="7"/>
    </row>
    <row r="16" spans="1:10" s="14" customFormat="1" ht="14.25">
      <c r="B16" s="287" t="s">
        <v>24</v>
      </c>
      <c r="C16" s="289">
        <v>44696</v>
      </c>
      <c r="D16" s="241" t="s">
        <v>25</v>
      </c>
      <c r="E16" s="7"/>
      <c r="F16" s="7"/>
      <c r="G16" s="7"/>
      <c r="H16" s="7"/>
      <c r="I16" s="7"/>
      <c r="J16" s="7"/>
    </row>
    <row r="17" spans="1:10" s="14" customFormat="1" ht="14.25">
      <c r="A17" s="7"/>
      <c r="B17" s="287" t="s">
        <v>26</v>
      </c>
      <c r="C17" s="289">
        <v>44777</v>
      </c>
      <c r="D17" s="241" t="s">
        <v>27</v>
      </c>
      <c r="E17" s="7"/>
      <c r="F17" s="7"/>
      <c r="G17" s="7"/>
      <c r="H17" s="7"/>
      <c r="I17" s="7"/>
      <c r="J17"/>
    </row>
    <row r="18" spans="1:10" s="14" customFormat="1" ht="14.25">
      <c r="A18" s="7"/>
      <c r="B18" s="287" t="s">
        <v>28</v>
      </c>
      <c r="C18" s="289">
        <v>44799</v>
      </c>
      <c r="D18" s="241" t="s">
        <v>29</v>
      </c>
      <c r="E18" s="7"/>
      <c r="F18" s="7"/>
      <c r="G18" s="7"/>
      <c r="H18" s="7"/>
      <c r="I18" s="7"/>
      <c r="J18"/>
    </row>
    <row r="19" spans="1:10" s="14" customFormat="1" ht="99.75">
      <c r="A19" s="7"/>
      <c r="B19" s="287" t="s">
        <v>30</v>
      </c>
      <c r="C19" s="289">
        <v>44972</v>
      </c>
      <c r="D19" s="241" t="s">
        <v>31</v>
      </c>
      <c r="E19" s="7"/>
      <c r="F19" s="7"/>
      <c r="G19" s="7"/>
      <c r="H19" s="7"/>
      <c r="I19" s="7"/>
      <c r="J19"/>
    </row>
    <row r="20" spans="1:10" s="14" customFormat="1" ht="57">
      <c r="A20" s="7"/>
      <c r="B20" s="288" t="s">
        <v>32</v>
      </c>
      <c r="C20" s="290">
        <v>45009</v>
      </c>
      <c r="D20" s="285" t="s">
        <v>33</v>
      </c>
      <c r="E20" s="7"/>
      <c r="F20" s="7"/>
      <c r="G20" s="7"/>
      <c r="H20" s="7"/>
      <c r="I20" s="7"/>
      <c r="J20"/>
    </row>
    <row r="21" spans="1:10" s="14" customFormat="1" ht="14.25">
      <c r="A21" s="7"/>
      <c r="B21" s="291" t="s">
        <v>34</v>
      </c>
      <c r="C21" s="292">
        <v>45071</v>
      </c>
      <c r="D21" s="303" t="s">
        <v>35</v>
      </c>
      <c r="E21" s="7"/>
      <c r="F21" s="7"/>
      <c r="G21" s="7"/>
      <c r="H21" s="7"/>
      <c r="I21" s="7"/>
      <c r="J21"/>
    </row>
    <row r="22" spans="1:10" s="14" customFormat="1" ht="42.75">
      <c r="A22" s="7"/>
      <c r="B22" s="291" t="s">
        <v>36</v>
      </c>
      <c r="C22" s="292">
        <v>45163</v>
      </c>
      <c r="D22" s="311" t="s">
        <v>461</v>
      </c>
      <c r="E22" s="7"/>
      <c r="F22" s="7"/>
      <c r="G22" s="7"/>
      <c r="H22" s="7"/>
      <c r="I22" s="7"/>
      <c r="J22"/>
    </row>
    <row r="23" spans="1:10" s="14" customFormat="1" ht="85.5">
      <c r="A23" s="7"/>
      <c r="B23" s="291" t="s">
        <v>460</v>
      </c>
      <c r="C23" s="292">
        <v>45345</v>
      </c>
      <c r="D23" s="310" t="s">
        <v>465</v>
      </c>
      <c r="E23" s="7"/>
      <c r="F23" s="7"/>
      <c r="G23" s="7"/>
      <c r="H23" s="7"/>
      <c r="I23" s="7"/>
      <c r="J23"/>
    </row>
    <row r="24" spans="1:10" s="14" customFormat="1" ht="28.5">
      <c r="A24" s="7"/>
      <c r="B24" s="291" t="s">
        <v>469</v>
      </c>
      <c r="C24" s="292">
        <v>45527</v>
      </c>
      <c r="D24" s="311" t="s">
        <v>470</v>
      </c>
      <c r="E24" s="7"/>
      <c r="F24" s="7"/>
      <c r="G24" s="7"/>
      <c r="H24" s="7"/>
      <c r="I24" s="7"/>
      <c r="J24"/>
    </row>
    <row r="25" spans="1:10" s="14" customFormat="1" ht="57">
      <c r="A25" s="7"/>
      <c r="B25" s="291" t="s">
        <v>494</v>
      </c>
      <c r="C25" s="292">
        <v>45638</v>
      </c>
      <c r="D25" s="325" t="s">
        <v>496</v>
      </c>
      <c r="E25" s="7"/>
      <c r="F25" s="7"/>
      <c r="G25" s="7"/>
      <c r="H25" s="7"/>
      <c r="I25" s="7"/>
      <c r="J25"/>
    </row>
    <row r="26" spans="1:10" s="14" customFormat="1" ht="14.25">
      <c r="B26" s="7"/>
      <c r="C26" s="7"/>
      <c r="D26" s="7"/>
      <c r="E26" s="7"/>
      <c r="F26" s="7"/>
      <c r="G26" s="7"/>
      <c r="H26" s="7"/>
      <c r="I26" s="7"/>
      <c r="J26"/>
    </row>
    <row r="27" spans="1:10" ht="14.25" hidden="1">
      <c r="A27" s="7"/>
      <c r="B27" s="7"/>
      <c r="C27" s="7"/>
      <c r="D27" s="7"/>
      <c r="E27" s="7"/>
      <c r="F27" s="7"/>
      <c r="G27" s="7"/>
      <c r="H27" s="7"/>
      <c r="I27" s="7"/>
    </row>
    <row r="28" spans="1:10" ht="14.25" hidden="1">
      <c r="A28" s="7"/>
      <c r="B28" s="7"/>
      <c r="C28" s="7"/>
      <c r="D28" s="7"/>
      <c r="E28" s="7"/>
      <c r="F28" s="7"/>
      <c r="G28" s="7"/>
      <c r="H28" s="7"/>
      <c r="I28" s="7"/>
    </row>
    <row r="29" spans="1:10" ht="14.25" hidden="1">
      <c r="A29" s="7"/>
      <c r="B29" s="7"/>
      <c r="C29" s="7"/>
      <c r="E29" s="7"/>
      <c r="F29" s="7"/>
      <c r="G29" s="7"/>
      <c r="H29" s="7"/>
      <c r="I29" s="7"/>
    </row>
    <row r="30" spans="1:10" ht="14.25" hidden="1">
      <c r="A30" s="7"/>
      <c r="E30" s="7"/>
      <c r="F30" s="7"/>
      <c r="G30" s="7"/>
      <c r="H30" s="7"/>
      <c r="I30" s="7"/>
    </row>
    <row r="31" spans="1:10" ht="14.25" hidden="1">
      <c r="A31" s="7"/>
    </row>
  </sheetData>
  <phoneticPr fontId="191"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68"/>
  <sheetViews>
    <sheetView zoomScaleNormal="100" workbookViewId="0">
      <selection activeCell="B4" sqref="B4"/>
    </sheetView>
  </sheetViews>
  <sheetFormatPr defaultColWidth="9" defaultRowHeight="12.4" zeroHeight="1"/>
  <cols>
    <col min="1" max="1" width="2.5859375" style="14" customWidth="1"/>
    <col min="2" max="2" width="20" style="14" customWidth="1"/>
    <col min="3" max="3" width="11" style="14" customWidth="1"/>
    <col min="4" max="4" width="45.5859375" style="14" customWidth="1"/>
    <col min="5" max="16384" width="9" style="14"/>
  </cols>
  <sheetData>
    <row r="1" spans="2:14"/>
    <row r="2" spans="2:14" s="86" customFormat="1">
      <c r="B2" s="86" t="s">
        <v>37</v>
      </c>
    </row>
    <row r="3" spans="2:14" s="173" customFormat="1">
      <c r="B3" s="326"/>
      <c r="C3" s="326"/>
      <c r="D3" s="326"/>
      <c r="E3" s="326"/>
      <c r="F3" s="326"/>
      <c r="G3" s="326"/>
    </row>
    <row r="4" spans="2:14" s="173" customFormat="1">
      <c r="B4" s="490" t="s">
        <v>497</v>
      </c>
      <c r="C4" s="326"/>
      <c r="D4" s="326"/>
      <c r="E4" s="326"/>
      <c r="F4" s="326"/>
      <c r="G4" s="326"/>
    </row>
    <row r="5" spans="2:14"/>
    <row r="6" spans="2:14">
      <c r="B6" s="14" t="s">
        <v>38</v>
      </c>
    </row>
    <row r="7" spans="2:14"/>
    <row r="8" spans="2:14">
      <c r="B8" s="14" t="s">
        <v>39</v>
      </c>
    </row>
    <row r="9" spans="2:14"/>
    <row r="10" spans="2:14">
      <c r="B10" s="14" t="s">
        <v>40</v>
      </c>
    </row>
    <row r="11" spans="2:14"/>
    <row r="12" spans="2:14">
      <c r="B12" s="14" t="s">
        <v>41</v>
      </c>
    </row>
    <row r="13" spans="2:14">
      <c r="B13" s="14" t="s">
        <v>42</v>
      </c>
    </row>
    <row r="14" spans="2:14"/>
    <row r="15" spans="2:14" ht="25.5" customHeight="1">
      <c r="B15" s="333" t="s">
        <v>43</v>
      </c>
      <c r="C15" s="333"/>
      <c r="D15" s="333"/>
      <c r="E15" s="333"/>
      <c r="F15" s="333"/>
      <c r="G15" s="333"/>
      <c r="H15" s="333"/>
      <c r="I15" s="333"/>
      <c r="J15" s="333"/>
      <c r="K15" s="333"/>
      <c r="L15" s="333"/>
      <c r="M15" s="333"/>
      <c r="N15" s="333"/>
    </row>
    <row r="16" spans="2:14" ht="12.75" customHeight="1">
      <c r="B16" s="221"/>
      <c r="C16" s="221"/>
      <c r="D16" s="221"/>
      <c r="E16" s="221"/>
      <c r="F16" s="221"/>
      <c r="G16" s="221"/>
      <c r="H16" s="221"/>
      <c r="I16" s="221"/>
      <c r="J16" s="221"/>
      <c r="K16" s="221"/>
      <c r="L16" s="221"/>
      <c r="M16" s="221"/>
      <c r="N16" s="221"/>
    </row>
    <row r="17" spans="1:14" ht="12.75" customHeight="1">
      <c r="B17" s="123"/>
      <c r="C17" s="124" t="s">
        <v>44</v>
      </c>
      <c r="D17" s="221"/>
      <c r="E17" s="125"/>
      <c r="F17" s="124" t="s">
        <v>45</v>
      </c>
      <c r="G17" s="221"/>
      <c r="H17" s="221"/>
      <c r="I17" s="221"/>
      <c r="J17" s="221"/>
      <c r="K17" s="221"/>
      <c r="L17" s="221"/>
      <c r="M17" s="221"/>
      <c r="N17" s="221"/>
    </row>
    <row r="18" spans="1:14"/>
    <row r="19" spans="1:14" ht="13.15">
      <c r="A19" s="119"/>
      <c r="B19" s="14" t="s">
        <v>46</v>
      </c>
      <c r="C19" s="119"/>
      <c r="D19" s="119"/>
    </row>
    <row r="20" spans="1:14" ht="13.15">
      <c r="A20" s="119"/>
      <c r="C20" s="119"/>
      <c r="D20" s="119"/>
    </row>
    <row r="21" spans="1:14" s="86" customFormat="1">
      <c r="B21" s="86" t="s">
        <v>47</v>
      </c>
    </row>
    <row r="22" spans="1:14" ht="13.15">
      <c r="C22" s="120"/>
      <c r="D22" s="119"/>
    </row>
    <row r="23" spans="1:14">
      <c r="A23" s="55"/>
      <c r="B23" s="122" t="s">
        <v>48</v>
      </c>
      <c r="C23" s="122" t="s">
        <v>49</v>
      </c>
      <c r="D23" s="122" t="s">
        <v>37</v>
      </c>
    </row>
    <row r="24" spans="1:14">
      <c r="A24" s="55"/>
      <c r="B24" s="121" t="s">
        <v>50</v>
      </c>
      <c r="C24" s="121" t="s">
        <v>51</v>
      </c>
      <c r="D24" s="121" t="s">
        <v>52</v>
      </c>
    </row>
    <row r="25" spans="1:14" ht="19.5" customHeight="1">
      <c r="A25" s="55"/>
      <c r="B25" s="121" t="s">
        <v>53</v>
      </c>
      <c r="C25" s="121" t="s">
        <v>51</v>
      </c>
      <c r="D25" s="121" t="s">
        <v>54</v>
      </c>
    </row>
    <row r="26" spans="1:14" ht="12.75" customHeight="1">
      <c r="A26" s="55"/>
      <c r="B26" s="487" t="s">
        <v>55</v>
      </c>
      <c r="C26" s="488"/>
      <c r="D26" s="489"/>
    </row>
    <row r="27" spans="1:14" ht="22.5" customHeight="1">
      <c r="A27" s="55"/>
      <c r="B27" s="121" t="s">
        <v>56</v>
      </c>
      <c r="C27" s="121" t="s">
        <v>57</v>
      </c>
      <c r="D27" s="121" t="s">
        <v>58</v>
      </c>
    </row>
    <row r="28" spans="1:14" ht="12.75" customHeight="1">
      <c r="A28" s="55"/>
      <c r="B28" s="487" t="s">
        <v>59</v>
      </c>
      <c r="C28" s="334"/>
      <c r="D28" s="335"/>
    </row>
    <row r="29" spans="1:14" ht="22.5">
      <c r="A29" s="55"/>
      <c r="B29" s="121" t="s">
        <v>60</v>
      </c>
      <c r="C29" s="121" t="s">
        <v>61</v>
      </c>
      <c r="D29" s="121" t="s">
        <v>62</v>
      </c>
    </row>
    <row r="30" spans="1:14" ht="12.75" customHeight="1">
      <c r="A30" s="55"/>
      <c r="B30" s="487" t="s">
        <v>63</v>
      </c>
      <c r="C30" s="334"/>
      <c r="D30" s="335"/>
    </row>
    <row r="31" spans="1:14" ht="15" customHeight="1">
      <c r="A31" s="55"/>
      <c r="B31" s="121" t="s">
        <v>64</v>
      </c>
      <c r="C31" s="121" t="s">
        <v>65</v>
      </c>
      <c r="D31" s="121" t="s">
        <v>66</v>
      </c>
    </row>
    <row r="32" spans="1:14" ht="34.5" customHeight="1">
      <c r="A32" s="55"/>
      <c r="B32" s="121" t="s">
        <v>67</v>
      </c>
      <c r="C32" s="121" t="s">
        <v>68</v>
      </c>
      <c r="D32" s="121" t="s">
        <v>69</v>
      </c>
    </row>
    <row r="33" spans="1:4" ht="26.25" customHeight="1">
      <c r="A33" s="55"/>
      <c r="B33" s="121" t="s">
        <v>70</v>
      </c>
      <c r="C33" s="121" t="s">
        <v>68</v>
      </c>
      <c r="D33" s="121" t="s">
        <v>71</v>
      </c>
    </row>
    <row r="34" spans="1:4" ht="22.5">
      <c r="A34" s="55"/>
      <c r="B34" s="121" t="s">
        <v>72</v>
      </c>
      <c r="C34" s="121" t="s">
        <v>68</v>
      </c>
      <c r="D34" s="121" t="s">
        <v>73</v>
      </c>
    </row>
    <row r="35" spans="1:4" ht="22.5">
      <c r="A35" s="55"/>
      <c r="B35" s="121" t="s">
        <v>74</v>
      </c>
      <c r="C35" s="121" t="s">
        <v>68</v>
      </c>
      <c r="D35" s="121" t="s">
        <v>75</v>
      </c>
    </row>
    <row r="36" spans="1:4" ht="22.5">
      <c r="A36" s="55"/>
      <c r="B36" s="121" t="s">
        <v>76</v>
      </c>
      <c r="C36" s="121" t="s">
        <v>68</v>
      </c>
      <c r="D36" s="121" t="s">
        <v>77</v>
      </c>
    </row>
    <row r="37" spans="1:4">
      <c r="A37" s="55"/>
      <c r="B37" s="121" t="s">
        <v>78</v>
      </c>
      <c r="C37" s="121" t="s">
        <v>65</v>
      </c>
      <c r="D37" s="121" t="s">
        <v>79</v>
      </c>
    </row>
    <row r="38" spans="1:4" ht="22.5">
      <c r="A38" s="55"/>
      <c r="B38" s="121" t="s">
        <v>80</v>
      </c>
      <c r="C38" s="121" t="s">
        <v>68</v>
      </c>
      <c r="D38" s="121" t="s">
        <v>81</v>
      </c>
    </row>
    <row r="39" spans="1:4" ht="22.5">
      <c r="A39" s="55"/>
      <c r="B39" s="219" t="s">
        <v>82</v>
      </c>
      <c r="C39" s="219" t="s">
        <v>68</v>
      </c>
      <c r="D39" s="219" t="s">
        <v>83</v>
      </c>
    </row>
    <row r="40" spans="1:4" ht="22.5">
      <c r="B40" s="219" t="s">
        <v>492</v>
      </c>
      <c r="C40" s="219" t="s">
        <v>68</v>
      </c>
      <c r="D40" s="219" t="s">
        <v>493</v>
      </c>
    </row>
    <row r="130"/>
    <row r="145" spans="2:4"/>
    <row r="146" spans="2:4" s="86" customFormat="1">
      <c r="B146" s="86" t="s">
        <v>514</v>
      </c>
    </row>
    <row r="147" spans="2:4">
      <c r="B147" s="122" t="s">
        <v>498</v>
      </c>
      <c r="C147" s="122" t="s">
        <v>499</v>
      </c>
      <c r="D147" s="122" t="s">
        <v>37</v>
      </c>
    </row>
    <row r="148" spans="2:4" ht="67.5">
      <c r="B148" s="219" t="s">
        <v>492</v>
      </c>
      <c r="C148" s="219" t="s">
        <v>500</v>
      </c>
      <c r="D148" s="219" t="s">
        <v>501</v>
      </c>
    </row>
    <row r="149" spans="2:4" ht="80.55" customHeight="1">
      <c r="B149" s="219" t="s">
        <v>492</v>
      </c>
      <c r="C149" s="219" t="s">
        <v>502</v>
      </c>
      <c r="D149" s="219" t="s">
        <v>503</v>
      </c>
    </row>
    <row r="150" spans="2:4" ht="67.05" customHeight="1">
      <c r="B150" s="219" t="s">
        <v>492</v>
      </c>
      <c r="C150" s="219" t="s">
        <v>504</v>
      </c>
      <c r="D150" s="219" t="s">
        <v>505</v>
      </c>
    </row>
    <row r="151" spans="2:4" ht="27" customHeight="1">
      <c r="B151" s="330" t="s">
        <v>492</v>
      </c>
      <c r="C151" s="330" t="s">
        <v>506</v>
      </c>
      <c r="D151" s="327" t="s">
        <v>510</v>
      </c>
    </row>
    <row r="152" spans="2:4" ht="81" customHeight="1">
      <c r="B152" s="331"/>
      <c r="C152" s="331"/>
      <c r="D152" s="328"/>
    </row>
    <row r="153" spans="2:4" ht="46.05" customHeight="1">
      <c r="B153" s="332"/>
      <c r="C153" s="332"/>
      <c r="D153" s="329"/>
    </row>
    <row r="154" spans="2:4" ht="27" customHeight="1">
      <c r="B154" s="330" t="s">
        <v>492</v>
      </c>
      <c r="C154" s="330" t="s">
        <v>507</v>
      </c>
      <c r="D154" s="327" t="s">
        <v>511</v>
      </c>
    </row>
    <row r="155" spans="2:4">
      <c r="B155" s="331"/>
      <c r="C155" s="331"/>
      <c r="D155" s="328"/>
    </row>
    <row r="156" spans="2:4" ht="64.5" customHeight="1">
      <c r="B156" s="332"/>
      <c r="C156" s="332"/>
      <c r="D156" s="329"/>
    </row>
    <row r="157" spans="2:4" ht="13.5" customHeight="1">
      <c r="B157" s="330" t="s">
        <v>508</v>
      </c>
      <c r="C157" s="330" t="s">
        <v>509</v>
      </c>
      <c r="D157" s="327" t="s">
        <v>512</v>
      </c>
    </row>
    <row r="158" spans="2:4">
      <c r="B158" s="331"/>
      <c r="C158" s="331"/>
      <c r="D158" s="328"/>
    </row>
    <row r="159" spans="2:4" ht="160.05000000000001" customHeight="1">
      <c r="B159" s="332"/>
      <c r="C159" s="332"/>
      <c r="D159" s="329"/>
    </row>
    <row r="160" spans="2:4" ht="13.5" customHeight="1">
      <c r="B160" s="330" t="s">
        <v>56</v>
      </c>
      <c r="C160" s="330" t="s">
        <v>509</v>
      </c>
      <c r="D160" s="327" t="s">
        <v>513</v>
      </c>
    </row>
    <row r="161" spans="2:4">
      <c r="B161" s="331"/>
      <c r="C161" s="331"/>
      <c r="D161" s="328"/>
    </row>
    <row r="162" spans="2:4" ht="107.55" customHeight="1">
      <c r="B162" s="332"/>
      <c r="C162" s="332"/>
      <c r="D162" s="329"/>
    </row>
    <row r="163" spans="2:4" ht="27" customHeight="1"/>
    <row r="164" spans="2:4"/>
    <row r="165" spans="2:4"/>
    <row r="166" spans="2:4"/>
    <row r="167" spans="2:4"/>
    <row r="168" spans="2:4"/>
  </sheetData>
  <mergeCells count="16">
    <mergeCell ref="B15:N15"/>
    <mergeCell ref="B26:D26"/>
    <mergeCell ref="B28:D28"/>
    <mergeCell ref="B30:D30"/>
    <mergeCell ref="B151:B153"/>
    <mergeCell ref="C151:C153"/>
    <mergeCell ref="B154:B156"/>
    <mergeCell ref="C154:C156"/>
    <mergeCell ref="D151:D153"/>
    <mergeCell ref="D154:D156"/>
    <mergeCell ref="C157:C159"/>
    <mergeCell ref="B157:B159"/>
    <mergeCell ref="B160:B162"/>
    <mergeCell ref="C160:C162"/>
    <mergeCell ref="D157:D159"/>
    <mergeCell ref="D160:D162"/>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4"/>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7"/>
  <sheetViews>
    <sheetView zoomScale="69" zoomScaleNormal="100" workbookViewId="0"/>
  </sheetViews>
  <sheetFormatPr defaultColWidth="0" defaultRowHeight="12.4" zeroHeight="1"/>
  <cols>
    <col min="1" max="1" width="5.76171875" customWidth="1"/>
    <col min="2" max="2" width="23.46875" customWidth="1"/>
    <col min="3" max="3" width="17.8203125" customWidth="1"/>
    <col min="4" max="4" width="23.3515625" customWidth="1"/>
    <col min="5" max="5" width="25.76171875" customWidth="1"/>
    <col min="6" max="6" width="1.5859375" customWidth="1"/>
    <col min="7" max="14" width="15.5859375" customWidth="1"/>
    <col min="15" max="15" width="1.8203125" customWidth="1"/>
    <col min="16" max="23" width="15.5859375" customWidth="1"/>
    <col min="24" max="24" width="1.8203125" customWidth="1"/>
    <col min="25" max="25" width="15.8203125" customWidth="1"/>
    <col min="26" max="57" width="15.5859375" customWidth="1"/>
    <col min="58" max="16384" width="9" hidden="1"/>
  </cols>
  <sheetData>
    <row r="1" spans="1:57" s="2" customFormat="1" ht="12.75" customHeight="1"/>
    <row r="2" spans="1:57" s="2" customFormat="1" ht="18.75" customHeight="1">
      <c r="B2" s="137" t="s">
        <v>84</v>
      </c>
      <c r="C2" s="40"/>
      <c r="D2" s="40"/>
      <c r="E2" s="40"/>
      <c r="F2" s="40"/>
      <c r="G2" s="40"/>
      <c r="O2" s="40"/>
      <c r="X2" s="40"/>
      <c r="Y2" s="40"/>
    </row>
    <row r="3" spans="1:57" s="2" customFormat="1" ht="48.75" customHeight="1">
      <c r="B3" s="336" t="s">
        <v>85</v>
      </c>
      <c r="C3" s="336"/>
      <c r="D3" s="336"/>
      <c r="E3" s="336"/>
      <c r="F3" s="336"/>
      <c r="G3" s="336"/>
      <c r="H3" s="336"/>
      <c r="I3" s="336"/>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86</v>
      </c>
    </row>
    <row r="8" spans="1:57" s="14" customFormat="1">
      <c r="B8" s="83"/>
    </row>
    <row r="9" spans="1:57">
      <c r="A9" s="14"/>
      <c r="B9" s="343" t="s">
        <v>87</v>
      </c>
      <c r="C9" s="337" t="s">
        <v>88</v>
      </c>
      <c r="D9" s="344" t="s">
        <v>89</v>
      </c>
      <c r="E9" s="345"/>
      <c r="F9" s="84"/>
      <c r="G9" s="346" t="s">
        <v>90</v>
      </c>
      <c r="H9" s="347"/>
      <c r="I9" s="347"/>
      <c r="J9" s="347"/>
      <c r="K9" s="347"/>
      <c r="L9" s="347"/>
      <c r="M9" s="347"/>
      <c r="N9" s="348"/>
      <c r="O9" s="136"/>
      <c r="P9" s="229" t="s">
        <v>91</v>
      </c>
      <c r="Q9" s="230"/>
      <c r="R9" s="230"/>
      <c r="S9" s="230"/>
      <c r="T9" s="230"/>
      <c r="U9" s="230"/>
      <c r="V9" s="230"/>
      <c r="W9" s="230"/>
      <c r="X9" s="84"/>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1"/>
    </row>
    <row r="10" spans="1:57" ht="12.75" customHeight="1">
      <c r="A10" s="14"/>
      <c r="B10" s="343"/>
      <c r="C10" s="337"/>
      <c r="D10" s="344"/>
      <c r="E10" s="345"/>
      <c r="F10" s="84"/>
      <c r="G10" s="349" t="s">
        <v>92</v>
      </c>
      <c r="H10" s="350"/>
      <c r="I10" s="350"/>
      <c r="J10" s="350"/>
      <c r="K10" s="350"/>
      <c r="L10" s="350"/>
      <c r="M10" s="350"/>
      <c r="N10" s="351"/>
      <c r="O10" s="136"/>
      <c r="P10" s="232" t="s">
        <v>93</v>
      </c>
      <c r="Q10" s="233"/>
      <c r="R10" s="233"/>
      <c r="S10" s="233"/>
      <c r="T10" s="233"/>
      <c r="U10" s="233"/>
      <c r="V10" s="233"/>
      <c r="W10" s="233"/>
      <c r="X10" s="84"/>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4"/>
    </row>
    <row r="11" spans="1:57" ht="25.5" customHeight="1">
      <c r="A11" s="14"/>
      <c r="B11" s="343"/>
      <c r="C11" s="337"/>
      <c r="D11" s="344"/>
      <c r="E11" s="97" t="s">
        <v>94</v>
      </c>
      <c r="F11" s="84"/>
      <c r="G11" s="33" t="s">
        <v>95</v>
      </c>
      <c r="H11" s="33" t="s">
        <v>96</v>
      </c>
      <c r="I11" s="33" t="s">
        <v>97</v>
      </c>
      <c r="J11" s="33" t="s">
        <v>98</v>
      </c>
      <c r="K11" s="33" t="s">
        <v>99</v>
      </c>
      <c r="L11" s="34" t="s">
        <v>100</v>
      </c>
      <c r="M11" s="33" t="s">
        <v>101</v>
      </c>
      <c r="N11" s="33" t="s">
        <v>102</v>
      </c>
      <c r="O11" s="84"/>
      <c r="P11" s="29" t="s">
        <v>103</v>
      </c>
      <c r="Q11" s="29" t="s">
        <v>104</v>
      </c>
      <c r="R11" s="29" t="s">
        <v>105</v>
      </c>
      <c r="S11" s="35" t="s">
        <v>106</v>
      </c>
      <c r="T11" s="29" t="s">
        <v>107</v>
      </c>
      <c r="U11" s="29" t="s">
        <v>108</v>
      </c>
      <c r="V11" s="29" t="s">
        <v>109</v>
      </c>
      <c r="W11" s="29" t="s">
        <v>110</v>
      </c>
      <c r="X11" s="84"/>
      <c r="Y11" s="29" t="s">
        <v>111</v>
      </c>
      <c r="Z11" s="29" t="s">
        <v>111</v>
      </c>
      <c r="AA11" s="29" t="s">
        <v>112</v>
      </c>
      <c r="AB11" s="29" t="s">
        <v>112</v>
      </c>
      <c r="AC11" s="264" t="s">
        <v>113</v>
      </c>
      <c r="AD11" s="264" t="s">
        <v>113</v>
      </c>
      <c r="AE11" s="265" t="s">
        <v>114</v>
      </c>
      <c r="AF11" s="263" t="s">
        <v>114</v>
      </c>
      <c r="AG11" s="263" t="s">
        <v>115</v>
      </c>
      <c r="AH11" s="263" t="s">
        <v>115</v>
      </c>
      <c r="AI11" s="263" t="s">
        <v>116</v>
      </c>
      <c r="AJ11" s="263" t="s">
        <v>116</v>
      </c>
      <c r="AK11" s="263" t="s">
        <v>117</v>
      </c>
      <c r="AL11" s="263" t="s">
        <v>117</v>
      </c>
      <c r="AM11" s="263" t="s">
        <v>118</v>
      </c>
      <c r="AN11" s="263" t="s">
        <v>118</v>
      </c>
      <c r="AO11" s="263" t="s">
        <v>119</v>
      </c>
      <c r="AP11" s="263" t="s">
        <v>119</v>
      </c>
      <c r="AQ11" s="263" t="s">
        <v>120</v>
      </c>
      <c r="AR11" s="263" t="s">
        <v>120</v>
      </c>
      <c r="AS11" s="263" t="s">
        <v>121</v>
      </c>
      <c r="AT11" s="263" t="s">
        <v>121</v>
      </c>
      <c r="AU11" s="263" t="s">
        <v>122</v>
      </c>
      <c r="AV11" s="263" t="s">
        <v>122</v>
      </c>
      <c r="AW11" s="263" t="s">
        <v>123</v>
      </c>
      <c r="AX11" s="263" t="s">
        <v>123</v>
      </c>
      <c r="AY11" s="263" t="s">
        <v>124</v>
      </c>
      <c r="AZ11" s="263" t="s">
        <v>124</v>
      </c>
      <c r="BA11" s="263" t="s">
        <v>125</v>
      </c>
      <c r="BB11" s="263" t="s">
        <v>125</v>
      </c>
      <c r="BC11" s="263" t="s">
        <v>126</v>
      </c>
      <c r="BD11" s="263" t="s">
        <v>126</v>
      </c>
      <c r="BE11" s="263" t="s">
        <v>127</v>
      </c>
    </row>
    <row r="12" spans="1:57" ht="25.5" customHeight="1">
      <c r="A12" s="14"/>
      <c r="B12" s="343"/>
      <c r="C12" s="337"/>
      <c r="D12" s="344"/>
      <c r="E12" s="97" t="s">
        <v>94</v>
      </c>
      <c r="F12" s="84"/>
      <c r="G12" s="33" t="s">
        <v>95</v>
      </c>
      <c r="H12" s="33" t="s">
        <v>96</v>
      </c>
      <c r="I12" s="33" t="s">
        <v>97</v>
      </c>
      <c r="J12" s="33" t="s">
        <v>98</v>
      </c>
      <c r="K12" s="33" t="s">
        <v>99</v>
      </c>
      <c r="L12" s="34" t="s">
        <v>100</v>
      </c>
      <c r="M12" s="33" t="s">
        <v>101</v>
      </c>
      <c r="N12" s="33" t="s">
        <v>102</v>
      </c>
      <c r="O12" s="84"/>
      <c r="P12" s="29" t="s">
        <v>103</v>
      </c>
      <c r="Q12" s="29" t="s">
        <v>104</v>
      </c>
      <c r="R12" s="29" t="s">
        <v>105</v>
      </c>
      <c r="S12" s="35" t="s">
        <v>106</v>
      </c>
      <c r="T12" s="29" t="s">
        <v>107</v>
      </c>
      <c r="U12" s="29" t="s">
        <v>108</v>
      </c>
      <c r="V12" s="29" t="s">
        <v>109</v>
      </c>
      <c r="W12" s="29" t="s">
        <v>110</v>
      </c>
      <c r="X12" s="84"/>
      <c r="Y12" s="29" t="s">
        <v>111</v>
      </c>
      <c r="Z12" s="29" t="s">
        <v>128</v>
      </c>
      <c r="AA12" s="29" t="s">
        <v>112</v>
      </c>
      <c r="AB12" s="29" t="s">
        <v>129</v>
      </c>
      <c r="AC12" s="29" t="s">
        <v>130</v>
      </c>
      <c r="AD12" s="29" t="s">
        <v>131</v>
      </c>
      <c r="AE12" s="29" t="s">
        <v>132</v>
      </c>
      <c r="AF12" s="29" t="s">
        <v>133</v>
      </c>
      <c r="AG12" s="29" t="s">
        <v>134</v>
      </c>
      <c r="AH12" s="29" t="s">
        <v>135</v>
      </c>
      <c r="AI12" s="29" t="s">
        <v>136</v>
      </c>
      <c r="AJ12" s="29" t="s">
        <v>137</v>
      </c>
      <c r="AK12" s="29" t="s">
        <v>138</v>
      </c>
      <c r="AL12" s="29" t="s">
        <v>139</v>
      </c>
      <c r="AM12" s="29" t="s">
        <v>140</v>
      </c>
      <c r="AN12" s="29" t="s">
        <v>141</v>
      </c>
      <c r="AO12" s="29" t="s">
        <v>142</v>
      </c>
      <c r="AP12" s="29" t="s">
        <v>143</v>
      </c>
      <c r="AQ12" s="29" t="s">
        <v>144</v>
      </c>
      <c r="AR12" s="29" t="s">
        <v>145</v>
      </c>
      <c r="AS12" s="29" t="s">
        <v>146</v>
      </c>
      <c r="AT12" s="29" t="s">
        <v>147</v>
      </c>
      <c r="AU12" s="29" t="s">
        <v>148</v>
      </c>
      <c r="AV12" s="29" t="s">
        <v>149</v>
      </c>
      <c r="AW12" s="29" t="s">
        <v>150</v>
      </c>
      <c r="AX12" s="29" t="s">
        <v>151</v>
      </c>
      <c r="AY12" s="29" t="s">
        <v>152</v>
      </c>
      <c r="AZ12" s="29" t="s">
        <v>153</v>
      </c>
      <c r="BA12" s="29" t="s">
        <v>154</v>
      </c>
      <c r="BB12" s="29" t="s">
        <v>155</v>
      </c>
      <c r="BC12" s="29" t="s">
        <v>156</v>
      </c>
      <c r="BD12" s="29" t="s">
        <v>157</v>
      </c>
      <c r="BE12" s="29" t="s">
        <v>158</v>
      </c>
    </row>
    <row r="13" spans="1:57" ht="12.75" customHeight="1">
      <c r="A13" s="14"/>
      <c r="B13" s="343"/>
      <c r="C13" s="337"/>
      <c r="D13" s="344"/>
      <c r="E13" s="97" t="s">
        <v>159</v>
      </c>
      <c r="F13" s="84"/>
      <c r="G13" s="31" t="s">
        <v>160</v>
      </c>
      <c r="H13" s="31" t="s">
        <v>161</v>
      </c>
      <c r="I13" s="31" t="s">
        <v>162</v>
      </c>
      <c r="J13" s="31" t="s">
        <v>163</v>
      </c>
      <c r="K13" s="31" t="s">
        <v>164</v>
      </c>
      <c r="L13" s="32" t="s">
        <v>165</v>
      </c>
      <c r="M13" s="31" t="s">
        <v>166</v>
      </c>
      <c r="N13" s="31" t="s">
        <v>167</v>
      </c>
      <c r="O13" s="84"/>
      <c r="P13" s="31" t="s">
        <v>168</v>
      </c>
      <c r="Q13" s="31" t="s">
        <v>169</v>
      </c>
      <c r="R13" s="31" t="s">
        <v>170</v>
      </c>
      <c r="S13" s="36" t="s">
        <v>171</v>
      </c>
      <c r="T13" s="31" t="s">
        <v>172</v>
      </c>
      <c r="U13" s="31" t="s">
        <v>173</v>
      </c>
      <c r="V13" s="31" t="s">
        <v>174</v>
      </c>
      <c r="W13" s="31" t="s">
        <v>175</v>
      </c>
      <c r="X13" s="84"/>
      <c r="Y13" s="31" t="s">
        <v>176</v>
      </c>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c r="BD13" s="31" t="s">
        <v>207</v>
      </c>
      <c r="BE13" s="31" t="s">
        <v>208</v>
      </c>
    </row>
    <row r="14" spans="1:57" ht="12.75" customHeight="1">
      <c r="A14" s="14"/>
      <c r="B14" s="343"/>
      <c r="C14" s="337"/>
      <c r="D14" s="344"/>
      <c r="E14" s="139" t="s">
        <v>209</v>
      </c>
      <c r="F14" s="84"/>
      <c r="G14" s="29" t="s">
        <v>210</v>
      </c>
      <c r="H14" s="29" t="s">
        <v>210</v>
      </c>
      <c r="I14" s="29" t="s">
        <v>211</v>
      </c>
      <c r="J14" s="29" t="s">
        <v>211</v>
      </c>
      <c r="K14" s="29" t="s">
        <v>212</v>
      </c>
      <c r="L14" s="30" t="s">
        <v>212</v>
      </c>
      <c r="M14" s="29" t="s">
        <v>213</v>
      </c>
      <c r="N14" s="29" t="s">
        <v>213</v>
      </c>
      <c r="O14" s="84"/>
      <c r="P14" s="29" t="s">
        <v>214</v>
      </c>
      <c r="Q14" s="29" t="s">
        <v>215</v>
      </c>
      <c r="R14" s="29" t="s">
        <v>215</v>
      </c>
      <c r="S14" s="35" t="s">
        <v>216</v>
      </c>
      <c r="T14" s="29" t="s">
        <v>216</v>
      </c>
      <c r="U14" s="29" t="s">
        <v>217</v>
      </c>
      <c r="V14" s="29" t="s">
        <v>217</v>
      </c>
      <c r="W14" s="29" t="s">
        <v>218</v>
      </c>
      <c r="X14" s="84"/>
      <c r="Y14" s="29" t="s">
        <v>218</v>
      </c>
      <c r="Z14" s="29" t="s">
        <v>218</v>
      </c>
      <c r="AA14" s="29" t="s">
        <v>219</v>
      </c>
      <c r="AB14" s="29" t="s">
        <v>219</v>
      </c>
      <c r="AC14" s="29" t="s">
        <v>219</v>
      </c>
      <c r="AD14" s="29" t="s">
        <v>219</v>
      </c>
      <c r="AE14" s="29" t="s">
        <v>220</v>
      </c>
      <c r="AF14" s="29" t="s">
        <v>220</v>
      </c>
      <c r="AG14" s="29" t="s">
        <v>220</v>
      </c>
      <c r="AH14" s="29" t="s">
        <v>220</v>
      </c>
      <c r="AI14" s="29" t="s">
        <v>221</v>
      </c>
      <c r="AJ14" s="29" t="s">
        <v>221</v>
      </c>
      <c r="AK14" s="29" t="s">
        <v>221</v>
      </c>
      <c r="AL14" s="29" t="s">
        <v>221</v>
      </c>
      <c r="AM14" s="29" t="s">
        <v>222</v>
      </c>
      <c r="AN14" s="29" t="s">
        <v>222</v>
      </c>
      <c r="AO14" s="29" t="s">
        <v>222</v>
      </c>
      <c r="AP14" s="29" t="s">
        <v>222</v>
      </c>
      <c r="AQ14" s="29" t="s">
        <v>223</v>
      </c>
      <c r="AR14" s="29" t="s">
        <v>223</v>
      </c>
      <c r="AS14" s="29" t="s">
        <v>223</v>
      </c>
      <c r="AT14" s="29" t="s">
        <v>223</v>
      </c>
      <c r="AU14" s="29" t="s">
        <v>224</v>
      </c>
      <c r="AV14" s="29" t="s">
        <v>224</v>
      </c>
      <c r="AW14" s="29" t="s">
        <v>224</v>
      </c>
      <c r="AX14" s="29" t="s">
        <v>224</v>
      </c>
      <c r="AY14" s="29" t="s">
        <v>225</v>
      </c>
      <c r="AZ14" s="29" t="s">
        <v>225</v>
      </c>
      <c r="BA14" s="29" t="s">
        <v>225</v>
      </c>
      <c r="BB14" s="29" t="s">
        <v>225</v>
      </c>
      <c r="BC14" s="29" t="s">
        <v>226</v>
      </c>
      <c r="BD14" s="29" t="s">
        <v>226</v>
      </c>
      <c r="BE14" s="29" t="s">
        <v>226</v>
      </c>
    </row>
    <row r="15" spans="1:57" ht="12.75" customHeight="1">
      <c r="A15" s="14"/>
      <c r="B15" s="338" t="s">
        <v>227</v>
      </c>
      <c r="C15" s="108" t="s">
        <v>228</v>
      </c>
      <c r="D15" s="341" t="s">
        <v>229</v>
      </c>
      <c r="E15" s="342"/>
      <c r="F15" s="84"/>
      <c r="G15" s="106">
        <f>IF('2a Aggregate costs'!H$15="-","-",SUM('2a Aggregate costs'!H$15,'2a Aggregate costs'!H$16,'2a Aggregate costs'!H$17,'2a Aggregate costs'!H$20,'2a Aggregate costs'!H40)*'3a Demand'!$C$9+'2a Aggregate costs'!H$18)</f>
        <v>68.565771367263309</v>
      </c>
      <c r="H15" s="106">
        <f>IF('2a Aggregate costs'!I$15="-","-",SUM('2a Aggregate costs'!I$15,'2a Aggregate costs'!I$16,'2a Aggregate costs'!I$17,'2a Aggregate costs'!I$20,'2a Aggregate costs'!I40)*'3a Demand'!$C$9+'2a Aggregate costs'!I$18)</f>
        <v>68.545523907361414</v>
      </c>
      <c r="I15" s="106">
        <f>IF('2a Aggregate costs'!J$15="-","-",SUM('2a Aggregate costs'!J$15,'2a Aggregate costs'!J$16,'2a Aggregate costs'!J$17,'2a Aggregate costs'!J$20,'2a Aggregate costs'!J40)*'3a Demand'!$C$9+'2a Aggregate costs'!J$18)</f>
        <v>83.614794006957538</v>
      </c>
      <c r="J15" s="106">
        <f>IF('2a Aggregate costs'!K$15="-","-",SUM('2a Aggregate costs'!K$15,'2a Aggregate costs'!K$16,'2a Aggregate costs'!K$17,'2a Aggregate costs'!K$20,'2a Aggregate costs'!K40)*'3a Demand'!$C$9+'2a Aggregate costs'!K$18)</f>
        <v>83.537954562762394</v>
      </c>
      <c r="K15" s="106">
        <f>IF('2a Aggregate costs'!L$15="-","-",SUM('2a Aggregate costs'!L$15,'2a Aggregate costs'!L$16,'2a Aggregate costs'!L$17,'2a Aggregate costs'!L$20,'2a Aggregate costs'!L40)*'3a Demand'!$C$9+'2a Aggregate costs'!L$18)</f>
        <v>88.918000091064357</v>
      </c>
      <c r="L15" s="106">
        <f>IF('2a Aggregate costs'!M$15="-","-",SUM('2a Aggregate costs'!M$15,'2a Aggregate costs'!M$16,'2a Aggregate costs'!M$17,'2a Aggregate costs'!M$20,'2a Aggregate costs'!M40)*'3a Demand'!$C$9+'2a Aggregate costs'!M$18)</f>
        <v>89.232750584499058</v>
      </c>
      <c r="M15" s="106">
        <f>IF('2a Aggregate costs'!N$15="-","-",SUM('2a Aggregate costs'!N$15,'2a Aggregate costs'!N$16,'2a Aggregate costs'!N$17,'2a Aggregate costs'!N$20,'2a Aggregate costs'!N40)*'3a Demand'!$C$9+'2a Aggregate costs'!N$18)</f>
        <v>103.19089658237827</v>
      </c>
      <c r="N15" s="106">
        <f>IF('2a Aggregate costs'!O$15="-","-",SUM('2a Aggregate costs'!O$15,'2a Aggregate costs'!O$16,'2a Aggregate costs'!O$17,'2a Aggregate costs'!O$20,'2a Aggregate costs'!O40)*'3a Demand'!$C$9+'2a Aggregate costs'!O$18)</f>
        <v>103.26009605959037</v>
      </c>
      <c r="O15" s="84"/>
      <c r="P15" s="106">
        <f>IF('2a Aggregate costs'!Q$15="-","-",SUM('2a Aggregate costs'!Q$15,'2a Aggregate costs'!Q$16,'2a Aggregate costs'!Q$17,'2a Aggregate costs'!Q$20,'2a Aggregate costs'!Q40)*'3a Demand'!$C$9+'2a Aggregate costs'!Q$18)</f>
        <v>103.26009605959037</v>
      </c>
      <c r="Q15" s="106">
        <f>IF('2a Aggregate costs'!R$15="-","-",SUM('2a Aggregate costs'!R$15,'2a Aggregate costs'!R$16,'2a Aggregate costs'!R$17,'2a Aggregate costs'!R$20,'2a Aggregate costs'!R40)*'3a Demand'!$C$9+'2a Aggregate costs'!R$18)</f>
        <v>110.39599487540659</v>
      </c>
      <c r="R15" s="106">
        <f>IF('2a Aggregate costs'!S$15="-","-",SUM('2a Aggregate costs'!S$15,'2a Aggregate costs'!S$16,'2a Aggregate costs'!S$17,'2a Aggregate costs'!S$20,'2a Aggregate costs'!S40)*'3a Demand'!$C$9+'2a Aggregate costs'!S$18)</f>
        <v>111.7072095389764</v>
      </c>
      <c r="S15" s="106">
        <f>IF('2a Aggregate costs'!T$15="-","-",SUM('2a Aggregate costs'!T$15,'2a Aggregate costs'!T$16,'2a Aggregate costs'!T$17,'2a Aggregate costs'!T$20,'2a Aggregate costs'!T40)*'3a Demand'!$C$9+'2a Aggregate costs'!T$18)</f>
        <v>114.90065469882065</v>
      </c>
      <c r="T15" s="106">
        <f>IF('2a Aggregate costs'!U$15="-","-",SUM('2a Aggregate costs'!U$15,'2a Aggregate costs'!U$16,'2a Aggregate costs'!U$17,'2a Aggregate costs'!U$20,'2a Aggregate costs'!U40)*'3a Demand'!$C$9+'2a Aggregate costs'!U$18)</f>
        <v>114.4180160814398</v>
      </c>
      <c r="U15" s="106">
        <f>IF('2a Aggregate costs'!V$15="-","-",SUM('2a Aggregate costs'!V$15,'2a Aggregate costs'!V$16,'2a Aggregate costs'!V$17,'2a Aggregate costs'!V$20,'2a Aggregate costs'!V40)*'3a Demand'!$C$9+'2a Aggregate costs'!V$18)</f>
        <v>121.05350272737377</v>
      </c>
      <c r="V15" s="106">
        <f>IF('2a Aggregate costs'!W$15="-","-",SUM('2a Aggregate costs'!W$15,'2a Aggregate costs'!W$16,'2a Aggregate costs'!W$17,'2a Aggregate costs'!W$20,'2a Aggregate costs'!W40)*'3a Demand'!$C$9+'2a Aggregate costs'!W$18)</f>
        <v>120.46168627822081</v>
      </c>
      <c r="W15" s="106">
        <f>IF('2a Aggregate costs'!X$15="-","-",SUM('2a Aggregate costs'!X$15,'2a Aggregate costs'!X$16,'2a Aggregate costs'!X$17,'2a Aggregate costs'!X$20,'2a Aggregate costs'!X40)*'3a Demand'!$C$9+'2a Aggregate costs'!X$18)</f>
        <v>126.57531856556605</v>
      </c>
      <c r="X15" s="84"/>
      <c r="Y15" s="106">
        <f>IF('2a Aggregate costs'!Z$15="-","-",SUM('2a Aggregate costs'!Z$15,'2a Aggregate costs'!Z$16,'2a Aggregate costs'!Z$17,'2a Aggregate costs'!Z$20,'2a Aggregate costs'!Z40)*'3a Demand'!$C$9+'2a Aggregate costs'!Z$18)</f>
        <v>126.57531856556605</v>
      </c>
      <c r="Z15" s="106">
        <f>IF('2a Aggregate costs'!AA$15="-","-",SUM('2a Aggregate costs'!AA$15,'2a Aggregate costs'!AA$16,'2a Aggregate costs'!AA$17,'2a Aggregate costs'!AA$20,'2a Aggregate costs'!AA40)*'3a Demand'!$C$9+'2a Aggregate costs'!AA$18)</f>
        <v>125.50081957998127</v>
      </c>
      <c r="AA15" s="106">
        <f>IF('2a Aggregate costs'!AB$15="-","-",SUM('2a Aggregate costs'!AB$15,'2a Aggregate costs'!AB$16,'2a Aggregate costs'!AB$17,'2a Aggregate costs'!AB$20,'2a Aggregate costs'!AB40)*'3a Demand'!$C$9+'2a Aggregate costs'!AB$18)</f>
        <v>139.73123662685865</v>
      </c>
      <c r="AB15" s="106">
        <f>IF('2a Aggregate costs'!AC$15="-","-",SUM('2a Aggregate costs'!AC$15,'2a Aggregate costs'!AC$16,'2a Aggregate costs'!AC$17,'2a Aggregate costs'!AC$20,'2a Aggregate costs'!AC40)*'3a Demand'!$C$9+'2a Aggregate costs'!AC$18)</f>
        <v>139.73123662685865</v>
      </c>
      <c r="AC15" s="106">
        <f>IF('2a Aggregate costs'!AD$15="-","-",SUM('2a Aggregate costs'!AD$15,'2a Aggregate costs'!AD$16,'2a Aggregate costs'!AD$17,'2a Aggregate costs'!AD$20,'2a Aggregate costs'!AD40)*'3a Demand'!$C$9+'2a Aggregate costs'!AD$18)</f>
        <v>141.40573617982582</v>
      </c>
      <c r="AD15" s="106">
        <f>IF('2a Aggregate costs'!AE$15="-","-",SUM('2a Aggregate costs'!AE$15,'2a Aggregate costs'!AE$16,'2a Aggregate costs'!AE$17,'2a Aggregate costs'!AE$20,'2a Aggregate costs'!AE40)*'3a Demand'!$C$9+'2a Aggregate costs'!AE$18)</f>
        <v>141.40573617982582</v>
      </c>
      <c r="AE15" s="106">
        <f>IF('2a Aggregate costs'!AF$15="-","-",SUM('2a Aggregate costs'!AF$15,'2a Aggregate costs'!AF$16,'2a Aggregate costs'!AF$17,'2a Aggregate costs'!AF$20,'2a Aggregate costs'!AF40)*'3a Demand'!$C$9+'2a Aggregate costs'!AF$18)</f>
        <v>161.63400075371106</v>
      </c>
      <c r="AF15" s="106">
        <f>IF('2a Aggregate costs'!AG$15="-","-",SUM('2a Aggregate costs'!AG$15,'2a Aggregate costs'!AG$16,'2a Aggregate costs'!AG$17,'2a Aggregate costs'!AG$20,'2a Aggregate costs'!AG40)*'3a Demand'!$C$9+'2a Aggregate costs'!AG$18)</f>
        <v>161.63400075371106</v>
      </c>
      <c r="AG15" s="106">
        <f>IF('2a Aggregate costs'!AH$15="-","-",SUM('2a Aggregate costs'!AH$15,'2a Aggregate costs'!AH$16,'2a Aggregate costs'!AH$17,'2a Aggregate costs'!AH$20,'2a Aggregate costs'!AH40)*'3a Demand'!$C$9+'2a Aggregate costs'!AH$18)</f>
        <v>160.47986236384216</v>
      </c>
      <c r="AH15" s="106" t="str">
        <f>IF('2a Aggregate costs'!AI$15="-","-",SUM('2a Aggregate costs'!AI$15,'2a Aggregate costs'!AI$16,'2a Aggregate costs'!AI$17,'2a Aggregate costs'!AI40)*'3a Demand'!$C$9+'2a Aggregate costs'!AI$18)</f>
        <v>-</v>
      </c>
      <c r="AI15" s="106" t="str">
        <f>IF('2a Aggregate costs'!AJ$15="-","-",SUM('2a Aggregate costs'!AJ$15,'2a Aggregate costs'!AJ$16,'2a Aggregate costs'!AJ$17,'2a Aggregate costs'!AJ40)*'3a Demand'!$C$9+'2a Aggregate costs'!AJ$18)</f>
        <v>-</v>
      </c>
      <c r="AJ15" s="106" t="str">
        <f>IF('2a Aggregate costs'!AK$15="-","-",SUM('2a Aggregate costs'!AK$15,'2a Aggregate costs'!AK$16,'2a Aggregate costs'!AK$17,'2a Aggregate costs'!AK40)*'3a Demand'!$C$9+'2a Aggregate costs'!AK$18)</f>
        <v>-</v>
      </c>
      <c r="AK15" s="106" t="str">
        <f>IF('2a Aggregate costs'!AL$15="-","-",SUM('2a Aggregate costs'!AL$15,'2a Aggregate costs'!AL$16,'2a Aggregate costs'!AL$17,'2a Aggregate costs'!AL40)*'3a Demand'!$C$9+'2a Aggregate costs'!AL$18)</f>
        <v>-</v>
      </c>
      <c r="AL15" s="106" t="str">
        <f>IF('2a Aggregate costs'!AM$15="-","-",SUM('2a Aggregate costs'!AM$15,'2a Aggregate costs'!AM$16,'2a Aggregate costs'!AM$17,'2a Aggregate costs'!AM40)*'3a Demand'!$C$9+'2a Aggregate costs'!AM$18)</f>
        <v>-</v>
      </c>
      <c r="AM15" s="106" t="str">
        <f>IF('2a Aggregate costs'!AN$15="-","-",SUM('2a Aggregate costs'!AN$15,'2a Aggregate costs'!AN$16,'2a Aggregate costs'!AN$17,'2a Aggregate costs'!AN40)*'3a Demand'!$C$9+'2a Aggregate costs'!AN$18)</f>
        <v>-</v>
      </c>
      <c r="AN15" s="106" t="str">
        <f>IF('2a Aggregate costs'!AO$15="-","-",SUM('2a Aggregate costs'!AO$15,'2a Aggregate costs'!AO$16,'2a Aggregate costs'!AO$17,'2a Aggregate costs'!AO40)*'3a Demand'!$C$9+'2a Aggregate costs'!AO$18)</f>
        <v>-</v>
      </c>
      <c r="AO15" s="106" t="str">
        <f>IF('2a Aggregate costs'!AP$15="-","-",SUM('2a Aggregate costs'!AP$15,'2a Aggregate costs'!AP$16,'2a Aggregate costs'!AP$17,'2a Aggregate costs'!AP40)*'3a Demand'!$C$9+'2a Aggregate costs'!AP$18)</f>
        <v>-</v>
      </c>
      <c r="AP15" s="106" t="str">
        <f>IF('2a Aggregate costs'!AQ$15="-","-",SUM('2a Aggregate costs'!AQ$15,'2a Aggregate costs'!AQ$16,'2a Aggregate costs'!AQ$17,'2a Aggregate costs'!AQ40)*'3a Demand'!$C$9+'2a Aggregate costs'!AQ$18)</f>
        <v>-</v>
      </c>
      <c r="AQ15" s="106" t="str">
        <f>IF('2a Aggregate costs'!AR$15="-","-",SUM('2a Aggregate costs'!AR$15,'2a Aggregate costs'!AR$16,'2a Aggregate costs'!AR$17,'2a Aggregate costs'!AR40)*'3a Demand'!$C$9+'2a Aggregate costs'!AR$18)</f>
        <v>-</v>
      </c>
      <c r="AR15" s="106" t="str">
        <f>IF('2a Aggregate costs'!AS$15="-","-",SUM('2a Aggregate costs'!AS$15,'2a Aggregate costs'!AS$16,'2a Aggregate costs'!AS$17,'2a Aggregate costs'!AS40)*'3a Demand'!$C$9+'2a Aggregate costs'!AS$18)</f>
        <v>-</v>
      </c>
      <c r="AS15" s="106" t="str">
        <f>IF('2a Aggregate costs'!AT$15="-","-",SUM('2a Aggregate costs'!AT$15,'2a Aggregate costs'!AT$16,'2a Aggregate costs'!AT$17,'2a Aggregate costs'!AT40)*'3a Demand'!$C$9+'2a Aggregate costs'!AT$18)</f>
        <v>-</v>
      </c>
      <c r="AT15" s="106" t="str">
        <f>IF('2a Aggregate costs'!AU$15="-","-",SUM('2a Aggregate costs'!AU$15,'2a Aggregate costs'!AU$16,'2a Aggregate costs'!AU$17,'2a Aggregate costs'!AU40)*'3a Demand'!$C$9+'2a Aggregate costs'!AU$18)</f>
        <v>-</v>
      </c>
      <c r="AU15" s="106" t="str">
        <f>IF('2a Aggregate costs'!AV$15="-","-",SUM('2a Aggregate costs'!AV$15,'2a Aggregate costs'!AV$16,'2a Aggregate costs'!AV$17,'2a Aggregate costs'!AV40)*'3a Demand'!$C$9+'2a Aggregate costs'!AV$18)</f>
        <v>-</v>
      </c>
      <c r="AV15" s="106" t="str">
        <f>IF('2a Aggregate costs'!AW$15="-","-",SUM('2a Aggregate costs'!AW$15,'2a Aggregate costs'!AW$16,'2a Aggregate costs'!AW$17,'2a Aggregate costs'!AW40)*'3a Demand'!$C$9+'2a Aggregate costs'!AW$18)</f>
        <v>-</v>
      </c>
      <c r="AW15" s="106" t="str">
        <f>IF('2a Aggregate costs'!AX$15="-","-",SUM('2a Aggregate costs'!AX$15,'2a Aggregate costs'!AX$16,'2a Aggregate costs'!AX$17,'2a Aggregate costs'!AX40)*'3a Demand'!$C$9+'2a Aggregate costs'!AX$18)</f>
        <v>-</v>
      </c>
      <c r="AX15" s="106" t="str">
        <f>IF('2a Aggregate costs'!AY$15="-","-",SUM('2a Aggregate costs'!AY$15,'2a Aggregate costs'!AY$16,'2a Aggregate costs'!AY$17,'2a Aggregate costs'!AY40)*'3a Demand'!$C$9+'2a Aggregate costs'!AY$18)</f>
        <v>-</v>
      </c>
      <c r="AY15" s="106" t="str">
        <f>IF('2a Aggregate costs'!AZ$15="-","-",SUM('2a Aggregate costs'!AZ$15,'2a Aggregate costs'!AZ$16,'2a Aggregate costs'!AZ$17,'2a Aggregate costs'!AZ40)*'3a Demand'!$C$9+'2a Aggregate costs'!AZ$18)</f>
        <v>-</v>
      </c>
      <c r="AZ15" s="106" t="str">
        <f>IF('2a Aggregate costs'!BA$15="-","-",SUM('2a Aggregate costs'!BA$15,'2a Aggregate costs'!BA$16,'2a Aggregate costs'!BA$17,'2a Aggregate costs'!BA40)*'3a Demand'!$C$9+'2a Aggregate costs'!BA$18)</f>
        <v>-</v>
      </c>
      <c r="BA15" s="106" t="str">
        <f>IF('2a Aggregate costs'!BB$15="-","-",SUM('2a Aggregate costs'!BB$15,'2a Aggregate costs'!BB$16,'2a Aggregate costs'!BB$17,'2a Aggregate costs'!BB40)*'3a Demand'!$C$9+'2a Aggregate costs'!BB$18)</f>
        <v>-</v>
      </c>
      <c r="BB15" s="106" t="str">
        <f>IF('2a Aggregate costs'!BC$15="-","-",SUM('2a Aggregate costs'!BC$15,'2a Aggregate costs'!BC$16,'2a Aggregate costs'!BC$17,'2a Aggregate costs'!BC40)*'3a Demand'!$C$9+'2a Aggregate costs'!BC$18)</f>
        <v>-</v>
      </c>
      <c r="BC15" s="106" t="str">
        <f>IF('2a Aggregate costs'!BD$15="-","-",SUM('2a Aggregate costs'!BD$15,'2a Aggregate costs'!BD$16,'2a Aggregate costs'!BD$17,'2a Aggregate costs'!BD40)*'3a Demand'!$C$9+'2a Aggregate costs'!BD$18)</f>
        <v>-</v>
      </c>
      <c r="BD15" s="106" t="str">
        <f>IF('2a Aggregate costs'!BE$15="-","-",SUM('2a Aggregate costs'!BE$15,'2a Aggregate costs'!BE$16,'2a Aggregate costs'!BE$17,'2a Aggregate costs'!BE40)*'3a Demand'!$C$9+'2a Aggregate costs'!BE$18)</f>
        <v>-</v>
      </c>
      <c r="BE15" s="106" t="str">
        <f>IF('2a Aggregate costs'!BF$15="-","-",SUM('2a Aggregate costs'!BF$15,'2a Aggregate costs'!BF$16,'2a Aggregate costs'!BF$17,'2a Aggregate costs'!BF40)*'3a Demand'!$C$9+'2a Aggregate costs'!BF$18)</f>
        <v>-</v>
      </c>
    </row>
    <row r="16" spans="1:57" ht="12.75" customHeight="1">
      <c r="A16" s="14"/>
      <c r="B16" s="339"/>
      <c r="C16" s="108" t="s">
        <v>230</v>
      </c>
      <c r="D16" s="341"/>
      <c r="E16" s="342"/>
      <c r="F16" s="84"/>
      <c r="G16" s="106">
        <f>IF('2a Aggregate costs'!H$15="-","-",SUM('2a Aggregate costs'!H$15,'2a Aggregate costs'!H$16,'2a Aggregate costs'!H$17,'2a Aggregate costs'!H$20,'2a Aggregate costs'!H41)*'3a Demand'!$C$9+'2a Aggregate costs'!H$18)</f>
        <v>68.549277733799528</v>
      </c>
      <c r="H16" s="106">
        <f>IF('2a Aggregate costs'!I$15="-","-",SUM('2a Aggregate costs'!I$15,'2a Aggregate costs'!I$16,'2a Aggregate costs'!I$17,'2a Aggregate costs'!I$20,'2a Aggregate costs'!I41)*'3a Demand'!$C$9+'2a Aggregate costs'!I$18)</f>
        <v>68.529294772291379</v>
      </c>
      <c r="I16" s="106">
        <f>IF('2a Aggregate costs'!J$15="-","-",SUM('2a Aggregate costs'!J$15,'2a Aggregate costs'!J$16,'2a Aggregate costs'!J$17,'2a Aggregate costs'!J$20,'2a Aggregate costs'!J41)*'3a Demand'!$C$9+'2a Aggregate costs'!J$18)</f>
        <v>83.598175372645827</v>
      </c>
      <c r="J16" s="106">
        <f>IF('2a Aggregate costs'!K$15="-","-",SUM('2a Aggregate costs'!K$15,'2a Aggregate costs'!K$16,'2a Aggregate costs'!K$17,'2a Aggregate costs'!K$20,'2a Aggregate costs'!K41)*'3a Demand'!$C$9+'2a Aggregate costs'!K$18)</f>
        <v>83.520615948275136</v>
      </c>
      <c r="K16" s="106">
        <f>IF('2a Aggregate costs'!L$15="-","-",SUM('2a Aggregate costs'!L$15,'2a Aggregate costs'!L$16,'2a Aggregate costs'!L$17,'2a Aggregate costs'!L$20,'2a Aggregate costs'!L41)*'3a Demand'!$C$9+'2a Aggregate costs'!L$18)</f>
        <v>88.900349381516335</v>
      </c>
      <c r="L16" s="106">
        <f>IF('2a Aggregate costs'!M$15="-","-",SUM('2a Aggregate costs'!M$15,'2a Aggregate costs'!M$16,'2a Aggregate costs'!M$17,'2a Aggregate costs'!M$20,'2a Aggregate costs'!M41)*'3a Demand'!$C$9+'2a Aggregate costs'!M$18)</f>
        <v>89.215421715439106</v>
      </c>
      <c r="M16" s="106">
        <f>IF('2a Aggregate costs'!N$15="-","-",SUM('2a Aggregate costs'!N$15,'2a Aggregate costs'!N$16,'2a Aggregate costs'!N$17,'2a Aggregate costs'!N$20,'2a Aggregate costs'!N41)*'3a Demand'!$C$9+'2a Aggregate costs'!N$18)</f>
        <v>103.1814964830757</v>
      </c>
      <c r="N16" s="106">
        <f>IF('2a Aggregate costs'!O$15="-","-",SUM('2a Aggregate costs'!O$15,'2a Aggregate costs'!O$16,'2a Aggregate costs'!O$17,'2a Aggregate costs'!O$20,'2a Aggregate costs'!O41)*'3a Demand'!$C$9+'2a Aggregate costs'!O$18)</f>
        <v>103.25048926507061</v>
      </c>
      <c r="O16" s="84"/>
      <c r="P16" s="106">
        <f>IF('2a Aggregate costs'!Q$15="-","-",SUM('2a Aggregate costs'!Q$15,'2a Aggregate costs'!Q$16,'2a Aggregate costs'!Q$17,'2a Aggregate costs'!Q$20,'2a Aggregate costs'!Q41)*'3a Demand'!$C$9+'2a Aggregate costs'!Q$18)</f>
        <v>103.25048926507061</v>
      </c>
      <c r="Q16" s="106">
        <f>IF('2a Aggregate costs'!R$15="-","-",SUM('2a Aggregate costs'!R$15,'2a Aggregate costs'!R$16,'2a Aggregate costs'!R$17,'2a Aggregate costs'!R$20,'2a Aggregate costs'!R41)*'3a Demand'!$C$9+'2a Aggregate costs'!R$18)</f>
        <v>110.37944693268375</v>
      </c>
      <c r="R16" s="106">
        <f>IF('2a Aggregate costs'!S$15="-","-",SUM('2a Aggregate costs'!S$15,'2a Aggregate costs'!S$16,'2a Aggregate costs'!S$17,'2a Aggregate costs'!S$20,'2a Aggregate costs'!S41)*'3a Demand'!$C$9+'2a Aggregate costs'!S$18)</f>
        <v>111.69006213727795</v>
      </c>
      <c r="S16" s="106">
        <f>IF('2a Aggregate costs'!T$15="-","-",SUM('2a Aggregate costs'!T$15,'2a Aggregate costs'!T$16,'2a Aggregate costs'!T$17,'2a Aggregate costs'!T$20,'2a Aggregate costs'!T41)*'3a Demand'!$C$9+'2a Aggregate costs'!T$18)</f>
        <v>114.8843354440319</v>
      </c>
      <c r="T16" s="106">
        <f>IF('2a Aggregate costs'!U$15="-","-",SUM('2a Aggregate costs'!U$15,'2a Aggregate costs'!U$16,'2a Aggregate costs'!U$17,'2a Aggregate costs'!U$20,'2a Aggregate costs'!U41)*'3a Demand'!$C$9+'2a Aggregate costs'!U$18)</f>
        <v>114.39960231359808</v>
      </c>
      <c r="U16" s="106">
        <f>IF('2a Aggregate costs'!V$15="-","-",SUM('2a Aggregate costs'!V$15,'2a Aggregate costs'!V$16,'2a Aggregate costs'!V$17,'2a Aggregate costs'!V$20,'2a Aggregate costs'!V41)*'3a Demand'!$C$9+'2a Aggregate costs'!V$18)</f>
        <v>121.02780814466783</v>
      </c>
      <c r="V16" s="106">
        <f>IF('2a Aggregate costs'!W$15="-","-",SUM('2a Aggregate costs'!W$15,'2a Aggregate costs'!W$16,'2a Aggregate costs'!W$17,'2a Aggregate costs'!W$20,'2a Aggregate costs'!W41)*'3a Demand'!$C$9+'2a Aggregate costs'!W$18)</f>
        <v>120.43774198122743</v>
      </c>
      <c r="W16" s="106">
        <f>IF('2a Aggregate costs'!X$15="-","-",SUM('2a Aggregate costs'!X$15,'2a Aggregate costs'!X$16,'2a Aggregate costs'!X$17,'2a Aggregate costs'!X$20,'2a Aggregate costs'!X41)*'3a Demand'!$C$9+'2a Aggregate costs'!X$18)</f>
        <v>126.5450819719328</v>
      </c>
      <c r="X16" s="84"/>
      <c r="Y16" s="106">
        <f>IF('2a Aggregate costs'!Z$15="-","-",SUM('2a Aggregate costs'!Z$15,'2a Aggregate costs'!Z$16,'2a Aggregate costs'!Z$17,'2a Aggregate costs'!Z$20,'2a Aggregate costs'!Z41)*'3a Demand'!$C$9+'2a Aggregate costs'!Z$18)</f>
        <v>126.5450819719328</v>
      </c>
      <c r="Z16" s="106">
        <f>IF('2a Aggregate costs'!AA$15="-","-",SUM('2a Aggregate costs'!AA$15,'2a Aggregate costs'!AA$16,'2a Aggregate costs'!AA$17,'2a Aggregate costs'!AA$20,'2a Aggregate costs'!AA41)*'3a Demand'!$C$9+'2a Aggregate costs'!AA$18)</f>
        <v>125.47176062822518</v>
      </c>
      <c r="AA16" s="106">
        <f>IF('2a Aggregate costs'!AB$15="-","-",SUM('2a Aggregate costs'!AB$15,'2a Aggregate costs'!AB$16,'2a Aggregate costs'!AB$17,'2a Aggregate costs'!AB$20,'2a Aggregate costs'!AB41)*'3a Demand'!$C$9+'2a Aggregate costs'!AB$18)</f>
        <v>139.70703572397574</v>
      </c>
      <c r="AB16" s="106">
        <f>IF('2a Aggregate costs'!AC$15="-","-",SUM('2a Aggregate costs'!AC$15,'2a Aggregate costs'!AC$16,'2a Aggregate costs'!AC$17,'2a Aggregate costs'!AC$20,'2a Aggregate costs'!AC41)*'3a Demand'!$C$9+'2a Aggregate costs'!AC$18)</f>
        <v>139.70703572397574</v>
      </c>
      <c r="AC16" s="106">
        <f>IF('2a Aggregate costs'!AD$15="-","-",SUM('2a Aggregate costs'!AD$15,'2a Aggregate costs'!AD$16,'2a Aggregate costs'!AD$17,'2a Aggregate costs'!AD$20,'2a Aggregate costs'!AD41)*'3a Demand'!$C$9+'2a Aggregate costs'!AD$18)</f>
        <v>141.38375910085213</v>
      </c>
      <c r="AD16" s="106">
        <f>IF('2a Aggregate costs'!AE$15="-","-",SUM('2a Aggregate costs'!AE$15,'2a Aggregate costs'!AE$16,'2a Aggregate costs'!AE$17,'2a Aggregate costs'!AE$20,'2a Aggregate costs'!AE41)*'3a Demand'!$C$9+'2a Aggregate costs'!AE$18)</f>
        <v>141.38375910085213</v>
      </c>
      <c r="AE16" s="106">
        <f>IF('2a Aggregate costs'!AF$15="-","-",SUM('2a Aggregate costs'!AF$15,'2a Aggregate costs'!AF$16,'2a Aggregate costs'!AF$17,'2a Aggregate costs'!AF$20,'2a Aggregate costs'!AF41)*'3a Demand'!$C$9+'2a Aggregate costs'!AF$18)</f>
        <v>161.6052450731992</v>
      </c>
      <c r="AF16" s="106">
        <f>IF('2a Aggregate costs'!AG$15="-","-",SUM('2a Aggregate costs'!AG$15,'2a Aggregate costs'!AG$16,'2a Aggregate costs'!AG$17,'2a Aggregate costs'!AG$20,'2a Aggregate costs'!AG41)*'3a Demand'!$C$9+'2a Aggregate costs'!AG$18)</f>
        <v>161.6052450731992</v>
      </c>
      <c r="AG16" s="106">
        <f>IF('2a Aggregate costs'!AH$15="-","-",SUM('2a Aggregate costs'!AH$15,'2a Aggregate costs'!AH$16,'2a Aggregate costs'!AH$17,'2a Aggregate costs'!AH$20,'2a Aggregate costs'!AH41)*'3a Demand'!$C$9+'2a Aggregate costs'!AH$18)</f>
        <v>160.45347793298745</v>
      </c>
      <c r="AH16" s="106" t="str">
        <f>IF('2a Aggregate costs'!AI$15="-","-",SUM('2a Aggregate costs'!AI$15,'2a Aggregate costs'!AI$16,'2a Aggregate costs'!AI$17,'2a Aggregate costs'!AI41)*'3a Demand'!$C$9+'2a Aggregate costs'!AI$18)</f>
        <v>-</v>
      </c>
      <c r="AI16" s="106" t="str">
        <f>IF('2a Aggregate costs'!AJ$15="-","-",SUM('2a Aggregate costs'!AJ$15,'2a Aggregate costs'!AJ$16,'2a Aggregate costs'!AJ$17,'2a Aggregate costs'!AJ41)*'3a Demand'!$C$9+'2a Aggregate costs'!AJ$18)</f>
        <v>-</v>
      </c>
      <c r="AJ16" s="106" t="str">
        <f>IF('2a Aggregate costs'!AK$15="-","-",SUM('2a Aggregate costs'!AK$15,'2a Aggregate costs'!AK$16,'2a Aggregate costs'!AK$17,'2a Aggregate costs'!AK41)*'3a Demand'!$C$9+'2a Aggregate costs'!AK$18)</f>
        <v>-</v>
      </c>
      <c r="AK16" s="106" t="str">
        <f>IF('2a Aggregate costs'!AL$15="-","-",SUM('2a Aggregate costs'!AL$15,'2a Aggregate costs'!AL$16,'2a Aggregate costs'!AL$17,'2a Aggregate costs'!AL41)*'3a Demand'!$C$9+'2a Aggregate costs'!AL$18)</f>
        <v>-</v>
      </c>
      <c r="AL16" s="106" t="str">
        <f>IF('2a Aggregate costs'!AM$15="-","-",SUM('2a Aggregate costs'!AM$15,'2a Aggregate costs'!AM$16,'2a Aggregate costs'!AM$17,'2a Aggregate costs'!AM41)*'3a Demand'!$C$9+'2a Aggregate costs'!AM$18)</f>
        <v>-</v>
      </c>
      <c r="AM16" s="106" t="str">
        <f>IF('2a Aggregate costs'!AN$15="-","-",SUM('2a Aggregate costs'!AN$15,'2a Aggregate costs'!AN$16,'2a Aggregate costs'!AN$17,'2a Aggregate costs'!AN41)*'3a Demand'!$C$9+'2a Aggregate costs'!AN$18)</f>
        <v>-</v>
      </c>
      <c r="AN16" s="106" t="str">
        <f>IF('2a Aggregate costs'!AO$15="-","-",SUM('2a Aggregate costs'!AO$15,'2a Aggregate costs'!AO$16,'2a Aggregate costs'!AO$17,'2a Aggregate costs'!AO41)*'3a Demand'!$C$9+'2a Aggregate costs'!AO$18)</f>
        <v>-</v>
      </c>
      <c r="AO16" s="106" t="str">
        <f>IF('2a Aggregate costs'!AP$15="-","-",SUM('2a Aggregate costs'!AP$15,'2a Aggregate costs'!AP$16,'2a Aggregate costs'!AP$17,'2a Aggregate costs'!AP41)*'3a Demand'!$C$9+'2a Aggregate costs'!AP$18)</f>
        <v>-</v>
      </c>
      <c r="AP16" s="106" t="str">
        <f>IF('2a Aggregate costs'!AQ$15="-","-",SUM('2a Aggregate costs'!AQ$15,'2a Aggregate costs'!AQ$16,'2a Aggregate costs'!AQ$17,'2a Aggregate costs'!AQ41)*'3a Demand'!$C$9+'2a Aggregate costs'!AQ$18)</f>
        <v>-</v>
      </c>
      <c r="AQ16" s="106" t="str">
        <f>IF('2a Aggregate costs'!AR$15="-","-",SUM('2a Aggregate costs'!AR$15,'2a Aggregate costs'!AR$16,'2a Aggregate costs'!AR$17,'2a Aggregate costs'!AR41)*'3a Demand'!$C$9+'2a Aggregate costs'!AR$18)</f>
        <v>-</v>
      </c>
      <c r="AR16" s="106" t="str">
        <f>IF('2a Aggregate costs'!AS$15="-","-",SUM('2a Aggregate costs'!AS$15,'2a Aggregate costs'!AS$16,'2a Aggregate costs'!AS$17,'2a Aggregate costs'!AS41)*'3a Demand'!$C$9+'2a Aggregate costs'!AS$18)</f>
        <v>-</v>
      </c>
      <c r="AS16" s="106" t="str">
        <f>IF('2a Aggregate costs'!AT$15="-","-",SUM('2a Aggregate costs'!AT$15,'2a Aggregate costs'!AT$16,'2a Aggregate costs'!AT$17,'2a Aggregate costs'!AT41)*'3a Demand'!$C$9+'2a Aggregate costs'!AT$18)</f>
        <v>-</v>
      </c>
      <c r="AT16" s="106" t="str">
        <f>IF('2a Aggregate costs'!AU$15="-","-",SUM('2a Aggregate costs'!AU$15,'2a Aggregate costs'!AU$16,'2a Aggregate costs'!AU$17,'2a Aggregate costs'!AU41)*'3a Demand'!$C$9+'2a Aggregate costs'!AU$18)</f>
        <v>-</v>
      </c>
      <c r="AU16" s="106" t="str">
        <f>IF('2a Aggregate costs'!AV$15="-","-",SUM('2a Aggregate costs'!AV$15,'2a Aggregate costs'!AV$16,'2a Aggregate costs'!AV$17,'2a Aggregate costs'!AV41)*'3a Demand'!$C$9+'2a Aggregate costs'!AV$18)</f>
        <v>-</v>
      </c>
      <c r="AV16" s="106" t="str">
        <f>IF('2a Aggregate costs'!AW$15="-","-",SUM('2a Aggregate costs'!AW$15,'2a Aggregate costs'!AW$16,'2a Aggregate costs'!AW$17,'2a Aggregate costs'!AW41)*'3a Demand'!$C$9+'2a Aggregate costs'!AW$18)</f>
        <v>-</v>
      </c>
      <c r="AW16" s="106" t="str">
        <f>IF('2a Aggregate costs'!AX$15="-","-",SUM('2a Aggregate costs'!AX$15,'2a Aggregate costs'!AX$16,'2a Aggregate costs'!AX$17,'2a Aggregate costs'!AX41)*'3a Demand'!$C$9+'2a Aggregate costs'!AX$18)</f>
        <v>-</v>
      </c>
      <c r="AX16" s="106" t="str">
        <f>IF('2a Aggregate costs'!AY$15="-","-",SUM('2a Aggregate costs'!AY$15,'2a Aggregate costs'!AY$16,'2a Aggregate costs'!AY$17,'2a Aggregate costs'!AY41)*'3a Demand'!$C$9+'2a Aggregate costs'!AY$18)</f>
        <v>-</v>
      </c>
      <c r="AY16" s="106" t="str">
        <f>IF('2a Aggregate costs'!AZ$15="-","-",SUM('2a Aggregate costs'!AZ$15,'2a Aggregate costs'!AZ$16,'2a Aggregate costs'!AZ$17,'2a Aggregate costs'!AZ41)*'3a Demand'!$C$9+'2a Aggregate costs'!AZ$18)</f>
        <v>-</v>
      </c>
      <c r="AZ16" s="106" t="str">
        <f>IF('2a Aggregate costs'!BA$15="-","-",SUM('2a Aggregate costs'!BA$15,'2a Aggregate costs'!BA$16,'2a Aggregate costs'!BA$17,'2a Aggregate costs'!BA41)*'3a Demand'!$C$9+'2a Aggregate costs'!BA$18)</f>
        <v>-</v>
      </c>
      <c r="BA16" s="106" t="str">
        <f>IF('2a Aggregate costs'!BB$15="-","-",SUM('2a Aggregate costs'!BB$15,'2a Aggregate costs'!BB$16,'2a Aggregate costs'!BB$17,'2a Aggregate costs'!BB41)*'3a Demand'!$C$9+'2a Aggregate costs'!BB$18)</f>
        <v>-</v>
      </c>
      <c r="BB16" s="106" t="str">
        <f>IF('2a Aggregate costs'!BC$15="-","-",SUM('2a Aggregate costs'!BC$15,'2a Aggregate costs'!BC$16,'2a Aggregate costs'!BC$17,'2a Aggregate costs'!BC41)*'3a Demand'!$C$9+'2a Aggregate costs'!BC$18)</f>
        <v>-</v>
      </c>
      <c r="BC16" s="106" t="str">
        <f>IF('2a Aggregate costs'!BD$15="-","-",SUM('2a Aggregate costs'!BD$15,'2a Aggregate costs'!BD$16,'2a Aggregate costs'!BD$17,'2a Aggregate costs'!BD41)*'3a Demand'!$C$9+'2a Aggregate costs'!BD$18)</f>
        <v>-</v>
      </c>
      <c r="BD16" s="106" t="str">
        <f>IF('2a Aggregate costs'!BE$15="-","-",SUM('2a Aggregate costs'!BE$15,'2a Aggregate costs'!BE$16,'2a Aggregate costs'!BE$17,'2a Aggregate costs'!BE41)*'3a Demand'!$C$9+'2a Aggregate costs'!BE$18)</f>
        <v>-</v>
      </c>
      <c r="BE16" s="106" t="str">
        <f>IF('2a Aggregate costs'!BF$15="-","-",SUM('2a Aggregate costs'!BF$15,'2a Aggregate costs'!BF$16,'2a Aggregate costs'!BF$17,'2a Aggregate costs'!BF41)*'3a Demand'!$C$9+'2a Aggregate costs'!BF$18)</f>
        <v>-</v>
      </c>
    </row>
    <row r="17" spans="1:57" ht="12.75" customHeight="1">
      <c r="A17" s="14"/>
      <c r="B17" s="339"/>
      <c r="C17" s="108" t="s">
        <v>231</v>
      </c>
      <c r="D17" s="341"/>
      <c r="E17" s="342"/>
      <c r="F17" s="84"/>
      <c r="G17" s="106">
        <f>IF('2a Aggregate costs'!H$15="-","-",SUM('2a Aggregate costs'!H$15,'2a Aggregate costs'!H$16,'2a Aggregate costs'!H$17,'2a Aggregate costs'!H$20,'2a Aggregate costs'!H42)*'3a Demand'!$C$9+'2a Aggregate costs'!H$18)</f>
        <v>68.556743260928414</v>
      </c>
      <c r="H17" s="106">
        <f>IF('2a Aggregate costs'!I$15="-","-",SUM('2a Aggregate costs'!I$15,'2a Aggregate costs'!I$16,'2a Aggregate costs'!I$17,'2a Aggregate costs'!I$20,'2a Aggregate costs'!I42)*'3a Demand'!$C$9+'2a Aggregate costs'!I$18)</f>
        <v>68.536640579290776</v>
      </c>
      <c r="I17" s="106">
        <f>IF('2a Aggregate costs'!J$15="-","-",SUM('2a Aggregate costs'!J$15,'2a Aggregate costs'!J$16,'2a Aggregate costs'!J$17,'2a Aggregate costs'!J$20,'2a Aggregate costs'!J42)*'3a Demand'!$C$9+'2a Aggregate costs'!J$18)</f>
        <v>83.605697479013202</v>
      </c>
      <c r="J17" s="106">
        <f>IF('2a Aggregate costs'!K$15="-","-",SUM('2a Aggregate costs'!K$15,'2a Aggregate costs'!K$16,'2a Aggregate costs'!K$17,'2a Aggregate costs'!K$20,'2a Aggregate costs'!K42)*'3a Demand'!$C$9+'2a Aggregate costs'!K$18)</f>
        <v>83.528463939872381</v>
      </c>
      <c r="K17" s="106">
        <f>IF('2a Aggregate costs'!L$15="-","-",SUM('2a Aggregate costs'!L$15,'2a Aggregate costs'!L$16,'2a Aggregate costs'!L$17,'2a Aggregate costs'!L$20,'2a Aggregate costs'!L42)*'3a Demand'!$C$9+'2a Aggregate costs'!L$18)</f>
        <v>88.908338636962327</v>
      </c>
      <c r="L17" s="106">
        <f>IF('2a Aggregate costs'!M$15="-","-",SUM('2a Aggregate costs'!M$15,'2a Aggregate costs'!M$16,'2a Aggregate costs'!M$17,'2a Aggregate costs'!M$20,'2a Aggregate costs'!M42)*'3a Demand'!$C$9+'2a Aggregate costs'!M$18)</f>
        <v>89.223265295955429</v>
      </c>
      <c r="M17" s="106">
        <f>IF('2a Aggregate costs'!N$15="-","-",SUM('2a Aggregate costs'!N$15,'2a Aggregate costs'!N$16,'2a Aggregate costs'!N$17,'2a Aggregate costs'!N$20,'2a Aggregate costs'!N42)*'3a Demand'!$C$9+'2a Aggregate costs'!N$18)</f>
        <v>103.19079248395576</v>
      </c>
      <c r="N17" s="106">
        <f>IF('2a Aggregate costs'!O$15="-","-",SUM('2a Aggregate costs'!O$15,'2a Aggregate costs'!O$16,'2a Aggregate costs'!O$17,'2a Aggregate costs'!O$20,'2a Aggregate costs'!O42)*'3a Demand'!$C$9+'2a Aggregate costs'!O$18)</f>
        <v>103.25998967218713</v>
      </c>
      <c r="O17" s="84"/>
      <c r="P17" s="106">
        <f>IF('2a Aggregate costs'!Q$15="-","-",SUM('2a Aggregate costs'!Q$15,'2a Aggregate costs'!Q$16,'2a Aggregate costs'!Q$17,'2a Aggregate costs'!Q$20,'2a Aggregate costs'!Q42)*'3a Demand'!$C$9+'2a Aggregate costs'!Q$18)</f>
        <v>103.25998967218713</v>
      </c>
      <c r="Q17" s="106">
        <f>IF('2a Aggregate costs'!R$15="-","-",SUM('2a Aggregate costs'!R$15,'2a Aggregate costs'!R$16,'2a Aggregate costs'!R$17,'2a Aggregate costs'!R$20,'2a Aggregate costs'!R42)*'3a Demand'!$C$9+'2a Aggregate costs'!R$18)</f>
        <v>110.39101593552665</v>
      </c>
      <c r="R17" s="106">
        <f>IF('2a Aggregate costs'!S$15="-","-",SUM('2a Aggregate costs'!S$15,'2a Aggregate costs'!S$16,'2a Aggregate costs'!S$17,'2a Aggregate costs'!S$20,'2a Aggregate costs'!S42)*'3a Demand'!$C$9+'2a Aggregate costs'!S$18)</f>
        <v>111.70205324303423</v>
      </c>
      <c r="S17" s="106">
        <f>IF('2a Aggregate costs'!T$15="-","-",SUM('2a Aggregate costs'!T$15,'2a Aggregate costs'!T$16,'2a Aggregate costs'!T$17,'2a Aggregate costs'!T$20,'2a Aggregate costs'!T42)*'3a Demand'!$C$9+'2a Aggregate costs'!T$18)</f>
        <v>114.89522129686249</v>
      </c>
      <c r="T17" s="106">
        <f>IF('2a Aggregate costs'!U$15="-","-",SUM('2a Aggregate costs'!U$15,'2a Aggregate costs'!U$16,'2a Aggregate costs'!U$17,'2a Aggregate costs'!U$20,'2a Aggregate costs'!U42)*'3a Demand'!$C$9+'2a Aggregate costs'!U$18)</f>
        <v>114.41188769241774</v>
      </c>
      <c r="U17" s="106">
        <f>IF('2a Aggregate costs'!V$15="-","-",SUM('2a Aggregate costs'!V$15,'2a Aggregate costs'!V$16,'2a Aggregate costs'!V$17,'2a Aggregate costs'!V$20,'2a Aggregate costs'!V42)*'3a Demand'!$C$9+'2a Aggregate costs'!V$18)</f>
        <v>121.04682014154253</v>
      </c>
      <c r="V17" s="106">
        <f>IF('2a Aggregate costs'!W$15="-","-",SUM('2a Aggregate costs'!W$15,'2a Aggregate costs'!W$16,'2a Aggregate costs'!W$17,'2a Aggregate costs'!W$20,'2a Aggregate costs'!W42)*'3a Demand'!$C$9+'2a Aggregate costs'!W$18)</f>
        <v>120.45547361108393</v>
      </c>
      <c r="W17" s="106">
        <f>IF('2a Aggregate costs'!X$15="-","-",SUM('2a Aggregate costs'!X$15,'2a Aggregate costs'!X$16,'2a Aggregate costs'!X$17,'2a Aggregate costs'!X$20,'2a Aggregate costs'!X42)*'3a Demand'!$C$9+'2a Aggregate costs'!X$18)</f>
        <v>126.57473445968105</v>
      </c>
      <c r="X17" s="84"/>
      <c r="Y17" s="106">
        <f>IF('2a Aggregate costs'!Z$15="-","-",SUM('2a Aggregate costs'!Z$15,'2a Aggregate costs'!Z$16,'2a Aggregate costs'!Z$17,'2a Aggregate costs'!Z$20,'2a Aggregate costs'!Z42)*'3a Demand'!$C$9+'2a Aggregate costs'!Z$18)</f>
        <v>126.57473445968105</v>
      </c>
      <c r="Z17" s="106">
        <f>IF('2a Aggregate costs'!AA$15="-","-",SUM('2a Aggregate costs'!AA$15,'2a Aggregate costs'!AA$16,'2a Aggregate costs'!AA$17,'2a Aggregate costs'!AA$20,'2a Aggregate costs'!AA42)*'3a Demand'!$C$9+'2a Aggregate costs'!AA$18)</f>
        <v>125.50026418089986</v>
      </c>
      <c r="AA17" s="106">
        <f>IF('2a Aggregate costs'!AB$15="-","-",SUM('2a Aggregate costs'!AB$15,'2a Aggregate costs'!AB$16,'2a Aggregate costs'!AB$17,'2a Aggregate costs'!AB$20,'2a Aggregate costs'!AB42)*'3a Demand'!$C$9+'2a Aggregate costs'!AB$18)</f>
        <v>139.71909746280016</v>
      </c>
      <c r="AB17" s="106">
        <f>IF('2a Aggregate costs'!AC$15="-","-",SUM('2a Aggregate costs'!AC$15,'2a Aggregate costs'!AC$16,'2a Aggregate costs'!AC$17,'2a Aggregate costs'!AC$20,'2a Aggregate costs'!AC42)*'3a Demand'!$C$9+'2a Aggregate costs'!AC$18)</f>
        <v>139.71909746280016</v>
      </c>
      <c r="AC17" s="106">
        <f>IF('2a Aggregate costs'!AD$15="-","-",SUM('2a Aggregate costs'!AD$15,'2a Aggregate costs'!AD$16,'2a Aggregate costs'!AD$17,'2a Aggregate costs'!AD$20,'2a Aggregate costs'!AD42)*'3a Demand'!$C$9+'2a Aggregate costs'!AD$18)</f>
        <v>141.3946368201627</v>
      </c>
      <c r="AD17" s="106">
        <f>IF('2a Aggregate costs'!AE$15="-","-",SUM('2a Aggregate costs'!AE$15,'2a Aggregate costs'!AE$16,'2a Aggregate costs'!AE$17,'2a Aggregate costs'!AE$20,'2a Aggregate costs'!AE42)*'3a Demand'!$C$9+'2a Aggregate costs'!AE$18)</f>
        <v>141.3946368201627</v>
      </c>
      <c r="AE17" s="106">
        <f>IF('2a Aggregate costs'!AF$15="-","-",SUM('2a Aggregate costs'!AF$15,'2a Aggregate costs'!AF$16,'2a Aggregate costs'!AF$17,'2a Aggregate costs'!AF$20,'2a Aggregate costs'!AF42)*'3a Demand'!$C$9+'2a Aggregate costs'!AF$18)</f>
        <v>161.62142647259287</v>
      </c>
      <c r="AF17" s="106">
        <f>IF('2a Aggregate costs'!AG$15="-","-",SUM('2a Aggregate costs'!AG$15,'2a Aggregate costs'!AG$16,'2a Aggregate costs'!AG$17,'2a Aggregate costs'!AG$20,'2a Aggregate costs'!AG42)*'3a Demand'!$C$9+'2a Aggregate costs'!AG$18)</f>
        <v>161.62142647259287</v>
      </c>
      <c r="AG17" s="106">
        <f>IF('2a Aggregate costs'!AH$15="-","-",SUM('2a Aggregate costs'!AH$15,'2a Aggregate costs'!AH$16,'2a Aggregate costs'!AH$17,'2a Aggregate costs'!AH$20,'2a Aggregate costs'!AH42)*'3a Demand'!$C$9+'2a Aggregate costs'!AH$18)</f>
        <v>160.46823476641381</v>
      </c>
      <c r="AH17" s="106" t="str">
        <f>IF('2a Aggregate costs'!AI$15="-","-",SUM('2a Aggregate costs'!AI$15,'2a Aggregate costs'!AI$16,'2a Aggregate costs'!AI$17,'2a Aggregate costs'!AI42)*'3a Demand'!$C$9+'2a Aggregate costs'!AI$18)</f>
        <v>-</v>
      </c>
      <c r="AI17" s="106" t="str">
        <f>IF('2a Aggregate costs'!AJ$15="-","-",SUM('2a Aggregate costs'!AJ$15,'2a Aggregate costs'!AJ$16,'2a Aggregate costs'!AJ$17,'2a Aggregate costs'!AJ42)*'3a Demand'!$C$9+'2a Aggregate costs'!AJ$18)</f>
        <v>-</v>
      </c>
      <c r="AJ17" s="106" t="str">
        <f>IF('2a Aggregate costs'!AK$15="-","-",SUM('2a Aggregate costs'!AK$15,'2a Aggregate costs'!AK$16,'2a Aggregate costs'!AK$17,'2a Aggregate costs'!AK42)*'3a Demand'!$C$9+'2a Aggregate costs'!AK$18)</f>
        <v>-</v>
      </c>
      <c r="AK17" s="106" t="str">
        <f>IF('2a Aggregate costs'!AL$15="-","-",SUM('2a Aggregate costs'!AL$15,'2a Aggregate costs'!AL$16,'2a Aggregate costs'!AL$17,'2a Aggregate costs'!AL42)*'3a Demand'!$C$9+'2a Aggregate costs'!AL$18)</f>
        <v>-</v>
      </c>
      <c r="AL17" s="106" t="str">
        <f>IF('2a Aggregate costs'!AM$15="-","-",SUM('2a Aggregate costs'!AM$15,'2a Aggregate costs'!AM$16,'2a Aggregate costs'!AM$17,'2a Aggregate costs'!AM42)*'3a Demand'!$C$9+'2a Aggregate costs'!AM$18)</f>
        <v>-</v>
      </c>
      <c r="AM17" s="106" t="str">
        <f>IF('2a Aggregate costs'!AN$15="-","-",SUM('2a Aggregate costs'!AN$15,'2a Aggregate costs'!AN$16,'2a Aggregate costs'!AN$17,'2a Aggregate costs'!AN42)*'3a Demand'!$C$9+'2a Aggregate costs'!AN$18)</f>
        <v>-</v>
      </c>
      <c r="AN17" s="106" t="str">
        <f>IF('2a Aggregate costs'!AO$15="-","-",SUM('2a Aggregate costs'!AO$15,'2a Aggregate costs'!AO$16,'2a Aggregate costs'!AO$17,'2a Aggregate costs'!AO42)*'3a Demand'!$C$9+'2a Aggregate costs'!AO$18)</f>
        <v>-</v>
      </c>
      <c r="AO17" s="106" t="str">
        <f>IF('2a Aggregate costs'!AP$15="-","-",SUM('2a Aggregate costs'!AP$15,'2a Aggregate costs'!AP$16,'2a Aggregate costs'!AP$17,'2a Aggregate costs'!AP42)*'3a Demand'!$C$9+'2a Aggregate costs'!AP$18)</f>
        <v>-</v>
      </c>
      <c r="AP17" s="106" t="str">
        <f>IF('2a Aggregate costs'!AQ$15="-","-",SUM('2a Aggregate costs'!AQ$15,'2a Aggregate costs'!AQ$16,'2a Aggregate costs'!AQ$17,'2a Aggregate costs'!AQ42)*'3a Demand'!$C$9+'2a Aggregate costs'!AQ$18)</f>
        <v>-</v>
      </c>
      <c r="AQ17" s="106" t="str">
        <f>IF('2a Aggregate costs'!AR$15="-","-",SUM('2a Aggregate costs'!AR$15,'2a Aggregate costs'!AR$16,'2a Aggregate costs'!AR$17,'2a Aggregate costs'!AR42)*'3a Demand'!$C$9+'2a Aggregate costs'!AR$18)</f>
        <v>-</v>
      </c>
      <c r="AR17" s="106" t="str">
        <f>IF('2a Aggregate costs'!AS$15="-","-",SUM('2a Aggregate costs'!AS$15,'2a Aggregate costs'!AS$16,'2a Aggregate costs'!AS$17,'2a Aggregate costs'!AS42)*'3a Demand'!$C$9+'2a Aggregate costs'!AS$18)</f>
        <v>-</v>
      </c>
      <c r="AS17" s="106" t="str">
        <f>IF('2a Aggregate costs'!AT$15="-","-",SUM('2a Aggregate costs'!AT$15,'2a Aggregate costs'!AT$16,'2a Aggregate costs'!AT$17,'2a Aggregate costs'!AT42)*'3a Demand'!$C$9+'2a Aggregate costs'!AT$18)</f>
        <v>-</v>
      </c>
      <c r="AT17" s="106" t="str">
        <f>IF('2a Aggregate costs'!AU$15="-","-",SUM('2a Aggregate costs'!AU$15,'2a Aggregate costs'!AU$16,'2a Aggregate costs'!AU$17,'2a Aggregate costs'!AU42)*'3a Demand'!$C$9+'2a Aggregate costs'!AU$18)</f>
        <v>-</v>
      </c>
      <c r="AU17" s="106" t="str">
        <f>IF('2a Aggregate costs'!AV$15="-","-",SUM('2a Aggregate costs'!AV$15,'2a Aggregate costs'!AV$16,'2a Aggregate costs'!AV$17,'2a Aggregate costs'!AV42)*'3a Demand'!$C$9+'2a Aggregate costs'!AV$18)</f>
        <v>-</v>
      </c>
      <c r="AV17" s="106" t="str">
        <f>IF('2a Aggregate costs'!AW$15="-","-",SUM('2a Aggregate costs'!AW$15,'2a Aggregate costs'!AW$16,'2a Aggregate costs'!AW$17,'2a Aggregate costs'!AW42)*'3a Demand'!$C$9+'2a Aggregate costs'!AW$18)</f>
        <v>-</v>
      </c>
      <c r="AW17" s="106" t="str">
        <f>IF('2a Aggregate costs'!AX$15="-","-",SUM('2a Aggregate costs'!AX$15,'2a Aggregate costs'!AX$16,'2a Aggregate costs'!AX$17,'2a Aggregate costs'!AX42)*'3a Demand'!$C$9+'2a Aggregate costs'!AX$18)</f>
        <v>-</v>
      </c>
      <c r="AX17" s="106" t="str">
        <f>IF('2a Aggregate costs'!AY$15="-","-",SUM('2a Aggregate costs'!AY$15,'2a Aggregate costs'!AY$16,'2a Aggregate costs'!AY$17,'2a Aggregate costs'!AY42)*'3a Demand'!$C$9+'2a Aggregate costs'!AY$18)</f>
        <v>-</v>
      </c>
      <c r="AY17" s="106" t="str">
        <f>IF('2a Aggregate costs'!AZ$15="-","-",SUM('2a Aggregate costs'!AZ$15,'2a Aggregate costs'!AZ$16,'2a Aggregate costs'!AZ$17,'2a Aggregate costs'!AZ42)*'3a Demand'!$C$9+'2a Aggregate costs'!AZ$18)</f>
        <v>-</v>
      </c>
      <c r="AZ17" s="106" t="str">
        <f>IF('2a Aggregate costs'!BA$15="-","-",SUM('2a Aggregate costs'!BA$15,'2a Aggregate costs'!BA$16,'2a Aggregate costs'!BA$17,'2a Aggregate costs'!BA42)*'3a Demand'!$C$9+'2a Aggregate costs'!BA$18)</f>
        <v>-</v>
      </c>
      <c r="BA17" s="106" t="str">
        <f>IF('2a Aggregate costs'!BB$15="-","-",SUM('2a Aggregate costs'!BB$15,'2a Aggregate costs'!BB$16,'2a Aggregate costs'!BB$17,'2a Aggregate costs'!BB42)*'3a Demand'!$C$9+'2a Aggregate costs'!BB$18)</f>
        <v>-</v>
      </c>
      <c r="BB17" s="106" t="str">
        <f>IF('2a Aggregate costs'!BC$15="-","-",SUM('2a Aggregate costs'!BC$15,'2a Aggregate costs'!BC$16,'2a Aggregate costs'!BC$17,'2a Aggregate costs'!BC42)*'3a Demand'!$C$9+'2a Aggregate costs'!BC$18)</f>
        <v>-</v>
      </c>
      <c r="BC17" s="106" t="str">
        <f>IF('2a Aggregate costs'!BD$15="-","-",SUM('2a Aggregate costs'!BD$15,'2a Aggregate costs'!BD$16,'2a Aggregate costs'!BD$17,'2a Aggregate costs'!BD42)*'3a Demand'!$C$9+'2a Aggregate costs'!BD$18)</f>
        <v>-</v>
      </c>
      <c r="BD17" s="106" t="str">
        <f>IF('2a Aggregate costs'!BE$15="-","-",SUM('2a Aggregate costs'!BE$15,'2a Aggregate costs'!BE$16,'2a Aggregate costs'!BE$17,'2a Aggregate costs'!BE42)*'3a Demand'!$C$9+'2a Aggregate costs'!BE$18)</f>
        <v>-</v>
      </c>
      <c r="BE17" s="106" t="str">
        <f>IF('2a Aggregate costs'!BF$15="-","-",SUM('2a Aggregate costs'!BF$15,'2a Aggregate costs'!BF$16,'2a Aggregate costs'!BF$17,'2a Aggregate costs'!BF42)*'3a Demand'!$C$9+'2a Aggregate costs'!BF$18)</f>
        <v>-</v>
      </c>
    </row>
    <row r="18" spans="1:57" ht="12.75" customHeight="1">
      <c r="A18" s="14"/>
      <c r="B18" s="339"/>
      <c r="C18" s="108" t="s">
        <v>232</v>
      </c>
      <c r="D18" s="341"/>
      <c r="E18" s="342"/>
      <c r="F18" s="84"/>
      <c r="G18" s="106">
        <f>IF('2a Aggregate costs'!H$15="-","-",SUM('2a Aggregate costs'!H$15,'2a Aggregate costs'!H$16,'2a Aggregate costs'!H$17,'2a Aggregate costs'!H$20,'2a Aggregate costs'!H43)*'3a Demand'!$C$9+'2a Aggregate costs'!H$18)</f>
        <v>68.565747177307713</v>
      </c>
      <c r="H18" s="106">
        <f>IF('2a Aggregate costs'!I$15="-","-",SUM('2a Aggregate costs'!I$15,'2a Aggregate costs'!I$16,'2a Aggregate costs'!I$17,'2a Aggregate costs'!I$20,'2a Aggregate costs'!I43)*'3a Demand'!$C$9+'2a Aggregate costs'!I$18)</f>
        <v>68.545500105325445</v>
      </c>
      <c r="I18" s="106">
        <f>IF('2a Aggregate costs'!J$15="-","-",SUM('2a Aggregate costs'!J$15,'2a Aggregate costs'!J$16,'2a Aggregate costs'!J$17,'2a Aggregate costs'!J$20,'2a Aggregate costs'!J43)*'3a Demand'!$C$9+'2a Aggregate costs'!J$18)</f>
        <v>83.614769633672708</v>
      </c>
      <c r="J18" s="106">
        <f>IF('2a Aggregate costs'!K$15="-","-",SUM('2a Aggregate costs'!K$15,'2a Aggregate costs'!K$16,'2a Aggregate costs'!K$17,'2a Aggregate costs'!K$20,'2a Aggregate costs'!K43)*'3a Demand'!$C$9+'2a Aggregate costs'!K$18)</f>
        <v>83.537929133537489</v>
      </c>
      <c r="K18" s="106">
        <f>IF('2a Aggregate costs'!L$15="-","-",SUM('2a Aggregate costs'!L$15,'2a Aggregate costs'!L$16,'2a Aggregate costs'!L$17,'2a Aggregate costs'!L$20,'2a Aggregate costs'!L43)*'3a Demand'!$C$9+'2a Aggregate costs'!L$18)</f>
        <v>88.91797420411342</v>
      </c>
      <c r="L18" s="106">
        <f>IF('2a Aggregate costs'!M$15="-","-",SUM('2a Aggregate costs'!M$15,'2a Aggregate costs'!M$16,'2a Aggregate costs'!M$17,'2a Aggregate costs'!M$20,'2a Aggregate costs'!M43)*'3a Demand'!$C$9+'2a Aggregate costs'!M$18)</f>
        <v>89.232725169567033</v>
      </c>
      <c r="M18" s="106">
        <f>IF('2a Aggregate costs'!N$15="-","-",SUM('2a Aggregate costs'!N$15,'2a Aggregate costs'!N$16,'2a Aggregate costs'!N$17,'2a Aggregate costs'!N$20,'2a Aggregate costs'!N43)*'3a Demand'!$C$9+'2a Aggregate costs'!N$18)</f>
        <v>103.20523416154967</v>
      </c>
      <c r="N18" s="106">
        <f>IF('2a Aggregate costs'!O$15="-","-",SUM('2a Aggregate costs'!O$15,'2a Aggregate costs'!O$16,'2a Aggregate costs'!O$17,'2a Aggregate costs'!O$20,'2a Aggregate costs'!O43)*'3a Demand'!$C$9+'2a Aggregate costs'!O$18)</f>
        <v>103.27474890235051</v>
      </c>
      <c r="O18" s="84"/>
      <c r="P18" s="106">
        <f>IF('2a Aggregate costs'!Q$15="-","-",SUM('2a Aggregate costs'!Q$15,'2a Aggregate costs'!Q$16,'2a Aggregate costs'!Q$17,'2a Aggregate costs'!Q$20,'2a Aggregate costs'!Q43)*'3a Demand'!$C$9+'2a Aggregate costs'!Q$18)</f>
        <v>103.27474890235051</v>
      </c>
      <c r="Q18" s="106">
        <f>IF('2a Aggregate costs'!R$15="-","-",SUM('2a Aggregate costs'!R$15,'2a Aggregate costs'!R$16,'2a Aggregate costs'!R$17,'2a Aggregate costs'!R$20,'2a Aggregate costs'!R43)*'3a Demand'!$C$9+'2a Aggregate costs'!R$18)</f>
        <v>110.40834451903547</v>
      </c>
      <c r="R18" s="106">
        <f>IF('2a Aggregate costs'!S$15="-","-",SUM('2a Aggregate costs'!S$15,'2a Aggregate costs'!S$16,'2a Aggregate costs'!S$17,'2a Aggregate costs'!S$20,'2a Aggregate costs'!S43)*'3a Demand'!$C$9+'2a Aggregate costs'!S$18)</f>
        <v>111.72002066613638</v>
      </c>
      <c r="S18" s="106">
        <f>IF('2a Aggregate costs'!T$15="-","-",SUM('2a Aggregate costs'!T$15,'2a Aggregate costs'!T$16,'2a Aggregate costs'!T$17,'2a Aggregate costs'!T$20,'2a Aggregate costs'!T43)*'3a Demand'!$C$9+'2a Aggregate costs'!T$18)</f>
        <v>114.92100619219393</v>
      </c>
      <c r="T18" s="106">
        <f>IF('2a Aggregate costs'!U$15="-","-",SUM('2a Aggregate costs'!U$15,'2a Aggregate costs'!U$16,'2a Aggregate costs'!U$17,'2a Aggregate costs'!U$20,'2a Aggregate costs'!U43)*'3a Demand'!$C$9+'2a Aggregate costs'!U$18)</f>
        <v>114.44093718956309</v>
      </c>
      <c r="U18" s="106">
        <f>IF('2a Aggregate costs'!V$15="-","-",SUM('2a Aggregate costs'!V$15,'2a Aggregate costs'!V$16,'2a Aggregate costs'!V$17,'2a Aggregate costs'!V$20,'2a Aggregate costs'!V43)*'3a Demand'!$C$9+'2a Aggregate costs'!V$18)</f>
        <v>121.08265454459803</v>
      </c>
      <c r="V18" s="106">
        <f>IF('2a Aggregate costs'!W$15="-","-",SUM('2a Aggregate costs'!W$15,'2a Aggregate costs'!W$16,'2a Aggregate costs'!W$17,'2a Aggregate costs'!W$20,'2a Aggregate costs'!W43)*'3a Demand'!$C$9+'2a Aggregate costs'!W$18)</f>
        <v>120.48875645470467</v>
      </c>
      <c r="W18" s="106">
        <f>IF('2a Aggregate costs'!X$15="-","-",SUM('2a Aggregate costs'!X$15,'2a Aggregate costs'!X$16,'2a Aggregate costs'!X$17,'2a Aggregate costs'!X$20,'2a Aggregate costs'!X43)*'3a Demand'!$C$9+'2a Aggregate costs'!X$18)</f>
        <v>126.60981518104413</v>
      </c>
      <c r="X18" s="84"/>
      <c r="Y18" s="106">
        <f>IF('2a Aggregate costs'!Z$15="-","-",SUM('2a Aggregate costs'!Z$15,'2a Aggregate costs'!Z$16,'2a Aggregate costs'!Z$17,'2a Aggregate costs'!Z$20,'2a Aggregate costs'!Z43)*'3a Demand'!$C$9+'2a Aggregate costs'!Z$18)</f>
        <v>126.60981518104413</v>
      </c>
      <c r="Z18" s="106">
        <f>IF('2a Aggregate costs'!AA$15="-","-",SUM('2a Aggregate costs'!AA$15,'2a Aggregate costs'!AA$16,'2a Aggregate costs'!AA$17,'2a Aggregate costs'!AA$20,'2a Aggregate costs'!AA43)*'3a Demand'!$C$9+'2a Aggregate costs'!AA$18)</f>
        <v>125.53404322940914</v>
      </c>
      <c r="AA18" s="106">
        <f>IF('2a Aggregate costs'!AB$15="-","-",SUM('2a Aggregate costs'!AB$15,'2a Aggregate costs'!AB$16,'2a Aggregate costs'!AB$17,'2a Aggregate costs'!AB$20,'2a Aggregate costs'!AB43)*'3a Demand'!$C$9+'2a Aggregate costs'!AB$18)</f>
        <v>139.75948252334319</v>
      </c>
      <c r="AB18" s="106">
        <f>IF('2a Aggregate costs'!AC$15="-","-",SUM('2a Aggregate costs'!AC$15,'2a Aggregate costs'!AC$16,'2a Aggregate costs'!AC$17,'2a Aggregate costs'!AC$20,'2a Aggregate costs'!AC43)*'3a Demand'!$C$9+'2a Aggregate costs'!AC$18)</f>
        <v>139.75948252334319</v>
      </c>
      <c r="AC18" s="106">
        <f>IF('2a Aggregate costs'!AD$15="-","-",SUM('2a Aggregate costs'!AD$15,'2a Aggregate costs'!AD$16,'2a Aggregate costs'!AD$17,'2a Aggregate costs'!AD$20,'2a Aggregate costs'!AD43)*'3a Demand'!$C$9+'2a Aggregate costs'!AD$18)</f>
        <v>141.43146227515712</v>
      </c>
      <c r="AD18" s="106">
        <f>IF('2a Aggregate costs'!AE$15="-","-",SUM('2a Aggregate costs'!AE$15,'2a Aggregate costs'!AE$16,'2a Aggregate costs'!AE$17,'2a Aggregate costs'!AE$20,'2a Aggregate costs'!AE43)*'3a Demand'!$C$9+'2a Aggregate costs'!AE$18)</f>
        <v>141.43146227515712</v>
      </c>
      <c r="AE18" s="106">
        <f>IF('2a Aggregate costs'!AF$15="-","-",SUM('2a Aggregate costs'!AF$15,'2a Aggregate costs'!AF$16,'2a Aggregate costs'!AF$17,'2a Aggregate costs'!AF$20,'2a Aggregate costs'!AF43)*'3a Demand'!$C$9+'2a Aggregate costs'!AF$18)</f>
        <v>161.65117663367252</v>
      </c>
      <c r="AF18" s="106">
        <f>IF('2a Aggregate costs'!AG$15="-","-",SUM('2a Aggregate costs'!AG$15,'2a Aggregate costs'!AG$16,'2a Aggregate costs'!AG$17,'2a Aggregate costs'!AG$20,'2a Aggregate costs'!AG43)*'3a Demand'!$C$9+'2a Aggregate costs'!AG$18)</f>
        <v>161.65117663367252</v>
      </c>
      <c r="AG18" s="106">
        <f>IF('2a Aggregate costs'!AH$15="-","-",SUM('2a Aggregate costs'!AH$15,'2a Aggregate costs'!AH$16,'2a Aggregate costs'!AH$17,'2a Aggregate costs'!AH$20,'2a Aggregate costs'!AH43)*'3a Demand'!$C$9+'2a Aggregate costs'!AH$18)</f>
        <v>160.49590110310194</v>
      </c>
      <c r="AH18" s="106" t="str">
        <f>IF('2a Aggregate costs'!AI$15="-","-",SUM('2a Aggregate costs'!AI$15,'2a Aggregate costs'!AI$16,'2a Aggregate costs'!AI$17,'2a Aggregate costs'!AI43)*'3a Demand'!$C$9+'2a Aggregate costs'!AI$18)</f>
        <v>-</v>
      </c>
      <c r="AI18" s="106" t="str">
        <f>IF('2a Aggregate costs'!AJ$15="-","-",SUM('2a Aggregate costs'!AJ$15,'2a Aggregate costs'!AJ$16,'2a Aggregate costs'!AJ$17,'2a Aggregate costs'!AJ43)*'3a Demand'!$C$9+'2a Aggregate costs'!AJ$18)</f>
        <v>-</v>
      </c>
      <c r="AJ18" s="106" t="str">
        <f>IF('2a Aggregate costs'!AK$15="-","-",SUM('2a Aggregate costs'!AK$15,'2a Aggregate costs'!AK$16,'2a Aggregate costs'!AK$17,'2a Aggregate costs'!AK43)*'3a Demand'!$C$9+'2a Aggregate costs'!AK$18)</f>
        <v>-</v>
      </c>
      <c r="AK18" s="106" t="str">
        <f>IF('2a Aggregate costs'!AL$15="-","-",SUM('2a Aggregate costs'!AL$15,'2a Aggregate costs'!AL$16,'2a Aggregate costs'!AL$17,'2a Aggregate costs'!AL43)*'3a Demand'!$C$9+'2a Aggregate costs'!AL$18)</f>
        <v>-</v>
      </c>
      <c r="AL18" s="106" t="str">
        <f>IF('2a Aggregate costs'!AM$15="-","-",SUM('2a Aggregate costs'!AM$15,'2a Aggregate costs'!AM$16,'2a Aggregate costs'!AM$17,'2a Aggregate costs'!AM43)*'3a Demand'!$C$9+'2a Aggregate costs'!AM$18)</f>
        <v>-</v>
      </c>
      <c r="AM18" s="106" t="str">
        <f>IF('2a Aggregate costs'!AN$15="-","-",SUM('2a Aggregate costs'!AN$15,'2a Aggregate costs'!AN$16,'2a Aggregate costs'!AN$17,'2a Aggregate costs'!AN43)*'3a Demand'!$C$9+'2a Aggregate costs'!AN$18)</f>
        <v>-</v>
      </c>
      <c r="AN18" s="106" t="str">
        <f>IF('2a Aggregate costs'!AO$15="-","-",SUM('2a Aggregate costs'!AO$15,'2a Aggregate costs'!AO$16,'2a Aggregate costs'!AO$17,'2a Aggregate costs'!AO43)*'3a Demand'!$C$9+'2a Aggregate costs'!AO$18)</f>
        <v>-</v>
      </c>
      <c r="AO18" s="106" t="str">
        <f>IF('2a Aggregate costs'!AP$15="-","-",SUM('2a Aggregate costs'!AP$15,'2a Aggregate costs'!AP$16,'2a Aggregate costs'!AP$17,'2a Aggregate costs'!AP43)*'3a Demand'!$C$9+'2a Aggregate costs'!AP$18)</f>
        <v>-</v>
      </c>
      <c r="AP18" s="106" t="str">
        <f>IF('2a Aggregate costs'!AQ$15="-","-",SUM('2a Aggregate costs'!AQ$15,'2a Aggregate costs'!AQ$16,'2a Aggregate costs'!AQ$17,'2a Aggregate costs'!AQ43)*'3a Demand'!$C$9+'2a Aggregate costs'!AQ$18)</f>
        <v>-</v>
      </c>
      <c r="AQ18" s="106" t="str">
        <f>IF('2a Aggregate costs'!AR$15="-","-",SUM('2a Aggregate costs'!AR$15,'2a Aggregate costs'!AR$16,'2a Aggregate costs'!AR$17,'2a Aggregate costs'!AR43)*'3a Demand'!$C$9+'2a Aggregate costs'!AR$18)</f>
        <v>-</v>
      </c>
      <c r="AR18" s="106" t="str">
        <f>IF('2a Aggregate costs'!AS$15="-","-",SUM('2a Aggregate costs'!AS$15,'2a Aggregate costs'!AS$16,'2a Aggregate costs'!AS$17,'2a Aggregate costs'!AS43)*'3a Demand'!$C$9+'2a Aggregate costs'!AS$18)</f>
        <v>-</v>
      </c>
      <c r="AS18" s="106" t="str">
        <f>IF('2a Aggregate costs'!AT$15="-","-",SUM('2a Aggregate costs'!AT$15,'2a Aggregate costs'!AT$16,'2a Aggregate costs'!AT$17,'2a Aggregate costs'!AT43)*'3a Demand'!$C$9+'2a Aggregate costs'!AT$18)</f>
        <v>-</v>
      </c>
      <c r="AT18" s="106" t="str">
        <f>IF('2a Aggregate costs'!AU$15="-","-",SUM('2a Aggregate costs'!AU$15,'2a Aggregate costs'!AU$16,'2a Aggregate costs'!AU$17,'2a Aggregate costs'!AU43)*'3a Demand'!$C$9+'2a Aggregate costs'!AU$18)</f>
        <v>-</v>
      </c>
      <c r="AU18" s="106" t="str">
        <f>IF('2a Aggregate costs'!AV$15="-","-",SUM('2a Aggregate costs'!AV$15,'2a Aggregate costs'!AV$16,'2a Aggregate costs'!AV$17,'2a Aggregate costs'!AV43)*'3a Demand'!$C$9+'2a Aggregate costs'!AV$18)</f>
        <v>-</v>
      </c>
      <c r="AV18" s="106" t="str">
        <f>IF('2a Aggregate costs'!AW$15="-","-",SUM('2a Aggregate costs'!AW$15,'2a Aggregate costs'!AW$16,'2a Aggregate costs'!AW$17,'2a Aggregate costs'!AW43)*'3a Demand'!$C$9+'2a Aggregate costs'!AW$18)</f>
        <v>-</v>
      </c>
      <c r="AW18" s="106" t="str">
        <f>IF('2a Aggregate costs'!AX$15="-","-",SUM('2a Aggregate costs'!AX$15,'2a Aggregate costs'!AX$16,'2a Aggregate costs'!AX$17,'2a Aggregate costs'!AX43)*'3a Demand'!$C$9+'2a Aggregate costs'!AX$18)</f>
        <v>-</v>
      </c>
      <c r="AX18" s="106" t="str">
        <f>IF('2a Aggregate costs'!AY$15="-","-",SUM('2a Aggregate costs'!AY$15,'2a Aggregate costs'!AY$16,'2a Aggregate costs'!AY$17,'2a Aggregate costs'!AY43)*'3a Demand'!$C$9+'2a Aggregate costs'!AY$18)</f>
        <v>-</v>
      </c>
      <c r="AY18" s="106" t="str">
        <f>IF('2a Aggregate costs'!AZ$15="-","-",SUM('2a Aggregate costs'!AZ$15,'2a Aggregate costs'!AZ$16,'2a Aggregate costs'!AZ$17,'2a Aggregate costs'!AZ43)*'3a Demand'!$C$9+'2a Aggregate costs'!AZ$18)</f>
        <v>-</v>
      </c>
      <c r="AZ18" s="106" t="str">
        <f>IF('2a Aggregate costs'!BA$15="-","-",SUM('2a Aggregate costs'!BA$15,'2a Aggregate costs'!BA$16,'2a Aggregate costs'!BA$17,'2a Aggregate costs'!BA43)*'3a Demand'!$C$9+'2a Aggregate costs'!BA$18)</f>
        <v>-</v>
      </c>
      <c r="BA18" s="106" t="str">
        <f>IF('2a Aggregate costs'!BB$15="-","-",SUM('2a Aggregate costs'!BB$15,'2a Aggregate costs'!BB$16,'2a Aggregate costs'!BB$17,'2a Aggregate costs'!BB43)*'3a Demand'!$C$9+'2a Aggregate costs'!BB$18)</f>
        <v>-</v>
      </c>
      <c r="BB18" s="106" t="str">
        <f>IF('2a Aggregate costs'!BC$15="-","-",SUM('2a Aggregate costs'!BC$15,'2a Aggregate costs'!BC$16,'2a Aggregate costs'!BC$17,'2a Aggregate costs'!BC43)*'3a Demand'!$C$9+'2a Aggregate costs'!BC$18)</f>
        <v>-</v>
      </c>
      <c r="BC18" s="106" t="str">
        <f>IF('2a Aggregate costs'!BD$15="-","-",SUM('2a Aggregate costs'!BD$15,'2a Aggregate costs'!BD$16,'2a Aggregate costs'!BD$17,'2a Aggregate costs'!BD43)*'3a Demand'!$C$9+'2a Aggregate costs'!BD$18)</f>
        <v>-</v>
      </c>
      <c r="BD18" s="106" t="str">
        <f>IF('2a Aggregate costs'!BE$15="-","-",SUM('2a Aggregate costs'!BE$15,'2a Aggregate costs'!BE$16,'2a Aggregate costs'!BE$17,'2a Aggregate costs'!BE43)*'3a Demand'!$C$9+'2a Aggregate costs'!BE$18)</f>
        <v>-</v>
      </c>
      <c r="BE18" s="106" t="str">
        <f>IF('2a Aggregate costs'!BF$15="-","-",SUM('2a Aggregate costs'!BF$15,'2a Aggregate costs'!BF$16,'2a Aggregate costs'!BF$17,'2a Aggregate costs'!BF43)*'3a Demand'!$C$9+'2a Aggregate costs'!BF$18)</f>
        <v>-</v>
      </c>
    </row>
    <row r="19" spans="1:57" ht="12.75" customHeight="1">
      <c r="A19" s="14"/>
      <c r="B19" s="339"/>
      <c r="C19" s="108" t="s">
        <v>233</v>
      </c>
      <c r="D19" s="341"/>
      <c r="E19" s="342"/>
      <c r="F19" s="84"/>
      <c r="G19" s="106">
        <f>IF('2a Aggregate costs'!H$15="-","-",SUM('2a Aggregate costs'!H$15,'2a Aggregate costs'!H$16,'2a Aggregate costs'!H$17,'2a Aggregate costs'!H$20,'2a Aggregate costs'!H44)*'3a Demand'!$C$9+'2a Aggregate costs'!H$18)</f>
        <v>68.550813167100358</v>
      </c>
      <c r="H19" s="106">
        <f>IF('2a Aggregate costs'!I$15="-","-",SUM('2a Aggregate costs'!I$15,'2a Aggregate costs'!I$16,'2a Aggregate costs'!I$17,'2a Aggregate costs'!I$20,'2a Aggregate costs'!I44)*'3a Demand'!$C$9+'2a Aggregate costs'!I$18)</f>
        <v>68.530805582779863</v>
      </c>
      <c r="I19" s="106">
        <f>IF('2a Aggregate costs'!J$15="-","-",SUM('2a Aggregate costs'!J$15,'2a Aggregate costs'!J$16,'2a Aggregate costs'!J$17,'2a Aggregate costs'!J$20,'2a Aggregate costs'!J44)*'3a Demand'!$C$9+'2a Aggregate costs'!J$18)</f>
        <v>83.599722442586042</v>
      </c>
      <c r="J19" s="106">
        <f>IF('2a Aggregate costs'!K$15="-","-",SUM('2a Aggregate costs'!K$15,'2a Aggregate costs'!K$16,'2a Aggregate costs'!K$17,'2a Aggregate costs'!K$20,'2a Aggregate costs'!K44)*'3a Demand'!$C$9+'2a Aggregate costs'!K$18)</f>
        <v>83.522230042957943</v>
      </c>
      <c r="K19" s="106">
        <f>IF('2a Aggregate costs'!L$15="-","-",SUM('2a Aggregate costs'!L$15,'2a Aggregate costs'!L$16,'2a Aggregate costs'!L$17,'2a Aggregate costs'!L$20,'2a Aggregate costs'!L44)*'3a Demand'!$C$9+'2a Aggregate costs'!L$18)</f>
        <v>88.901992529903438</v>
      </c>
      <c r="L19" s="106">
        <f>IF('2a Aggregate costs'!M$15="-","-",SUM('2a Aggregate costs'!M$15,'2a Aggregate costs'!M$16,'2a Aggregate costs'!M$17,'2a Aggregate costs'!M$20,'2a Aggregate costs'!M44)*'3a Demand'!$C$9+'2a Aggregate costs'!M$18)</f>
        <v>89.21703490289589</v>
      </c>
      <c r="M19" s="106">
        <f>IF('2a Aggregate costs'!N$15="-","-",SUM('2a Aggregate costs'!N$15,'2a Aggregate costs'!N$16,'2a Aggregate costs'!N$17,'2a Aggregate costs'!N$20,'2a Aggregate costs'!N44)*'3a Demand'!$C$9+'2a Aggregate costs'!N$18)</f>
        <v>103.1814234863363</v>
      </c>
      <c r="N19" s="106">
        <f>IF('2a Aggregate costs'!O$15="-","-",SUM('2a Aggregate costs'!O$15,'2a Aggregate costs'!O$16,'2a Aggregate costs'!O$17,'2a Aggregate costs'!O$20,'2a Aggregate costs'!O44)*'3a Demand'!$C$9+'2a Aggregate costs'!O$18)</f>
        <v>103.2504146632336</v>
      </c>
      <c r="O19" s="84"/>
      <c r="P19" s="106">
        <f>IF('2a Aggregate costs'!Q$15="-","-",SUM('2a Aggregate costs'!Q$15,'2a Aggregate costs'!Q$16,'2a Aggregate costs'!Q$17,'2a Aggregate costs'!Q$20,'2a Aggregate costs'!Q44)*'3a Demand'!$C$9+'2a Aggregate costs'!Q$18)</f>
        <v>103.2504146632336</v>
      </c>
      <c r="Q19" s="106">
        <f>IF('2a Aggregate costs'!R$15="-","-",SUM('2a Aggregate costs'!R$15,'2a Aggregate costs'!R$16,'2a Aggregate costs'!R$17,'2a Aggregate costs'!R$20,'2a Aggregate costs'!R44)*'3a Demand'!$C$9+'2a Aggregate costs'!R$18)</f>
        <v>110.38159085908389</v>
      </c>
      <c r="R19" s="106">
        <f>IF('2a Aggregate costs'!S$15="-","-",SUM('2a Aggregate costs'!S$15,'2a Aggregate costs'!S$16,'2a Aggregate costs'!S$17,'2a Aggregate costs'!S$20,'2a Aggregate costs'!S44)*'3a Demand'!$C$9+'2a Aggregate costs'!S$18)</f>
        <v>111.69228468957603</v>
      </c>
      <c r="S19" s="106">
        <f>IF('2a Aggregate costs'!T$15="-","-",SUM('2a Aggregate costs'!T$15,'2a Aggregate costs'!T$16,'2a Aggregate costs'!T$17,'2a Aggregate costs'!T$20,'2a Aggregate costs'!T44)*'3a Demand'!$C$9+'2a Aggregate costs'!T$18)</f>
        <v>114.89110859099678</v>
      </c>
      <c r="T19" s="106">
        <f>IF('2a Aggregate costs'!U$15="-","-",SUM('2a Aggregate costs'!U$15,'2a Aggregate costs'!U$16,'2a Aggregate costs'!U$17,'2a Aggregate costs'!U$20,'2a Aggregate costs'!U44)*'3a Demand'!$C$9+'2a Aggregate costs'!U$18)</f>
        <v>114.40723325319138</v>
      </c>
      <c r="U19" s="106">
        <f>IF('2a Aggregate costs'!V$15="-","-",SUM('2a Aggregate costs'!V$15,'2a Aggregate costs'!V$16,'2a Aggregate costs'!V$17,'2a Aggregate costs'!V$20,'2a Aggregate costs'!V44)*'3a Demand'!$C$9+'2a Aggregate costs'!V$18)</f>
        <v>121.04034142400069</v>
      </c>
      <c r="V19" s="106">
        <f>IF('2a Aggregate costs'!W$15="-","-",SUM('2a Aggregate costs'!W$15,'2a Aggregate costs'!W$16,'2a Aggregate costs'!W$17,'2a Aggregate costs'!W$20,'2a Aggregate costs'!W44)*'3a Demand'!$C$9+'2a Aggregate costs'!W$18)</f>
        <v>120.44939213964373</v>
      </c>
      <c r="W19" s="106">
        <f>IF('2a Aggregate costs'!X$15="-","-",SUM('2a Aggregate costs'!X$15,'2a Aggregate costs'!X$16,'2a Aggregate costs'!X$17,'2a Aggregate costs'!X$20,'2a Aggregate costs'!X44)*'3a Demand'!$C$9+'2a Aggregate costs'!X$18)</f>
        <v>126.56135408710406</v>
      </c>
      <c r="X19" s="84"/>
      <c r="Y19" s="106">
        <f>IF('2a Aggregate costs'!Z$15="-","-",SUM('2a Aggregate costs'!Z$15,'2a Aggregate costs'!Z$16,'2a Aggregate costs'!Z$17,'2a Aggregate costs'!Z$20,'2a Aggregate costs'!Z44)*'3a Demand'!$C$9+'2a Aggregate costs'!Z$18)</f>
        <v>126.56137339786284</v>
      </c>
      <c r="Z19" s="106">
        <f>IF('2a Aggregate costs'!AA$15="-","-",SUM('2a Aggregate costs'!AA$15,'2a Aggregate costs'!AA$16,'2a Aggregate costs'!AA$17,'2a Aggregate costs'!AA$20,'2a Aggregate costs'!AA44)*'3a Demand'!$C$9+'2a Aggregate costs'!AA$18)</f>
        <v>125.48742132045453</v>
      </c>
      <c r="AA19" s="106">
        <f>IF('2a Aggregate costs'!AB$15="-","-",SUM('2a Aggregate costs'!AB$15,'2a Aggregate costs'!AB$16,'2a Aggregate costs'!AB$17,'2a Aggregate costs'!AB$20,'2a Aggregate costs'!AB44)*'3a Demand'!$C$9+'2a Aggregate costs'!AB$18)</f>
        <v>139.70823031516235</v>
      </c>
      <c r="AB19" s="106">
        <f>IF('2a Aggregate costs'!AC$15="-","-",SUM('2a Aggregate costs'!AC$15,'2a Aggregate costs'!AC$16,'2a Aggregate costs'!AC$17,'2a Aggregate costs'!AC$20,'2a Aggregate costs'!AC44)*'3a Demand'!$C$9+'2a Aggregate costs'!AC$18)</f>
        <v>139.70823031516235</v>
      </c>
      <c r="AC19" s="106">
        <f>IF('2a Aggregate costs'!AD$15="-","-",SUM('2a Aggregate costs'!AD$15,'2a Aggregate costs'!AD$16,'2a Aggregate costs'!AD$17,'2a Aggregate costs'!AD$20,'2a Aggregate costs'!AD44)*'3a Demand'!$C$9+'2a Aggregate costs'!AD$18)</f>
        <v>141.38482834935175</v>
      </c>
      <c r="AD19" s="106">
        <f>IF('2a Aggregate costs'!AE$15="-","-",SUM('2a Aggregate costs'!AE$15,'2a Aggregate costs'!AE$16,'2a Aggregate costs'!AE$17,'2a Aggregate costs'!AE$20,'2a Aggregate costs'!AE44)*'3a Demand'!$C$9+'2a Aggregate costs'!AE$18)</f>
        <v>141.38482834935175</v>
      </c>
      <c r="AE19" s="106">
        <f>IF('2a Aggregate costs'!AF$15="-","-",SUM('2a Aggregate costs'!AF$15,'2a Aggregate costs'!AF$16,'2a Aggregate costs'!AF$17,'2a Aggregate costs'!AF$20,'2a Aggregate costs'!AF44)*'3a Demand'!$C$9+'2a Aggregate costs'!AF$18)</f>
        <v>161.60922108129833</v>
      </c>
      <c r="AF19" s="106">
        <f>IF('2a Aggregate costs'!AG$15="-","-",SUM('2a Aggregate costs'!AG$15,'2a Aggregate costs'!AG$16,'2a Aggregate costs'!AG$17,'2a Aggregate costs'!AG$20,'2a Aggregate costs'!AG44)*'3a Demand'!$C$9+'2a Aggregate costs'!AG$18)</f>
        <v>161.60922108129833</v>
      </c>
      <c r="AG19" s="106">
        <f>IF('2a Aggregate costs'!AH$15="-","-",SUM('2a Aggregate costs'!AH$15,'2a Aggregate costs'!AH$16,'2a Aggregate costs'!AH$17,'2a Aggregate costs'!AH$20,'2a Aggregate costs'!AH44)*'3a Demand'!$C$9+'2a Aggregate costs'!AH$18)</f>
        <v>160.45714169549251</v>
      </c>
      <c r="AH19" s="106" t="str">
        <f>IF('2a Aggregate costs'!AI$15="-","-",SUM('2a Aggregate costs'!AI$15,'2a Aggregate costs'!AI$16,'2a Aggregate costs'!AI$17,'2a Aggregate costs'!AI44)*'3a Demand'!$C$9+'2a Aggregate costs'!AI$18)</f>
        <v>-</v>
      </c>
      <c r="AI19" s="106" t="str">
        <f>IF('2a Aggregate costs'!AJ$15="-","-",SUM('2a Aggregate costs'!AJ$15,'2a Aggregate costs'!AJ$16,'2a Aggregate costs'!AJ$17,'2a Aggregate costs'!AJ44)*'3a Demand'!$C$9+'2a Aggregate costs'!AJ$18)</f>
        <v>-</v>
      </c>
      <c r="AJ19" s="106" t="str">
        <f>IF('2a Aggregate costs'!AK$15="-","-",SUM('2a Aggregate costs'!AK$15,'2a Aggregate costs'!AK$16,'2a Aggregate costs'!AK$17,'2a Aggregate costs'!AK44)*'3a Demand'!$C$9+'2a Aggregate costs'!AK$18)</f>
        <v>-</v>
      </c>
      <c r="AK19" s="106" t="str">
        <f>IF('2a Aggregate costs'!AL$15="-","-",SUM('2a Aggregate costs'!AL$15,'2a Aggregate costs'!AL$16,'2a Aggregate costs'!AL$17,'2a Aggregate costs'!AL44)*'3a Demand'!$C$9+'2a Aggregate costs'!AL$18)</f>
        <v>-</v>
      </c>
      <c r="AL19" s="106" t="str">
        <f>IF('2a Aggregate costs'!AM$15="-","-",SUM('2a Aggregate costs'!AM$15,'2a Aggregate costs'!AM$16,'2a Aggregate costs'!AM$17,'2a Aggregate costs'!AM44)*'3a Demand'!$C$9+'2a Aggregate costs'!AM$18)</f>
        <v>-</v>
      </c>
      <c r="AM19" s="106" t="str">
        <f>IF('2a Aggregate costs'!AN$15="-","-",SUM('2a Aggregate costs'!AN$15,'2a Aggregate costs'!AN$16,'2a Aggregate costs'!AN$17,'2a Aggregate costs'!AN44)*'3a Demand'!$C$9+'2a Aggregate costs'!AN$18)</f>
        <v>-</v>
      </c>
      <c r="AN19" s="106" t="str">
        <f>IF('2a Aggregate costs'!AO$15="-","-",SUM('2a Aggregate costs'!AO$15,'2a Aggregate costs'!AO$16,'2a Aggregate costs'!AO$17,'2a Aggregate costs'!AO44)*'3a Demand'!$C$9+'2a Aggregate costs'!AO$18)</f>
        <v>-</v>
      </c>
      <c r="AO19" s="106" t="str">
        <f>IF('2a Aggregate costs'!AP$15="-","-",SUM('2a Aggregate costs'!AP$15,'2a Aggregate costs'!AP$16,'2a Aggregate costs'!AP$17,'2a Aggregate costs'!AP44)*'3a Demand'!$C$9+'2a Aggregate costs'!AP$18)</f>
        <v>-</v>
      </c>
      <c r="AP19" s="106" t="str">
        <f>IF('2a Aggregate costs'!AQ$15="-","-",SUM('2a Aggregate costs'!AQ$15,'2a Aggregate costs'!AQ$16,'2a Aggregate costs'!AQ$17,'2a Aggregate costs'!AQ44)*'3a Demand'!$C$9+'2a Aggregate costs'!AQ$18)</f>
        <v>-</v>
      </c>
      <c r="AQ19" s="106" t="str">
        <f>IF('2a Aggregate costs'!AR$15="-","-",SUM('2a Aggregate costs'!AR$15,'2a Aggregate costs'!AR$16,'2a Aggregate costs'!AR$17,'2a Aggregate costs'!AR44)*'3a Demand'!$C$9+'2a Aggregate costs'!AR$18)</f>
        <v>-</v>
      </c>
      <c r="AR19" s="106" t="str">
        <f>IF('2a Aggregate costs'!AS$15="-","-",SUM('2a Aggregate costs'!AS$15,'2a Aggregate costs'!AS$16,'2a Aggregate costs'!AS$17,'2a Aggregate costs'!AS44)*'3a Demand'!$C$9+'2a Aggregate costs'!AS$18)</f>
        <v>-</v>
      </c>
      <c r="AS19" s="106" t="str">
        <f>IF('2a Aggregate costs'!AT$15="-","-",SUM('2a Aggregate costs'!AT$15,'2a Aggregate costs'!AT$16,'2a Aggregate costs'!AT$17,'2a Aggregate costs'!AT44)*'3a Demand'!$C$9+'2a Aggregate costs'!AT$18)</f>
        <v>-</v>
      </c>
      <c r="AT19" s="106" t="str">
        <f>IF('2a Aggregate costs'!AU$15="-","-",SUM('2a Aggregate costs'!AU$15,'2a Aggregate costs'!AU$16,'2a Aggregate costs'!AU$17,'2a Aggregate costs'!AU44)*'3a Demand'!$C$9+'2a Aggregate costs'!AU$18)</f>
        <v>-</v>
      </c>
      <c r="AU19" s="106" t="str">
        <f>IF('2a Aggregate costs'!AV$15="-","-",SUM('2a Aggregate costs'!AV$15,'2a Aggregate costs'!AV$16,'2a Aggregate costs'!AV$17,'2a Aggregate costs'!AV44)*'3a Demand'!$C$9+'2a Aggregate costs'!AV$18)</f>
        <v>-</v>
      </c>
      <c r="AV19" s="106" t="str">
        <f>IF('2a Aggregate costs'!AW$15="-","-",SUM('2a Aggregate costs'!AW$15,'2a Aggregate costs'!AW$16,'2a Aggregate costs'!AW$17,'2a Aggregate costs'!AW44)*'3a Demand'!$C$9+'2a Aggregate costs'!AW$18)</f>
        <v>-</v>
      </c>
      <c r="AW19" s="106" t="str">
        <f>IF('2a Aggregate costs'!AX$15="-","-",SUM('2a Aggregate costs'!AX$15,'2a Aggregate costs'!AX$16,'2a Aggregate costs'!AX$17,'2a Aggregate costs'!AX44)*'3a Demand'!$C$9+'2a Aggregate costs'!AX$18)</f>
        <v>-</v>
      </c>
      <c r="AX19" s="106" t="str">
        <f>IF('2a Aggregate costs'!AY$15="-","-",SUM('2a Aggregate costs'!AY$15,'2a Aggregate costs'!AY$16,'2a Aggregate costs'!AY$17,'2a Aggregate costs'!AY44)*'3a Demand'!$C$9+'2a Aggregate costs'!AY$18)</f>
        <v>-</v>
      </c>
      <c r="AY19" s="106" t="str">
        <f>IF('2a Aggregate costs'!AZ$15="-","-",SUM('2a Aggregate costs'!AZ$15,'2a Aggregate costs'!AZ$16,'2a Aggregate costs'!AZ$17,'2a Aggregate costs'!AZ44)*'3a Demand'!$C$9+'2a Aggregate costs'!AZ$18)</f>
        <v>-</v>
      </c>
      <c r="AZ19" s="106" t="str">
        <f>IF('2a Aggregate costs'!BA$15="-","-",SUM('2a Aggregate costs'!BA$15,'2a Aggregate costs'!BA$16,'2a Aggregate costs'!BA$17,'2a Aggregate costs'!BA44)*'3a Demand'!$C$9+'2a Aggregate costs'!BA$18)</f>
        <v>-</v>
      </c>
      <c r="BA19" s="106" t="str">
        <f>IF('2a Aggregate costs'!BB$15="-","-",SUM('2a Aggregate costs'!BB$15,'2a Aggregate costs'!BB$16,'2a Aggregate costs'!BB$17,'2a Aggregate costs'!BB44)*'3a Demand'!$C$9+'2a Aggregate costs'!BB$18)</f>
        <v>-</v>
      </c>
      <c r="BB19" s="106" t="str">
        <f>IF('2a Aggregate costs'!BC$15="-","-",SUM('2a Aggregate costs'!BC$15,'2a Aggregate costs'!BC$16,'2a Aggregate costs'!BC$17,'2a Aggregate costs'!BC44)*'3a Demand'!$C$9+'2a Aggregate costs'!BC$18)</f>
        <v>-</v>
      </c>
      <c r="BC19" s="106" t="str">
        <f>IF('2a Aggregate costs'!BD$15="-","-",SUM('2a Aggregate costs'!BD$15,'2a Aggregate costs'!BD$16,'2a Aggregate costs'!BD$17,'2a Aggregate costs'!BD44)*'3a Demand'!$C$9+'2a Aggregate costs'!BD$18)</f>
        <v>-</v>
      </c>
      <c r="BD19" s="106" t="str">
        <f>IF('2a Aggregate costs'!BE$15="-","-",SUM('2a Aggregate costs'!BE$15,'2a Aggregate costs'!BE$16,'2a Aggregate costs'!BE$17,'2a Aggregate costs'!BE44)*'3a Demand'!$C$9+'2a Aggregate costs'!BE$18)</f>
        <v>-</v>
      </c>
      <c r="BE19" s="106" t="str">
        <f>IF('2a Aggregate costs'!BF$15="-","-",SUM('2a Aggregate costs'!BF$15,'2a Aggregate costs'!BF$16,'2a Aggregate costs'!BF$17,'2a Aggregate costs'!BF44)*'3a Demand'!$C$9+'2a Aggregate costs'!BF$18)</f>
        <v>-</v>
      </c>
    </row>
    <row r="20" spans="1:57" ht="12.75" customHeight="1">
      <c r="A20" s="14"/>
      <c r="B20" s="339"/>
      <c r="C20" s="108" t="s">
        <v>234</v>
      </c>
      <c r="D20" s="341"/>
      <c r="E20" s="342"/>
      <c r="F20" s="84"/>
      <c r="G20" s="106">
        <f>IF('2a Aggregate costs'!H$15="-","-",SUM('2a Aggregate costs'!H$15,'2a Aggregate costs'!H$16,'2a Aggregate costs'!H$17,'2a Aggregate costs'!H$20,'2a Aggregate costs'!H45)*'3a Demand'!$C$9+'2a Aggregate costs'!H$18)</f>
        <v>68.556725848640852</v>
      </c>
      <c r="H20" s="106">
        <f>IF('2a Aggregate costs'!I$15="-","-",SUM('2a Aggregate costs'!I$15,'2a Aggregate costs'!I$16,'2a Aggregate costs'!I$17,'2a Aggregate costs'!I$20,'2a Aggregate costs'!I45)*'3a Demand'!$C$9+'2a Aggregate costs'!I$18)</f>
        <v>68.536623446233506</v>
      </c>
      <c r="I20" s="106">
        <f>IF('2a Aggregate costs'!J$15="-","-",SUM('2a Aggregate costs'!J$15,'2a Aggregate costs'!J$16,'2a Aggregate costs'!J$17,'2a Aggregate costs'!J$20,'2a Aggregate costs'!J45)*'3a Demand'!$C$9+'2a Aggregate costs'!J$18)</f>
        <v>83.605679934762563</v>
      </c>
      <c r="J20" s="106">
        <f>IF('2a Aggregate costs'!K$15="-","-",SUM('2a Aggregate costs'!K$15,'2a Aggregate costs'!K$16,'2a Aggregate costs'!K$17,'2a Aggregate costs'!K$20,'2a Aggregate costs'!K45)*'3a Demand'!$C$9+'2a Aggregate costs'!K$18)</f>
        <v>83.528445635540479</v>
      </c>
      <c r="K20" s="106">
        <f>IF('2a Aggregate costs'!L$15="-","-",SUM('2a Aggregate costs'!L$15,'2a Aggregate costs'!L$16,'2a Aggregate costs'!L$17,'2a Aggregate costs'!L$20,'2a Aggregate costs'!L45)*'3a Demand'!$C$9+'2a Aggregate costs'!L$18)</f>
        <v>88.908320003152454</v>
      </c>
      <c r="L20" s="106">
        <f>IF('2a Aggregate costs'!M$15="-","-",SUM('2a Aggregate costs'!M$15,'2a Aggregate costs'!M$16,'2a Aggregate costs'!M$17,'2a Aggregate costs'!M$20,'2a Aggregate costs'!M45)*'3a Demand'!$C$9+'2a Aggregate costs'!M$18)</f>
        <v>89.223247001911744</v>
      </c>
      <c r="M20" s="106">
        <f>IF('2a Aggregate costs'!N$15="-","-",SUM('2a Aggregate costs'!N$15,'2a Aggregate costs'!N$16,'2a Aggregate costs'!N$17,'2a Aggregate costs'!N$20,'2a Aggregate costs'!N45)*'3a Demand'!$C$9+'2a Aggregate costs'!N$18)</f>
        <v>103.18595324217736</v>
      </c>
      <c r="N20" s="106">
        <f>IF('2a Aggregate costs'!O$15="-","-",SUM('2a Aggregate costs'!O$15,'2a Aggregate costs'!O$16,'2a Aggregate costs'!O$17,'2a Aggregate costs'!O$20,'2a Aggregate costs'!O45)*'3a Demand'!$C$9+'2a Aggregate costs'!O$18)</f>
        <v>103.25504402215726</v>
      </c>
      <c r="O20" s="84"/>
      <c r="P20" s="106">
        <f>IF('2a Aggregate costs'!Q$15="-","-",SUM('2a Aggregate costs'!Q$15,'2a Aggregate costs'!Q$16,'2a Aggregate costs'!Q$17,'2a Aggregate costs'!Q$20,'2a Aggregate costs'!Q45)*'3a Demand'!$C$9+'2a Aggregate costs'!Q$18)</f>
        <v>103.25504402215726</v>
      </c>
      <c r="Q20" s="106">
        <f>IF('2a Aggregate costs'!R$15="-","-",SUM('2a Aggregate costs'!R$15,'2a Aggregate costs'!R$16,'2a Aggregate costs'!R$17,'2a Aggregate costs'!R$20,'2a Aggregate costs'!R45)*'3a Demand'!$C$9+'2a Aggregate costs'!R$18)</f>
        <v>110.38189529315571</v>
      </c>
      <c r="R20" s="106">
        <f>IF('2a Aggregate costs'!S$15="-","-",SUM('2a Aggregate costs'!S$15,'2a Aggregate costs'!S$16,'2a Aggregate costs'!S$17,'2a Aggregate costs'!S$20,'2a Aggregate costs'!S45)*'3a Demand'!$C$9+'2a Aggregate costs'!S$18)</f>
        <v>111.69260010496798</v>
      </c>
      <c r="S20" s="106">
        <f>IF('2a Aggregate costs'!T$15="-","-",SUM('2a Aggregate costs'!T$15,'2a Aggregate costs'!T$16,'2a Aggregate costs'!T$17,'2a Aggregate costs'!T$20,'2a Aggregate costs'!T45)*'3a Demand'!$C$9+'2a Aggregate costs'!T$18)</f>
        <v>114.88427922557452</v>
      </c>
      <c r="T20" s="106">
        <f>IF('2a Aggregate costs'!U$15="-","-",SUM('2a Aggregate costs'!U$15,'2a Aggregate costs'!U$16,'2a Aggregate costs'!U$17,'2a Aggregate costs'!U$20,'2a Aggregate costs'!U45)*'3a Demand'!$C$9+'2a Aggregate costs'!U$18)</f>
        <v>114.39954261523624</v>
      </c>
      <c r="U20" s="106">
        <f>IF('2a Aggregate costs'!V$15="-","-",SUM('2a Aggregate costs'!V$15,'2a Aggregate costs'!V$16,'2a Aggregate costs'!V$17,'2a Aggregate costs'!V$20,'2a Aggregate costs'!V45)*'3a Demand'!$C$9+'2a Aggregate costs'!V$18)</f>
        <v>121.02891942338647</v>
      </c>
      <c r="V20" s="106">
        <f>IF('2a Aggregate costs'!W$15="-","-",SUM('2a Aggregate costs'!W$15,'2a Aggregate costs'!W$16,'2a Aggregate costs'!W$17,'2a Aggregate costs'!W$20,'2a Aggregate costs'!W45)*'3a Demand'!$C$9+'2a Aggregate costs'!W$18)</f>
        <v>120.43876818656001</v>
      </c>
      <c r="W20" s="106">
        <f>IF('2a Aggregate costs'!X$15="-","-",SUM('2a Aggregate costs'!X$15,'2a Aggregate costs'!X$16,'2a Aggregate costs'!X$17,'2a Aggregate costs'!X$20,'2a Aggregate costs'!X45)*'3a Demand'!$C$9+'2a Aggregate costs'!X$18)</f>
        <v>126.54810698331491</v>
      </c>
      <c r="X20" s="84"/>
      <c r="Y20" s="106">
        <f>IF('2a Aggregate costs'!Z$15="-","-",SUM('2a Aggregate costs'!Z$15,'2a Aggregate costs'!Z$16,'2a Aggregate costs'!Z$17,'2a Aggregate costs'!Z$20,'2a Aggregate costs'!Z45)*'3a Demand'!$C$9+'2a Aggregate costs'!Z$18)</f>
        <v>126.54810698331491</v>
      </c>
      <c r="Z20" s="106">
        <f>IF('2a Aggregate costs'!AA$15="-","-",SUM('2a Aggregate costs'!AA$15,'2a Aggregate costs'!AA$16,'2a Aggregate costs'!AA$17,'2a Aggregate costs'!AA$20,'2a Aggregate costs'!AA45)*'3a Demand'!$C$9+'2a Aggregate costs'!AA$18)</f>
        <v>125.47467603569308</v>
      </c>
      <c r="AA20" s="106">
        <f>IF('2a Aggregate costs'!AB$15="-","-",SUM('2a Aggregate costs'!AB$15,'2a Aggregate costs'!AB$16,'2a Aggregate costs'!AB$17,'2a Aggregate costs'!AB$20,'2a Aggregate costs'!AB45)*'3a Demand'!$C$9+'2a Aggregate costs'!AB$18)</f>
        <v>139.70107990471317</v>
      </c>
      <c r="AB20" s="106">
        <f>IF('2a Aggregate costs'!AC$15="-","-",SUM('2a Aggregate costs'!AC$15,'2a Aggregate costs'!AC$16,'2a Aggregate costs'!AC$17,'2a Aggregate costs'!AC$20,'2a Aggregate costs'!AC45)*'3a Demand'!$C$9+'2a Aggregate costs'!AC$18)</f>
        <v>139.70107990471317</v>
      </c>
      <c r="AC20" s="106">
        <f>IF('2a Aggregate costs'!AD$15="-","-",SUM('2a Aggregate costs'!AD$15,'2a Aggregate costs'!AD$16,'2a Aggregate costs'!AD$17,'2a Aggregate costs'!AD$20,'2a Aggregate costs'!AD45)*'3a Demand'!$C$9+'2a Aggregate costs'!AD$18)</f>
        <v>141.37828674670484</v>
      </c>
      <c r="AD20" s="106">
        <f>IF('2a Aggregate costs'!AE$15="-","-",SUM('2a Aggregate costs'!AE$15,'2a Aggregate costs'!AE$16,'2a Aggregate costs'!AE$17,'2a Aggregate costs'!AE$20,'2a Aggregate costs'!AE45)*'3a Demand'!$C$9+'2a Aggregate costs'!AE$18)</f>
        <v>141.37828674670484</v>
      </c>
      <c r="AE20" s="106">
        <f>IF('2a Aggregate costs'!AF$15="-","-",SUM('2a Aggregate costs'!AF$15,'2a Aggregate costs'!AF$16,'2a Aggregate costs'!AF$17,'2a Aggregate costs'!AF$20,'2a Aggregate costs'!AF45)*'3a Demand'!$C$9+'2a Aggregate costs'!AF$18)</f>
        <v>161.59932049619454</v>
      </c>
      <c r="AF20" s="106">
        <f>IF('2a Aggregate costs'!AG$15="-","-",SUM('2a Aggregate costs'!AG$15,'2a Aggregate costs'!AG$16,'2a Aggregate costs'!AG$17,'2a Aggregate costs'!AG$20,'2a Aggregate costs'!AG45)*'3a Demand'!$C$9+'2a Aggregate costs'!AG$18)</f>
        <v>161.59932049619454</v>
      </c>
      <c r="AG20" s="106">
        <f>IF('2a Aggregate costs'!AH$15="-","-",SUM('2a Aggregate costs'!AH$15,'2a Aggregate costs'!AH$16,'2a Aggregate costs'!AH$17,'2a Aggregate costs'!AH$20,'2a Aggregate costs'!AH45)*'3a Demand'!$C$9+'2a Aggregate costs'!AH$18)</f>
        <v>160.4319724555356</v>
      </c>
      <c r="AH20" s="106" t="str">
        <f>IF('2a Aggregate costs'!AI$15="-","-",SUM('2a Aggregate costs'!AI$15,'2a Aggregate costs'!AI$16,'2a Aggregate costs'!AI$17,'2a Aggregate costs'!AI45)*'3a Demand'!$C$9+'2a Aggregate costs'!AI$18)</f>
        <v>-</v>
      </c>
      <c r="AI20" s="106" t="str">
        <f>IF('2a Aggregate costs'!AJ$15="-","-",SUM('2a Aggregate costs'!AJ$15,'2a Aggregate costs'!AJ$16,'2a Aggregate costs'!AJ$17,'2a Aggregate costs'!AJ45)*'3a Demand'!$C$9+'2a Aggregate costs'!AJ$18)</f>
        <v>-</v>
      </c>
      <c r="AJ20" s="106" t="str">
        <f>IF('2a Aggregate costs'!AK$15="-","-",SUM('2a Aggregate costs'!AK$15,'2a Aggregate costs'!AK$16,'2a Aggregate costs'!AK$17,'2a Aggregate costs'!AK45)*'3a Demand'!$C$9+'2a Aggregate costs'!AK$18)</f>
        <v>-</v>
      </c>
      <c r="AK20" s="106" t="str">
        <f>IF('2a Aggregate costs'!AL$15="-","-",SUM('2a Aggregate costs'!AL$15,'2a Aggregate costs'!AL$16,'2a Aggregate costs'!AL$17,'2a Aggregate costs'!AL45)*'3a Demand'!$C$9+'2a Aggregate costs'!AL$18)</f>
        <v>-</v>
      </c>
      <c r="AL20" s="106" t="str">
        <f>IF('2a Aggregate costs'!AM$15="-","-",SUM('2a Aggregate costs'!AM$15,'2a Aggregate costs'!AM$16,'2a Aggregate costs'!AM$17,'2a Aggregate costs'!AM45)*'3a Demand'!$C$9+'2a Aggregate costs'!AM$18)</f>
        <v>-</v>
      </c>
      <c r="AM20" s="106" t="str">
        <f>IF('2a Aggregate costs'!AN$15="-","-",SUM('2a Aggregate costs'!AN$15,'2a Aggregate costs'!AN$16,'2a Aggregate costs'!AN$17,'2a Aggregate costs'!AN45)*'3a Demand'!$C$9+'2a Aggregate costs'!AN$18)</f>
        <v>-</v>
      </c>
      <c r="AN20" s="106" t="str">
        <f>IF('2a Aggregate costs'!AO$15="-","-",SUM('2a Aggregate costs'!AO$15,'2a Aggregate costs'!AO$16,'2a Aggregate costs'!AO$17,'2a Aggregate costs'!AO45)*'3a Demand'!$C$9+'2a Aggregate costs'!AO$18)</f>
        <v>-</v>
      </c>
      <c r="AO20" s="106" t="str">
        <f>IF('2a Aggregate costs'!AP$15="-","-",SUM('2a Aggregate costs'!AP$15,'2a Aggregate costs'!AP$16,'2a Aggregate costs'!AP$17,'2a Aggregate costs'!AP45)*'3a Demand'!$C$9+'2a Aggregate costs'!AP$18)</f>
        <v>-</v>
      </c>
      <c r="AP20" s="106" t="str">
        <f>IF('2a Aggregate costs'!AQ$15="-","-",SUM('2a Aggregate costs'!AQ$15,'2a Aggregate costs'!AQ$16,'2a Aggregate costs'!AQ$17,'2a Aggregate costs'!AQ45)*'3a Demand'!$C$9+'2a Aggregate costs'!AQ$18)</f>
        <v>-</v>
      </c>
      <c r="AQ20" s="106" t="str">
        <f>IF('2a Aggregate costs'!AR$15="-","-",SUM('2a Aggregate costs'!AR$15,'2a Aggregate costs'!AR$16,'2a Aggregate costs'!AR$17,'2a Aggregate costs'!AR45)*'3a Demand'!$C$9+'2a Aggregate costs'!AR$18)</f>
        <v>-</v>
      </c>
      <c r="AR20" s="106" t="str">
        <f>IF('2a Aggregate costs'!AS$15="-","-",SUM('2a Aggregate costs'!AS$15,'2a Aggregate costs'!AS$16,'2a Aggregate costs'!AS$17,'2a Aggregate costs'!AS45)*'3a Demand'!$C$9+'2a Aggregate costs'!AS$18)</f>
        <v>-</v>
      </c>
      <c r="AS20" s="106" t="str">
        <f>IF('2a Aggregate costs'!AT$15="-","-",SUM('2a Aggregate costs'!AT$15,'2a Aggregate costs'!AT$16,'2a Aggregate costs'!AT$17,'2a Aggregate costs'!AT45)*'3a Demand'!$C$9+'2a Aggregate costs'!AT$18)</f>
        <v>-</v>
      </c>
      <c r="AT20" s="106" t="str">
        <f>IF('2a Aggregate costs'!AU$15="-","-",SUM('2a Aggregate costs'!AU$15,'2a Aggregate costs'!AU$16,'2a Aggregate costs'!AU$17,'2a Aggregate costs'!AU45)*'3a Demand'!$C$9+'2a Aggregate costs'!AU$18)</f>
        <v>-</v>
      </c>
      <c r="AU20" s="106" t="str">
        <f>IF('2a Aggregate costs'!AV$15="-","-",SUM('2a Aggregate costs'!AV$15,'2a Aggregate costs'!AV$16,'2a Aggregate costs'!AV$17,'2a Aggregate costs'!AV45)*'3a Demand'!$C$9+'2a Aggregate costs'!AV$18)</f>
        <v>-</v>
      </c>
      <c r="AV20" s="106" t="str">
        <f>IF('2a Aggregate costs'!AW$15="-","-",SUM('2a Aggregate costs'!AW$15,'2a Aggregate costs'!AW$16,'2a Aggregate costs'!AW$17,'2a Aggregate costs'!AW45)*'3a Demand'!$C$9+'2a Aggregate costs'!AW$18)</f>
        <v>-</v>
      </c>
      <c r="AW20" s="106" t="str">
        <f>IF('2a Aggregate costs'!AX$15="-","-",SUM('2a Aggregate costs'!AX$15,'2a Aggregate costs'!AX$16,'2a Aggregate costs'!AX$17,'2a Aggregate costs'!AX45)*'3a Demand'!$C$9+'2a Aggregate costs'!AX$18)</f>
        <v>-</v>
      </c>
      <c r="AX20" s="106" t="str">
        <f>IF('2a Aggregate costs'!AY$15="-","-",SUM('2a Aggregate costs'!AY$15,'2a Aggregate costs'!AY$16,'2a Aggregate costs'!AY$17,'2a Aggregate costs'!AY45)*'3a Demand'!$C$9+'2a Aggregate costs'!AY$18)</f>
        <v>-</v>
      </c>
      <c r="AY20" s="106" t="str">
        <f>IF('2a Aggregate costs'!AZ$15="-","-",SUM('2a Aggregate costs'!AZ$15,'2a Aggregate costs'!AZ$16,'2a Aggregate costs'!AZ$17,'2a Aggregate costs'!AZ45)*'3a Demand'!$C$9+'2a Aggregate costs'!AZ$18)</f>
        <v>-</v>
      </c>
      <c r="AZ20" s="106" t="str">
        <f>IF('2a Aggregate costs'!BA$15="-","-",SUM('2a Aggregate costs'!BA$15,'2a Aggregate costs'!BA$16,'2a Aggregate costs'!BA$17,'2a Aggregate costs'!BA45)*'3a Demand'!$C$9+'2a Aggregate costs'!BA$18)</f>
        <v>-</v>
      </c>
      <c r="BA20" s="106" t="str">
        <f>IF('2a Aggregate costs'!BB$15="-","-",SUM('2a Aggregate costs'!BB$15,'2a Aggregate costs'!BB$16,'2a Aggregate costs'!BB$17,'2a Aggregate costs'!BB45)*'3a Demand'!$C$9+'2a Aggregate costs'!BB$18)</f>
        <v>-</v>
      </c>
      <c r="BB20" s="106" t="str">
        <f>IF('2a Aggregate costs'!BC$15="-","-",SUM('2a Aggregate costs'!BC$15,'2a Aggregate costs'!BC$16,'2a Aggregate costs'!BC$17,'2a Aggregate costs'!BC45)*'3a Demand'!$C$9+'2a Aggregate costs'!BC$18)</f>
        <v>-</v>
      </c>
      <c r="BC20" s="106" t="str">
        <f>IF('2a Aggregate costs'!BD$15="-","-",SUM('2a Aggregate costs'!BD$15,'2a Aggregate costs'!BD$16,'2a Aggregate costs'!BD$17,'2a Aggregate costs'!BD45)*'3a Demand'!$C$9+'2a Aggregate costs'!BD$18)</f>
        <v>-</v>
      </c>
      <c r="BD20" s="106" t="str">
        <f>IF('2a Aggregate costs'!BE$15="-","-",SUM('2a Aggregate costs'!BE$15,'2a Aggregate costs'!BE$16,'2a Aggregate costs'!BE$17,'2a Aggregate costs'!BE45)*'3a Demand'!$C$9+'2a Aggregate costs'!BE$18)</f>
        <v>-</v>
      </c>
      <c r="BE20" s="106" t="str">
        <f>IF('2a Aggregate costs'!BF$15="-","-",SUM('2a Aggregate costs'!BF$15,'2a Aggregate costs'!BF$16,'2a Aggregate costs'!BF$17,'2a Aggregate costs'!BF45)*'3a Demand'!$C$9+'2a Aggregate costs'!BF$18)</f>
        <v>-</v>
      </c>
    </row>
    <row r="21" spans="1:57" ht="12.75" customHeight="1">
      <c r="A21" s="14"/>
      <c r="B21" s="339"/>
      <c r="C21" s="108" t="s">
        <v>235</v>
      </c>
      <c r="D21" s="341"/>
      <c r="E21" s="342"/>
      <c r="F21" s="84"/>
      <c r="G21" s="106">
        <f>IF('2a Aggregate costs'!H$15="-","-",SUM('2a Aggregate costs'!H$15,'2a Aggregate costs'!H$16,'2a Aggregate costs'!H$17,'2a Aggregate costs'!H$20,'2a Aggregate costs'!H46)*'3a Demand'!$C$9+'2a Aggregate costs'!H$18)</f>
        <v>68.560160005926562</v>
      </c>
      <c r="H21" s="106">
        <f>IF('2a Aggregate costs'!I$15="-","-",SUM('2a Aggregate costs'!I$15,'2a Aggregate costs'!I$16,'2a Aggregate costs'!I$17,'2a Aggregate costs'!I$20,'2a Aggregate costs'!I46)*'3a Demand'!$C$9+'2a Aggregate costs'!I$18)</f>
        <v>68.5400025320222</v>
      </c>
      <c r="I21" s="106">
        <f>IF('2a Aggregate costs'!J$15="-","-",SUM('2a Aggregate costs'!J$15,'2a Aggregate costs'!J$16,'2a Aggregate costs'!J$17,'2a Aggregate costs'!J$20,'2a Aggregate costs'!J46)*'3a Demand'!$C$9+'2a Aggregate costs'!J$18)</f>
        <v>83.609140118610185</v>
      </c>
      <c r="J21" s="106">
        <f>IF('2a Aggregate costs'!K$15="-","-",SUM('2a Aggregate costs'!K$15,'2a Aggregate costs'!K$16,'2a Aggregate costs'!K$17,'2a Aggregate costs'!K$20,'2a Aggregate costs'!K46)*'3a Demand'!$C$9+'2a Aggregate costs'!K$18)</f>
        <v>83.532055727240163</v>
      </c>
      <c r="K21" s="106">
        <f>IF('2a Aggregate costs'!L$15="-","-",SUM('2a Aggregate costs'!L$15,'2a Aggregate costs'!L$16,'2a Aggregate costs'!L$17,'2a Aggregate costs'!L$20,'2a Aggregate costs'!L46)*'3a Demand'!$C$9+'2a Aggregate costs'!L$18)</f>
        <v>88.911995076502734</v>
      </c>
      <c r="L21" s="106">
        <f>IF('2a Aggregate costs'!M$15="-","-",SUM('2a Aggregate costs'!M$15,'2a Aggregate costs'!M$16,'2a Aggregate costs'!M$17,'2a Aggregate costs'!M$20,'2a Aggregate costs'!M46)*'3a Demand'!$C$9+'2a Aggregate costs'!M$18)</f>
        <v>89.226855064505457</v>
      </c>
      <c r="M21" s="106">
        <f>IF('2a Aggregate costs'!N$15="-","-",SUM('2a Aggregate costs'!N$15,'2a Aggregate costs'!N$16,'2a Aggregate costs'!N$17,'2a Aggregate costs'!N$20,'2a Aggregate costs'!N46)*'3a Demand'!$C$9+'2a Aggregate costs'!N$18)</f>
        <v>103.19700321494943</v>
      </c>
      <c r="N21" s="106">
        <f>IF('2a Aggregate costs'!O$15="-","-",SUM('2a Aggregate costs'!O$15,'2a Aggregate costs'!O$16,'2a Aggregate costs'!O$17,'2a Aggregate costs'!O$20,'2a Aggregate costs'!O46)*'3a Demand'!$C$9+'2a Aggregate costs'!O$18)</f>
        <v>103.26633696858828</v>
      </c>
      <c r="O21" s="84"/>
      <c r="P21" s="106">
        <f>IF('2a Aggregate costs'!Q$15="-","-",SUM('2a Aggregate costs'!Q$15,'2a Aggregate costs'!Q$16,'2a Aggregate costs'!Q$17,'2a Aggregate costs'!Q$20,'2a Aggregate costs'!Q46)*'3a Demand'!$C$9+'2a Aggregate costs'!Q$18)</f>
        <v>103.26633696858828</v>
      </c>
      <c r="Q21" s="106">
        <f>IF('2a Aggregate costs'!R$15="-","-",SUM('2a Aggregate costs'!R$15,'2a Aggregate costs'!R$16,'2a Aggregate costs'!R$17,'2a Aggregate costs'!R$20,'2a Aggregate costs'!R46)*'3a Demand'!$C$9+'2a Aggregate costs'!R$18)</f>
        <v>110.39805303597517</v>
      </c>
      <c r="R21" s="106">
        <f>IF('2a Aggregate costs'!S$15="-","-",SUM('2a Aggregate costs'!S$15,'2a Aggregate costs'!S$16,'2a Aggregate costs'!S$17,'2a Aggregate costs'!S$20,'2a Aggregate costs'!S46)*'3a Demand'!$C$9+'2a Aggregate costs'!S$18)</f>
        <v>111.709341177252</v>
      </c>
      <c r="S21" s="106">
        <f>IF('2a Aggregate costs'!T$15="-","-",SUM('2a Aggregate costs'!T$15,'2a Aggregate costs'!T$16,'2a Aggregate costs'!T$17,'2a Aggregate costs'!T$20,'2a Aggregate costs'!T46)*'3a Demand'!$C$9+'2a Aggregate costs'!T$18)</f>
        <v>114.90278601608806</v>
      </c>
      <c r="T21" s="106">
        <f>IF('2a Aggregate costs'!U$15="-","-",SUM('2a Aggregate costs'!U$15,'2a Aggregate costs'!U$16,'2a Aggregate costs'!U$17,'2a Aggregate costs'!U$20,'2a Aggregate costs'!U46)*'3a Demand'!$C$9+'2a Aggregate costs'!U$18)</f>
        <v>114.42039745696937</v>
      </c>
      <c r="U21" s="106">
        <f>IF('2a Aggregate costs'!V$15="-","-",SUM('2a Aggregate costs'!V$15,'2a Aggregate costs'!V$16,'2a Aggregate costs'!V$17,'2a Aggregate costs'!V$20,'2a Aggregate costs'!V46)*'3a Demand'!$C$9+'2a Aggregate costs'!V$18)</f>
        <v>121.04798172649346</v>
      </c>
      <c r="V21" s="106">
        <f>IF('2a Aggregate costs'!W$15="-","-",SUM('2a Aggregate costs'!W$15,'2a Aggregate costs'!W$16,'2a Aggregate costs'!W$17,'2a Aggregate costs'!W$20,'2a Aggregate costs'!W46)*'3a Demand'!$C$9+'2a Aggregate costs'!W$18)</f>
        <v>120.45651370700574</v>
      </c>
      <c r="W21" s="106">
        <f>IF('2a Aggregate costs'!X$15="-","-",SUM('2a Aggregate costs'!X$15,'2a Aggregate costs'!X$16,'2a Aggregate costs'!X$17,'2a Aggregate costs'!X$20,'2a Aggregate costs'!X46)*'3a Demand'!$C$9+'2a Aggregate costs'!X$18)</f>
        <v>126.56471480313334</v>
      </c>
      <c r="X21" s="84"/>
      <c r="Y21" s="106">
        <f>IF('2a Aggregate costs'!Z$15="-","-",SUM('2a Aggregate costs'!Z$15,'2a Aggregate costs'!Z$16,'2a Aggregate costs'!Z$17,'2a Aggregate costs'!Z$20,'2a Aggregate costs'!Z46)*'3a Demand'!$C$9+'2a Aggregate costs'!Z$18)</f>
        <v>126.56471480313334</v>
      </c>
      <c r="Z21" s="106">
        <f>IF('2a Aggregate costs'!AA$15="-","-",SUM('2a Aggregate costs'!AA$15,'2a Aggregate costs'!AA$16,'2a Aggregate costs'!AA$17,'2a Aggregate costs'!AA$20,'2a Aggregate costs'!AA46)*'3a Demand'!$C$9+'2a Aggregate costs'!AA$18)</f>
        <v>125.48824111996691</v>
      </c>
      <c r="AA21" s="106">
        <f>IF('2a Aggregate costs'!AB$15="-","-",SUM('2a Aggregate costs'!AB$15,'2a Aggregate costs'!AB$16,'2a Aggregate costs'!AB$17,'2a Aggregate costs'!AB$20,'2a Aggregate costs'!AB46)*'3a Demand'!$C$9+'2a Aggregate costs'!AB$18)</f>
        <v>139.69964210852015</v>
      </c>
      <c r="AB21" s="106">
        <f>IF('2a Aggregate costs'!AC$15="-","-",SUM('2a Aggregate costs'!AC$15,'2a Aggregate costs'!AC$16,'2a Aggregate costs'!AC$17,'2a Aggregate costs'!AC$20,'2a Aggregate costs'!AC46)*'3a Demand'!$C$9+'2a Aggregate costs'!AC$18)</f>
        <v>139.69964210852015</v>
      </c>
      <c r="AC21" s="106">
        <f>IF('2a Aggregate costs'!AD$15="-","-",SUM('2a Aggregate costs'!AD$15,'2a Aggregate costs'!AD$16,'2a Aggregate costs'!AD$17,'2a Aggregate costs'!AD$20,'2a Aggregate costs'!AD46)*'3a Demand'!$C$9+'2a Aggregate costs'!AD$18)</f>
        <v>141.37699144338654</v>
      </c>
      <c r="AD21" s="106">
        <f>IF('2a Aggregate costs'!AE$15="-","-",SUM('2a Aggregate costs'!AE$15,'2a Aggregate costs'!AE$16,'2a Aggregate costs'!AE$17,'2a Aggregate costs'!AE$20,'2a Aggregate costs'!AE46)*'3a Demand'!$C$9+'2a Aggregate costs'!AE$18)</f>
        <v>141.37699144338654</v>
      </c>
      <c r="AE21" s="106">
        <f>IF('2a Aggregate costs'!AF$15="-","-",SUM('2a Aggregate costs'!AF$15,'2a Aggregate costs'!AF$16,'2a Aggregate costs'!AF$17,'2a Aggregate costs'!AF$20,'2a Aggregate costs'!AF46)*'3a Demand'!$C$9+'2a Aggregate costs'!AF$18)</f>
        <v>161.59791815196624</v>
      </c>
      <c r="AF21" s="106">
        <f>IF('2a Aggregate costs'!AG$15="-","-",SUM('2a Aggregate costs'!AG$15,'2a Aggregate costs'!AG$16,'2a Aggregate costs'!AG$17,'2a Aggregate costs'!AG$20,'2a Aggregate costs'!AG46)*'3a Demand'!$C$9+'2a Aggregate costs'!AG$18)</f>
        <v>161.59791815196624</v>
      </c>
      <c r="AG21" s="106">
        <f>IF('2a Aggregate costs'!AH$15="-","-",SUM('2a Aggregate costs'!AH$15,'2a Aggregate costs'!AH$16,'2a Aggregate costs'!AH$17,'2a Aggregate costs'!AH$20,'2a Aggregate costs'!AH46)*'3a Demand'!$C$9+'2a Aggregate costs'!AH$18)</f>
        <v>160.48267321548684</v>
      </c>
      <c r="AH21" s="106" t="str">
        <f>IF('2a Aggregate costs'!AI$15="-","-",SUM('2a Aggregate costs'!AI$15,'2a Aggregate costs'!AI$16,'2a Aggregate costs'!AI$17,'2a Aggregate costs'!AI46)*'3a Demand'!$C$9+'2a Aggregate costs'!AI$18)</f>
        <v>-</v>
      </c>
      <c r="AI21" s="106" t="str">
        <f>IF('2a Aggregate costs'!AJ$15="-","-",SUM('2a Aggregate costs'!AJ$15,'2a Aggregate costs'!AJ$16,'2a Aggregate costs'!AJ$17,'2a Aggregate costs'!AJ46)*'3a Demand'!$C$9+'2a Aggregate costs'!AJ$18)</f>
        <v>-</v>
      </c>
      <c r="AJ21" s="106" t="str">
        <f>IF('2a Aggregate costs'!AK$15="-","-",SUM('2a Aggregate costs'!AK$15,'2a Aggregate costs'!AK$16,'2a Aggregate costs'!AK$17,'2a Aggregate costs'!AK46)*'3a Demand'!$C$9+'2a Aggregate costs'!AK$18)</f>
        <v>-</v>
      </c>
      <c r="AK21" s="106" t="str">
        <f>IF('2a Aggregate costs'!AL$15="-","-",SUM('2a Aggregate costs'!AL$15,'2a Aggregate costs'!AL$16,'2a Aggregate costs'!AL$17,'2a Aggregate costs'!AL46)*'3a Demand'!$C$9+'2a Aggregate costs'!AL$18)</f>
        <v>-</v>
      </c>
      <c r="AL21" s="106" t="str">
        <f>IF('2a Aggregate costs'!AM$15="-","-",SUM('2a Aggregate costs'!AM$15,'2a Aggregate costs'!AM$16,'2a Aggregate costs'!AM$17,'2a Aggregate costs'!AM46)*'3a Demand'!$C$9+'2a Aggregate costs'!AM$18)</f>
        <v>-</v>
      </c>
      <c r="AM21" s="106" t="str">
        <f>IF('2a Aggregate costs'!AN$15="-","-",SUM('2a Aggregate costs'!AN$15,'2a Aggregate costs'!AN$16,'2a Aggregate costs'!AN$17,'2a Aggregate costs'!AN46)*'3a Demand'!$C$9+'2a Aggregate costs'!AN$18)</f>
        <v>-</v>
      </c>
      <c r="AN21" s="106" t="str">
        <f>IF('2a Aggregate costs'!AO$15="-","-",SUM('2a Aggregate costs'!AO$15,'2a Aggregate costs'!AO$16,'2a Aggregate costs'!AO$17,'2a Aggregate costs'!AO46)*'3a Demand'!$C$9+'2a Aggregate costs'!AO$18)</f>
        <v>-</v>
      </c>
      <c r="AO21" s="106" t="str">
        <f>IF('2a Aggregate costs'!AP$15="-","-",SUM('2a Aggregate costs'!AP$15,'2a Aggregate costs'!AP$16,'2a Aggregate costs'!AP$17,'2a Aggregate costs'!AP46)*'3a Demand'!$C$9+'2a Aggregate costs'!AP$18)</f>
        <v>-</v>
      </c>
      <c r="AP21" s="106" t="str">
        <f>IF('2a Aggregate costs'!AQ$15="-","-",SUM('2a Aggregate costs'!AQ$15,'2a Aggregate costs'!AQ$16,'2a Aggregate costs'!AQ$17,'2a Aggregate costs'!AQ46)*'3a Demand'!$C$9+'2a Aggregate costs'!AQ$18)</f>
        <v>-</v>
      </c>
      <c r="AQ21" s="106" t="str">
        <f>IF('2a Aggregate costs'!AR$15="-","-",SUM('2a Aggregate costs'!AR$15,'2a Aggregate costs'!AR$16,'2a Aggregate costs'!AR$17,'2a Aggregate costs'!AR46)*'3a Demand'!$C$9+'2a Aggregate costs'!AR$18)</f>
        <v>-</v>
      </c>
      <c r="AR21" s="106" t="str">
        <f>IF('2a Aggregate costs'!AS$15="-","-",SUM('2a Aggregate costs'!AS$15,'2a Aggregate costs'!AS$16,'2a Aggregate costs'!AS$17,'2a Aggregate costs'!AS46)*'3a Demand'!$C$9+'2a Aggregate costs'!AS$18)</f>
        <v>-</v>
      </c>
      <c r="AS21" s="106" t="str">
        <f>IF('2a Aggregate costs'!AT$15="-","-",SUM('2a Aggregate costs'!AT$15,'2a Aggregate costs'!AT$16,'2a Aggregate costs'!AT$17,'2a Aggregate costs'!AT46)*'3a Demand'!$C$9+'2a Aggregate costs'!AT$18)</f>
        <v>-</v>
      </c>
      <c r="AT21" s="106" t="str">
        <f>IF('2a Aggregate costs'!AU$15="-","-",SUM('2a Aggregate costs'!AU$15,'2a Aggregate costs'!AU$16,'2a Aggregate costs'!AU$17,'2a Aggregate costs'!AU46)*'3a Demand'!$C$9+'2a Aggregate costs'!AU$18)</f>
        <v>-</v>
      </c>
      <c r="AU21" s="106" t="str">
        <f>IF('2a Aggregate costs'!AV$15="-","-",SUM('2a Aggregate costs'!AV$15,'2a Aggregate costs'!AV$16,'2a Aggregate costs'!AV$17,'2a Aggregate costs'!AV46)*'3a Demand'!$C$9+'2a Aggregate costs'!AV$18)</f>
        <v>-</v>
      </c>
      <c r="AV21" s="106" t="str">
        <f>IF('2a Aggregate costs'!AW$15="-","-",SUM('2a Aggregate costs'!AW$15,'2a Aggregate costs'!AW$16,'2a Aggregate costs'!AW$17,'2a Aggregate costs'!AW46)*'3a Demand'!$C$9+'2a Aggregate costs'!AW$18)</f>
        <v>-</v>
      </c>
      <c r="AW21" s="106" t="str">
        <f>IF('2a Aggregate costs'!AX$15="-","-",SUM('2a Aggregate costs'!AX$15,'2a Aggregate costs'!AX$16,'2a Aggregate costs'!AX$17,'2a Aggregate costs'!AX46)*'3a Demand'!$C$9+'2a Aggregate costs'!AX$18)</f>
        <v>-</v>
      </c>
      <c r="AX21" s="106" t="str">
        <f>IF('2a Aggregate costs'!AY$15="-","-",SUM('2a Aggregate costs'!AY$15,'2a Aggregate costs'!AY$16,'2a Aggregate costs'!AY$17,'2a Aggregate costs'!AY46)*'3a Demand'!$C$9+'2a Aggregate costs'!AY$18)</f>
        <v>-</v>
      </c>
      <c r="AY21" s="106" t="str">
        <f>IF('2a Aggregate costs'!AZ$15="-","-",SUM('2a Aggregate costs'!AZ$15,'2a Aggregate costs'!AZ$16,'2a Aggregate costs'!AZ$17,'2a Aggregate costs'!AZ46)*'3a Demand'!$C$9+'2a Aggregate costs'!AZ$18)</f>
        <v>-</v>
      </c>
      <c r="AZ21" s="106" t="str">
        <f>IF('2a Aggregate costs'!BA$15="-","-",SUM('2a Aggregate costs'!BA$15,'2a Aggregate costs'!BA$16,'2a Aggregate costs'!BA$17,'2a Aggregate costs'!BA46)*'3a Demand'!$C$9+'2a Aggregate costs'!BA$18)</f>
        <v>-</v>
      </c>
      <c r="BA21" s="106" t="str">
        <f>IF('2a Aggregate costs'!BB$15="-","-",SUM('2a Aggregate costs'!BB$15,'2a Aggregate costs'!BB$16,'2a Aggregate costs'!BB$17,'2a Aggregate costs'!BB46)*'3a Demand'!$C$9+'2a Aggregate costs'!BB$18)</f>
        <v>-</v>
      </c>
      <c r="BB21" s="106" t="str">
        <f>IF('2a Aggregate costs'!BC$15="-","-",SUM('2a Aggregate costs'!BC$15,'2a Aggregate costs'!BC$16,'2a Aggregate costs'!BC$17,'2a Aggregate costs'!BC46)*'3a Demand'!$C$9+'2a Aggregate costs'!BC$18)</f>
        <v>-</v>
      </c>
      <c r="BC21" s="106" t="str">
        <f>IF('2a Aggregate costs'!BD$15="-","-",SUM('2a Aggregate costs'!BD$15,'2a Aggregate costs'!BD$16,'2a Aggregate costs'!BD$17,'2a Aggregate costs'!BD46)*'3a Demand'!$C$9+'2a Aggregate costs'!BD$18)</f>
        <v>-</v>
      </c>
      <c r="BD21" s="106" t="str">
        <f>IF('2a Aggregate costs'!BE$15="-","-",SUM('2a Aggregate costs'!BE$15,'2a Aggregate costs'!BE$16,'2a Aggregate costs'!BE$17,'2a Aggregate costs'!BE46)*'3a Demand'!$C$9+'2a Aggregate costs'!BE$18)</f>
        <v>-</v>
      </c>
      <c r="BE21" s="106" t="str">
        <f>IF('2a Aggregate costs'!BF$15="-","-",SUM('2a Aggregate costs'!BF$15,'2a Aggregate costs'!BF$16,'2a Aggregate costs'!BF$17,'2a Aggregate costs'!BF46)*'3a Demand'!$C$9+'2a Aggregate costs'!BF$18)</f>
        <v>-</v>
      </c>
    </row>
    <row r="22" spans="1:57" ht="12.75" customHeight="1">
      <c r="A22" s="14"/>
      <c r="B22" s="339"/>
      <c r="C22" s="108" t="s">
        <v>236</v>
      </c>
      <c r="D22" s="341"/>
      <c r="E22" s="342"/>
      <c r="F22" s="28"/>
      <c r="G22" s="106">
        <f>IF('2a Aggregate costs'!H$15="-","-",SUM('2a Aggregate costs'!H$15,'2a Aggregate costs'!H$16,'2a Aggregate costs'!H$17,'2a Aggregate costs'!H$20,'2a Aggregate costs'!H47)*'3a Demand'!$C$9+'2a Aggregate costs'!H$18)</f>
        <v>68.547386682423578</v>
      </c>
      <c r="H22" s="106">
        <f>IF('2a Aggregate costs'!I$15="-","-",SUM('2a Aggregate costs'!I$15,'2a Aggregate costs'!I$16,'2a Aggregate costs'!I$17,'2a Aggregate costs'!I$20,'2a Aggregate costs'!I47)*'3a Demand'!$C$9+'2a Aggregate costs'!I$18)</f>
        <v>68.527434046559122</v>
      </c>
      <c r="I22" s="106">
        <f>IF('2a Aggregate costs'!J$15="-","-",SUM('2a Aggregate costs'!J$15,'2a Aggregate costs'!J$16,'2a Aggregate costs'!J$17,'2a Aggregate costs'!J$20,'2a Aggregate costs'!J47)*'3a Demand'!$C$9+'2a Aggregate costs'!J$18)</f>
        <v>83.596269989495994</v>
      </c>
      <c r="J22" s="106">
        <f>IF('2a Aggregate costs'!K$15="-","-",SUM('2a Aggregate costs'!K$15,'2a Aggregate costs'!K$16,'2a Aggregate costs'!K$17,'2a Aggregate costs'!K$20,'2a Aggregate costs'!K47)*'3a Demand'!$C$9+'2a Aggregate costs'!K$18)</f>
        <v>83.518628016940596</v>
      </c>
      <c r="K22" s="106">
        <f>IF('2a Aggregate costs'!L$15="-","-",SUM('2a Aggregate costs'!L$15,'2a Aggregate costs'!L$16,'2a Aggregate costs'!L$17,'2a Aggregate costs'!L$20,'2a Aggregate costs'!L47)*'3a Demand'!$C$9+'2a Aggregate costs'!L$18)</f>
        <v>88.898325667417765</v>
      </c>
      <c r="L22" s="106">
        <f>IF('2a Aggregate costs'!M$15="-","-",SUM('2a Aggregate costs'!M$15,'2a Aggregate costs'!M$16,'2a Aggregate costs'!M$17,'2a Aggregate costs'!M$20,'2a Aggregate costs'!M47)*'3a Demand'!$C$9+'2a Aggregate costs'!M$18)</f>
        <v>89.213434901451066</v>
      </c>
      <c r="M22" s="106">
        <f>IF('2a Aggregate costs'!N$15="-","-",SUM('2a Aggregate costs'!N$15,'2a Aggregate costs'!N$16,'2a Aggregate costs'!N$17,'2a Aggregate costs'!N$20,'2a Aggregate costs'!N47)*'3a Demand'!$C$9+'2a Aggregate costs'!N$18)</f>
        <v>103.18004779359447</v>
      </c>
      <c r="N22" s="106">
        <f>IF('2a Aggregate costs'!O$15="-","-",SUM('2a Aggregate costs'!O$15,'2a Aggregate costs'!O$16,'2a Aggregate costs'!O$17,'2a Aggregate costs'!O$20,'2a Aggregate costs'!O47)*'3a Demand'!$C$9+'2a Aggregate costs'!O$18)</f>
        <v>103.24900872090601</v>
      </c>
      <c r="O22" s="84"/>
      <c r="P22" s="106">
        <f>IF('2a Aggregate costs'!Q$15="-","-",SUM('2a Aggregate costs'!Q$15,'2a Aggregate costs'!Q$16,'2a Aggregate costs'!Q$17,'2a Aggregate costs'!Q$20,'2a Aggregate costs'!Q47)*'3a Demand'!$C$9+'2a Aggregate costs'!Q$18)</f>
        <v>103.24900872090601</v>
      </c>
      <c r="Q22" s="106">
        <f>IF('2a Aggregate costs'!R$15="-","-",SUM('2a Aggregate costs'!R$15,'2a Aggregate costs'!R$16,'2a Aggregate costs'!R$17,'2a Aggregate costs'!R$20,'2a Aggregate costs'!R47)*'3a Demand'!$C$9+'2a Aggregate costs'!R$18)</f>
        <v>110.38013724600586</v>
      </c>
      <c r="R22" s="106">
        <f>IF('2a Aggregate costs'!S$15="-","-",SUM('2a Aggregate costs'!S$15,'2a Aggregate costs'!S$16,'2a Aggregate costs'!S$17,'2a Aggregate costs'!S$20,'2a Aggregate costs'!S47)*'3a Demand'!$C$9+'2a Aggregate costs'!S$18)</f>
        <v>111.6946549390581</v>
      </c>
      <c r="S22" s="106">
        <f>IF('2a Aggregate costs'!T$15="-","-",SUM('2a Aggregate costs'!T$15,'2a Aggregate costs'!T$16,'2a Aggregate costs'!T$17,'2a Aggregate costs'!T$20,'2a Aggregate costs'!T47)*'3a Demand'!$C$9+'2a Aggregate costs'!T$18)</f>
        <v>114.88906356222863</v>
      </c>
      <c r="T22" s="106">
        <f>IF('2a Aggregate costs'!U$15="-","-",SUM('2a Aggregate costs'!U$15,'2a Aggregate costs'!U$16,'2a Aggregate costs'!U$17,'2a Aggregate costs'!U$20,'2a Aggregate costs'!U47)*'3a Demand'!$C$9+'2a Aggregate costs'!U$18)</f>
        <v>114.40848643406545</v>
      </c>
      <c r="U22" s="106">
        <f>IF('2a Aggregate costs'!V$15="-","-",SUM('2a Aggregate costs'!V$15,'2a Aggregate costs'!V$16,'2a Aggregate costs'!V$17,'2a Aggregate costs'!V$20,'2a Aggregate costs'!V47)*'3a Demand'!$C$9+'2a Aggregate costs'!V$18)</f>
        <v>121.04212798149379</v>
      </c>
      <c r="V22" s="106">
        <f>IF('2a Aggregate costs'!W$15="-","-",SUM('2a Aggregate costs'!W$15,'2a Aggregate costs'!W$16,'2a Aggregate costs'!W$17,'2a Aggregate costs'!W$20,'2a Aggregate costs'!W47)*'3a Demand'!$C$9+'2a Aggregate costs'!W$18)</f>
        <v>120.44834141433503</v>
      </c>
      <c r="W22" s="106">
        <f>IF('2a Aggregate costs'!X$15="-","-",SUM('2a Aggregate costs'!X$15,'2a Aggregate costs'!X$16,'2a Aggregate costs'!X$17,'2a Aggregate costs'!X$20,'2a Aggregate costs'!X47)*'3a Demand'!$C$9+'2a Aggregate costs'!X$18)</f>
        <v>126.55616762721465</v>
      </c>
      <c r="X22" s="84"/>
      <c r="Y22" s="106">
        <f>IF('2a Aggregate costs'!Z$15="-","-",SUM('2a Aggregate costs'!Z$15,'2a Aggregate costs'!Z$16,'2a Aggregate costs'!Z$17,'2a Aggregate costs'!Z$20,'2a Aggregate costs'!Z47)*'3a Demand'!$C$9+'2a Aggregate costs'!Z$18)</f>
        <v>126.55616762721465</v>
      </c>
      <c r="Z22" s="106">
        <f>IF('2a Aggregate costs'!AA$15="-","-",SUM('2a Aggregate costs'!AA$15,'2a Aggregate costs'!AA$16,'2a Aggregate costs'!AA$17,'2a Aggregate costs'!AA$20,'2a Aggregate costs'!AA47)*'3a Demand'!$C$9+'2a Aggregate costs'!AA$18)</f>
        <v>125.48206645212916</v>
      </c>
      <c r="AA22" s="106">
        <f>IF('2a Aggregate costs'!AB$15="-","-",SUM('2a Aggregate costs'!AB$15,'2a Aggregate costs'!AB$16,'2a Aggregate costs'!AB$17,'2a Aggregate costs'!AB$20,'2a Aggregate costs'!AB47)*'3a Demand'!$C$9+'2a Aggregate costs'!AB$18)</f>
        <v>139.70644438429181</v>
      </c>
      <c r="AB22" s="106">
        <f>IF('2a Aggregate costs'!AC$15="-","-",SUM('2a Aggregate costs'!AC$15,'2a Aggregate costs'!AC$16,'2a Aggregate costs'!AC$17,'2a Aggregate costs'!AC$20,'2a Aggregate costs'!AC47)*'3a Demand'!$C$9+'2a Aggregate costs'!AC$18)</f>
        <v>139.70644438429181</v>
      </c>
      <c r="AC22" s="106">
        <f>IF('2a Aggregate costs'!AD$15="-","-",SUM('2a Aggregate costs'!AD$15,'2a Aggregate costs'!AD$16,'2a Aggregate costs'!AD$17,'2a Aggregate costs'!AD$20,'2a Aggregate costs'!AD47)*'3a Demand'!$C$9+'2a Aggregate costs'!AD$18)</f>
        <v>141.3832110650354</v>
      </c>
      <c r="AD22" s="106">
        <f>IF('2a Aggregate costs'!AE$15="-","-",SUM('2a Aggregate costs'!AE$15,'2a Aggregate costs'!AE$16,'2a Aggregate costs'!AE$17,'2a Aggregate costs'!AE$20,'2a Aggregate costs'!AE47)*'3a Demand'!$C$9+'2a Aggregate costs'!AE$18)</f>
        <v>141.3832110650354</v>
      </c>
      <c r="AE22" s="106">
        <f>IF('2a Aggregate costs'!AF$15="-","-",SUM('2a Aggregate costs'!AF$15,'2a Aggregate costs'!AF$16,'2a Aggregate costs'!AF$17,'2a Aggregate costs'!AF$20,'2a Aggregate costs'!AF47)*'3a Demand'!$C$9+'2a Aggregate costs'!AF$18)</f>
        <v>161.6046517489533</v>
      </c>
      <c r="AF22" s="106">
        <f>IF('2a Aggregate costs'!AG$15="-","-",SUM('2a Aggregate costs'!AG$15,'2a Aggregate costs'!AG$16,'2a Aggregate costs'!AG$17,'2a Aggregate costs'!AG$20,'2a Aggregate costs'!AG47)*'3a Demand'!$C$9+'2a Aggregate costs'!AG$18)</f>
        <v>161.6046517489533</v>
      </c>
      <c r="AG22" s="106">
        <f>IF('2a Aggregate costs'!AH$15="-","-",SUM('2a Aggregate costs'!AH$15,'2a Aggregate costs'!AH$16,'2a Aggregate costs'!AH$17,'2a Aggregate costs'!AH$20,'2a Aggregate costs'!AH47)*'3a Demand'!$C$9+'2a Aggregate costs'!AH$18)</f>
        <v>160.45178322322542</v>
      </c>
      <c r="AH22" s="106" t="str">
        <f>IF('2a Aggregate costs'!AI$15="-","-",SUM('2a Aggregate costs'!AI$15,'2a Aggregate costs'!AI$16,'2a Aggregate costs'!AI$17,'2a Aggregate costs'!AI47)*'3a Demand'!$C$9+'2a Aggregate costs'!AI$18)</f>
        <v>-</v>
      </c>
      <c r="AI22" s="106" t="str">
        <f>IF('2a Aggregate costs'!AJ$15="-","-",SUM('2a Aggregate costs'!AJ$15,'2a Aggregate costs'!AJ$16,'2a Aggregate costs'!AJ$17,'2a Aggregate costs'!AJ47)*'3a Demand'!$C$9+'2a Aggregate costs'!AJ$18)</f>
        <v>-</v>
      </c>
      <c r="AJ22" s="106" t="str">
        <f>IF('2a Aggregate costs'!AK$15="-","-",SUM('2a Aggregate costs'!AK$15,'2a Aggregate costs'!AK$16,'2a Aggregate costs'!AK$17,'2a Aggregate costs'!AK47)*'3a Demand'!$C$9+'2a Aggregate costs'!AK$18)</f>
        <v>-</v>
      </c>
      <c r="AK22" s="106" t="str">
        <f>IF('2a Aggregate costs'!AL$15="-","-",SUM('2a Aggregate costs'!AL$15,'2a Aggregate costs'!AL$16,'2a Aggregate costs'!AL$17,'2a Aggregate costs'!AL47)*'3a Demand'!$C$9+'2a Aggregate costs'!AL$18)</f>
        <v>-</v>
      </c>
      <c r="AL22" s="106" t="str">
        <f>IF('2a Aggregate costs'!AM$15="-","-",SUM('2a Aggregate costs'!AM$15,'2a Aggregate costs'!AM$16,'2a Aggregate costs'!AM$17,'2a Aggregate costs'!AM47)*'3a Demand'!$C$9+'2a Aggregate costs'!AM$18)</f>
        <v>-</v>
      </c>
      <c r="AM22" s="106" t="str">
        <f>IF('2a Aggregate costs'!AN$15="-","-",SUM('2a Aggregate costs'!AN$15,'2a Aggregate costs'!AN$16,'2a Aggregate costs'!AN$17,'2a Aggregate costs'!AN47)*'3a Demand'!$C$9+'2a Aggregate costs'!AN$18)</f>
        <v>-</v>
      </c>
      <c r="AN22" s="106" t="str">
        <f>IF('2a Aggregate costs'!AO$15="-","-",SUM('2a Aggregate costs'!AO$15,'2a Aggregate costs'!AO$16,'2a Aggregate costs'!AO$17,'2a Aggregate costs'!AO47)*'3a Demand'!$C$9+'2a Aggregate costs'!AO$18)</f>
        <v>-</v>
      </c>
      <c r="AO22" s="106" t="str">
        <f>IF('2a Aggregate costs'!AP$15="-","-",SUM('2a Aggregate costs'!AP$15,'2a Aggregate costs'!AP$16,'2a Aggregate costs'!AP$17,'2a Aggregate costs'!AP47)*'3a Demand'!$C$9+'2a Aggregate costs'!AP$18)</f>
        <v>-</v>
      </c>
      <c r="AP22" s="106" t="str">
        <f>IF('2a Aggregate costs'!AQ$15="-","-",SUM('2a Aggregate costs'!AQ$15,'2a Aggregate costs'!AQ$16,'2a Aggregate costs'!AQ$17,'2a Aggregate costs'!AQ47)*'3a Demand'!$C$9+'2a Aggregate costs'!AQ$18)</f>
        <v>-</v>
      </c>
      <c r="AQ22" s="106" t="str">
        <f>IF('2a Aggregate costs'!AR$15="-","-",SUM('2a Aggregate costs'!AR$15,'2a Aggregate costs'!AR$16,'2a Aggregate costs'!AR$17,'2a Aggregate costs'!AR47)*'3a Demand'!$C$9+'2a Aggregate costs'!AR$18)</f>
        <v>-</v>
      </c>
      <c r="AR22" s="106" t="str">
        <f>IF('2a Aggregate costs'!AS$15="-","-",SUM('2a Aggregate costs'!AS$15,'2a Aggregate costs'!AS$16,'2a Aggregate costs'!AS$17,'2a Aggregate costs'!AS47)*'3a Demand'!$C$9+'2a Aggregate costs'!AS$18)</f>
        <v>-</v>
      </c>
      <c r="AS22" s="106" t="str">
        <f>IF('2a Aggregate costs'!AT$15="-","-",SUM('2a Aggregate costs'!AT$15,'2a Aggregate costs'!AT$16,'2a Aggregate costs'!AT$17,'2a Aggregate costs'!AT47)*'3a Demand'!$C$9+'2a Aggregate costs'!AT$18)</f>
        <v>-</v>
      </c>
      <c r="AT22" s="106" t="str">
        <f>IF('2a Aggregate costs'!AU$15="-","-",SUM('2a Aggregate costs'!AU$15,'2a Aggregate costs'!AU$16,'2a Aggregate costs'!AU$17,'2a Aggregate costs'!AU47)*'3a Demand'!$C$9+'2a Aggregate costs'!AU$18)</f>
        <v>-</v>
      </c>
      <c r="AU22" s="106" t="str">
        <f>IF('2a Aggregate costs'!AV$15="-","-",SUM('2a Aggregate costs'!AV$15,'2a Aggregate costs'!AV$16,'2a Aggregate costs'!AV$17,'2a Aggregate costs'!AV47)*'3a Demand'!$C$9+'2a Aggregate costs'!AV$18)</f>
        <v>-</v>
      </c>
      <c r="AV22" s="106" t="str">
        <f>IF('2a Aggregate costs'!AW$15="-","-",SUM('2a Aggregate costs'!AW$15,'2a Aggregate costs'!AW$16,'2a Aggregate costs'!AW$17,'2a Aggregate costs'!AW47)*'3a Demand'!$C$9+'2a Aggregate costs'!AW$18)</f>
        <v>-</v>
      </c>
      <c r="AW22" s="106" t="str">
        <f>IF('2a Aggregate costs'!AX$15="-","-",SUM('2a Aggregate costs'!AX$15,'2a Aggregate costs'!AX$16,'2a Aggregate costs'!AX$17,'2a Aggregate costs'!AX47)*'3a Demand'!$C$9+'2a Aggregate costs'!AX$18)</f>
        <v>-</v>
      </c>
      <c r="AX22" s="106" t="str">
        <f>IF('2a Aggregate costs'!AY$15="-","-",SUM('2a Aggregate costs'!AY$15,'2a Aggregate costs'!AY$16,'2a Aggregate costs'!AY$17,'2a Aggregate costs'!AY47)*'3a Demand'!$C$9+'2a Aggregate costs'!AY$18)</f>
        <v>-</v>
      </c>
      <c r="AY22" s="106" t="str">
        <f>IF('2a Aggregate costs'!AZ$15="-","-",SUM('2a Aggregate costs'!AZ$15,'2a Aggregate costs'!AZ$16,'2a Aggregate costs'!AZ$17,'2a Aggregate costs'!AZ47)*'3a Demand'!$C$9+'2a Aggregate costs'!AZ$18)</f>
        <v>-</v>
      </c>
      <c r="AZ22" s="106" t="str">
        <f>IF('2a Aggregate costs'!BA$15="-","-",SUM('2a Aggregate costs'!BA$15,'2a Aggregate costs'!BA$16,'2a Aggregate costs'!BA$17,'2a Aggregate costs'!BA47)*'3a Demand'!$C$9+'2a Aggregate costs'!BA$18)</f>
        <v>-</v>
      </c>
      <c r="BA22" s="106" t="str">
        <f>IF('2a Aggregate costs'!BB$15="-","-",SUM('2a Aggregate costs'!BB$15,'2a Aggregate costs'!BB$16,'2a Aggregate costs'!BB$17,'2a Aggregate costs'!BB47)*'3a Demand'!$C$9+'2a Aggregate costs'!BB$18)</f>
        <v>-</v>
      </c>
      <c r="BB22" s="106" t="str">
        <f>IF('2a Aggregate costs'!BC$15="-","-",SUM('2a Aggregate costs'!BC$15,'2a Aggregate costs'!BC$16,'2a Aggregate costs'!BC$17,'2a Aggregate costs'!BC47)*'3a Demand'!$C$9+'2a Aggregate costs'!BC$18)</f>
        <v>-</v>
      </c>
      <c r="BC22" s="106" t="str">
        <f>IF('2a Aggregate costs'!BD$15="-","-",SUM('2a Aggregate costs'!BD$15,'2a Aggregate costs'!BD$16,'2a Aggregate costs'!BD$17,'2a Aggregate costs'!BD47)*'3a Demand'!$C$9+'2a Aggregate costs'!BD$18)</f>
        <v>-</v>
      </c>
      <c r="BD22" s="106" t="str">
        <f>IF('2a Aggregate costs'!BE$15="-","-",SUM('2a Aggregate costs'!BE$15,'2a Aggregate costs'!BE$16,'2a Aggregate costs'!BE$17,'2a Aggregate costs'!BE47)*'3a Demand'!$C$9+'2a Aggregate costs'!BE$18)</f>
        <v>-</v>
      </c>
      <c r="BE22" s="106" t="str">
        <f>IF('2a Aggregate costs'!BF$15="-","-",SUM('2a Aggregate costs'!BF$15,'2a Aggregate costs'!BF$16,'2a Aggregate costs'!BF$17,'2a Aggregate costs'!BF47)*'3a Demand'!$C$9+'2a Aggregate costs'!BF$18)</f>
        <v>-</v>
      </c>
    </row>
    <row r="23" spans="1:57" ht="12.75" customHeight="1">
      <c r="A23" s="14"/>
      <c r="B23" s="339"/>
      <c r="C23" s="108" t="s">
        <v>237</v>
      </c>
      <c r="D23" s="341"/>
      <c r="E23" s="342"/>
      <c r="F23" s="28"/>
      <c r="G23" s="106">
        <f>IF('2a Aggregate costs'!H$15="-","-",SUM('2a Aggregate costs'!H$15,'2a Aggregate costs'!H$16,'2a Aggregate costs'!H$17,'2a Aggregate costs'!H$20,'2a Aggregate costs'!H48)*'3a Demand'!$C$9+'2a Aggregate costs'!H$18)</f>
        <v>68.55579000687797</v>
      </c>
      <c r="H23" s="106">
        <f>IF('2a Aggregate costs'!I$15="-","-",SUM('2a Aggregate costs'!I$15,'2a Aggregate costs'!I$16,'2a Aggregate costs'!I$17,'2a Aggregate costs'!I$20,'2a Aggregate costs'!I48)*'3a Demand'!$C$9+'2a Aggregate costs'!I$18)</f>
        <v>68.535702611997237</v>
      </c>
      <c r="I23" s="106">
        <f>IF('2a Aggregate costs'!J$15="-","-",SUM('2a Aggregate costs'!J$15,'2a Aggregate costs'!J$16,'2a Aggregate costs'!J$17,'2a Aggregate costs'!J$20,'2a Aggregate costs'!J48)*'3a Demand'!$C$9+'2a Aggregate costs'!J$18)</f>
        <v>83.604737000504613</v>
      </c>
      <c r="J23" s="106">
        <f>IF('2a Aggregate costs'!K$15="-","-",SUM('2a Aggregate costs'!K$15,'2a Aggregate costs'!K$16,'2a Aggregate costs'!K$17,'2a Aggregate costs'!K$20,'2a Aggregate costs'!K48)*'3a Demand'!$C$9+'2a Aggregate costs'!K$18)</f>
        <v>83.527461849912925</v>
      </c>
      <c r="K23" s="106">
        <f>IF('2a Aggregate costs'!L$15="-","-",SUM('2a Aggregate costs'!L$15,'2a Aggregate costs'!L$16,'2a Aggregate costs'!L$17,'2a Aggregate costs'!L$20,'2a Aggregate costs'!L48)*'3a Demand'!$C$9+'2a Aggregate costs'!L$18)</f>
        <v>88.9073185093836</v>
      </c>
      <c r="L23" s="106">
        <f>IF('2a Aggregate costs'!M$15="-","-",SUM('2a Aggregate costs'!M$15,'2a Aggregate costs'!M$16,'2a Aggregate costs'!M$17,'2a Aggregate costs'!M$20,'2a Aggregate costs'!M48)*'3a Demand'!$C$9+'2a Aggregate costs'!M$18)</f>
        <v>89.22226376923561</v>
      </c>
      <c r="M23" s="106">
        <f>IF('2a Aggregate costs'!N$15="-","-",SUM('2a Aggregate costs'!N$15,'2a Aggregate costs'!N$16,'2a Aggregate costs'!N$17,'2a Aggregate costs'!N$20,'2a Aggregate costs'!N48)*'3a Demand'!$C$9+'2a Aggregate costs'!N$18)</f>
        <v>103.18509229444641</v>
      </c>
      <c r="N23" s="106">
        <f>IF('2a Aggregate costs'!O$15="-","-",SUM('2a Aggregate costs'!O$15,'2a Aggregate costs'!O$16,'2a Aggregate costs'!O$17,'2a Aggregate costs'!O$20,'2a Aggregate costs'!O48)*'3a Demand'!$C$9+'2a Aggregate costs'!O$18)</f>
        <v>103.25416414337329</v>
      </c>
      <c r="O23" s="84"/>
      <c r="P23" s="106">
        <f>IF('2a Aggregate costs'!Q$15="-","-",SUM('2a Aggregate costs'!Q$15,'2a Aggregate costs'!Q$16,'2a Aggregate costs'!Q$17,'2a Aggregate costs'!Q$20,'2a Aggregate costs'!Q48)*'3a Demand'!$C$9+'2a Aggregate costs'!Q$18)</f>
        <v>103.25416414337329</v>
      </c>
      <c r="Q23" s="106">
        <f>IF('2a Aggregate costs'!R$15="-","-",SUM('2a Aggregate costs'!R$15,'2a Aggregate costs'!R$16,'2a Aggregate costs'!R$17,'2a Aggregate costs'!R$20,'2a Aggregate costs'!R48)*'3a Demand'!$C$9+'2a Aggregate costs'!R$18)</f>
        <v>110.38686246643424</v>
      </c>
      <c r="R23" s="106">
        <f>IF('2a Aggregate costs'!S$15="-","-",SUM('2a Aggregate costs'!S$15,'2a Aggregate costs'!S$16,'2a Aggregate costs'!S$17,'2a Aggregate costs'!S$20,'2a Aggregate costs'!S48)*'3a Demand'!$C$9+'2a Aggregate costs'!S$18)</f>
        <v>111.69774923055448</v>
      </c>
      <c r="S23" s="106">
        <f>IF('2a Aggregate costs'!T$15="-","-",SUM('2a Aggregate costs'!T$15,'2a Aggregate costs'!T$16,'2a Aggregate costs'!T$17,'2a Aggregate costs'!T$20,'2a Aggregate costs'!T48)*'3a Demand'!$C$9+'2a Aggregate costs'!T$18)</f>
        <v>114.8942978176965</v>
      </c>
      <c r="T23" s="106">
        <f>IF('2a Aggregate costs'!U$15="-","-",SUM('2a Aggregate costs'!U$15,'2a Aggregate costs'!U$16,'2a Aggregate costs'!U$17,'2a Aggregate costs'!U$20,'2a Aggregate costs'!U48)*'3a Demand'!$C$9+'2a Aggregate costs'!U$18)</f>
        <v>114.41085689696557</v>
      </c>
      <c r="U23" s="106">
        <f>IF('2a Aggregate costs'!V$15="-","-",SUM('2a Aggregate costs'!V$15,'2a Aggregate costs'!V$16,'2a Aggregate costs'!V$17,'2a Aggregate costs'!V$20,'2a Aggregate costs'!V48)*'3a Demand'!$C$9+'2a Aggregate costs'!V$18)</f>
        <v>121.04378830690989</v>
      </c>
      <c r="V23" s="106">
        <f>IF('2a Aggregate costs'!W$15="-","-",SUM('2a Aggregate costs'!W$15,'2a Aggregate costs'!W$16,'2a Aggregate costs'!W$17,'2a Aggregate costs'!W$20,'2a Aggregate costs'!W48)*'3a Demand'!$C$9+'2a Aggregate costs'!W$18)</f>
        <v>120.45263635701144</v>
      </c>
      <c r="W23" s="106">
        <f>IF('2a Aggregate costs'!X$15="-","-",SUM('2a Aggregate costs'!X$15,'2a Aggregate costs'!X$16,'2a Aggregate costs'!X$17,'2a Aggregate costs'!X$20,'2a Aggregate costs'!X48)*'3a Demand'!$C$9+'2a Aggregate costs'!X$18)</f>
        <v>126.56857488821802</v>
      </c>
      <c r="X23" s="84"/>
      <c r="Y23" s="106">
        <f>IF('2a Aggregate costs'!Z$15="-","-",SUM('2a Aggregate costs'!Z$15,'2a Aggregate costs'!Z$16,'2a Aggregate costs'!Z$17,'2a Aggregate costs'!Z$20,'2a Aggregate costs'!Z48)*'3a Demand'!$C$9+'2a Aggregate costs'!Z$18)</f>
        <v>126.56857488821802</v>
      </c>
      <c r="Z23" s="106">
        <f>IF('2a Aggregate costs'!AA$15="-","-",SUM('2a Aggregate costs'!AA$15,'2a Aggregate costs'!AA$16,'2a Aggregate costs'!AA$17,'2a Aggregate costs'!AA$20,'2a Aggregate costs'!AA48)*'3a Demand'!$C$9+'2a Aggregate costs'!AA$18)</f>
        <v>125.49433359257735</v>
      </c>
      <c r="AA23" s="106">
        <f>IF('2a Aggregate costs'!AB$15="-","-",SUM('2a Aggregate costs'!AB$15,'2a Aggregate costs'!AB$16,'2a Aggregate costs'!AB$17,'2a Aggregate costs'!AB$20,'2a Aggregate costs'!AB48)*'3a Demand'!$C$9+'2a Aggregate costs'!AB$18)</f>
        <v>139.71641519921286</v>
      </c>
      <c r="AB23" s="106">
        <f>IF('2a Aggregate costs'!AC$15="-","-",SUM('2a Aggregate costs'!AC$15,'2a Aggregate costs'!AC$16,'2a Aggregate costs'!AC$17,'2a Aggregate costs'!AC$20,'2a Aggregate costs'!AC48)*'3a Demand'!$C$9+'2a Aggregate costs'!AC$18)</f>
        <v>139.71641519921286</v>
      </c>
      <c r="AC23" s="106">
        <f>IF('2a Aggregate costs'!AD$15="-","-",SUM('2a Aggregate costs'!AD$15,'2a Aggregate costs'!AD$16,'2a Aggregate costs'!AD$17,'2a Aggregate costs'!AD$20,'2a Aggregate costs'!AD48)*'3a Demand'!$C$9+'2a Aggregate costs'!AD$18)</f>
        <v>141.39219629101166</v>
      </c>
      <c r="AD23" s="106">
        <f>IF('2a Aggregate costs'!AE$15="-","-",SUM('2a Aggregate costs'!AE$15,'2a Aggregate costs'!AE$16,'2a Aggregate costs'!AE$17,'2a Aggregate costs'!AE$20,'2a Aggregate costs'!AE48)*'3a Demand'!$C$9+'2a Aggregate costs'!AE$18)</f>
        <v>141.39219629101166</v>
      </c>
      <c r="AE23" s="106">
        <f>IF('2a Aggregate costs'!AF$15="-","-",SUM('2a Aggregate costs'!AF$15,'2a Aggregate costs'!AF$16,'2a Aggregate costs'!AF$17,'2a Aggregate costs'!AF$20,'2a Aggregate costs'!AF48)*'3a Demand'!$C$9+'2a Aggregate costs'!AF$18)</f>
        <v>161.6124630540171</v>
      </c>
      <c r="AF23" s="106">
        <f>IF('2a Aggregate costs'!AG$15="-","-",SUM('2a Aggregate costs'!AG$15,'2a Aggregate costs'!AG$16,'2a Aggregate costs'!AG$17,'2a Aggregate costs'!AG$20,'2a Aggregate costs'!AG48)*'3a Demand'!$C$9+'2a Aggregate costs'!AG$18)</f>
        <v>161.6124630540171</v>
      </c>
      <c r="AG23" s="106">
        <f>IF('2a Aggregate costs'!AH$15="-","-",SUM('2a Aggregate costs'!AH$15,'2a Aggregate costs'!AH$16,'2a Aggregate costs'!AH$17,'2a Aggregate costs'!AH$20,'2a Aggregate costs'!AH48)*'3a Demand'!$C$9+'2a Aggregate costs'!AH$18)</f>
        <v>160.45997756389315</v>
      </c>
      <c r="AH23" s="106" t="str">
        <f>IF('2a Aggregate costs'!AI$15="-","-",SUM('2a Aggregate costs'!AI$15,'2a Aggregate costs'!AI$16,'2a Aggregate costs'!AI$17,'2a Aggregate costs'!AI48)*'3a Demand'!$C$9+'2a Aggregate costs'!AI$18)</f>
        <v>-</v>
      </c>
      <c r="AI23" s="106" t="str">
        <f>IF('2a Aggregate costs'!AJ$15="-","-",SUM('2a Aggregate costs'!AJ$15,'2a Aggregate costs'!AJ$16,'2a Aggregate costs'!AJ$17,'2a Aggregate costs'!AJ48)*'3a Demand'!$C$9+'2a Aggregate costs'!AJ$18)</f>
        <v>-</v>
      </c>
      <c r="AJ23" s="106" t="str">
        <f>IF('2a Aggregate costs'!AK$15="-","-",SUM('2a Aggregate costs'!AK$15,'2a Aggregate costs'!AK$16,'2a Aggregate costs'!AK$17,'2a Aggregate costs'!AK48)*'3a Demand'!$C$9+'2a Aggregate costs'!AK$18)</f>
        <v>-</v>
      </c>
      <c r="AK23" s="106" t="str">
        <f>IF('2a Aggregate costs'!AL$15="-","-",SUM('2a Aggregate costs'!AL$15,'2a Aggregate costs'!AL$16,'2a Aggregate costs'!AL$17,'2a Aggregate costs'!AL48)*'3a Demand'!$C$9+'2a Aggregate costs'!AL$18)</f>
        <v>-</v>
      </c>
      <c r="AL23" s="106" t="str">
        <f>IF('2a Aggregate costs'!AM$15="-","-",SUM('2a Aggregate costs'!AM$15,'2a Aggregate costs'!AM$16,'2a Aggregate costs'!AM$17,'2a Aggregate costs'!AM48)*'3a Demand'!$C$9+'2a Aggregate costs'!AM$18)</f>
        <v>-</v>
      </c>
      <c r="AM23" s="106" t="str">
        <f>IF('2a Aggregate costs'!AN$15="-","-",SUM('2a Aggregate costs'!AN$15,'2a Aggregate costs'!AN$16,'2a Aggregate costs'!AN$17,'2a Aggregate costs'!AN48)*'3a Demand'!$C$9+'2a Aggregate costs'!AN$18)</f>
        <v>-</v>
      </c>
      <c r="AN23" s="106" t="str">
        <f>IF('2a Aggregate costs'!AO$15="-","-",SUM('2a Aggregate costs'!AO$15,'2a Aggregate costs'!AO$16,'2a Aggregate costs'!AO$17,'2a Aggregate costs'!AO48)*'3a Demand'!$C$9+'2a Aggregate costs'!AO$18)</f>
        <v>-</v>
      </c>
      <c r="AO23" s="106" t="str">
        <f>IF('2a Aggregate costs'!AP$15="-","-",SUM('2a Aggregate costs'!AP$15,'2a Aggregate costs'!AP$16,'2a Aggregate costs'!AP$17,'2a Aggregate costs'!AP48)*'3a Demand'!$C$9+'2a Aggregate costs'!AP$18)</f>
        <v>-</v>
      </c>
      <c r="AP23" s="106" t="str">
        <f>IF('2a Aggregate costs'!AQ$15="-","-",SUM('2a Aggregate costs'!AQ$15,'2a Aggregate costs'!AQ$16,'2a Aggregate costs'!AQ$17,'2a Aggregate costs'!AQ48)*'3a Demand'!$C$9+'2a Aggregate costs'!AQ$18)</f>
        <v>-</v>
      </c>
      <c r="AQ23" s="106" t="str">
        <f>IF('2a Aggregate costs'!AR$15="-","-",SUM('2a Aggregate costs'!AR$15,'2a Aggregate costs'!AR$16,'2a Aggregate costs'!AR$17,'2a Aggregate costs'!AR48)*'3a Demand'!$C$9+'2a Aggregate costs'!AR$18)</f>
        <v>-</v>
      </c>
      <c r="AR23" s="106" t="str">
        <f>IF('2a Aggregate costs'!AS$15="-","-",SUM('2a Aggregate costs'!AS$15,'2a Aggregate costs'!AS$16,'2a Aggregate costs'!AS$17,'2a Aggregate costs'!AS48)*'3a Demand'!$C$9+'2a Aggregate costs'!AS$18)</f>
        <v>-</v>
      </c>
      <c r="AS23" s="106" t="str">
        <f>IF('2a Aggregate costs'!AT$15="-","-",SUM('2a Aggregate costs'!AT$15,'2a Aggregate costs'!AT$16,'2a Aggregate costs'!AT$17,'2a Aggregate costs'!AT48)*'3a Demand'!$C$9+'2a Aggregate costs'!AT$18)</f>
        <v>-</v>
      </c>
      <c r="AT23" s="106" t="str">
        <f>IF('2a Aggregate costs'!AU$15="-","-",SUM('2a Aggregate costs'!AU$15,'2a Aggregate costs'!AU$16,'2a Aggregate costs'!AU$17,'2a Aggregate costs'!AU48)*'3a Demand'!$C$9+'2a Aggregate costs'!AU$18)</f>
        <v>-</v>
      </c>
      <c r="AU23" s="106" t="str">
        <f>IF('2a Aggregate costs'!AV$15="-","-",SUM('2a Aggregate costs'!AV$15,'2a Aggregate costs'!AV$16,'2a Aggregate costs'!AV$17,'2a Aggregate costs'!AV48)*'3a Demand'!$C$9+'2a Aggregate costs'!AV$18)</f>
        <v>-</v>
      </c>
      <c r="AV23" s="106" t="str">
        <f>IF('2a Aggregate costs'!AW$15="-","-",SUM('2a Aggregate costs'!AW$15,'2a Aggregate costs'!AW$16,'2a Aggregate costs'!AW$17,'2a Aggregate costs'!AW48)*'3a Demand'!$C$9+'2a Aggregate costs'!AW$18)</f>
        <v>-</v>
      </c>
      <c r="AW23" s="106" t="str">
        <f>IF('2a Aggregate costs'!AX$15="-","-",SUM('2a Aggregate costs'!AX$15,'2a Aggregate costs'!AX$16,'2a Aggregate costs'!AX$17,'2a Aggregate costs'!AX48)*'3a Demand'!$C$9+'2a Aggregate costs'!AX$18)</f>
        <v>-</v>
      </c>
      <c r="AX23" s="106" t="str">
        <f>IF('2a Aggregate costs'!AY$15="-","-",SUM('2a Aggregate costs'!AY$15,'2a Aggregate costs'!AY$16,'2a Aggregate costs'!AY$17,'2a Aggregate costs'!AY48)*'3a Demand'!$C$9+'2a Aggregate costs'!AY$18)</f>
        <v>-</v>
      </c>
      <c r="AY23" s="106" t="str">
        <f>IF('2a Aggregate costs'!AZ$15="-","-",SUM('2a Aggregate costs'!AZ$15,'2a Aggregate costs'!AZ$16,'2a Aggregate costs'!AZ$17,'2a Aggregate costs'!AZ48)*'3a Demand'!$C$9+'2a Aggregate costs'!AZ$18)</f>
        <v>-</v>
      </c>
      <c r="AZ23" s="106" t="str">
        <f>IF('2a Aggregate costs'!BA$15="-","-",SUM('2a Aggregate costs'!BA$15,'2a Aggregate costs'!BA$16,'2a Aggregate costs'!BA$17,'2a Aggregate costs'!BA48)*'3a Demand'!$C$9+'2a Aggregate costs'!BA$18)</f>
        <v>-</v>
      </c>
      <c r="BA23" s="106" t="str">
        <f>IF('2a Aggregate costs'!BB$15="-","-",SUM('2a Aggregate costs'!BB$15,'2a Aggregate costs'!BB$16,'2a Aggregate costs'!BB$17,'2a Aggregate costs'!BB48)*'3a Demand'!$C$9+'2a Aggregate costs'!BB$18)</f>
        <v>-</v>
      </c>
      <c r="BB23" s="106" t="str">
        <f>IF('2a Aggregate costs'!BC$15="-","-",SUM('2a Aggregate costs'!BC$15,'2a Aggregate costs'!BC$16,'2a Aggregate costs'!BC$17,'2a Aggregate costs'!BC48)*'3a Demand'!$C$9+'2a Aggregate costs'!BC$18)</f>
        <v>-</v>
      </c>
      <c r="BC23" s="106" t="str">
        <f>IF('2a Aggregate costs'!BD$15="-","-",SUM('2a Aggregate costs'!BD$15,'2a Aggregate costs'!BD$16,'2a Aggregate costs'!BD$17,'2a Aggregate costs'!BD48)*'3a Demand'!$C$9+'2a Aggregate costs'!BD$18)</f>
        <v>-</v>
      </c>
      <c r="BD23" s="106" t="str">
        <f>IF('2a Aggregate costs'!BE$15="-","-",SUM('2a Aggregate costs'!BE$15,'2a Aggregate costs'!BE$16,'2a Aggregate costs'!BE$17,'2a Aggregate costs'!BE48)*'3a Demand'!$C$9+'2a Aggregate costs'!BE$18)</f>
        <v>-</v>
      </c>
      <c r="BE23" s="106" t="str">
        <f>IF('2a Aggregate costs'!BF$15="-","-",SUM('2a Aggregate costs'!BF$15,'2a Aggregate costs'!BF$16,'2a Aggregate costs'!BF$17,'2a Aggregate costs'!BF48)*'3a Demand'!$C$9+'2a Aggregate costs'!BF$18)</f>
        <v>-</v>
      </c>
    </row>
    <row r="24" spans="1:57" ht="12.75" customHeight="1">
      <c r="A24" s="14"/>
      <c r="B24" s="339"/>
      <c r="C24" s="108" t="s">
        <v>238</v>
      </c>
      <c r="D24" s="341"/>
      <c r="E24" s="342"/>
      <c r="F24" s="28"/>
      <c r="G24" s="106">
        <f>IF('2a Aggregate costs'!H$15="-","-",SUM('2a Aggregate costs'!H$15,'2a Aggregate costs'!H$16,'2a Aggregate costs'!H$17,'2a Aggregate costs'!H$20,'2a Aggregate costs'!H49)*'3a Demand'!$C$9+'2a Aggregate costs'!H$18)</f>
        <v>68.551645969717612</v>
      </c>
      <c r="H24" s="106">
        <f>IF('2a Aggregate costs'!I$15="-","-",SUM('2a Aggregate costs'!I$15,'2a Aggregate costs'!I$16,'2a Aggregate costs'!I$17,'2a Aggregate costs'!I$20,'2a Aggregate costs'!I49)*'3a Demand'!$C$9+'2a Aggregate costs'!I$18)</f>
        <v>68.531625030246786</v>
      </c>
      <c r="I24" s="106">
        <f>IF('2a Aggregate costs'!J$15="-","-",SUM('2a Aggregate costs'!J$15,'2a Aggregate costs'!J$16,'2a Aggregate costs'!J$17,'2a Aggregate costs'!J$20,'2a Aggregate costs'!J49)*'3a Demand'!$C$9+'2a Aggregate costs'!J$18)</f>
        <v>83.600561556792172</v>
      </c>
      <c r="J24" s="106">
        <f>IF('2a Aggregate costs'!K$15="-","-",SUM('2a Aggregate costs'!K$15,'2a Aggregate costs'!K$16,'2a Aggregate costs'!K$17,'2a Aggregate costs'!K$20,'2a Aggregate costs'!K49)*'3a Demand'!$C$9+'2a Aggregate costs'!K$18)</f>
        <v>83.523105510668344</v>
      </c>
      <c r="K24" s="106">
        <f>IF('2a Aggregate costs'!L$15="-","-",SUM('2a Aggregate costs'!L$15,'2a Aggregate costs'!L$16,'2a Aggregate costs'!L$17,'2a Aggregate costs'!L$20,'2a Aggregate costs'!L49)*'3a Demand'!$C$9+'2a Aggregate costs'!L$18)</f>
        <v>88.902883756032622</v>
      </c>
      <c r="L24" s="106">
        <f>IF('2a Aggregate costs'!M$15="-","-",SUM('2a Aggregate costs'!M$15,'2a Aggregate costs'!M$16,'2a Aggregate costs'!M$17,'2a Aggregate costs'!M$20,'2a Aggregate costs'!M49)*'3a Demand'!$C$9+'2a Aggregate costs'!M$18)</f>
        <v>89.217909878536574</v>
      </c>
      <c r="M24" s="106">
        <f>IF('2a Aggregate costs'!N$15="-","-",SUM('2a Aggregate costs'!N$15,'2a Aggregate costs'!N$16,'2a Aggregate costs'!N$17,'2a Aggregate costs'!N$20,'2a Aggregate costs'!N49)*'3a Demand'!$C$9+'2a Aggregate costs'!N$18)</f>
        <v>103.18045219826936</v>
      </c>
      <c r="N24" s="106">
        <f>IF('2a Aggregate costs'!O$15="-","-",SUM('2a Aggregate costs'!O$15,'2a Aggregate costs'!O$16,'2a Aggregate costs'!O$17,'2a Aggregate costs'!O$20,'2a Aggregate costs'!O49)*'3a Demand'!$C$9+'2a Aggregate costs'!O$18)</f>
        <v>103.24942201788187</v>
      </c>
      <c r="O24" s="84"/>
      <c r="P24" s="106">
        <f>IF('2a Aggregate costs'!Q$15="-","-",SUM('2a Aggregate costs'!Q$15,'2a Aggregate costs'!Q$16,'2a Aggregate costs'!Q$17,'2a Aggregate costs'!Q$20,'2a Aggregate costs'!Q49)*'3a Demand'!$C$9+'2a Aggregate costs'!Q$18)</f>
        <v>103.24942201788187</v>
      </c>
      <c r="Q24" s="106">
        <f>IF('2a Aggregate costs'!R$15="-","-",SUM('2a Aggregate costs'!R$15,'2a Aggregate costs'!R$16,'2a Aggregate costs'!R$17,'2a Aggregate costs'!R$20,'2a Aggregate costs'!R49)*'3a Demand'!$C$9+'2a Aggregate costs'!R$18)</f>
        <v>110.3805645564847</v>
      </c>
      <c r="R24" s="106">
        <f>IF('2a Aggregate costs'!S$15="-","-",SUM('2a Aggregate costs'!S$15,'2a Aggregate costs'!S$16,'2a Aggregate costs'!S$17,'2a Aggregate costs'!S$20,'2a Aggregate costs'!S49)*'3a Demand'!$C$9+'2a Aggregate costs'!S$18)</f>
        <v>111.69121919139204</v>
      </c>
      <c r="S24" s="106">
        <f>IF('2a Aggregate costs'!T$15="-","-",SUM('2a Aggregate costs'!T$15,'2a Aggregate costs'!T$16,'2a Aggregate costs'!T$17,'2a Aggregate costs'!T$20,'2a Aggregate costs'!T49)*'3a Demand'!$C$9+'2a Aggregate costs'!T$18)</f>
        <v>114.88219483508649</v>
      </c>
      <c r="T24" s="106">
        <f>IF('2a Aggregate costs'!U$15="-","-",SUM('2a Aggregate costs'!U$15,'2a Aggregate costs'!U$16,'2a Aggregate costs'!U$17,'2a Aggregate costs'!U$20,'2a Aggregate costs'!U49)*'3a Demand'!$C$9+'2a Aggregate costs'!U$18)</f>
        <v>114.39718367156834</v>
      </c>
      <c r="U24" s="106">
        <f>IF('2a Aggregate costs'!V$15="-","-",SUM('2a Aggregate costs'!V$15,'2a Aggregate costs'!V$16,'2a Aggregate costs'!V$17,'2a Aggregate costs'!V$20,'2a Aggregate costs'!V49)*'3a Demand'!$C$9+'2a Aggregate costs'!V$18)</f>
        <v>121.02601455728704</v>
      </c>
      <c r="V24" s="106">
        <f>IF('2a Aggregate costs'!W$15="-","-",SUM('2a Aggregate costs'!W$15,'2a Aggregate costs'!W$16,'2a Aggregate costs'!W$17,'2a Aggregate costs'!W$20,'2a Aggregate costs'!W49)*'3a Demand'!$C$9+'2a Aggregate costs'!W$18)</f>
        <v>120.43609497203327</v>
      </c>
      <c r="W24" s="106">
        <f>IF('2a Aggregate costs'!X$15="-","-",SUM('2a Aggregate costs'!X$15,'2a Aggregate costs'!X$16,'2a Aggregate costs'!X$17,'2a Aggregate costs'!X$20,'2a Aggregate costs'!X49)*'3a Demand'!$C$9+'2a Aggregate costs'!X$18)</f>
        <v>126.55825210065206</v>
      </c>
      <c r="X24" s="84"/>
      <c r="Y24" s="106">
        <f>IF('2a Aggregate costs'!Z$15="-","-",SUM('2a Aggregate costs'!Z$15,'2a Aggregate costs'!Z$16,'2a Aggregate costs'!Z$17,'2a Aggregate costs'!Z$20,'2a Aggregate costs'!Z49)*'3a Demand'!$C$9+'2a Aggregate costs'!Z$18)</f>
        <v>126.55825210065206</v>
      </c>
      <c r="Z24" s="106">
        <f>IF('2a Aggregate costs'!AA$15="-","-",SUM('2a Aggregate costs'!AA$15,'2a Aggregate costs'!AA$16,'2a Aggregate costs'!AA$17,'2a Aggregate costs'!AA$20,'2a Aggregate costs'!AA49)*'3a Demand'!$C$9+'2a Aggregate costs'!AA$18)</f>
        <v>125.4844290531592</v>
      </c>
      <c r="AA24" s="106">
        <f>IF('2a Aggregate costs'!AB$15="-","-",SUM('2a Aggregate costs'!AB$15,'2a Aggregate costs'!AB$16,'2a Aggregate costs'!AB$17,'2a Aggregate costs'!AB$20,'2a Aggregate costs'!AB49)*'3a Demand'!$C$9+'2a Aggregate costs'!AB$18)</f>
        <v>139.70484944091874</v>
      </c>
      <c r="AB24" s="106">
        <f>IF('2a Aggregate costs'!AC$15="-","-",SUM('2a Aggregate costs'!AC$15,'2a Aggregate costs'!AC$16,'2a Aggregate costs'!AC$17,'2a Aggregate costs'!AC$20,'2a Aggregate costs'!AC49)*'3a Demand'!$C$9+'2a Aggregate costs'!AC$18)</f>
        <v>139.70484944091874</v>
      </c>
      <c r="AC24" s="106">
        <f>IF('2a Aggregate costs'!AD$15="-","-",SUM('2a Aggregate costs'!AD$15,'2a Aggregate costs'!AD$16,'2a Aggregate costs'!AD$17,'2a Aggregate costs'!AD$20,'2a Aggregate costs'!AD49)*'3a Demand'!$C$9+'2a Aggregate costs'!AD$18)</f>
        <v>141.38181195709561</v>
      </c>
      <c r="AD24" s="106">
        <f>IF('2a Aggregate costs'!AE$15="-","-",SUM('2a Aggregate costs'!AE$15,'2a Aggregate costs'!AE$16,'2a Aggregate costs'!AE$17,'2a Aggregate costs'!AE$20,'2a Aggregate costs'!AE49)*'3a Demand'!$C$9+'2a Aggregate costs'!AE$18)</f>
        <v>141.38181195709561</v>
      </c>
      <c r="AE24" s="106">
        <f>IF('2a Aggregate costs'!AF$15="-","-",SUM('2a Aggregate costs'!AF$15,'2a Aggregate costs'!AF$16,'2a Aggregate costs'!AF$17,'2a Aggregate costs'!AF$20,'2a Aggregate costs'!AF49)*'3a Demand'!$C$9+'2a Aggregate costs'!AF$18)</f>
        <v>161.60907663720343</v>
      </c>
      <c r="AF24" s="106">
        <f>IF('2a Aggregate costs'!AG$15="-","-",SUM('2a Aggregate costs'!AG$15,'2a Aggregate costs'!AG$16,'2a Aggregate costs'!AG$17,'2a Aggregate costs'!AG$20,'2a Aggregate costs'!AG49)*'3a Demand'!$C$9+'2a Aggregate costs'!AG$18)</f>
        <v>161.60907663720343</v>
      </c>
      <c r="AG24" s="106">
        <f>IF('2a Aggregate costs'!AH$15="-","-",SUM('2a Aggregate costs'!AH$15,'2a Aggregate costs'!AH$16,'2a Aggregate costs'!AH$17,'2a Aggregate costs'!AH$20,'2a Aggregate costs'!AH49)*'3a Demand'!$C$9+'2a Aggregate costs'!AH$18)</f>
        <v>160.45705975864536</v>
      </c>
      <c r="AH24" s="106" t="str">
        <f>IF('2a Aggregate costs'!AI$15="-","-",SUM('2a Aggregate costs'!AI$15,'2a Aggregate costs'!AI$16,'2a Aggregate costs'!AI$17,'2a Aggregate costs'!AI49)*'3a Demand'!$C$9+'2a Aggregate costs'!AI$18)</f>
        <v>-</v>
      </c>
      <c r="AI24" s="106" t="str">
        <f>IF('2a Aggregate costs'!AJ$15="-","-",SUM('2a Aggregate costs'!AJ$15,'2a Aggregate costs'!AJ$16,'2a Aggregate costs'!AJ$17,'2a Aggregate costs'!AJ49)*'3a Demand'!$C$9+'2a Aggregate costs'!AJ$18)</f>
        <v>-</v>
      </c>
      <c r="AJ24" s="106" t="str">
        <f>IF('2a Aggregate costs'!AK$15="-","-",SUM('2a Aggregate costs'!AK$15,'2a Aggregate costs'!AK$16,'2a Aggregate costs'!AK$17,'2a Aggregate costs'!AK49)*'3a Demand'!$C$9+'2a Aggregate costs'!AK$18)</f>
        <v>-</v>
      </c>
      <c r="AK24" s="106" t="str">
        <f>IF('2a Aggregate costs'!AL$15="-","-",SUM('2a Aggregate costs'!AL$15,'2a Aggregate costs'!AL$16,'2a Aggregate costs'!AL$17,'2a Aggregate costs'!AL49)*'3a Demand'!$C$9+'2a Aggregate costs'!AL$18)</f>
        <v>-</v>
      </c>
      <c r="AL24" s="106" t="str">
        <f>IF('2a Aggregate costs'!AM$15="-","-",SUM('2a Aggregate costs'!AM$15,'2a Aggregate costs'!AM$16,'2a Aggregate costs'!AM$17,'2a Aggregate costs'!AM49)*'3a Demand'!$C$9+'2a Aggregate costs'!AM$18)</f>
        <v>-</v>
      </c>
      <c r="AM24" s="106" t="str">
        <f>IF('2a Aggregate costs'!AN$15="-","-",SUM('2a Aggregate costs'!AN$15,'2a Aggregate costs'!AN$16,'2a Aggregate costs'!AN$17,'2a Aggregate costs'!AN49)*'3a Demand'!$C$9+'2a Aggregate costs'!AN$18)</f>
        <v>-</v>
      </c>
      <c r="AN24" s="106" t="str">
        <f>IF('2a Aggregate costs'!AO$15="-","-",SUM('2a Aggregate costs'!AO$15,'2a Aggregate costs'!AO$16,'2a Aggregate costs'!AO$17,'2a Aggregate costs'!AO49)*'3a Demand'!$C$9+'2a Aggregate costs'!AO$18)</f>
        <v>-</v>
      </c>
      <c r="AO24" s="106" t="str">
        <f>IF('2a Aggregate costs'!AP$15="-","-",SUM('2a Aggregate costs'!AP$15,'2a Aggregate costs'!AP$16,'2a Aggregate costs'!AP$17,'2a Aggregate costs'!AP49)*'3a Demand'!$C$9+'2a Aggregate costs'!AP$18)</f>
        <v>-</v>
      </c>
      <c r="AP24" s="106" t="str">
        <f>IF('2a Aggregate costs'!AQ$15="-","-",SUM('2a Aggregate costs'!AQ$15,'2a Aggregate costs'!AQ$16,'2a Aggregate costs'!AQ$17,'2a Aggregate costs'!AQ49)*'3a Demand'!$C$9+'2a Aggregate costs'!AQ$18)</f>
        <v>-</v>
      </c>
      <c r="AQ24" s="106" t="str">
        <f>IF('2a Aggregate costs'!AR$15="-","-",SUM('2a Aggregate costs'!AR$15,'2a Aggregate costs'!AR$16,'2a Aggregate costs'!AR$17,'2a Aggregate costs'!AR49)*'3a Demand'!$C$9+'2a Aggregate costs'!AR$18)</f>
        <v>-</v>
      </c>
      <c r="AR24" s="106" t="str">
        <f>IF('2a Aggregate costs'!AS$15="-","-",SUM('2a Aggregate costs'!AS$15,'2a Aggregate costs'!AS$16,'2a Aggregate costs'!AS$17,'2a Aggregate costs'!AS49)*'3a Demand'!$C$9+'2a Aggregate costs'!AS$18)</f>
        <v>-</v>
      </c>
      <c r="AS24" s="106" t="str">
        <f>IF('2a Aggregate costs'!AT$15="-","-",SUM('2a Aggregate costs'!AT$15,'2a Aggregate costs'!AT$16,'2a Aggregate costs'!AT$17,'2a Aggregate costs'!AT49)*'3a Demand'!$C$9+'2a Aggregate costs'!AT$18)</f>
        <v>-</v>
      </c>
      <c r="AT24" s="106" t="str">
        <f>IF('2a Aggregate costs'!AU$15="-","-",SUM('2a Aggregate costs'!AU$15,'2a Aggregate costs'!AU$16,'2a Aggregate costs'!AU$17,'2a Aggregate costs'!AU49)*'3a Demand'!$C$9+'2a Aggregate costs'!AU$18)</f>
        <v>-</v>
      </c>
      <c r="AU24" s="106" t="str">
        <f>IF('2a Aggregate costs'!AV$15="-","-",SUM('2a Aggregate costs'!AV$15,'2a Aggregate costs'!AV$16,'2a Aggregate costs'!AV$17,'2a Aggregate costs'!AV49)*'3a Demand'!$C$9+'2a Aggregate costs'!AV$18)</f>
        <v>-</v>
      </c>
      <c r="AV24" s="106" t="str">
        <f>IF('2a Aggregate costs'!AW$15="-","-",SUM('2a Aggregate costs'!AW$15,'2a Aggregate costs'!AW$16,'2a Aggregate costs'!AW$17,'2a Aggregate costs'!AW49)*'3a Demand'!$C$9+'2a Aggregate costs'!AW$18)</f>
        <v>-</v>
      </c>
      <c r="AW24" s="106" t="str">
        <f>IF('2a Aggregate costs'!AX$15="-","-",SUM('2a Aggregate costs'!AX$15,'2a Aggregate costs'!AX$16,'2a Aggregate costs'!AX$17,'2a Aggregate costs'!AX49)*'3a Demand'!$C$9+'2a Aggregate costs'!AX$18)</f>
        <v>-</v>
      </c>
      <c r="AX24" s="106" t="str">
        <f>IF('2a Aggregate costs'!AY$15="-","-",SUM('2a Aggregate costs'!AY$15,'2a Aggregate costs'!AY$16,'2a Aggregate costs'!AY$17,'2a Aggregate costs'!AY49)*'3a Demand'!$C$9+'2a Aggregate costs'!AY$18)</f>
        <v>-</v>
      </c>
      <c r="AY24" s="106" t="str">
        <f>IF('2a Aggregate costs'!AZ$15="-","-",SUM('2a Aggregate costs'!AZ$15,'2a Aggregate costs'!AZ$16,'2a Aggregate costs'!AZ$17,'2a Aggregate costs'!AZ49)*'3a Demand'!$C$9+'2a Aggregate costs'!AZ$18)</f>
        <v>-</v>
      </c>
      <c r="AZ24" s="106" t="str">
        <f>IF('2a Aggregate costs'!BA$15="-","-",SUM('2a Aggregate costs'!BA$15,'2a Aggregate costs'!BA$16,'2a Aggregate costs'!BA$17,'2a Aggregate costs'!BA49)*'3a Demand'!$C$9+'2a Aggregate costs'!BA$18)</f>
        <v>-</v>
      </c>
      <c r="BA24" s="106" t="str">
        <f>IF('2a Aggregate costs'!BB$15="-","-",SUM('2a Aggregate costs'!BB$15,'2a Aggregate costs'!BB$16,'2a Aggregate costs'!BB$17,'2a Aggregate costs'!BB49)*'3a Demand'!$C$9+'2a Aggregate costs'!BB$18)</f>
        <v>-</v>
      </c>
      <c r="BB24" s="106" t="str">
        <f>IF('2a Aggregate costs'!BC$15="-","-",SUM('2a Aggregate costs'!BC$15,'2a Aggregate costs'!BC$16,'2a Aggregate costs'!BC$17,'2a Aggregate costs'!BC49)*'3a Demand'!$C$9+'2a Aggregate costs'!BC$18)</f>
        <v>-</v>
      </c>
      <c r="BC24" s="106" t="str">
        <f>IF('2a Aggregate costs'!BD$15="-","-",SUM('2a Aggregate costs'!BD$15,'2a Aggregate costs'!BD$16,'2a Aggregate costs'!BD$17,'2a Aggregate costs'!BD49)*'3a Demand'!$C$9+'2a Aggregate costs'!BD$18)</f>
        <v>-</v>
      </c>
      <c r="BD24" s="106" t="str">
        <f>IF('2a Aggregate costs'!BE$15="-","-",SUM('2a Aggregate costs'!BE$15,'2a Aggregate costs'!BE$16,'2a Aggregate costs'!BE$17,'2a Aggregate costs'!BE49)*'3a Demand'!$C$9+'2a Aggregate costs'!BE$18)</f>
        <v>-</v>
      </c>
      <c r="BE24" s="106" t="str">
        <f>IF('2a Aggregate costs'!BF$15="-","-",SUM('2a Aggregate costs'!BF$15,'2a Aggregate costs'!BF$16,'2a Aggregate costs'!BF$17,'2a Aggregate costs'!BF49)*'3a Demand'!$C$9+'2a Aggregate costs'!BF$18)</f>
        <v>-</v>
      </c>
    </row>
    <row r="25" spans="1:57" ht="12.75" customHeight="1">
      <c r="A25" s="14"/>
      <c r="B25" s="339"/>
      <c r="C25" s="108" t="s">
        <v>239</v>
      </c>
      <c r="D25" s="341"/>
      <c r="E25" s="342"/>
      <c r="F25" s="28"/>
      <c r="G25" s="106">
        <f>IF('2a Aggregate costs'!H$15="-","-",SUM('2a Aggregate costs'!H$15,'2a Aggregate costs'!H$16,'2a Aggregate costs'!H$17,'2a Aggregate costs'!H$20,'2a Aggregate costs'!H50)*'3a Demand'!$C$9+'2a Aggregate costs'!H$18)</f>
        <v>68.539550896779375</v>
      </c>
      <c r="H25" s="106">
        <f>IF('2a Aggregate costs'!I$15="-","-",SUM('2a Aggregate costs'!I$15,'2a Aggregate costs'!I$16,'2a Aggregate costs'!I$17,'2a Aggregate costs'!I$20,'2a Aggregate costs'!I50)*'3a Demand'!$C$9+'2a Aggregate costs'!I$18)</f>
        <v>68.5197239186556</v>
      </c>
      <c r="I25" s="106">
        <f>IF('2a Aggregate costs'!J$15="-","-",SUM('2a Aggregate costs'!J$15,'2a Aggregate costs'!J$16,'2a Aggregate costs'!J$17,'2a Aggregate costs'!J$20,'2a Aggregate costs'!J50)*'3a Demand'!$C$9+'2a Aggregate costs'!J$18)</f>
        <v>83.588374818522794</v>
      </c>
      <c r="J25" s="106">
        <f>IF('2a Aggregate costs'!K$15="-","-",SUM('2a Aggregate costs'!K$15,'2a Aggregate costs'!K$16,'2a Aggregate costs'!K$17,'2a Aggregate costs'!K$20,'2a Aggregate costs'!K50)*'3a Demand'!$C$9+'2a Aggregate costs'!K$18)</f>
        <v>83.510390798210835</v>
      </c>
      <c r="K25" s="106">
        <f>IF('2a Aggregate costs'!L$15="-","-",SUM('2a Aggregate costs'!L$15,'2a Aggregate costs'!L$16,'2a Aggregate costs'!L$17,'2a Aggregate costs'!L$20,'2a Aggregate costs'!L50)*'3a Demand'!$C$9+'2a Aggregate costs'!L$18)</f>
        <v>88.889940178750891</v>
      </c>
      <c r="L25" s="106">
        <f>IF('2a Aggregate costs'!M$15="-","-",SUM('2a Aggregate costs'!M$15,'2a Aggregate costs'!M$16,'2a Aggregate costs'!M$17,'2a Aggregate costs'!M$20,'2a Aggregate costs'!M50)*'3a Demand'!$C$9+'2a Aggregate costs'!M$18)</f>
        <v>89.205202312573178</v>
      </c>
      <c r="M25" s="106">
        <f>IF('2a Aggregate costs'!N$15="-","-",SUM('2a Aggregate costs'!N$15,'2a Aggregate costs'!N$16,'2a Aggregate costs'!N$17,'2a Aggregate costs'!N$20,'2a Aggregate costs'!N50)*'3a Demand'!$C$9+'2a Aggregate costs'!N$18)</f>
        <v>103.17088658516163</v>
      </c>
      <c r="N25" s="106">
        <f>IF('2a Aggregate costs'!O$15="-","-",SUM('2a Aggregate costs'!O$15,'2a Aggregate costs'!O$16,'2a Aggregate costs'!O$17,'2a Aggregate costs'!O$20,'2a Aggregate costs'!O50)*'3a Demand'!$C$9+'2a Aggregate costs'!O$18)</f>
        <v>103.23964607013669</v>
      </c>
      <c r="O25" s="84"/>
      <c r="P25" s="106">
        <f>IF('2a Aggregate costs'!Q$15="-","-",SUM('2a Aggregate costs'!Q$15,'2a Aggregate costs'!Q$16,'2a Aggregate costs'!Q$17,'2a Aggregate costs'!Q$20,'2a Aggregate costs'!Q50)*'3a Demand'!$C$9+'2a Aggregate costs'!Q$18)</f>
        <v>103.23964607013669</v>
      </c>
      <c r="Q25" s="106">
        <f>IF('2a Aggregate costs'!R$15="-","-",SUM('2a Aggregate costs'!R$15,'2a Aggregate costs'!R$16,'2a Aggregate costs'!R$17,'2a Aggregate costs'!R$20,'2a Aggregate costs'!R50)*'3a Demand'!$C$9+'2a Aggregate costs'!R$18)</f>
        <v>110.37504353598116</v>
      </c>
      <c r="R25" s="106">
        <f>IF('2a Aggregate costs'!S$15="-","-",SUM('2a Aggregate costs'!S$15,'2a Aggregate costs'!S$16,'2a Aggregate costs'!S$17,'2a Aggregate costs'!S$20,'2a Aggregate costs'!S50)*'3a Demand'!$C$9+'2a Aggregate costs'!S$18)</f>
        <v>111.68549842027564</v>
      </c>
      <c r="S25" s="106">
        <f>IF('2a Aggregate costs'!T$15="-","-",SUM('2a Aggregate costs'!T$15,'2a Aggregate costs'!T$16,'2a Aggregate costs'!T$17,'2a Aggregate costs'!T$20,'2a Aggregate costs'!T50)*'3a Demand'!$C$9+'2a Aggregate costs'!T$18)</f>
        <v>114.87963726752957</v>
      </c>
      <c r="T25" s="106">
        <f>IF('2a Aggregate costs'!U$15="-","-",SUM('2a Aggregate costs'!U$15,'2a Aggregate costs'!U$16,'2a Aggregate costs'!U$17,'2a Aggregate costs'!U$20,'2a Aggregate costs'!U50)*'3a Demand'!$C$9+'2a Aggregate costs'!U$18)</f>
        <v>114.39430782369746</v>
      </c>
      <c r="U25" s="106">
        <f>IF('2a Aggregate costs'!V$15="-","-",SUM('2a Aggregate costs'!V$15,'2a Aggregate costs'!V$16,'2a Aggregate costs'!V$17,'2a Aggregate costs'!V$20,'2a Aggregate costs'!V50)*'3a Demand'!$C$9+'2a Aggregate costs'!V$18)</f>
        <v>121.01750784944342</v>
      </c>
      <c r="V25" s="106">
        <f>IF('2a Aggregate costs'!W$15="-","-",SUM('2a Aggregate costs'!W$15,'2a Aggregate costs'!W$16,'2a Aggregate costs'!W$17,'2a Aggregate costs'!W$20,'2a Aggregate costs'!W50)*'3a Demand'!$C$9+'2a Aggregate costs'!W$18)</f>
        <v>120.42817308134462</v>
      </c>
      <c r="W25" s="106">
        <f>IF('2a Aggregate costs'!X$15="-","-",SUM('2a Aggregate costs'!X$15,'2a Aggregate costs'!X$16,'2a Aggregate costs'!X$17,'2a Aggregate costs'!X$20,'2a Aggregate costs'!X50)*'3a Demand'!$C$9+'2a Aggregate costs'!X$18)</f>
        <v>126.53507412297992</v>
      </c>
      <c r="X25" s="84"/>
      <c r="Y25" s="106">
        <f>IF('2a Aggregate costs'!Z$15="-","-",SUM('2a Aggregate costs'!Z$15,'2a Aggregate costs'!Z$16,'2a Aggregate costs'!Z$17,'2a Aggregate costs'!Z$20,'2a Aggregate costs'!Z50)*'3a Demand'!$C$9+'2a Aggregate costs'!Z$18)</f>
        <v>126.53507412297992</v>
      </c>
      <c r="Z25" s="106">
        <f>IF('2a Aggregate costs'!AA$15="-","-",SUM('2a Aggregate costs'!AA$15,'2a Aggregate costs'!AA$16,'2a Aggregate costs'!AA$17,'2a Aggregate costs'!AA$20,'2a Aggregate costs'!AA50)*'3a Demand'!$C$9+'2a Aggregate costs'!AA$18)</f>
        <v>125.46212437871127</v>
      </c>
      <c r="AA25" s="106">
        <f>IF('2a Aggregate costs'!AB$15="-","-",SUM('2a Aggregate costs'!AB$15,'2a Aggregate costs'!AB$16,'2a Aggregate costs'!AB$17,'2a Aggregate costs'!AB$20,'2a Aggregate costs'!AB50)*'3a Demand'!$C$9+'2a Aggregate costs'!AB$18)</f>
        <v>139.67798529916868</v>
      </c>
      <c r="AB25" s="106">
        <f>IF('2a Aggregate costs'!AC$15="-","-",SUM('2a Aggregate costs'!AC$15,'2a Aggregate costs'!AC$16,'2a Aggregate costs'!AC$17,'2a Aggregate costs'!AC$20,'2a Aggregate costs'!AC50)*'3a Demand'!$C$9+'2a Aggregate costs'!AC$18)</f>
        <v>139.67798529916868</v>
      </c>
      <c r="AC25" s="106">
        <f>IF('2a Aggregate costs'!AD$15="-","-",SUM('2a Aggregate costs'!AD$15,'2a Aggregate costs'!AD$16,'2a Aggregate costs'!AD$17,'2a Aggregate costs'!AD$20,'2a Aggregate costs'!AD50)*'3a Demand'!$C$9+'2a Aggregate costs'!AD$18)</f>
        <v>141.3572294056772</v>
      </c>
      <c r="AD25" s="106">
        <f>IF('2a Aggregate costs'!AE$15="-","-",SUM('2a Aggregate costs'!AE$15,'2a Aggregate costs'!AE$16,'2a Aggregate costs'!AE$17,'2a Aggregate costs'!AE$20,'2a Aggregate costs'!AE50)*'3a Demand'!$C$9+'2a Aggregate costs'!AE$18)</f>
        <v>141.3572294056772</v>
      </c>
      <c r="AE25" s="106">
        <f>IF('2a Aggregate costs'!AF$15="-","-",SUM('2a Aggregate costs'!AF$15,'2a Aggregate costs'!AF$16,'2a Aggregate costs'!AF$17,'2a Aggregate costs'!AF$20,'2a Aggregate costs'!AF50)*'3a Demand'!$C$9+'2a Aggregate costs'!AF$18)</f>
        <v>161.57652302456279</v>
      </c>
      <c r="AF25" s="106">
        <f>IF('2a Aggregate costs'!AG$15="-","-",SUM('2a Aggregate costs'!AG$15,'2a Aggregate costs'!AG$16,'2a Aggregate costs'!AG$17,'2a Aggregate costs'!AG$20,'2a Aggregate costs'!AG50)*'3a Demand'!$C$9+'2a Aggregate costs'!AG$18)</f>
        <v>161.57652302456279</v>
      </c>
      <c r="AG25" s="106">
        <f>IF('2a Aggregate costs'!AH$15="-","-",SUM('2a Aggregate costs'!AH$15,'2a Aggregate costs'!AH$16,'2a Aggregate costs'!AH$17,'2a Aggregate costs'!AH$20,'2a Aggregate costs'!AH50)*'3a Demand'!$C$9+'2a Aggregate costs'!AH$18)</f>
        <v>160.42692807521527</v>
      </c>
      <c r="AH25" s="106" t="str">
        <f>IF('2a Aggregate costs'!AI$15="-","-",SUM('2a Aggregate costs'!AI$15,'2a Aggregate costs'!AI$16,'2a Aggregate costs'!AI$17,'2a Aggregate costs'!AI50)*'3a Demand'!$C$9+'2a Aggregate costs'!AI$18)</f>
        <v>-</v>
      </c>
      <c r="AI25" s="106" t="str">
        <f>IF('2a Aggregate costs'!AJ$15="-","-",SUM('2a Aggregate costs'!AJ$15,'2a Aggregate costs'!AJ$16,'2a Aggregate costs'!AJ$17,'2a Aggregate costs'!AJ50)*'3a Demand'!$C$9+'2a Aggregate costs'!AJ$18)</f>
        <v>-</v>
      </c>
      <c r="AJ25" s="106" t="str">
        <f>IF('2a Aggregate costs'!AK$15="-","-",SUM('2a Aggregate costs'!AK$15,'2a Aggregate costs'!AK$16,'2a Aggregate costs'!AK$17,'2a Aggregate costs'!AK50)*'3a Demand'!$C$9+'2a Aggregate costs'!AK$18)</f>
        <v>-</v>
      </c>
      <c r="AK25" s="106" t="str">
        <f>IF('2a Aggregate costs'!AL$15="-","-",SUM('2a Aggregate costs'!AL$15,'2a Aggregate costs'!AL$16,'2a Aggregate costs'!AL$17,'2a Aggregate costs'!AL50)*'3a Demand'!$C$9+'2a Aggregate costs'!AL$18)</f>
        <v>-</v>
      </c>
      <c r="AL25" s="106" t="str">
        <f>IF('2a Aggregate costs'!AM$15="-","-",SUM('2a Aggregate costs'!AM$15,'2a Aggregate costs'!AM$16,'2a Aggregate costs'!AM$17,'2a Aggregate costs'!AM50)*'3a Demand'!$C$9+'2a Aggregate costs'!AM$18)</f>
        <v>-</v>
      </c>
      <c r="AM25" s="106" t="str">
        <f>IF('2a Aggregate costs'!AN$15="-","-",SUM('2a Aggregate costs'!AN$15,'2a Aggregate costs'!AN$16,'2a Aggregate costs'!AN$17,'2a Aggregate costs'!AN50)*'3a Demand'!$C$9+'2a Aggregate costs'!AN$18)</f>
        <v>-</v>
      </c>
      <c r="AN25" s="106" t="str">
        <f>IF('2a Aggregate costs'!AO$15="-","-",SUM('2a Aggregate costs'!AO$15,'2a Aggregate costs'!AO$16,'2a Aggregate costs'!AO$17,'2a Aggregate costs'!AO50)*'3a Demand'!$C$9+'2a Aggregate costs'!AO$18)</f>
        <v>-</v>
      </c>
      <c r="AO25" s="106" t="str">
        <f>IF('2a Aggregate costs'!AP$15="-","-",SUM('2a Aggregate costs'!AP$15,'2a Aggregate costs'!AP$16,'2a Aggregate costs'!AP$17,'2a Aggregate costs'!AP50)*'3a Demand'!$C$9+'2a Aggregate costs'!AP$18)</f>
        <v>-</v>
      </c>
      <c r="AP25" s="106" t="str">
        <f>IF('2a Aggregate costs'!AQ$15="-","-",SUM('2a Aggregate costs'!AQ$15,'2a Aggregate costs'!AQ$16,'2a Aggregate costs'!AQ$17,'2a Aggregate costs'!AQ50)*'3a Demand'!$C$9+'2a Aggregate costs'!AQ$18)</f>
        <v>-</v>
      </c>
      <c r="AQ25" s="106" t="str">
        <f>IF('2a Aggregate costs'!AR$15="-","-",SUM('2a Aggregate costs'!AR$15,'2a Aggregate costs'!AR$16,'2a Aggregate costs'!AR$17,'2a Aggregate costs'!AR50)*'3a Demand'!$C$9+'2a Aggregate costs'!AR$18)</f>
        <v>-</v>
      </c>
      <c r="AR25" s="106" t="str">
        <f>IF('2a Aggregate costs'!AS$15="-","-",SUM('2a Aggregate costs'!AS$15,'2a Aggregate costs'!AS$16,'2a Aggregate costs'!AS$17,'2a Aggregate costs'!AS50)*'3a Demand'!$C$9+'2a Aggregate costs'!AS$18)</f>
        <v>-</v>
      </c>
      <c r="AS25" s="106" t="str">
        <f>IF('2a Aggregate costs'!AT$15="-","-",SUM('2a Aggregate costs'!AT$15,'2a Aggregate costs'!AT$16,'2a Aggregate costs'!AT$17,'2a Aggregate costs'!AT50)*'3a Demand'!$C$9+'2a Aggregate costs'!AT$18)</f>
        <v>-</v>
      </c>
      <c r="AT25" s="106" t="str">
        <f>IF('2a Aggregate costs'!AU$15="-","-",SUM('2a Aggregate costs'!AU$15,'2a Aggregate costs'!AU$16,'2a Aggregate costs'!AU$17,'2a Aggregate costs'!AU50)*'3a Demand'!$C$9+'2a Aggregate costs'!AU$18)</f>
        <v>-</v>
      </c>
      <c r="AU25" s="106" t="str">
        <f>IF('2a Aggregate costs'!AV$15="-","-",SUM('2a Aggregate costs'!AV$15,'2a Aggregate costs'!AV$16,'2a Aggregate costs'!AV$17,'2a Aggregate costs'!AV50)*'3a Demand'!$C$9+'2a Aggregate costs'!AV$18)</f>
        <v>-</v>
      </c>
      <c r="AV25" s="106" t="str">
        <f>IF('2a Aggregate costs'!AW$15="-","-",SUM('2a Aggregate costs'!AW$15,'2a Aggregate costs'!AW$16,'2a Aggregate costs'!AW$17,'2a Aggregate costs'!AW50)*'3a Demand'!$C$9+'2a Aggregate costs'!AW$18)</f>
        <v>-</v>
      </c>
      <c r="AW25" s="106" t="str">
        <f>IF('2a Aggregate costs'!AX$15="-","-",SUM('2a Aggregate costs'!AX$15,'2a Aggregate costs'!AX$16,'2a Aggregate costs'!AX$17,'2a Aggregate costs'!AX50)*'3a Demand'!$C$9+'2a Aggregate costs'!AX$18)</f>
        <v>-</v>
      </c>
      <c r="AX25" s="106" t="str">
        <f>IF('2a Aggregate costs'!AY$15="-","-",SUM('2a Aggregate costs'!AY$15,'2a Aggregate costs'!AY$16,'2a Aggregate costs'!AY$17,'2a Aggregate costs'!AY50)*'3a Demand'!$C$9+'2a Aggregate costs'!AY$18)</f>
        <v>-</v>
      </c>
      <c r="AY25" s="106" t="str">
        <f>IF('2a Aggregate costs'!AZ$15="-","-",SUM('2a Aggregate costs'!AZ$15,'2a Aggregate costs'!AZ$16,'2a Aggregate costs'!AZ$17,'2a Aggregate costs'!AZ50)*'3a Demand'!$C$9+'2a Aggregate costs'!AZ$18)</f>
        <v>-</v>
      </c>
      <c r="AZ25" s="106" t="str">
        <f>IF('2a Aggregate costs'!BA$15="-","-",SUM('2a Aggregate costs'!BA$15,'2a Aggregate costs'!BA$16,'2a Aggregate costs'!BA$17,'2a Aggregate costs'!BA50)*'3a Demand'!$C$9+'2a Aggregate costs'!BA$18)</f>
        <v>-</v>
      </c>
      <c r="BA25" s="106" t="str">
        <f>IF('2a Aggregate costs'!BB$15="-","-",SUM('2a Aggregate costs'!BB$15,'2a Aggregate costs'!BB$16,'2a Aggregate costs'!BB$17,'2a Aggregate costs'!BB50)*'3a Demand'!$C$9+'2a Aggregate costs'!BB$18)</f>
        <v>-</v>
      </c>
      <c r="BB25" s="106" t="str">
        <f>IF('2a Aggregate costs'!BC$15="-","-",SUM('2a Aggregate costs'!BC$15,'2a Aggregate costs'!BC$16,'2a Aggregate costs'!BC$17,'2a Aggregate costs'!BC50)*'3a Demand'!$C$9+'2a Aggregate costs'!BC$18)</f>
        <v>-</v>
      </c>
      <c r="BC25" s="106" t="str">
        <f>IF('2a Aggregate costs'!BD$15="-","-",SUM('2a Aggregate costs'!BD$15,'2a Aggregate costs'!BD$16,'2a Aggregate costs'!BD$17,'2a Aggregate costs'!BD50)*'3a Demand'!$C$9+'2a Aggregate costs'!BD$18)</f>
        <v>-</v>
      </c>
      <c r="BD25" s="106" t="str">
        <f>IF('2a Aggregate costs'!BE$15="-","-",SUM('2a Aggregate costs'!BE$15,'2a Aggregate costs'!BE$16,'2a Aggregate costs'!BE$17,'2a Aggregate costs'!BE50)*'3a Demand'!$C$9+'2a Aggregate costs'!BE$18)</f>
        <v>-</v>
      </c>
      <c r="BE25" s="106" t="str">
        <f>IF('2a Aggregate costs'!BF$15="-","-",SUM('2a Aggregate costs'!BF$15,'2a Aggregate costs'!BF$16,'2a Aggregate costs'!BF$17,'2a Aggregate costs'!BF50)*'3a Demand'!$C$9+'2a Aggregate costs'!BF$18)</f>
        <v>-</v>
      </c>
    </row>
    <row r="26" spans="1:57" ht="12.75" customHeight="1">
      <c r="A26" s="14"/>
      <c r="B26" s="339"/>
      <c r="C26" s="108" t="s">
        <v>240</v>
      </c>
      <c r="D26" s="341"/>
      <c r="E26" s="342"/>
      <c r="F26" s="28"/>
      <c r="G26" s="106">
        <f>IF('2a Aggregate costs'!H$15="-","-",SUM('2a Aggregate costs'!H$15,'2a Aggregate costs'!H$16,'2a Aggregate costs'!H$17,'2a Aggregate costs'!H$20,'2a Aggregate costs'!H51)*'3a Demand'!$C$9+'2a Aggregate costs'!H$18)</f>
        <v>68.566257480138134</v>
      </c>
      <c r="H26" s="106">
        <f>IF('2a Aggregate costs'!I$15="-","-",SUM('2a Aggregate costs'!I$15,'2a Aggregate costs'!I$16,'2a Aggregate costs'!I$17,'2a Aggregate costs'!I$20,'2a Aggregate costs'!I51)*'3a Demand'!$C$9+'2a Aggregate costs'!I$18)</f>
        <v>68.54600222473897</v>
      </c>
      <c r="I26" s="106">
        <f>IF('2a Aggregate costs'!J$15="-","-",SUM('2a Aggregate costs'!J$15,'2a Aggregate costs'!J$16,'2a Aggregate costs'!J$17,'2a Aggregate costs'!J$20,'2a Aggregate costs'!J51)*'3a Demand'!$C$9+'2a Aggregate costs'!J$18)</f>
        <v>83.615283803952153</v>
      </c>
      <c r="J26" s="106">
        <f>IF('2a Aggregate costs'!K$15="-","-",SUM('2a Aggregate costs'!K$15,'2a Aggregate costs'!K$16,'2a Aggregate costs'!K$17,'2a Aggregate costs'!K$20,'2a Aggregate costs'!K51)*'3a Demand'!$C$9+'2a Aggregate costs'!K$18)</f>
        <v>83.538465579558803</v>
      </c>
      <c r="K26" s="106">
        <f>IF('2a Aggregate costs'!L$15="-","-",SUM('2a Aggregate costs'!L$15,'2a Aggregate costs'!L$16,'2a Aggregate costs'!L$17,'2a Aggregate costs'!L$20,'2a Aggregate costs'!L51)*'3a Demand'!$C$9+'2a Aggregate costs'!L$18)</f>
        <v>88.918520306163103</v>
      </c>
      <c r="L26" s="106">
        <f>IF('2a Aggregate costs'!M$15="-","-",SUM('2a Aggregate costs'!M$15,'2a Aggregate costs'!M$16,'2a Aggregate costs'!M$17,'2a Aggregate costs'!M$20,'2a Aggregate costs'!M51)*'3a Demand'!$C$9+'2a Aggregate costs'!M$18)</f>
        <v>89.23326131407083</v>
      </c>
      <c r="M26" s="106">
        <f>IF('2a Aggregate costs'!N$15="-","-",SUM('2a Aggregate costs'!N$15,'2a Aggregate costs'!N$16,'2a Aggregate costs'!N$17,'2a Aggregate costs'!N$20,'2a Aggregate costs'!N51)*'3a Demand'!$C$9+'2a Aggregate costs'!N$18)</f>
        <v>103.19313190317045</v>
      </c>
      <c r="N26" s="106">
        <f>IF('2a Aggregate costs'!O$15="-","-",SUM('2a Aggregate costs'!O$15,'2a Aggregate costs'!O$16,'2a Aggregate costs'!O$17,'2a Aggregate costs'!O$20,'2a Aggregate costs'!O51)*'3a Demand'!$C$9+'2a Aggregate costs'!O$18)</f>
        <v>103.26238053200336</v>
      </c>
      <c r="O26" s="84"/>
      <c r="P26" s="106">
        <f>IF('2a Aggregate costs'!Q$15="-","-",SUM('2a Aggregate costs'!Q$15,'2a Aggregate costs'!Q$16,'2a Aggregate costs'!Q$17,'2a Aggregate costs'!Q$20,'2a Aggregate costs'!Q51)*'3a Demand'!$C$9+'2a Aggregate costs'!Q$18)</f>
        <v>103.26238053200336</v>
      </c>
      <c r="Q26" s="106">
        <f>IF('2a Aggregate costs'!R$15="-","-",SUM('2a Aggregate costs'!R$15,'2a Aggregate costs'!R$16,'2a Aggregate costs'!R$17,'2a Aggregate costs'!R$20,'2a Aggregate costs'!R51)*'3a Demand'!$C$9+'2a Aggregate costs'!R$18)</f>
        <v>110.39362986281387</v>
      </c>
      <c r="R26" s="106">
        <f>IF('2a Aggregate costs'!S$15="-","-",SUM('2a Aggregate costs'!S$15,'2a Aggregate costs'!S$16,'2a Aggregate costs'!S$17,'2a Aggregate costs'!S$20,'2a Aggregate costs'!S51)*'3a Demand'!$C$9+'2a Aggregate costs'!S$18)</f>
        <v>111.70476541113041</v>
      </c>
      <c r="S26" s="106">
        <f>IF('2a Aggregate costs'!T$15="-","-",SUM('2a Aggregate costs'!T$15,'2a Aggregate costs'!T$16,'2a Aggregate costs'!T$17,'2a Aggregate costs'!T$20,'2a Aggregate costs'!T51)*'3a Demand'!$C$9+'2a Aggregate costs'!T$18)</f>
        <v>114.9046356255967</v>
      </c>
      <c r="T26" s="106">
        <f>IF('2a Aggregate costs'!U$15="-","-",SUM('2a Aggregate costs'!U$15,'2a Aggregate costs'!U$16,'2a Aggregate costs'!U$17,'2a Aggregate costs'!U$20,'2a Aggregate costs'!U51)*'3a Demand'!$C$9+'2a Aggregate costs'!U$18)</f>
        <v>114.42248377213858</v>
      </c>
      <c r="U26" s="106">
        <f>IF('2a Aggregate costs'!V$15="-","-",SUM('2a Aggregate costs'!V$15,'2a Aggregate costs'!V$16,'2a Aggregate costs'!V$17,'2a Aggregate costs'!V$20,'2a Aggregate costs'!V51)*'3a Demand'!$C$9+'2a Aggregate costs'!V$18)</f>
        <v>121.06347608883701</v>
      </c>
      <c r="V26" s="106">
        <f>IF('2a Aggregate costs'!W$15="-","-",SUM('2a Aggregate costs'!W$15,'2a Aggregate costs'!W$16,'2a Aggregate costs'!W$17,'2a Aggregate costs'!W$20,'2a Aggregate costs'!W51)*'3a Demand'!$C$9+'2a Aggregate costs'!W$18)</f>
        <v>120.47092116189678</v>
      </c>
      <c r="W26" s="106">
        <f>IF('2a Aggregate costs'!X$15="-","-",SUM('2a Aggregate costs'!X$15,'2a Aggregate costs'!X$16,'2a Aggregate costs'!X$17,'2a Aggregate costs'!X$20,'2a Aggregate costs'!X51)*'3a Demand'!$C$9+'2a Aggregate costs'!X$18)</f>
        <v>126.58490194252974</v>
      </c>
      <c r="X26" s="84"/>
      <c r="Y26" s="106">
        <f>IF('2a Aggregate costs'!Z$15="-","-",SUM('2a Aggregate costs'!Z$15,'2a Aggregate costs'!Z$16,'2a Aggregate costs'!Z$17,'2a Aggregate costs'!Z$20,'2a Aggregate costs'!Z51)*'3a Demand'!$C$9+'2a Aggregate costs'!Z$18)</f>
        <v>126.58490194252974</v>
      </c>
      <c r="Z26" s="106">
        <f>IF('2a Aggregate costs'!AA$15="-","-",SUM('2a Aggregate costs'!AA$15,'2a Aggregate costs'!AA$16,'2a Aggregate costs'!AA$17,'2a Aggregate costs'!AA$20,'2a Aggregate costs'!AA51)*'3a Demand'!$C$9+'2a Aggregate costs'!AA$18)</f>
        <v>125.51006076203592</v>
      </c>
      <c r="AA26" s="106">
        <f>IF('2a Aggregate costs'!AB$15="-","-",SUM('2a Aggregate costs'!AB$15,'2a Aggregate costs'!AB$16,'2a Aggregate costs'!AB$17,'2a Aggregate costs'!AB$20,'2a Aggregate costs'!AB51)*'3a Demand'!$C$9+'2a Aggregate costs'!AB$18)</f>
        <v>139.73380995006059</v>
      </c>
      <c r="AB26" s="106">
        <f>IF('2a Aggregate costs'!AC$15="-","-",SUM('2a Aggregate costs'!AC$15,'2a Aggregate costs'!AC$16,'2a Aggregate costs'!AC$17,'2a Aggregate costs'!AC$20,'2a Aggregate costs'!AC51)*'3a Demand'!$C$9+'2a Aggregate costs'!AC$18)</f>
        <v>139.73380995006059</v>
      </c>
      <c r="AC26" s="106">
        <f>IF('2a Aggregate costs'!AD$15="-","-",SUM('2a Aggregate costs'!AD$15,'2a Aggregate costs'!AD$16,'2a Aggregate costs'!AD$17,'2a Aggregate costs'!AD$20,'2a Aggregate costs'!AD51)*'3a Demand'!$C$9+'2a Aggregate costs'!AD$18)</f>
        <v>141.40812443429675</v>
      </c>
      <c r="AD26" s="106">
        <f>IF('2a Aggregate costs'!AE$15="-","-",SUM('2a Aggregate costs'!AE$15,'2a Aggregate costs'!AE$16,'2a Aggregate costs'!AE$17,'2a Aggregate costs'!AE$20,'2a Aggregate costs'!AE51)*'3a Demand'!$C$9+'2a Aggregate costs'!AE$18)</f>
        <v>141.40812443429675</v>
      </c>
      <c r="AE26" s="106">
        <f>IF('2a Aggregate costs'!AF$15="-","-",SUM('2a Aggregate costs'!AF$15,'2a Aggregate costs'!AF$16,'2a Aggregate costs'!AF$17,'2a Aggregate costs'!AF$20,'2a Aggregate costs'!AF51)*'3a Demand'!$C$9+'2a Aggregate costs'!AF$18)</f>
        <v>161.63162390219151</v>
      </c>
      <c r="AF26" s="106">
        <f>IF('2a Aggregate costs'!AG$15="-","-",SUM('2a Aggregate costs'!AG$15,'2a Aggregate costs'!AG$16,'2a Aggregate costs'!AG$17,'2a Aggregate costs'!AG$20,'2a Aggregate costs'!AG51)*'3a Demand'!$C$9+'2a Aggregate costs'!AG$18)</f>
        <v>161.63162390219151</v>
      </c>
      <c r="AG26" s="106">
        <f>IF('2a Aggregate costs'!AH$15="-","-",SUM('2a Aggregate costs'!AH$15,'2a Aggregate costs'!AH$16,'2a Aggregate costs'!AH$17,'2a Aggregate costs'!AH$20,'2a Aggregate costs'!AH51)*'3a Demand'!$C$9+'2a Aggregate costs'!AH$18)</f>
        <v>160.49217338608389</v>
      </c>
      <c r="AH26" s="106" t="str">
        <f>IF('2a Aggregate costs'!AI$15="-","-",SUM('2a Aggregate costs'!AI$15,'2a Aggregate costs'!AI$16,'2a Aggregate costs'!AI$17,'2a Aggregate costs'!AI51)*'3a Demand'!$C$9+'2a Aggregate costs'!AI$18)</f>
        <v>-</v>
      </c>
      <c r="AI26" s="106" t="str">
        <f>IF('2a Aggregate costs'!AJ$15="-","-",SUM('2a Aggregate costs'!AJ$15,'2a Aggregate costs'!AJ$16,'2a Aggregate costs'!AJ$17,'2a Aggregate costs'!AJ51)*'3a Demand'!$C$9+'2a Aggregate costs'!AJ$18)</f>
        <v>-</v>
      </c>
      <c r="AJ26" s="106" t="str">
        <f>IF('2a Aggregate costs'!AK$15="-","-",SUM('2a Aggregate costs'!AK$15,'2a Aggregate costs'!AK$16,'2a Aggregate costs'!AK$17,'2a Aggregate costs'!AK51)*'3a Demand'!$C$9+'2a Aggregate costs'!AK$18)</f>
        <v>-</v>
      </c>
      <c r="AK26" s="106" t="str">
        <f>IF('2a Aggregate costs'!AL$15="-","-",SUM('2a Aggregate costs'!AL$15,'2a Aggregate costs'!AL$16,'2a Aggregate costs'!AL$17,'2a Aggregate costs'!AL51)*'3a Demand'!$C$9+'2a Aggregate costs'!AL$18)</f>
        <v>-</v>
      </c>
      <c r="AL26" s="106" t="str">
        <f>IF('2a Aggregate costs'!AM$15="-","-",SUM('2a Aggregate costs'!AM$15,'2a Aggregate costs'!AM$16,'2a Aggregate costs'!AM$17,'2a Aggregate costs'!AM51)*'3a Demand'!$C$9+'2a Aggregate costs'!AM$18)</f>
        <v>-</v>
      </c>
      <c r="AM26" s="106" t="str">
        <f>IF('2a Aggregate costs'!AN$15="-","-",SUM('2a Aggregate costs'!AN$15,'2a Aggregate costs'!AN$16,'2a Aggregate costs'!AN$17,'2a Aggregate costs'!AN51)*'3a Demand'!$C$9+'2a Aggregate costs'!AN$18)</f>
        <v>-</v>
      </c>
      <c r="AN26" s="106" t="str">
        <f>IF('2a Aggregate costs'!AO$15="-","-",SUM('2a Aggregate costs'!AO$15,'2a Aggregate costs'!AO$16,'2a Aggregate costs'!AO$17,'2a Aggregate costs'!AO51)*'3a Demand'!$C$9+'2a Aggregate costs'!AO$18)</f>
        <v>-</v>
      </c>
      <c r="AO26" s="106" t="str">
        <f>IF('2a Aggregate costs'!AP$15="-","-",SUM('2a Aggregate costs'!AP$15,'2a Aggregate costs'!AP$16,'2a Aggregate costs'!AP$17,'2a Aggregate costs'!AP51)*'3a Demand'!$C$9+'2a Aggregate costs'!AP$18)</f>
        <v>-</v>
      </c>
      <c r="AP26" s="106" t="str">
        <f>IF('2a Aggregate costs'!AQ$15="-","-",SUM('2a Aggregate costs'!AQ$15,'2a Aggregate costs'!AQ$16,'2a Aggregate costs'!AQ$17,'2a Aggregate costs'!AQ51)*'3a Demand'!$C$9+'2a Aggregate costs'!AQ$18)</f>
        <v>-</v>
      </c>
      <c r="AQ26" s="106" t="str">
        <f>IF('2a Aggregate costs'!AR$15="-","-",SUM('2a Aggregate costs'!AR$15,'2a Aggregate costs'!AR$16,'2a Aggregate costs'!AR$17,'2a Aggregate costs'!AR51)*'3a Demand'!$C$9+'2a Aggregate costs'!AR$18)</f>
        <v>-</v>
      </c>
      <c r="AR26" s="106" t="str">
        <f>IF('2a Aggregate costs'!AS$15="-","-",SUM('2a Aggregate costs'!AS$15,'2a Aggregate costs'!AS$16,'2a Aggregate costs'!AS$17,'2a Aggregate costs'!AS51)*'3a Demand'!$C$9+'2a Aggregate costs'!AS$18)</f>
        <v>-</v>
      </c>
      <c r="AS26" s="106" t="str">
        <f>IF('2a Aggregate costs'!AT$15="-","-",SUM('2a Aggregate costs'!AT$15,'2a Aggregate costs'!AT$16,'2a Aggregate costs'!AT$17,'2a Aggregate costs'!AT51)*'3a Demand'!$C$9+'2a Aggregate costs'!AT$18)</f>
        <v>-</v>
      </c>
      <c r="AT26" s="106" t="str">
        <f>IF('2a Aggregate costs'!AU$15="-","-",SUM('2a Aggregate costs'!AU$15,'2a Aggregate costs'!AU$16,'2a Aggregate costs'!AU$17,'2a Aggregate costs'!AU51)*'3a Demand'!$C$9+'2a Aggregate costs'!AU$18)</f>
        <v>-</v>
      </c>
      <c r="AU26" s="106" t="str">
        <f>IF('2a Aggregate costs'!AV$15="-","-",SUM('2a Aggregate costs'!AV$15,'2a Aggregate costs'!AV$16,'2a Aggregate costs'!AV$17,'2a Aggregate costs'!AV51)*'3a Demand'!$C$9+'2a Aggregate costs'!AV$18)</f>
        <v>-</v>
      </c>
      <c r="AV26" s="106" t="str">
        <f>IF('2a Aggregate costs'!AW$15="-","-",SUM('2a Aggregate costs'!AW$15,'2a Aggregate costs'!AW$16,'2a Aggregate costs'!AW$17,'2a Aggregate costs'!AW51)*'3a Demand'!$C$9+'2a Aggregate costs'!AW$18)</f>
        <v>-</v>
      </c>
      <c r="AW26" s="106" t="str">
        <f>IF('2a Aggregate costs'!AX$15="-","-",SUM('2a Aggregate costs'!AX$15,'2a Aggregate costs'!AX$16,'2a Aggregate costs'!AX$17,'2a Aggregate costs'!AX51)*'3a Demand'!$C$9+'2a Aggregate costs'!AX$18)</f>
        <v>-</v>
      </c>
      <c r="AX26" s="106" t="str">
        <f>IF('2a Aggregate costs'!AY$15="-","-",SUM('2a Aggregate costs'!AY$15,'2a Aggregate costs'!AY$16,'2a Aggregate costs'!AY$17,'2a Aggregate costs'!AY51)*'3a Demand'!$C$9+'2a Aggregate costs'!AY$18)</f>
        <v>-</v>
      </c>
      <c r="AY26" s="106" t="str">
        <f>IF('2a Aggregate costs'!AZ$15="-","-",SUM('2a Aggregate costs'!AZ$15,'2a Aggregate costs'!AZ$16,'2a Aggregate costs'!AZ$17,'2a Aggregate costs'!AZ51)*'3a Demand'!$C$9+'2a Aggregate costs'!AZ$18)</f>
        <v>-</v>
      </c>
      <c r="AZ26" s="106" t="str">
        <f>IF('2a Aggregate costs'!BA$15="-","-",SUM('2a Aggregate costs'!BA$15,'2a Aggregate costs'!BA$16,'2a Aggregate costs'!BA$17,'2a Aggregate costs'!BA51)*'3a Demand'!$C$9+'2a Aggregate costs'!BA$18)</f>
        <v>-</v>
      </c>
      <c r="BA26" s="106" t="str">
        <f>IF('2a Aggregate costs'!BB$15="-","-",SUM('2a Aggregate costs'!BB$15,'2a Aggregate costs'!BB$16,'2a Aggregate costs'!BB$17,'2a Aggregate costs'!BB51)*'3a Demand'!$C$9+'2a Aggregate costs'!BB$18)</f>
        <v>-</v>
      </c>
      <c r="BB26" s="106" t="str">
        <f>IF('2a Aggregate costs'!BC$15="-","-",SUM('2a Aggregate costs'!BC$15,'2a Aggregate costs'!BC$16,'2a Aggregate costs'!BC$17,'2a Aggregate costs'!BC51)*'3a Demand'!$C$9+'2a Aggregate costs'!BC$18)</f>
        <v>-</v>
      </c>
      <c r="BC26" s="106" t="str">
        <f>IF('2a Aggregate costs'!BD$15="-","-",SUM('2a Aggregate costs'!BD$15,'2a Aggregate costs'!BD$16,'2a Aggregate costs'!BD$17,'2a Aggregate costs'!BD51)*'3a Demand'!$C$9+'2a Aggregate costs'!BD$18)</f>
        <v>-</v>
      </c>
      <c r="BD26" s="106" t="str">
        <f>IF('2a Aggregate costs'!BE$15="-","-",SUM('2a Aggregate costs'!BE$15,'2a Aggregate costs'!BE$16,'2a Aggregate costs'!BE$17,'2a Aggregate costs'!BE51)*'3a Demand'!$C$9+'2a Aggregate costs'!BE$18)</f>
        <v>-</v>
      </c>
      <c r="BE26" s="106" t="str">
        <f>IF('2a Aggregate costs'!BF$15="-","-",SUM('2a Aggregate costs'!BF$15,'2a Aggregate costs'!BF$16,'2a Aggregate costs'!BF$17,'2a Aggregate costs'!BF51)*'3a Demand'!$C$9+'2a Aggregate costs'!BF$18)</f>
        <v>-</v>
      </c>
    </row>
    <row r="27" spans="1:57" ht="12.75" customHeight="1">
      <c r="A27" s="14"/>
      <c r="B27" s="339"/>
      <c r="C27" s="108" t="s">
        <v>241</v>
      </c>
      <c r="D27" s="341"/>
      <c r="E27" s="342"/>
      <c r="F27" s="28"/>
      <c r="G27" s="106">
        <f>IF('2a Aggregate costs'!H$15="-","-",SUM('2a Aggregate costs'!H$15,'2a Aggregate costs'!H$16,'2a Aggregate costs'!H$17,'2a Aggregate costs'!H$20,'2a Aggregate costs'!H52)*'3a Demand'!$C$9+'2a Aggregate costs'!H$18)</f>
        <v>68.561272633346178</v>
      </c>
      <c r="H27" s="106">
        <f>IF('2a Aggregate costs'!I$15="-","-",SUM('2a Aggregate costs'!I$15,'2a Aggregate costs'!I$16,'2a Aggregate costs'!I$17,'2a Aggregate costs'!I$20,'2a Aggregate costs'!I52)*'3a Demand'!$C$9+'2a Aggregate costs'!I$18)</f>
        <v>68.541097316910879</v>
      </c>
      <c r="I27" s="106">
        <f>IF('2a Aggregate costs'!J$15="-","-",SUM('2a Aggregate costs'!J$15,'2a Aggregate costs'!J$16,'2a Aggregate costs'!J$17,'2a Aggregate costs'!J$20,'2a Aggregate costs'!J52)*'3a Demand'!$C$9+'2a Aggregate costs'!J$18)</f>
        <v>83.610261178336188</v>
      </c>
      <c r="J27" s="106">
        <f>IF('2a Aggregate costs'!K$15="-","-",SUM('2a Aggregate costs'!K$15,'2a Aggregate costs'!K$16,'2a Aggregate costs'!K$17,'2a Aggregate costs'!K$20,'2a Aggregate costs'!K52)*'3a Demand'!$C$9+'2a Aggregate costs'!K$18)</f>
        <v>83.533225355384204</v>
      </c>
      <c r="K27" s="106">
        <f>IF('2a Aggregate costs'!L$15="-","-",SUM('2a Aggregate costs'!L$15,'2a Aggregate costs'!L$16,'2a Aggregate costs'!L$17,'2a Aggregate costs'!L$20,'2a Aggregate costs'!L52)*'3a Demand'!$C$9+'2a Aggregate costs'!L$18)</f>
        <v>88.913185757953372</v>
      </c>
      <c r="L27" s="106">
        <f>IF('2a Aggregate costs'!M$15="-","-",SUM('2a Aggregate costs'!M$15,'2a Aggregate costs'!M$16,'2a Aggregate costs'!M$17,'2a Aggregate costs'!M$20,'2a Aggregate costs'!M52)*'3a Demand'!$C$9+'2a Aggregate costs'!M$18)</f>
        <v>89.228024035242527</v>
      </c>
      <c r="M27" s="106">
        <f>IF('2a Aggregate costs'!N$15="-","-",SUM('2a Aggregate costs'!N$15,'2a Aggregate costs'!N$16,'2a Aggregate costs'!N$17,'2a Aggregate costs'!N$20,'2a Aggregate costs'!N52)*'3a Demand'!$C$9+'2a Aggregate costs'!N$18)</f>
        <v>103.20172610134659</v>
      </c>
      <c r="N27" s="106">
        <f>IF('2a Aggregate costs'!O$15="-","-",SUM('2a Aggregate costs'!O$15,'2a Aggregate costs'!O$16,'2a Aggregate costs'!O$17,'2a Aggregate costs'!O$20,'2a Aggregate costs'!O52)*'3a Demand'!$C$9+'2a Aggregate costs'!O$18)</f>
        <v>103.27116370474258</v>
      </c>
      <c r="O27" s="84"/>
      <c r="P27" s="106">
        <f>IF('2a Aggregate costs'!Q$15="-","-",SUM('2a Aggregate costs'!Q$15,'2a Aggregate costs'!Q$16,'2a Aggregate costs'!Q$17,'2a Aggregate costs'!Q$20,'2a Aggregate costs'!Q52)*'3a Demand'!$C$9+'2a Aggregate costs'!Q$18)</f>
        <v>103.27116370474258</v>
      </c>
      <c r="Q27" s="106">
        <f>IF('2a Aggregate costs'!R$15="-","-",SUM('2a Aggregate costs'!R$15,'2a Aggregate costs'!R$16,'2a Aggregate costs'!R$17,'2a Aggregate costs'!R$20,'2a Aggregate costs'!R52)*'3a Demand'!$C$9+'2a Aggregate costs'!R$18)</f>
        <v>110.40261218544866</v>
      </c>
      <c r="R27" s="106">
        <f>IF('2a Aggregate costs'!S$15="-","-",SUM('2a Aggregate costs'!S$15,'2a Aggregate costs'!S$16,'2a Aggregate costs'!S$17,'2a Aggregate costs'!S$20,'2a Aggregate costs'!S52)*'3a Demand'!$C$9+'2a Aggregate costs'!S$18)</f>
        <v>111.71407723629213</v>
      </c>
      <c r="S27" s="106">
        <f>IF('2a Aggregate costs'!T$15="-","-",SUM('2a Aggregate costs'!T$15,'2a Aggregate costs'!T$16,'2a Aggregate costs'!T$17,'2a Aggregate costs'!T$20,'2a Aggregate costs'!T52)*'3a Demand'!$C$9+'2a Aggregate costs'!T$18)</f>
        <v>114.90968574928812</v>
      </c>
      <c r="T27" s="106">
        <f>IF('2a Aggregate costs'!U$15="-","-",SUM('2a Aggregate costs'!U$15,'2a Aggregate costs'!U$16,'2a Aggregate costs'!U$17,'2a Aggregate costs'!U$20,'2a Aggregate costs'!U52)*'3a Demand'!$C$9+'2a Aggregate costs'!U$18)</f>
        <v>114.42817758934933</v>
      </c>
      <c r="U27" s="106">
        <f>IF('2a Aggregate costs'!V$15="-","-",SUM('2a Aggregate costs'!V$15,'2a Aggregate costs'!V$16,'2a Aggregate costs'!V$17,'2a Aggregate costs'!V$20,'2a Aggregate costs'!V52)*'3a Demand'!$C$9+'2a Aggregate costs'!V$18)</f>
        <v>121.07147261883324</v>
      </c>
      <c r="V27" s="106">
        <f>IF('2a Aggregate costs'!W$15="-","-",SUM('2a Aggregate costs'!W$15,'2a Aggregate costs'!W$16,'2a Aggregate costs'!W$17,'2a Aggregate costs'!W$20,'2a Aggregate costs'!W52)*'3a Demand'!$C$9+'2a Aggregate costs'!W$18)</f>
        <v>120.47834809609292</v>
      </c>
      <c r="W27" s="106">
        <f>IF('2a Aggregate costs'!X$15="-","-",SUM('2a Aggregate costs'!X$15,'2a Aggregate costs'!X$16,'2a Aggregate costs'!X$17,'2a Aggregate costs'!X$20,'2a Aggregate costs'!X52)*'3a Demand'!$C$9+'2a Aggregate costs'!X$18)</f>
        <v>126.59583342312249</v>
      </c>
      <c r="X27" s="84"/>
      <c r="Y27" s="106">
        <f>IF('2a Aggregate costs'!Z$15="-","-",SUM('2a Aggregate costs'!Z$15,'2a Aggregate costs'!Z$16,'2a Aggregate costs'!Z$17,'2a Aggregate costs'!Z$20,'2a Aggregate costs'!Z52)*'3a Demand'!$C$9+'2a Aggregate costs'!Z$18)</f>
        <v>126.59583342312249</v>
      </c>
      <c r="Z27" s="106">
        <f>IF('2a Aggregate costs'!AA$15="-","-",SUM('2a Aggregate costs'!AA$15,'2a Aggregate costs'!AA$16,'2a Aggregate costs'!AA$17,'2a Aggregate costs'!AA$20,'2a Aggregate costs'!AA52)*'3a Demand'!$C$9+'2a Aggregate costs'!AA$18)</f>
        <v>125.52059600564726</v>
      </c>
      <c r="AA27" s="106">
        <f>IF('2a Aggregate costs'!AB$15="-","-",SUM('2a Aggregate costs'!AB$15,'2a Aggregate costs'!AB$16,'2a Aggregate costs'!AB$17,'2a Aggregate costs'!AB$20,'2a Aggregate costs'!AB52)*'3a Demand'!$C$9+'2a Aggregate costs'!AB$18)</f>
        <v>139.7459433141735</v>
      </c>
      <c r="AB27" s="106">
        <f>IF('2a Aggregate costs'!AC$15="-","-",SUM('2a Aggregate costs'!AC$15,'2a Aggregate costs'!AC$16,'2a Aggregate costs'!AC$17,'2a Aggregate costs'!AC$20,'2a Aggregate costs'!AC52)*'3a Demand'!$C$9+'2a Aggregate costs'!AC$18)</f>
        <v>139.7459433141735</v>
      </c>
      <c r="AC27" s="106">
        <f>IF('2a Aggregate costs'!AD$15="-","-",SUM('2a Aggregate costs'!AD$15,'2a Aggregate costs'!AD$16,'2a Aggregate costs'!AD$17,'2a Aggregate costs'!AD$20,'2a Aggregate costs'!AD52)*'3a Demand'!$C$9+'2a Aggregate costs'!AD$18)</f>
        <v>141.41915641756847</v>
      </c>
      <c r="AD27" s="106">
        <f>IF('2a Aggregate costs'!AE$15="-","-",SUM('2a Aggregate costs'!AE$15,'2a Aggregate costs'!AE$16,'2a Aggregate costs'!AE$17,'2a Aggregate costs'!AE$20,'2a Aggregate costs'!AE52)*'3a Demand'!$C$9+'2a Aggregate costs'!AE$18)</f>
        <v>141.41915641756847</v>
      </c>
      <c r="AE27" s="106">
        <f>IF('2a Aggregate costs'!AF$15="-","-",SUM('2a Aggregate costs'!AF$15,'2a Aggregate costs'!AF$16,'2a Aggregate costs'!AF$17,'2a Aggregate costs'!AF$20,'2a Aggregate costs'!AF52)*'3a Demand'!$C$9+'2a Aggregate costs'!AF$18)</f>
        <v>161.64950999667238</v>
      </c>
      <c r="AF27" s="106">
        <f>IF('2a Aggregate costs'!AG$15="-","-",SUM('2a Aggregate costs'!AG$15,'2a Aggregate costs'!AG$16,'2a Aggregate costs'!AG$17,'2a Aggregate costs'!AG$20,'2a Aggregate costs'!AG52)*'3a Demand'!$C$9+'2a Aggregate costs'!AG$18)</f>
        <v>161.64950999667238</v>
      </c>
      <c r="AG27" s="106">
        <f>IF('2a Aggregate costs'!AH$15="-","-",SUM('2a Aggregate costs'!AH$15,'2a Aggregate costs'!AH$16,'2a Aggregate costs'!AH$17,'2a Aggregate costs'!AH$20,'2a Aggregate costs'!AH52)*'3a Demand'!$C$9+'2a Aggregate costs'!AH$18)</f>
        <v>160.49434421846325</v>
      </c>
      <c r="AH27" s="106" t="str">
        <f>IF('2a Aggregate costs'!AI$15="-","-",SUM('2a Aggregate costs'!AI$15,'2a Aggregate costs'!AI$16,'2a Aggregate costs'!AI$17,'2a Aggregate costs'!AI52)*'3a Demand'!$C$9+'2a Aggregate costs'!AI$18)</f>
        <v>-</v>
      </c>
      <c r="AI27" s="106" t="str">
        <f>IF('2a Aggregate costs'!AJ$15="-","-",SUM('2a Aggregate costs'!AJ$15,'2a Aggregate costs'!AJ$16,'2a Aggregate costs'!AJ$17,'2a Aggregate costs'!AJ52)*'3a Demand'!$C$9+'2a Aggregate costs'!AJ$18)</f>
        <v>-</v>
      </c>
      <c r="AJ27" s="106" t="str">
        <f>IF('2a Aggregate costs'!AK$15="-","-",SUM('2a Aggregate costs'!AK$15,'2a Aggregate costs'!AK$16,'2a Aggregate costs'!AK$17,'2a Aggregate costs'!AK52)*'3a Demand'!$C$9+'2a Aggregate costs'!AK$18)</f>
        <v>-</v>
      </c>
      <c r="AK27" s="106" t="str">
        <f>IF('2a Aggregate costs'!AL$15="-","-",SUM('2a Aggregate costs'!AL$15,'2a Aggregate costs'!AL$16,'2a Aggregate costs'!AL$17,'2a Aggregate costs'!AL52)*'3a Demand'!$C$9+'2a Aggregate costs'!AL$18)</f>
        <v>-</v>
      </c>
      <c r="AL27" s="106" t="str">
        <f>IF('2a Aggregate costs'!AM$15="-","-",SUM('2a Aggregate costs'!AM$15,'2a Aggregate costs'!AM$16,'2a Aggregate costs'!AM$17,'2a Aggregate costs'!AM52)*'3a Demand'!$C$9+'2a Aggregate costs'!AM$18)</f>
        <v>-</v>
      </c>
      <c r="AM27" s="106" t="str">
        <f>IF('2a Aggregate costs'!AN$15="-","-",SUM('2a Aggregate costs'!AN$15,'2a Aggregate costs'!AN$16,'2a Aggregate costs'!AN$17,'2a Aggregate costs'!AN52)*'3a Demand'!$C$9+'2a Aggregate costs'!AN$18)</f>
        <v>-</v>
      </c>
      <c r="AN27" s="106" t="str">
        <f>IF('2a Aggregate costs'!AO$15="-","-",SUM('2a Aggregate costs'!AO$15,'2a Aggregate costs'!AO$16,'2a Aggregate costs'!AO$17,'2a Aggregate costs'!AO52)*'3a Demand'!$C$9+'2a Aggregate costs'!AO$18)</f>
        <v>-</v>
      </c>
      <c r="AO27" s="106" t="str">
        <f>IF('2a Aggregate costs'!AP$15="-","-",SUM('2a Aggregate costs'!AP$15,'2a Aggregate costs'!AP$16,'2a Aggregate costs'!AP$17,'2a Aggregate costs'!AP52)*'3a Demand'!$C$9+'2a Aggregate costs'!AP$18)</f>
        <v>-</v>
      </c>
      <c r="AP27" s="106" t="str">
        <f>IF('2a Aggregate costs'!AQ$15="-","-",SUM('2a Aggregate costs'!AQ$15,'2a Aggregate costs'!AQ$16,'2a Aggregate costs'!AQ$17,'2a Aggregate costs'!AQ52)*'3a Demand'!$C$9+'2a Aggregate costs'!AQ$18)</f>
        <v>-</v>
      </c>
      <c r="AQ27" s="106" t="str">
        <f>IF('2a Aggregate costs'!AR$15="-","-",SUM('2a Aggregate costs'!AR$15,'2a Aggregate costs'!AR$16,'2a Aggregate costs'!AR$17,'2a Aggregate costs'!AR52)*'3a Demand'!$C$9+'2a Aggregate costs'!AR$18)</f>
        <v>-</v>
      </c>
      <c r="AR27" s="106" t="str">
        <f>IF('2a Aggregate costs'!AS$15="-","-",SUM('2a Aggregate costs'!AS$15,'2a Aggregate costs'!AS$16,'2a Aggregate costs'!AS$17,'2a Aggregate costs'!AS52)*'3a Demand'!$C$9+'2a Aggregate costs'!AS$18)</f>
        <v>-</v>
      </c>
      <c r="AS27" s="106" t="str">
        <f>IF('2a Aggregate costs'!AT$15="-","-",SUM('2a Aggregate costs'!AT$15,'2a Aggregate costs'!AT$16,'2a Aggregate costs'!AT$17,'2a Aggregate costs'!AT52)*'3a Demand'!$C$9+'2a Aggregate costs'!AT$18)</f>
        <v>-</v>
      </c>
      <c r="AT27" s="106" t="str">
        <f>IF('2a Aggregate costs'!AU$15="-","-",SUM('2a Aggregate costs'!AU$15,'2a Aggregate costs'!AU$16,'2a Aggregate costs'!AU$17,'2a Aggregate costs'!AU52)*'3a Demand'!$C$9+'2a Aggregate costs'!AU$18)</f>
        <v>-</v>
      </c>
      <c r="AU27" s="106" t="str">
        <f>IF('2a Aggregate costs'!AV$15="-","-",SUM('2a Aggregate costs'!AV$15,'2a Aggregate costs'!AV$16,'2a Aggregate costs'!AV$17,'2a Aggregate costs'!AV52)*'3a Demand'!$C$9+'2a Aggregate costs'!AV$18)</f>
        <v>-</v>
      </c>
      <c r="AV27" s="106" t="str">
        <f>IF('2a Aggregate costs'!AW$15="-","-",SUM('2a Aggregate costs'!AW$15,'2a Aggregate costs'!AW$16,'2a Aggregate costs'!AW$17,'2a Aggregate costs'!AW52)*'3a Demand'!$C$9+'2a Aggregate costs'!AW$18)</f>
        <v>-</v>
      </c>
      <c r="AW27" s="106" t="str">
        <f>IF('2a Aggregate costs'!AX$15="-","-",SUM('2a Aggregate costs'!AX$15,'2a Aggregate costs'!AX$16,'2a Aggregate costs'!AX$17,'2a Aggregate costs'!AX52)*'3a Demand'!$C$9+'2a Aggregate costs'!AX$18)</f>
        <v>-</v>
      </c>
      <c r="AX27" s="106" t="str">
        <f>IF('2a Aggregate costs'!AY$15="-","-",SUM('2a Aggregate costs'!AY$15,'2a Aggregate costs'!AY$16,'2a Aggregate costs'!AY$17,'2a Aggregate costs'!AY52)*'3a Demand'!$C$9+'2a Aggregate costs'!AY$18)</f>
        <v>-</v>
      </c>
      <c r="AY27" s="106" t="str">
        <f>IF('2a Aggregate costs'!AZ$15="-","-",SUM('2a Aggregate costs'!AZ$15,'2a Aggregate costs'!AZ$16,'2a Aggregate costs'!AZ$17,'2a Aggregate costs'!AZ52)*'3a Demand'!$C$9+'2a Aggregate costs'!AZ$18)</f>
        <v>-</v>
      </c>
      <c r="AZ27" s="106" t="str">
        <f>IF('2a Aggregate costs'!BA$15="-","-",SUM('2a Aggregate costs'!BA$15,'2a Aggregate costs'!BA$16,'2a Aggregate costs'!BA$17,'2a Aggregate costs'!BA52)*'3a Demand'!$C$9+'2a Aggregate costs'!BA$18)</f>
        <v>-</v>
      </c>
      <c r="BA27" s="106" t="str">
        <f>IF('2a Aggregate costs'!BB$15="-","-",SUM('2a Aggregate costs'!BB$15,'2a Aggregate costs'!BB$16,'2a Aggregate costs'!BB$17,'2a Aggregate costs'!BB52)*'3a Demand'!$C$9+'2a Aggregate costs'!BB$18)</f>
        <v>-</v>
      </c>
      <c r="BB27" s="106" t="str">
        <f>IF('2a Aggregate costs'!BC$15="-","-",SUM('2a Aggregate costs'!BC$15,'2a Aggregate costs'!BC$16,'2a Aggregate costs'!BC$17,'2a Aggregate costs'!BC52)*'3a Demand'!$C$9+'2a Aggregate costs'!BC$18)</f>
        <v>-</v>
      </c>
      <c r="BC27" s="106" t="str">
        <f>IF('2a Aggregate costs'!BD$15="-","-",SUM('2a Aggregate costs'!BD$15,'2a Aggregate costs'!BD$16,'2a Aggregate costs'!BD$17,'2a Aggregate costs'!BD52)*'3a Demand'!$C$9+'2a Aggregate costs'!BD$18)</f>
        <v>-</v>
      </c>
      <c r="BD27" s="106" t="str">
        <f>IF('2a Aggregate costs'!BE$15="-","-",SUM('2a Aggregate costs'!BE$15,'2a Aggregate costs'!BE$16,'2a Aggregate costs'!BE$17,'2a Aggregate costs'!BE52)*'3a Demand'!$C$9+'2a Aggregate costs'!BE$18)</f>
        <v>-</v>
      </c>
      <c r="BE27" s="106" t="str">
        <f>IF('2a Aggregate costs'!BF$15="-","-",SUM('2a Aggregate costs'!BF$15,'2a Aggregate costs'!BF$16,'2a Aggregate costs'!BF$17,'2a Aggregate costs'!BF52)*'3a Demand'!$C$9+'2a Aggregate costs'!BF$18)</f>
        <v>-</v>
      </c>
    </row>
    <row r="28" spans="1:57" ht="12.75" customHeight="1">
      <c r="A28" s="14"/>
      <c r="B28" s="340"/>
      <c r="C28" s="108" t="s">
        <v>242</v>
      </c>
      <c r="D28" s="341"/>
      <c r="E28" s="342"/>
      <c r="F28" s="28"/>
      <c r="G28" s="106">
        <f>IF('2a Aggregate costs'!H$15="-","-",SUM('2a Aggregate costs'!H$15,'2a Aggregate costs'!H$16,'2a Aggregate costs'!H$17,'2a Aggregate costs'!H$20,'2a Aggregate costs'!H53)*'3a Demand'!$C$9+'2a Aggregate costs'!H$18)</f>
        <v>68.561535547115341</v>
      </c>
      <c r="H28" s="106">
        <f>IF('2a Aggregate costs'!I$15="-","-",SUM('2a Aggregate costs'!I$15,'2a Aggregate costs'!I$16,'2a Aggregate costs'!I$17,'2a Aggregate costs'!I$20,'2a Aggregate costs'!I53)*'3a Demand'!$C$9+'2a Aggregate costs'!I$18)</f>
        <v>68.541356014491441</v>
      </c>
      <c r="I28" s="106">
        <f>IF('2a Aggregate costs'!J$15="-","-",SUM('2a Aggregate costs'!J$15,'2a Aggregate costs'!J$16,'2a Aggregate costs'!J$17,'2a Aggregate costs'!J$20,'2a Aggregate costs'!J53)*'3a Demand'!$C$9+'2a Aggregate costs'!J$18)</f>
        <v>83.610526084658687</v>
      </c>
      <c r="J28" s="106">
        <f>IF('2a Aggregate costs'!K$15="-","-",SUM('2a Aggregate costs'!K$15,'2a Aggregate costs'!K$16,'2a Aggregate costs'!K$17,'2a Aggregate costs'!K$20,'2a Aggregate costs'!K53)*'3a Demand'!$C$9+'2a Aggregate costs'!K$18)</f>
        <v>83.533501738419957</v>
      </c>
      <c r="K28" s="106">
        <f>IF('2a Aggregate costs'!L$15="-","-",SUM('2a Aggregate costs'!L$15,'2a Aggregate costs'!L$16,'2a Aggregate costs'!L$17,'2a Aggregate costs'!L$20,'2a Aggregate costs'!L53)*'3a Demand'!$C$9+'2a Aggregate costs'!L$18)</f>
        <v>88.913467115883748</v>
      </c>
      <c r="L28" s="106">
        <f>IF('2a Aggregate costs'!M$15="-","-",SUM('2a Aggregate costs'!M$15,'2a Aggregate costs'!M$16,'2a Aggregate costs'!M$17,'2a Aggregate costs'!M$20,'2a Aggregate costs'!M53)*'3a Demand'!$C$9+'2a Aggregate costs'!M$18)</f>
        <v>89.228300262933061</v>
      </c>
      <c r="M28" s="106">
        <f>IF('2a Aggregate costs'!N$15="-","-",SUM('2a Aggregate costs'!N$15,'2a Aggregate costs'!N$16,'2a Aggregate costs'!N$17,'2a Aggregate costs'!N$20,'2a Aggregate costs'!N53)*'3a Demand'!$C$9+'2a Aggregate costs'!N$18)</f>
        <v>103.1975772857277</v>
      </c>
      <c r="N28" s="106">
        <f>IF('2a Aggregate costs'!O$15="-","-",SUM('2a Aggregate costs'!O$15,'2a Aggregate costs'!O$16,'2a Aggregate costs'!O$17,'2a Aggregate costs'!O$20,'2a Aggregate costs'!O53)*'3a Demand'!$C$9+'2a Aggregate costs'!O$18)</f>
        <v>103.26692366239108</v>
      </c>
      <c r="O28" s="84"/>
      <c r="P28" s="106">
        <f>IF('2a Aggregate costs'!Q$15="-","-",SUM('2a Aggregate costs'!Q$15,'2a Aggregate costs'!Q$16,'2a Aggregate costs'!Q$17,'2a Aggregate costs'!Q$20,'2a Aggregate costs'!Q53)*'3a Demand'!$C$9+'2a Aggregate costs'!Q$18)</f>
        <v>103.26692366239108</v>
      </c>
      <c r="Q28" s="106">
        <f>IF('2a Aggregate costs'!R$15="-","-",SUM('2a Aggregate costs'!R$15,'2a Aggregate costs'!R$16,'2a Aggregate costs'!R$17,'2a Aggregate costs'!R$20,'2a Aggregate costs'!R53)*'3a Demand'!$C$9+'2a Aggregate costs'!R$18)</f>
        <v>110.39865962258104</v>
      </c>
      <c r="R28" s="106">
        <f>IF('2a Aggregate costs'!S$15="-","-",SUM('2a Aggregate costs'!S$15,'2a Aggregate costs'!S$16,'2a Aggregate costs'!S$17,'2a Aggregate costs'!S$20,'2a Aggregate costs'!S53)*'3a Demand'!$C$9+'2a Aggregate costs'!S$18)</f>
        <v>111.70578352345682</v>
      </c>
      <c r="S28" s="106">
        <f>IF('2a Aggregate costs'!T$15="-","-",SUM('2a Aggregate costs'!T$15,'2a Aggregate costs'!T$16,'2a Aggregate costs'!T$17,'2a Aggregate costs'!T$20,'2a Aggregate costs'!T53)*'3a Demand'!$C$9+'2a Aggregate costs'!T$18)</f>
        <v>114.90052002495398</v>
      </c>
      <c r="T28" s="106">
        <f>IF('2a Aggregate costs'!U$15="-","-",SUM('2a Aggregate costs'!U$15,'2a Aggregate costs'!U$16,'2a Aggregate costs'!U$17,'2a Aggregate costs'!U$20,'2a Aggregate costs'!U53)*'3a Demand'!$C$9+'2a Aggregate costs'!U$18)</f>
        <v>114.42647410138612</v>
      </c>
      <c r="U28" s="106">
        <f>IF('2a Aggregate costs'!V$15="-","-",SUM('2a Aggregate costs'!V$15,'2a Aggregate costs'!V$16,'2a Aggregate costs'!V$17,'2a Aggregate costs'!V$20,'2a Aggregate costs'!V53)*'3a Demand'!$C$9+'2a Aggregate costs'!V$18)</f>
        <v>121.06777152784824</v>
      </c>
      <c r="V28" s="106">
        <f>IF('2a Aggregate costs'!W$15="-","-",SUM('2a Aggregate costs'!W$15,'2a Aggregate costs'!W$16,'2a Aggregate costs'!W$17,'2a Aggregate costs'!W$20,'2a Aggregate costs'!W53)*'3a Demand'!$C$9+'2a Aggregate costs'!W$18)</f>
        <v>120.48357221108611</v>
      </c>
      <c r="W28" s="106">
        <f>IF('2a Aggregate costs'!X$15="-","-",SUM('2a Aggregate costs'!X$15,'2a Aggregate costs'!X$16,'2a Aggregate costs'!X$17,'2a Aggregate costs'!X$20,'2a Aggregate costs'!X53)*'3a Demand'!$C$9+'2a Aggregate costs'!X$18)</f>
        <v>126.59301454762269</v>
      </c>
      <c r="X28" s="84"/>
      <c r="Y28" s="106">
        <f>IF('2a Aggregate costs'!Z$15="-","-",SUM('2a Aggregate costs'!Z$15,'2a Aggregate costs'!Z$16,'2a Aggregate costs'!Z$17,'2a Aggregate costs'!Z$20,'2a Aggregate costs'!Z53)*'3a Demand'!$C$9+'2a Aggregate costs'!Z$18)</f>
        <v>126.59301454762269</v>
      </c>
      <c r="Z28" s="106">
        <f>IF('2a Aggregate costs'!AA$15="-","-",SUM('2a Aggregate costs'!AA$15,'2a Aggregate costs'!AA$16,'2a Aggregate costs'!AA$17,'2a Aggregate costs'!AA$20,'2a Aggregate costs'!AA53)*'3a Demand'!$C$9+'2a Aggregate costs'!AA$18)</f>
        <v>125.51105855929146</v>
      </c>
      <c r="AA28" s="106">
        <f>IF('2a Aggregate costs'!AB$15="-","-",SUM('2a Aggregate costs'!AB$15,'2a Aggregate costs'!AB$16,'2a Aggregate costs'!AB$17,'2a Aggregate costs'!AB$20,'2a Aggregate costs'!AB53)*'3a Demand'!$C$9+'2a Aggregate costs'!AB$18)</f>
        <v>139.73493733164406</v>
      </c>
      <c r="AB28" s="106">
        <f>IF('2a Aggregate costs'!AC$15="-","-",SUM('2a Aggregate costs'!AC$15,'2a Aggregate costs'!AC$16,'2a Aggregate costs'!AC$17,'2a Aggregate costs'!AC$20,'2a Aggregate costs'!AC53)*'3a Demand'!$C$9+'2a Aggregate costs'!AC$18)</f>
        <v>139.73493733164406</v>
      </c>
      <c r="AC28" s="106">
        <f>IF('2a Aggregate costs'!AD$15="-","-",SUM('2a Aggregate costs'!AD$15,'2a Aggregate costs'!AD$16,'2a Aggregate costs'!AD$17,'2a Aggregate costs'!AD$20,'2a Aggregate costs'!AD53)*'3a Demand'!$C$9+'2a Aggregate costs'!AD$18)</f>
        <v>141.40937514983133</v>
      </c>
      <c r="AD28" s="106">
        <f>IF('2a Aggregate costs'!AE$15="-","-",SUM('2a Aggregate costs'!AE$15,'2a Aggregate costs'!AE$16,'2a Aggregate costs'!AE$17,'2a Aggregate costs'!AE$20,'2a Aggregate costs'!AE53)*'3a Demand'!$C$9+'2a Aggregate costs'!AE$18)</f>
        <v>141.40937514983133</v>
      </c>
      <c r="AE28" s="106">
        <f>IF('2a Aggregate costs'!AF$15="-","-",SUM('2a Aggregate costs'!AF$15,'2a Aggregate costs'!AF$16,'2a Aggregate costs'!AF$17,'2a Aggregate costs'!AF$20,'2a Aggregate costs'!AF53)*'3a Demand'!$C$9+'2a Aggregate costs'!AF$18)</f>
        <v>161.63297797400338</v>
      </c>
      <c r="AF28" s="106">
        <f>IF('2a Aggregate costs'!AG$15="-","-",SUM('2a Aggregate costs'!AG$15,'2a Aggregate costs'!AG$16,'2a Aggregate costs'!AG$17,'2a Aggregate costs'!AG$20,'2a Aggregate costs'!AG53)*'3a Demand'!$C$9+'2a Aggregate costs'!AG$18)</f>
        <v>161.63297797400338</v>
      </c>
      <c r="AG28" s="106">
        <f>IF('2a Aggregate costs'!AH$15="-","-",SUM('2a Aggregate costs'!AH$15,'2a Aggregate costs'!AH$16,'2a Aggregate costs'!AH$17,'2a Aggregate costs'!AH$20,'2a Aggregate costs'!AH53)*'3a Demand'!$C$9+'2a Aggregate costs'!AH$18)</f>
        <v>160.47923285375899</v>
      </c>
      <c r="AH28" s="106" t="str">
        <f>IF('2a Aggregate costs'!AI$15="-","-",SUM('2a Aggregate costs'!AI$15,'2a Aggregate costs'!AI$16,'2a Aggregate costs'!AI$17,'2a Aggregate costs'!AI53)*'3a Demand'!$C$9+'2a Aggregate costs'!AI$18)</f>
        <v>-</v>
      </c>
      <c r="AI28" s="106" t="str">
        <f>IF('2a Aggregate costs'!AJ$15="-","-",SUM('2a Aggregate costs'!AJ$15,'2a Aggregate costs'!AJ$16,'2a Aggregate costs'!AJ$17,'2a Aggregate costs'!AJ53)*'3a Demand'!$C$9+'2a Aggregate costs'!AJ$18)</f>
        <v>-</v>
      </c>
      <c r="AJ28" s="106" t="str">
        <f>IF('2a Aggregate costs'!AK$15="-","-",SUM('2a Aggregate costs'!AK$15,'2a Aggregate costs'!AK$16,'2a Aggregate costs'!AK$17,'2a Aggregate costs'!AK53)*'3a Demand'!$C$9+'2a Aggregate costs'!AK$18)</f>
        <v>-</v>
      </c>
      <c r="AK28" s="106" t="str">
        <f>IF('2a Aggregate costs'!AL$15="-","-",SUM('2a Aggregate costs'!AL$15,'2a Aggregate costs'!AL$16,'2a Aggregate costs'!AL$17,'2a Aggregate costs'!AL53)*'3a Demand'!$C$9+'2a Aggregate costs'!AL$18)</f>
        <v>-</v>
      </c>
      <c r="AL28" s="106" t="str">
        <f>IF('2a Aggregate costs'!AM$15="-","-",SUM('2a Aggregate costs'!AM$15,'2a Aggregate costs'!AM$16,'2a Aggregate costs'!AM$17,'2a Aggregate costs'!AM53)*'3a Demand'!$C$9+'2a Aggregate costs'!AM$18)</f>
        <v>-</v>
      </c>
      <c r="AM28" s="106" t="str">
        <f>IF('2a Aggregate costs'!AN$15="-","-",SUM('2a Aggregate costs'!AN$15,'2a Aggregate costs'!AN$16,'2a Aggregate costs'!AN$17,'2a Aggregate costs'!AN53)*'3a Demand'!$C$9+'2a Aggregate costs'!AN$18)</f>
        <v>-</v>
      </c>
      <c r="AN28" s="106" t="str">
        <f>IF('2a Aggregate costs'!AO$15="-","-",SUM('2a Aggregate costs'!AO$15,'2a Aggregate costs'!AO$16,'2a Aggregate costs'!AO$17,'2a Aggregate costs'!AO53)*'3a Demand'!$C$9+'2a Aggregate costs'!AO$18)</f>
        <v>-</v>
      </c>
      <c r="AO28" s="106" t="str">
        <f>IF('2a Aggregate costs'!AP$15="-","-",SUM('2a Aggregate costs'!AP$15,'2a Aggregate costs'!AP$16,'2a Aggregate costs'!AP$17,'2a Aggregate costs'!AP53)*'3a Demand'!$C$9+'2a Aggregate costs'!AP$18)</f>
        <v>-</v>
      </c>
      <c r="AP28" s="106" t="str">
        <f>IF('2a Aggregate costs'!AQ$15="-","-",SUM('2a Aggregate costs'!AQ$15,'2a Aggregate costs'!AQ$16,'2a Aggregate costs'!AQ$17,'2a Aggregate costs'!AQ53)*'3a Demand'!$C$9+'2a Aggregate costs'!AQ$18)</f>
        <v>-</v>
      </c>
      <c r="AQ28" s="106" t="str">
        <f>IF('2a Aggregate costs'!AR$15="-","-",SUM('2a Aggregate costs'!AR$15,'2a Aggregate costs'!AR$16,'2a Aggregate costs'!AR$17,'2a Aggregate costs'!AR53)*'3a Demand'!$C$9+'2a Aggregate costs'!AR$18)</f>
        <v>-</v>
      </c>
      <c r="AR28" s="106" t="str">
        <f>IF('2a Aggregate costs'!AS$15="-","-",SUM('2a Aggregate costs'!AS$15,'2a Aggregate costs'!AS$16,'2a Aggregate costs'!AS$17,'2a Aggregate costs'!AS53)*'3a Demand'!$C$9+'2a Aggregate costs'!AS$18)</f>
        <v>-</v>
      </c>
      <c r="AS28" s="106" t="str">
        <f>IF('2a Aggregate costs'!AT$15="-","-",SUM('2a Aggregate costs'!AT$15,'2a Aggregate costs'!AT$16,'2a Aggregate costs'!AT$17,'2a Aggregate costs'!AT53)*'3a Demand'!$C$9+'2a Aggregate costs'!AT$18)</f>
        <v>-</v>
      </c>
      <c r="AT28" s="106" t="str">
        <f>IF('2a Aggregate costs'!AU$15="-","-",SUM('2a Aggregate costs'!AU$15,'2a Aggregate costs'!AU$16,'2a Aggregate costs'!AU$17,'2a Aggregate costs'!AU53)*'3a Demand'!$C$9+'2a Aggregate costs'!AU$18)</f>
        <v>-</v>
      </c>
      <c r="AU28" s="106" t="str">
        <f>IF('2a Aggregate costs'!AV$15="-","-",SUM('2a Aggregate costs'!AV$15,'2a Aggregate costs'!AV$16,'2a Aggregate costs'!AV$17,'2a Aggregate costs'!AV53)*'3a Demand'!$C$9+'2a Aggregate costs'!AV$18)</f>
        <v>-</v>
      </c>
      <c r="AV28" s="106" t="str">
        <f>IF('2a Aggregate costs'!AW$15="-","-",SUM('2a Aggregate costs'!AW$15,'2a Aggregate costs'!AW$16,'2a Aggregate costs'!AW$17,'2a Aggregate costs'!AW53)*'3a Demand'!$C$9+'2a Aggregate costs'!AW$18)</f>
        <v>-</v>
      </c>
      <c r="AW28" s="106" t="str">
        <f>IF('2a Aggregate costs'!AX$15="-","-",SUM('2a Aggregate costs'!AX$15,'2a Aggregate costs'!AX$16,'2a Aggregate costs'!AX$17,'2a Aggregate costs'!AX53)*'3a Demand'!$C$9+'2a Aggregate costs'!AX$18)</f>
        <v>-</v>
      </c>
      <c r="AX28" s="106" t="str">
        <f>IF('2a Aggregate costs'!AY$15="-","-",SUM('2a Aggregate costs'!AY$15,'2a Aggregate costs'!AY$16,'2a Aggregate costs'!AY$17,'2a Aggregate costs'!AY53)*'3a Demand'!$C$9+'2a Aggregate costs'!AY$18)</f>
        <v>-</v>
      </c>
      <c r="AY28" s="106" t="str">
        <f>IF('2a Aggregate costs'!AZ$15="-","-",SUM('2a Aggregate costs'!AZ$15,'2a Aggregate costs'!AZ$16,'2a Aggregate costs'!AZ$17,'2a Aggregate costs'!AZ53)*'3a Demand'!$C$9+'2a Aggregate costs'!AZ$18)</f>
        <v>-</v>
      </c>
      <c r="AZ28" s="106" t="str">
        <f>IF('2a Aggregate costs'!BA$15="-","-",SUM('2a Aggregate costs'!BA$15,'2a Aggregate costs'!BA$16,'2a Aggregate costs'!BA$17,'2a Aggregate costs'!BA53)*'3a Demand'!$C$9+'2a Aggregate costs'!BA$18)</f>
        <v>-</v>
      </c>
      <c r="BA28" s="106" t="str">
        <f>IF('2a Aggregate costs'!BB$15="-","-",SUM('2a Aggregate costs'!BB$15,'2a Aggregate costs'!BB$16,'2a Aggregate costs'!BB$17,'2a Aggregate costs'!BB53)*'3a Demand'!$C$9+'2a Aggregate costs'!BB$18)</f>
        <v>-</v>
      </c>
      <c r="BB28" s="106" t="str">
        <f>IF('2a Aggregate costs'!BC$15="-","-",SUM('2a Aggregate costs'!BC$15,'2a Aggregate costs'!BC$16,'2a Aggregate costs'!BC$17,'2a Aggregate costs'!BC53)*'3a Demand'!$C$9+'2a Aggregate costs'!BC$18)</f>
        <v>-</v>
      </c>
      <c r="BC28" s="106" t="str">
        <f>IF('2a Aggregate costs'!BD$15="-","-",SUM('2a Aggregate costs'!BD$15,'2a Aggregate costs'!BD$16,'2a Aggregate costs'!BD$17,'2a Aggregate costs'!BD53)*'3a Demand'!$C$9+'2a Aggregate costs'!BD$18)</f>
        <v>-</v>
      </c>
      <c r="BD28" s="106" t="str">
        <f>IF('2a Aggregate costs'!BE$15="-","-",SUM('2a Aggregate costs'!BE$15,'2a Aggregate costs'!BE$16,'2a Aggregate costs'!BE$17,'2a Aggregate costs'!BE53)*'3a Demand'!$C$9+'2a Aggregate costs'!BE$18)</f>
        <v>-</v>
      </c>
      <c r="BE28" s="106" t="str">
        <f>IF('2a Aggregate costs'!BF$15="-","-",SUM('2a Aggregate costs'!BF$15,'2a Aggregate costs'!BF$16,'2a Aggregate costs'!BF$17,'2a Aggregate costs'!BF53)*'3a Demand'!$C$9+'2a Aggregate costs'!BF$18)</f>
        <v>-</v>
      </c>
    </row>
    <row r="29" spans="1:57" ht="12.75" customHeight="1">
      <c r="A29" s="14"/>
      <c r="B29" s="338" t="s">
        <v>243</v>
      </c>
      <c r="C29" s="108" t="s">
        <v>228</v>
      </c>
      <c r="D29" s="341"/>
      <c r="E29" s="342"/>
      <c r="F29" s="28"/>
      <c r="G29" s="106">
        <f>IF('2a Aggregate costs'!H$21="-","-",SUM('2a Aggregate costs'!H$21,'2a Aggregate costs'!H$22,'2a Aggregate costs'!H$23,'2a Aggregate costs'!H$26,'2a Aggregate costs'!H54)*'3a Demand'!$C$10+'2a Aggregate costs'!H$24)</f>
        <v>90.567117574535118</v>
      </c>
      <c r="H29" s="106">
        <f>IF('2a Aggregate costs'!I$21="-","-",SUM('2a Aggregate costs'!I$21,'2a Aggregate costs'!I$22,'2a Aggregate costs'!I$23,'2a Aggregate costs'!I$26,'2a Aggregate costs'!I54)*'3a Demand'!$C$10+'2a Aggregate costs'!I$24)</f>
        <v>90.539715227948449</v>
      </c>
      <c r="I29" s="106">
        <f>IF('2a Aggregate costs'!J$21="-","-",SUM('2a Aggregate costs'!J$21,'2a Aggregate costs'!J$22,'2a Aggregate costs'!J$23,'2a Aggregate costs'!J$26,'2a Aggregate costs'!J54)*'3a Demand'!$C$10+'2a Aggregate costs'!J$24)</f>
        <v>110.93375524613953</v>
      </c>
      <c r="J29" s="106">
        <f>IF('2a Aggregate costs'!K$21="-","-",SUM('2a Aggregate costs'!K$21,'2a Aggregate costs'!K$22,'2a Aggregate costs'!K$23,'2a Aggregate costs'!K$26,'2a Aggregate costs'!K54)*'3a Demand'!$C$10+'2a Aggregate costs'!K$24)</f>
        <v>110.82956935883448</v>
      </c>
      <c r="K29" s="106">
        <f>IF('2a Aggregate costs'!L$21="-","-",SUM('2a Aggregate costs'!L$21,'2a Aggregate costs'!L$22,'2a Aggregate costs'!L$23,'2a Aggregate costs'!L$26,'2a Aggregate costs'!L54)*'3a Demand'!$C$10+'2a Aggregate costs'!L$24)</f>
        <v>118.09032386370301</v>
      </c>
      <c r="L29" s="106">
        <f>IF('2a Aggregate costs'!M$21="-","-",SUM('2a Aggregate costs'!M$21,'2a Aggregate costs'!M$22,'2a Aggregate costs'!M$23,'2a Aggregate costs'!M$26,'2a Aggregate costs'!M54)*'3a Demand'!$C$10+'2a Aggregate costs'!M$24)</f>
        <v>118.51679614989217</v>
      </c>
      <c r="M29" s="106">
        <f>IF('2a Aggregate costs'!N$21="-","-",SUM('2a Aggregate costs'!N$21,'2a Aggregate costs'!N$22,'2a Aggregate costs'!N$23,'2a Aggregate costs'!N$26,'2a Aggregate costs'!N54)*'3a Demand'!$C$10+'2a Aggregate costs'!N$24)</f>
        <v>137.28103747432181</v>
      </c>
      <c r="N29" s="106">
        <f>IF('2a Aggregate costs'!O$21="-","-",SUM('2a Aggregate costs'!O$21,'2a Aggregate costs'!O$22,'2a Aggregate costs'!O$23,'2a Aggregate costs'!O$26,'2a Aggregate costs'!O54)*'3a Demand'!$C$10+'2a Aggregate costs'!O$24)</f>
        <v>137.37474822713054</v>
      </c>
      <c r="O29" s="84"/>
      <c r="P29" s="106">
        <f>IF('2a Aggregate costs'!Q$21="-","-",SUM('2a Aggregate costs'!Q$21,'2a Aggregate costs'!Q$22,'2a Aggregate costs'!Q$23,'2a Aggregate costs'!Q$26,'2a Aggregate costs'!Q54)*'3a Demand'!$C$10+'2a Aggregate costs'!Q$24)</f>
        <v>137.37474822713054</v>
      </c>
      <c r="Q29" s="106">
        <f>IF('2a Aggregate costs'!R$21="-","-",SUM('2a Aggregate costs'!R$21,'2a Aggregate costs'!R$22,'2a Aggregate costs'!R$23,'2a Aggregate costs'!R$26,'2a Aggregate costs'!R54)*'3a Demand'!$C$10+'2a Aggregate costs'!R$24)</f>
        <v>146.98247069035597</v>
      </c>
      <c r="R29" s="106">
        <f>IF('2a Aggregate costs'!S$21="-","-",SUM('2a Aggregate costs'!S$21,'2a Aggregate costs'!S$22,'2a Aggregate costs'!S$23,'2a Aggregate costs'!S$26,'2a Aggregate costs'!S54)*'3a Demand'!$C$10+'2a Aggregate costs'!S$24)</f>
        <v>148.78953098726072</v>
      </c>
      <c r="S29" s="106">
        <f>IF('2a Aggregate costs'!T$21="-","-",SUM('2a Aggregate costs'!T$21,'2a Aggregate costs'!T$22,'2a Aggregate costs'!T$23,'2a Aggregate costs'!T$26,'2a Aggregate costs'!T54)*'3a Demand'!$C$10+'2a Aggregate costs'!T$24)</f>
        <v>153.05757283847046</v>
      </c>
      <c r="T29" s="106">
        <f>IF('2a Aggregate costs'!U$21="-","-",SUM('2a Aggregate costs'!U$21,'2a Aggregate costs'!U$22,'2a Aggregate costs'!U$23,'2a Aggregate costs'!U$26,'2a Aggregate costs'!U54)*'3a Demand'!$C$10+'2a Aggregate costs'!U$24)</f>
        <v>152.51322827949241</v>
      </c>
      <c r="U29" s="106">
        <f>IF('2a Aggregate costs'!V$21="-","-",SUM('2a Aggregate costs'!V$21,'2a Aggregate costs'!V$22,'2a Aggregate costs'!V$23,'2a Aggregate costs'!V$26,'2a Aggregate costs'!V54)*'3a Demand'!$C$10+'2a Aggregate costs'!V$24)</f>
        <v>161.48084871216054</v>
      </c>
      <c r="V29" s="106">
        <f>IF('2a Aggregate costs'!W$21="-","-",SUM('2a Aggregate costs'!W$21,'2a Aggregate costs'!W$22,'2a Aggregate costs'!W$23,'2a Aggregate costs'!W$26,'2a Aggregate costs'!W54)*'3a Demand'!$C$10+'2a Aggregate costs'!W$24)</f>
        <v>160.72410222778456</v>
      </c>
      <c r="W29" s="106">
        <f>IF('2a Aggregate costs'!X$21="-","-",SUM('2a Aggregate costs'!X$21,'2a Aggregate costs'!X$22,'2a Aggregate costs'!X$23,'2a Aggregate costs'!X$26,'2a Aggregate costs'!X54)*'3a Demand'!$C$10+'2a Aggregate costs'!X$24)</f>
        <v>168.0685826419278</v>
      </c>
      <c r="X29" s="84"/>
      <c r="Y29" s="106">
        <f>IF('2a Aggregate costs'!Z$21="-","-",SUM('2a Aggregate costs'!Z$21,'2a Aggregate costs'!Z$22,'2a Aggregate costs'!Z$23,'2a Aggregate costs'!Z$26,'2a Aggregate costs'!Z54)*'3a Demand'!$C$10+'2a Aggregate costs'!Z$24)</f>
        <v>168.0685826419278</v>
      </c>
      <c r="Z29" s="106">
        <f>IF('2a Aggregate costs'!AA$21="-","-",SUM('2a Aggregate costs'!AA$21,'2a Aggregate costs'!AA$22,'2a Aggregate costs'!AA$23,'2a Aggregate costs'!AA$26,'2a Aggregate costs'!AA54)*'3a Demand'!$C$10+'2a Aggregate costs'!AA$24)</f>
        <v>166.4986566806993</v>
      </c>
      <c r="AA29" s="106">
        <f>IF('2a Aggregate costs'!AB$21="-","-",SUM('2a Aggregate costs'!AB$21,'2a Aggregate costs'!AB$22,'2a Aggregate costs'!AB$23,'2a Aggregate costs'!AB$26,'2a Aggregate costs'!AB54)*'3a Demand'!$C$10+'2a Aggregate costs'!AB$24)</f>
        <v>185.65371798796323</v>
      </c>
      <c r="AB29" s="106">
        <f>IF('2a Aggregate costs'!AC$21="-","-",SUM('2a Aggregate costs'!AC$21,'2a Aggregate costs'!AC$22,'2a Aggregate costs'!AC$23,'2a Aggregate costs'!AC$26,'2a Aggregate costs'!AC54)*'3a Demand'!$C$10+'2a Aggregate costs'!AC$24)</f>
        <v>185.65371798796323</v>
      </c>
      <c r="AC29" s="106">
        <f>IF('2a Aggregate costs'!AD$21="-","-",SUM('2a Aggregate costs'!AD$21,'2a Aggregate costs'!AD$22,'2a Aggregate costs'!AD$23,'2a Aggregate costs'!AD$26,'2a Aggregate costs'!AD54)*'3a Demand'!$C$10+'2a Aggregate costs'!AD$24)</f>
        <v>187.92345902355325</v>
      </c>
      <c r="AD29" s="106">
        <f>IF('2a Aggregate costs'!AE$21="-","-",SUM('2a Aggregate costs'!AE$21,'2a Aggregate costs'!AE$22,'2a Aggregate costs'!AE$23,'2a Aggregate costs'!AE$26,'2a Aggregate costs'!AE54)*'3a Demand'!$C$10+'2a Aggregate costs'!AE$24)</f>
        <v>187.92345902355325</v>
      </c>
      <c r="AE29" s="106">
        <f>IF('2a Aggregate costs'!AF$21="-","-",SUM('2a Aggregate costs'!AF$21,'2a Aggregate costs'!AF$22,'2a Aggregate costs'!AF$23,'2a Aggregate costs'!AF$26,'2a Aggregate costs'!AF54)*'3a Demand'!$C$10+'2a Aggregate costs'!AF$24)</f>
        <v>215.11200985901718</v>
      </c>
      <c r="AF29" s="106">
        <f>IF('2a Aggregate costs'!AG$21="-","-",SUM('2a Aggregate costs'!AG$21,'2a Aggregate costs'!AG$22,'2a Aggregate costs'!AG$23,'2a Aggregate costs'!AG$26,'2a Aggregate costs'!AG54)*'3a Demand'!$C$10+'2a Aggregate costs'!AG$24)</f>
        <v>215.11200985901718</v>
      </c>
      <c r="AG29" s="106">
        <f>IF('2a Aggregate costs'!AH$21="-","-",SUM('2a Aggregate costs'!AH$21,'2a Aggregate costs'!AH$22,'2a Aggregate costs'!AH$23,'2a Aggregate costs'!AH$26,'2a Aggregate costs'!AH54)*'3a Demand'!$C$10+'2a Aggregate costs'!AH$24)</f>
        <v>213.5486878786254</v>
      </c>
      <c r="AH29" s="106" t="str">
        <f>IF('2a Aggregate costs'!AI$21="-","-",SUM('2a Aggregate costs'!AI$21,'2a Aggregate costs'!AI$22,'2a Aggregate costs'!AI$23,'2a Aggregate costs'!AI54)*'3a Demand'!$C$10+'2a Aggregate costs'!AI$24)</f>
        <v>-</v>
      </c>
      <c r="AI29" s="106" t="str">
        <f>IF('2a Aggregate costs'!AJ$21="-","-",SUM('2a Aggregate costs'!AJ$21,'2a Aggregate costs'!AJ$22,'2a Aggregate costs'!AJ$23,'2a Aggregate costs'!AJ54)*'3a Demand'!$C$10+'2a Aggregate costs'!AJ$24)</f>
        <v>-</v>
      </c>
      <c r="AJ29" s="106" t="str">
        <f>IF('2a Aggregate costs'!AK$21="-","-",SUM('2a Aggregate costs'!AK$21,'2a Aggregate costs'!AK$22,'2a Aggregate costs'!AK$23,'2a Aggregate costs'!AK54)*'3a Demand'!$C$10+'2a Aggregate costs'!AK$24)</f>
        <v>-</v>
      </c>
      <c r="AK29" s="106" t="str">
        <f>IF('2a Aggregate costs'!AL$21="-","-",SUM('2a Aggregate costs'!AL$21,'2a Aggregate costs'!AL$22,'2a Aggregate costs'!AL$23,'2a Aggregate costs'!AL54)*'3a Demand'!$C$10+'2a Aggregate costs'!AL$24)</f>
        <v>-</v>
      </c>
      <c r="AL29" s="106" t="str">
        <f>IF('2a Aggregate costs'!AM$21="-","-",SUM('2a Aggregate costs'!AM$21,'2a Aggregate costs'!AM$22,'2a Aggregate costs'!AM$23,'2a Aggregate costs'!AM54)*'3a Demand'!$C$10+'2a Aggregate costs'!AM$24)</f>
        <v>-</v>
      </c>
      <c r="AM29" s="106" t="str">
        <f>IF('2a Aggregate costs'!AN$21="-","-",SUM('2a Aggregate costs'!AN$21,'2a Aggregate costs'!AN$22,'2a Aggregate costs'!AN$23,'2a Aggregate costs'!AN54)*'3a Demand'!$C$10+'2a Aggregate costs'!AN$24)</f>
        <v>-</v>
      </c>
      <c r="AN29" s="106" t="str">
        <f>IF('2a Aggregate costs'!AO$21="-","-",SUM('2a Aggregate costs'!AO$21,'2a Aggregate costs'!AO$22,'2a Aggregate costs'!AO$23,'2a Aggregate costs'!AO54)*'3a Demand'!$C$10+'2a Aggregate costs'!AO$24)</f>
        <v>-</v>
      </c>
      <c r="AO29" s="106" t="str">
        <f>IF('2a Aggregate costs'!AP$21="-","-",SUM('2a Aggregate costs'!AP$21,'2a Aggregate costs'!AP$22,'2a Aggregate costs'!AP$23,'2a Aggregate costs'!AP54)*'3a Demand'!$C$10+'2a Aggregate costs'!AP$24)</f>
        <v>-</v>
      </c>
      <c r="AP29" s="106" t="str">
        <f>IF('2a Aggregate costs'!AQ$21="-","-",SUM('2a Aggregate costs'!AQ$21,'2a Aggregate costs'!AQ$22,'2a Aggregate costs'!AQ$23,'2a Aggregate costs'!AQ54)*'3a Demand'!$C$10+'2a Aggregate costs'!AQ$24)</f>
        <v>-</v>
      </c>
      <c r="AQ29" s="106" t="str">
        <f>IF('2a Aggregate costs'!AR$21="-","-",SUM('2a Aggregate costs'!AR$21,'2a Aggregate costs'!AR$22,'2a Aggregate costs'!AR$23,'2a Aggregate costs'!AR54)*'3a Demand'!$C$10+'2a Aggregate costs'!AR$24)</f>
        <v>-</v>
      </c>
      <c r="AR29" s="106" t="str">
        <f>IF('2a Aggregate costs'!AS$21="-","-",SUM('2a Aggregate costs'!AS$21,'2a Aggregate costs'!AS$22,'2a Aggregate costs'!AS$23,'2a Aggregate costs'!AS54)*'3a Demand'!$C$10+'2a Aggregate costs'!AS$24)</f>
        <v>-</v>
      </c>
      <c r="AS29" s="106" t="str">
        <f>IF('2a Aggregate costs'!AT$21="-","-",SUM('2a Aggregate costs'!AT$21,'2a Aggregate costs'!AT$22,'2a Aggregate costs'!AT$23,'2a Aggregate costs'!AT54)*'3a Demand'!$C$10+'2a Aggregate costs'!AT$24)</f>
        <v>-</v>
      </c>
      <c r="AT29" s="106" t="str">
        <f>IF('2a Aggregate costs'!AU$21="-","-",SUM('2a Aggregate costs'!AU$21,'2a Aggregate costs'!AU$22,'2a Aggregate costs'!AU$23,'2a Aggregate costs'!AU54)*'3a Demand'!$C$10+'2a Aggregate costs'!AU$24)</f>
        <v>-</v>
      </c>
      <c r="AU29" s="106" t="str">
        <f>IF('2a Aggregate costs'!AV$21="-","-",SUM('2a Aggregate costs'!AV$21,'2a Aggregate costs'!AV$22,'2a Aggregate costs'!AV$23,'2a Aggregate costs'!AV54)*'3a Demand'!$C$10+'2a Aggregate costs'!AV$24)</f>
        <v>-</v>
      </c>
      <c r="AV29" s="106" t="str">
        <f>IF('2a Aggregate costs'!AW$21="-","-",SUM('2a Aggregate costs'!AW$21,'2a Aggregate costs'!AW$22,'2a Aggregate costs'!AW$23,'2a Aggregate costs'!AW54)*'3a Demand'!$C$10+'2a Aggregate costs'!AW$24)</f>
        <v>-</v>
      </c>
      <c r="AW29" s="106" t="str">
        <f>IF('2a Aggregate costs'!AX$21="-","-",SUM('2a Aggregate costs'!AX$21,'2a Aggregate costs'!AX$22,'2a Aggregate costs'!AX$23,'2a Aggregate costs'!AX54)*'3a Demand'!$C$10+'2a Aggregate costs'!AX$24)</f>
        <v>-</v>
      </c>
      <c r="AX29" s="106" t="str">
        <f>IF('2a Aggregate costs'!AY$21="-","-",SUM('2a Aggregate costs'!AY$21,'2a Aggregate costs'!AY$22,'2a Aggregate costs'!AY$23,'2a Aggregate costs'!AY54)*'3a Demand'!$C$10+'2a Aggregate costs'!AY$24)</f>
        <v>-</v>
      </c>
      <c r="AY29" s="106" t="str">
        <f>IF('2a Aggregate costs'!AZ$21="-","-",SUM('2a Aggregate costs'!AZ$21,'2a Aggregate costs'!AZ$22,'2a Aggregate costs'!AZ$23,'2a Aggregate costs'!AZ54)*'3a Demand'!$C$10+'2a Aggregate costs'!AZ$24)</f>
        <v>-</v>
      </c>
      <c r="AZ29" s="106" t="str">
        <f>IF('2a Aggregate costs'!BA$21="-","-",SUM('2a Aggregate costs'!BA$21,'2a Aggregate costs'!BA$22,'2a Aggregate costs'!BA$23,'2a Aggregate costs'!BA54)*'3a Demand'!$C$10+'2a Aggregate costs'!BA$24)</f>
        <v>-</v>
      </c>
      <c r="BA29" s="106" t="str">
        <f>IF('2a Aggregate costs'!BB$21="-","-",SUM('2a Aggregate costs'!BB$21,'2a Aggregate costs'!BB$22,'2a Aggregate costs'!BB$23,'2a Aggregate costs'!BB54)*'3a Demand'!$C$10+'2a Aggregate costs'!BB$24)</f>
        <v>-</v>
      </c>
      <c r="BB29" s="106" t="str">
        <f>IF('2a Aggregate costs'!BC$21="-","-",SUM('2a Aggregate costs'!BC$21,'2a Aggregate costs'!BC$22,'2a Aggregate costs'!BC$23,'2a Aggregate costs'!BC54)*'3a Demand'!$C$10+'2a Aggregate costs'!BC$24)</f>
        <v>-</v>
      </c>
      <c r="BC29" s="106" t="str">
        <f>IF('2a Aggregate costs'!BD$21="-","-",SUM('2a Aggregate costs'!BD$21,'2a Aggregate costs'!BD$22,'2a Aggregate costs'!BD$23,'2a Aggregate costs'!BD54)*'3a Demand'!$C$10+'2a Aggregate costs'!BD$24)</f>
        <v>-</v>
      </c>
      <c r="BD29" s="106" t="str">
        <f>IF('2a Aggregate costs'!BE$21="-","-",SUM('2a Aggregate costs'!BE$21,'2a Aggregate costs'!BE$22,'2a Aggregate costs'!BE$23,'2a Aggregate costs'!BE54)*'3a Demand'!$C$10+'2a Aggregate costs'!BE$24)</f>
        <v>-</v>
      </c>
      <c r="BE29" s="106" t="str">
        <f>IF('2a Aggregate costs'!BF$21="-","-",SUM('2a Aggregate costs'!BF$21,'2a Aggregate costs'!BF$22,'2a Aggregate costs'!BF$23,'2a Aggregate costs'!BF54)*'3a Demand'!$C$10+'2a Aggregate costs'!BF$24)</f>
        <v>-</v>
      </c>
    </row>
    <row r="30" spans="1:57" ht="12.75" customHeight="1">
      <c r="A30" s="14"/>
      <c r="B30" s="339"/>
      <c r="C30" s="108" t="s">
        <v>230</v>
      </c>
      <c r="D30" s="341"/>
      <c r="E30" s="342"/>
      <c r="F30" s="28"/>
      <c r="G30" s="106">
        <f>IF('2a Aggregate costs'!H$21="-","-",SUM('2a Aggregate costs'!H$21,'2a Aggregate costs'!H$22,'2a Aggregate costs'!H$23,'2a Aggregate costs'!H$26,'2a Aggregate costs'!H55)*'3a Demand'!$C$10+'2a Aggregate costs'!H$24)</f>
        <v>90.54609019473989</v>
      </c>
      <c r="H30" s="106">
        <f>IF('2a Aggregate costs'!I$21="-","-",SUM('2a Aggregate costs'!I$21,'2a Aggregate costs'!I$22,'2a Aggregate costs'!I$23,'2a Aggregate costs'!I$26,'2a Aggregate costs'!I55)*'3a Demand'!$C$10+'2a Aggregate costs'!I$24)</f>
        <v>90.519025051486423</v>
      </c>
      <c r="I30" s="106">
        <f>IF('2a Aggregate costs'!J$21="-","-",SUM('2a Aggregate costs'!J$21,'2a Aggregate costs'!J$22,'2a Aggregate costs'!J$23,'2a Aggregate costs'!J$26,'2a Aggregate costs'!J55)*'3a Demand'!$C$10+'2a Aggregate costs'!J$24)</f>
        <v>110.91256850544242</v>
      </c>
      <c r="J30" s="106">
        <f>IF('2a Aggregate costs'!K$21="-","-",SUM('2a Aggregate costs'!K$21,'2a Aggregate costs'!K$22,'2a Aggregate costs'!K$23,'2a Aggregate costs'!K$26,'2a Aggregate costs'!K55)*'3a Demand'!$C$10+'2a Aggregate costs'!K$24)</f>
        <v>110.80746473084288</v>
      </c>
      <c r="K30" s="106">
        <f>IF('2a Aggregate costs'!L$21="-","-",SUM('2a Aggregate costs'!L$21,'2a Aggregate costs'!L$22,'2a Aggregate costs'!L$23,'2a Aggregate costs'!L$26,'2a Aggregate costs'!L55)*'3a Demand'!$C$10+'2a Aggregate costs'!L$24)</f>
        <v>118.06782135240756</v>
      </c>
      <c r="L30" s="106">
        <f>IF('2a Aggregate costs'!M$21="-","-",SUM('2a Aggregate costs'!M$21,'2a Aggregate costs'!M$22,'2a Aggregate costs'!M$23,'2a Aggregate costs'!M$26,'2a Aggregate costs'!M55)*'3a Demand'!$C$10+'2a Aggregate costs'!M$24)</f>
        <v>118.49470394613698</v>
      </c>
      <c r="M30" s="106">
        <f>IF('2a Aggregate costs'!N$21="-","-",SUM('2a Aggregate costs'!N$21,'2a Aggregate costs'!N$22,'2a Aggregate costs'!N$23,'2a Aggregate costs'!N$26,'2a Aggregate costs'!N55)*'3a Demand'!$C$10+'2a Aggregate costs'!N$24)</f>
        <v>137.26969325567961</v>
      </c>
      <c r="N30" s="106">
        <f>IF('2a Aggregate costs'!O$21="-","-",SUM('2a Aggregate costs'!O$21,'2a Aggregate costs'!O$22,'2a Aggregate costs'!O$23,'2a Aggregate costs'!O$26,'2a Aggregate costs'!O55)*'3a Demand'!$C$10+'2a Aggregate costs'!O$24)</f>
        <v>137.36315456476859</v>
      </c>
      <c r="O30" s="84"/>
      <c r="P30" s="106">
        <f>IF('2a Aggregate costs'!Q$21="-","-",SUM('2a Aggregate costs'!Q$21,'2a Aggregate costs'!Q$22,'2a Aggregate costs'!Q$23,'2a Aggregate costs'!Q$26,'2a Aggregate costs'!Q55)*'3a Demand'!$C$10+'2a Aggregate costs'!Q$24)</f>
        <v>137.36315456476859</v>
      </c>
      <c r="Q30" s="106">
        <f>IF('2a Aggregate costs'!R$21="-","-",SUM('2a Aggregate costs'!R$21,'2a Aggregate costs'!R$22,'2a Aggregate costs'!R$23,'2a Aggregate costs'!R$26,'2a Aggregate costs'!R55)*'3a Demand'!$C$10+'2a Aggregate costs'!R$24)</f>
        <v>146.96230604572821</v>
      </c>
      <c r="R30" s="106">
        <f>IF('2a Aggregate costs'!S$21="-","-",SUM('2a Aggregate costs'!S$21,'2a Aggregate costs'!S$22,'2a Aggregate costs'!S$23,'2a Aggregate costs'!S$26,'2a Aggregate costs'!S55)*'3a Demand'!$C$10+'2a Aggregate costs'!S$24)</f>
        <v>148.76874688451312</v>
      </c>
      <c r="S30" s="106">
        <f>IF('2a Aggregate costs'!T$21="-","-",SUM('2a Aggregate costs'!T$21,'2a Aggregate costs'!T$22,'2a Aggregate costs'!T$23,'2a Aggregate costs'!T$26,'2a Aggregate costs'!T55)*'3a Demand'!$C$10+'2a Aggregate costs'!T$24)</f>
        <v>153.03761316947248</v>
      </c>
      <c r="T30" s="106">
        <f>IF('2a Aggregate costs'!U$21="-","-",SUM('2a Aggregate costs'!U$21,'2a Aggregate costs'!U$22,'2a Aggregate costs'!U$23,'2a Aggregate costs'!U$26,'2a Aggregate costs'!U55)*'3a Demand'!$C$10+'2a Aggregate costs'!U$24)</f>
        <v>152.49081670836932</v>
      </c>
      <c r="U30" s="106">
        <f>IF('2a Aggregate costs'!V$21="-","-",SUM('2a Aggregate costs'!V$21,'2a Aggregate costs'!V$22,'2a Aggregate costs'!V$23,'2a Aggregate costs'!V$26,'2a Aggregate costs'!V55)*'3a Demand'!$C$10+'2a Aggregate costs'!V$24)</f>
        <v>161.44950082969834</v>
      </c>
      <c r="V30" s="106">
        <f>IF('2a Aggregate costs'!W$21="-","-",SUM('2a Aggregate costs'!W$21,'2a Aggregate costs'!W$22,'2a Aggregate costs'!W$23,'2a Aggregate costs'!W$26,'2a Aggregate costs'!W55)*'3a Demand'!$C$10+'2a Aggregate costs'!W$24)</f>
        <v>160.69485302841051</v>
      </c>
      <c r="W30" s="106">
        <f>IF('2a Aggregate costs'!X$21="-","-",SUM('2a Aggregate costs'!X$21,'2a Aggregate costs'!X$22,'2a Aggregate costs'!X$23,'2a Aggregate costs'!X$26,'2a Aggregate costs'!X55)*'3a Demand'!$C$10+'2a Aggregate costs'!X$24)</f>
        <v>168.03133237582864</v>
      </c>
      <c r="X30" s="84"/>
      <c r="Y30" s="106">
        <f>IF('2a Aggregate costs'!Z$21="-","-",SUM('2a Aggregate costs'!Z$21,'2a Aggregate costs'!Z$22,'2a Aggregate costs'!Z$23,'2a Aggregate costs'!Z$26,'2a Aggregate costs'!Z55)*'3a Demand'!$C$10+'2a Aggregate costs'!Z$24)</f>
        <v>168.03133237582864</v>
      </c>
      <c r="Z30" s="106">
        <f>IF('2a Aggregate costs'!AA$21="-","-",SUM('2a Aggregate costs'!AA$21,'2a Aggregate costs'!AA$22,'2a Aggregate costs'!AA$23,'2a Aggregate costs'!AA$26,'2a Aggregate costs'!AA55)*'3a Demand'!$C$10+'2a Aggregate costs'!AA$24)</f>
        <v>166.46231249158026</v>
      </c>
      <c r="AA30" s="106">
        <f>IF('2a Aggregate costs'!AB$21="-","-",SUM('2a Aggregate costs'!AB$21,'2a Aggregate costs'!AB$22,'2a Aggregate costs'!AB$23,'2a Aggregate costs'!AB$26,'2a Aggregate costs'!AB55)*'3a Demand'!$C$10+'2a Aggregate costs'!AB$24)</f>
        <v>185.62461706082144</v>
      </c>
      <c r="AB30" s="106">
        <f>IF('2a Aggregate costs'!AC$21="-","-",SUM('2a Aggregate costs'!AC$21,'2a Aggregate costs'!AC$22,'2a Aggregate costs'!AC$23,'2a Aggregate costs'!AC$26,'2a Aggregate costs'!AC55)*'3a Demand'!$C$10+'2a Aggregate costs'!AC$24)</f>
        <v>185.62461706082144</v>
      </c>
      <c r="AC30" s="106">
        <f>IF('2a Aggregate costs'!AD$21="-","-",SUM('2a Aggregate costs'!AD$21,'2a Aggregate costs'!AD$22,'2a Aggregate costs'!AD$23,'2a Aggregate costs'!AD$26,'2a Aggregate costs'!AD55)*'3a Demand'!$C$10+'2a Aggregate costs'!AD$24)</f>
        <v>187.89661327989091</v>
      </c>
      <c r="AD30" s="106">
        <f>IF('2a Aggregate costs'!AE$21="-","-",SUM('2a Aggregate costs'!AE$21,'2a Aggregate costs'!AE$22,'2a Aggregate costs'!AE$23,'2a Aggregate costs'!AE$26,'2a Aggregate costs'!AE55)*'3a Demand'!$C$10+'2a Aggregate costs'!AE$24)</f>
        <v>187.89661327989091</v>
      </c>
      <c r="AE30" s="106">
        <f>IF('2a Aggregate costs'!AF$21="-","-",SUM('2a Aggregate costs'!AF$21,'2a Aggregate costs'!AF$22,'2a Aggregate costs'!AF$23,'2a Aggregate costs'!AF$26,'2a Aggregate costs'!AF55)*'3a Demand'!$C$10+'2a Aggregate costs'!AF$24)</f>
        <v>215.07669004030572</v>
      </c>
      <c r="AF30" s="106">
        <f>IF('2a Aggregate costs'!AG$21="-","-",SUM('2a Aggregate costs'!AG$21,'2a Aggregate costs'!AG$22,'2a Aggregate costs'!AG$23,'2a Aggregate costs'!AG$26,'2a Aggregate costs'!AG55)*'3a Demand'!$C$10+'2a Aggregate costs'!AG$24)</f>
        <v>215.07669004030572</v>
      </c>
      <c r="AG30" s="106">
        <f>IF('2a Aggregate costs'!AH$21="-","-",SUM('2a Aggregate costs'!AH$21,'2a Aggregate costs'!AH$22,'2a Aggregate costs'!AH$23,'2a Aggregate costs'!AH$26,'2a Aggregate costs'!AH55)*'3a Demand'!$C$10+'2a Aggregate costs'!AH$24)</f>
        <v>213.51633204389887</v>
      </c>
      <c r="AH30" s="106" t="str">
        <f>IF('2a Aggregate costs'!AI$21="-","-",SUM('2a Aggregate costs'!AI$21,'2a Aggregate costs'!AI$22,'2a Aggregate costs'!AI$23,'2a Aggregate costs'!AI55)*'3a Demand'!$C$10+'2a Aggregate costs'!AI$24)</f>
        <v>-</v>
      </c>
      <c r="AI30" s="106" t="str">
        <f>IF('2a Aggregate costs'!AJ$21="-","-",SUM('2a Aggregate costs'!AJ$21,'2a Aggregate costs'!AJ$22,'2a Aggregate costs'!AJ$23,'2a Aggregate costs'!AJ55)*'3a Demand'!$C$10+'2a Aggregate costs'!AJ$24)</f>
        <v>-</v>
      </c>
      <c r="AJ30" s="106" t="str">
        <f>IF('2a Aggregate costs'!AK$21="-","-",SUM('2a Aggregate costs'!AK$21,'2a Aggregate costs'!AK$22,'2a Aggregate costs'!AK$23,'2a Aggregate costs'!AK55)*'3a Demand'!$C$10+'2a Aggregate costs'!AK$24)</f>
        <v>-</v>
      </c>
      <c r="AK30" s="106" t="str">
        <f>IF('2a Aggregate costs'!AL$21="-","-",SUM('2a Aggregate costs'!AL$21,'2a Aggregate costs'!AL$22,'2a Aggregate costs'!AL$23,'2a Aggregate costs'!AL55)*'3a Demand'!$C$10+'2a Aggregate costs'!AL$24)</f>
        <v>-</v>
      </c>
      <c r="AL30" s="106" t="str">
        <f>IF('2a Aggregate costs'!AM$21="-","-",SUM('2a Aggregate costs'!AM$21,'2a Aggregate costs'!AM$22,'2a Aggregate costs'!AM$23,'2a Aggregate costs'!AM55)*'3a Demand'!$C$10+'2a Aggregate costs'!AM$24)</f>
        <v>-</v>
      </c>
      <c r="AM30" s="106" t="str">
        <f>IF('2a Aggregate costs'!AN$21="-","-",SUM('2a Aggregate costs'!AN$21,'2a Aggregate costs'!AN$22,'2a Aggregate costs'!AN$23,'2a Aggregate costs'!AN55)*'3a Demand'!$C$10+'2a Aggregate costs'!AN$24)</f>
        <v>-</v>
      </c>
      <c r="AN30" s="106" t="str">
        <f>IF('2a Aggregate costs'!AO$21="-","-",SUM('2a Aggregate costs'!AO$21,'2a Aggregate costs'!AO$22,'2a Aggregate costs'!AO$23,'2a Aggregate costs'!AO55)*'3a Demand'!$C$10+'2a Aggregate costs'!AO$24)</f>
        <v>-</v>
      </c>
      <c r="AO30" s="106" t="str">
        <f>IF('2a Aggregate costs'!AP$21="-","-",SUM('2a Aggregate costs'!AP$21,'2a Aggregate costs'!AP$22,'2a Aggregate costs'!AP$23,'2a Aggregate costs'!AP55)*'3a Demand'!$C$10+'2a Aggregate costs'!AP$24)</f>
        <v>-</v>
      </c>
      <c r="AP30" s="106" t="str">
        <f>IF('2a Aggregate costs'!AQ$21="-","-",SUM('2a Aggregate costs'!AQ$21,'2a Aggregate costs'!AQ$22,'2a Aggregate costs'!AQ$23,'2a Aggregate costs'!AQ55)*'3a Demand'!$C$10+'2a Aggregate costs'!AQ$24)</f>
        <v>-</v>
      </c>
      <c r="AQ30" s="106" t="str">
        <f>IF('2a Aggregate costs'!AR$21="-","-",SUM('2a Aggregate costs'!AR$21,'2a Aggregate costs'!AR$22,'2a Aggregate costs'!AR$23,'2a Aggregate costs'!AR55)*'3a Demand'!$C$10+'2a Aggregate costs'!AR$24)</f>
        <v>-</v>
      </c>
      <c r="AR30" s="106" t="str">
        <f>IF('2a Aggregate costs'!AS$21="-","-",SUM('2a Aggregate costs'!AS$21,'2a Aggregate costs'!AS$22,'2a Aggregate costs'!AS$23,'2a Aggregate costs'!AS55)*'3a Demand'!$C$10+'2a Aggregate costs'!AS$24)</f>
        <v>-</v>
      </c>
      <c r="AS30" s="106" t="str">
        <f>IF('2a Aggregate costs'!AT$21="-","-",SUM('2a Aggregate costs'!AT$21,'2a Aggregate costs'!AT$22,'2a Aggregate costs'!AT$23,'2a Aggregate costs'!AT55)*'3a Demand'!$C$10+'2a Aggregate costs'!AT$24)</f>
        <v>-</v>
      </c>
      <c r="AT30" s="106" t="str">
        <f>IF('2a Aggregate costs'!AU$21="-","-",SUM('2a Aggregate costs'!AU$21,'2a Aggregate costs'!AU$22,'2a Aggregate costs'!AU$23,'2a Aggregate costs'!AU55)*'3a Demand'!$C$10+'2a Aggregate costs'!AU$24)</f>
        <v>-</v>
      </c>
      <c r="AU30" s="106" t="str">
        <f>IF('2a Aggregate costs'!AV$21="-","-",SUM('2a Aggregate costs'!AV$21,'2a Aggregate costs'!AV$22,'2a Aggregate costs'!AV$23,'2a Aggregate costs'!AV55)*'3a Demand'!$C$10+'2a Aggregate costs'!AV$24)</f>
        <v>-</v>
      </c>
      <c r="AV30" s="106" t="str">
        <f>IF('2a Aggregate costs'!AW$21="-","-",SUM('2a Aggregate costs'!AW$21,'2a Aggregate costs'!AW$22,'2a Aggregate costs'!AW$23,'2a Aggregate costs'!AW55)*'3a Demand'!$C$10+'2a Aggregate costs'!AW$24)</f>
        <v>-</v>
      </c>
      <c r="AW30" s="106" t="str">
        <f>IF('2a Aggregate costs'!AX$21="-","-",SUM('2a Aggregate costs'!AX$21,'2a Aggregate costs'!AX$22,'2a Aggregate costs'!AX$23,'2a Aggregate costs'!AX55)*'3a Demand'!$C$10+'2a Aggregate costs'!AX$24)</f>
        <v>-</v>
      </c>
      <c r="AX30" s="106" t="str">
        <f>IF('2a Aggregate costs'!AY$21="-","-",SUM('2a Aggregate costs'!AY$21,'2a Aggregate costs'!AY$22,'2a Aggregate costs'!AY$23,'2a Aggregate costs'!AY55)*'3a Demand'!$C$10+'2a Aggregate costs'!AY$24)</f>
        <v>-</v>
      </c>
      <c r="AY30" s="106" t="str">
        <f>IF('2a Aggregate costs'!AZ$21="-","-",SUM('2a Aggregate costs'!AZ$21,'2a Aggregate costs'!AZ$22,'2a Aggregate costs'!AZ$23,'2a Aggregate costs'!AZ55)*'3a Demand'!$C$10+'2a Aggregate costs'!AZ$24)</f>
        <v>-</v>
      </c>
      <c r="AZ30" s="106" t="str">
        <f>IF('2a Aggregate costs'!BA$21="-","-",SUM('2a Aggregate costs'!BA$21,'2a Aggregate costs'!BA$22,'2a Aggregate costs'!BA$23,'2a Aggregate costs'!BA55)*'3a Demand'!$C$10+'2a Aggregate costs'!BA$24)</f>
        <v>-</v>
      </c>
      <c r="BA30" s="106" t="str">
        <f>IF('2a Aggregate costs'!BB$21="-","-",SUM('2a Aggregate costs'!BB$21,'2a Aggregate costs'!BB$22,'2a Aggregate costs'!BB$23,'2a Aggregate costs'!BB55)*'3a Demand'!$C$10+'2a Aggregate costs'!BB$24)</f>
        <v>-</v>
      </c>
      <c r="BB30" s="106" t="str">
        <f>IF('2a Aggregate costs'!BC$21="-","-",SUM('2a Aggregate costs'!BC$21,'2a Aggregate costs'!BC$22,'2a Aggregate costs'!BC$23,'2a Aggregate costs'!BC55)*'3a Demand'!$C$10+'2a Aggregate costs'!BC$24)</f>
        <v>-</v>
      </c>
      <c r="BC30" s="106" t="str">
        <f>IF('2a Aggregate costs'!BD$21="-","-",SUM('2a Aggregate costs'!BD$21,'2a Aggregate costs'!BD$22,'2a Aggregate costs'!BD$23,'2a Aggregate costs'!BD55)*'3a Demand'!$C$10+'2a Aggregate costs'!BD$24)</f>
        <v>-</v>
      </c>
      <c r="BD30" s="106" t="str">
        <f>IF('2a Aggregate costs'!BE$21="-","-",SUM('2a Aggregate costs'!BE$21,'2a Aggregate costs'!BE$22,'2a Aggregate costs'!BE$23,'2a Aggregate costs'!BE55)*'3a Demand'!$C$10+'2a Aggregate costs'!BE$24)</f>
        <v>-</v>
      </c>
      <c r="BE30" s="106" t="str">
        <f>IF('2a Aggregate costs'!BF$21="-","-",SUM('2a Aggregate costs'!BF$21,'2a Aggregate costs'!BF$22,'2a Aggregate costs'!BF$23,'2a Aggregate costs'!BF55)*'3a Demand'!$C$10+'2a Aggregate costs'!BF$24)</f>
        <v>-</v>
      </c>
    </row>
    <row r="31" spans="1:57" ht="12.75" customHeight="1">
      <c r="A31" s="14"/>
      <c r="B31" s="339"/>
      <c r="C31" s="108" t="s">
        <v>231</v>
      </c>
      <c r="D31" s="341"/>
      <c r="E31" s="342"/>
      <c r="F31" s="28"/>
      <c r="G31" s="106">
        <f>IF('2a Aggregate costs'!H$21="-","-",SUM('2a Aggregate costs'!H$21,'2a Aggregate costs'!H$22,'2a Aggregate costs'!H$23,'2a Aggregate costs'!H$26,'2a Aggregate costs'!H56)*'3a Demand'!$C$10+'2a Aggregate costs'!H$24)</f>
        <v>90.554631742897769</v>
      </c>
      <c r="H31" s="106">
        <f>IF('2a Aggregate costs'!I$21="-","-",SUM('2a Aggregate costs'!I$21,'2a Aggregate costs'!I$22,'2a Aggregate costs'!I$23,'2a Aggregate costs'!I$26,'2a Aggregate costs'!I56)*'3a Demand'!$C$10+'2a Aggregate costs'!I$24)</f>
        <v>90.527429624018353</v>
      </c>
      <c r="I31" s="106">
        <f>IF('2a Aggregate costs'!J$21="-","-",SUM('2a Aggregate costs'!J$21,'2a Aggregate costs'!J$22,'2a Aggregate costs'!J$23,'2a Aggregate costs'!J$26,'2a Aggregate costs'!J56)*'3a Demand'!$C$10+'2a Aggregate costs'!J$24)</f>
        <v>110.9211747877151</v>
      </c>
      <c r="J31" s="106">
        <f>IF('2a Aggregate costs'!K$21="-","-",SUM('2a Aggregate costs'!K$21,'2a Aggregate costs'!K$22,'2a Aggregate costs'!K$23,'2a Aggregate costs'!K$26,'2a Aggregate costs'!K56)*'3a Demand'!$C$10+'2a Aggregate costs'!K$24)</f>
        <v>110.81644386882112</v>
      </c>
      <c r="K31" s="106">
        <f>IF('2a Aggregate costs'!L$21="-","-",SUM('2a Aggregate costs'!L$21,'2a Aggregate costs'!L$22,'2a Aggregate costs'!L$23,'2a Aggregate costs'!L$26,'2a Aggregate costs'!L56)*'3a Demand'!$C$10+'2a Aggregate costs'!L$24)</f>
        <v>118.0769621148694</v>
      </c>
      <c r="L31" s="106">
        <f>IF('2a Aggregate costs'!M$21="-","-",SUM('2a Aggregate costs'!M$21,'2a Aggregate costs'!M$22,'2a Aggregate costs'!M$23,'2a Aggregate costs'!M$26,'2a Aggregate costs'!M56)*'3a Demand'!$C$10+'2a Aggregate costs'!M$24)</f>
        <v>118.50367803725658</v>
      </c>
      <c r="M31" s="106">
        <f>IF('2a Aggregate costs'!N$21="-","-",SUM('2a Aggregate costs'!N$21,'2a Aggregate costs'!N$22,'2a Aggregate costs'!N$23,'2a Aggregate costs'!N$26,'2a Aggregate costs'!N56)*'3a Demand'!$C$10+'2a Aggregate costs'!N$24)</f>
        <v>137.28023595371837</v>
      </c>
      <c r="N31" s="106">
        <f>IF('2a Aggregate costs'!O$21="-","-",SUM('2a Aggregate costs'!O$21,'2a Aggregate costs'!O$22,'2a Aggregate costs'!O$23,'2a Aggregate costs'!O$26,'2a Aggregate costs'!O56)*'3a Demand'!$C$10+'2a Aggregate costs'!O$24)</f>
        <v>137.37392908219465</v>
      </c>
      <c r="O31" s="84"/>
      <c r="P31" s="106">
        <f>IF('2a Aggregate costs'!Q$21="-","-",SUM('2a Aggregate costs'!Q$21,'2a Aggregate costs'!Q$22,'2a Aggregate costs'!Q$23,'2a Aggregate costs'!Q$26,'2a Aggregate costs'!Q56)*'3a Demand'!$C$10+'2a Aggregate costs'!Q$24)</f>
        <v>137.37392908219465</v>
      </c>
      <c r="Q31" s="106">
        <f>IF('2a Aggregate costs'!R$21="-","-",SUM('2a Aggregate costs'!R$21,'2a Aggregate costs'!R$22,'2a Aggregate costs'!R$23,'2a Aggregate costs'!R$26,'2a Aggregate costs'!R56)*'3a Demand'!$C$10+'2a Aggregate costs'!R$24)</f>
        <v>146.97498741432821</v>
      </c>
      <c r="R31" s="106">
        <f>IF('2a Aggregate costs'!S$21="-","-",SUM('2a Aggregate costs'!S$21,'2a Aggregate costs'!S$22,'2a Aggregate costs'!S$23,'2a Aggregate costs'!S$26,'2a Aggregate costs'!S56)*'3a Demand'!$C$10+'2a Aggregate costs'!S$24)</f>
        <v>148.78175714405452</v>
      </c>
      <c r="S31" s="106">
        <f>IF('2a Aggregate costs'!T$21="-","-",SUM('2a Aggregate costs'!T$21,'2a Aggregate costs'!T$22,'2a Aggregate costs'!T$23,'2a Aggregate costs'!T$26,'2a Aggregate costs'!T56)*'3a Demand'!$C$10+'2a Aggregate costs'!T$24)</f>
        <v>153.04920556322577</v>
      </c>
      <c r="T31" s="106">
        <f>IF('2a Aggregate costs'!U$21="-","-",SUM('2a Aggregate costs'!U$21,'2a Aggregate costs'!U$22,'2a Aggregate costs'!U$23,'2a Aggregate costs'!U$26,'2a Aggregate costs'!U56)*'3a Demand'!$C$10+'2a Aggregate costs'!U$24)</f>
        <v>152.5037434187328</v>
      </c>
      <c r="U31" s="106">
        <f>IF('2a Aggregate costs'!V$21="-","-",SUM('2a Aggregate costs'!V$21,'2a Aggregate costs'!V$22,'2a Aggregate costs'!V$23,'2a Aggregate costs'!V$26,'2a Aggregate costs'!V56)*'3a Demand'!$C$10+'2a Aggregate costs'!V$24)</f>
        <v>161.47027942059188</v>
      </c>
      <c r="V31" s="106">
        <f>IF('2a Aggregate costs'!W$21="-","-",SUM('2a Aggregate costs'!W$21,'2a Aggregate costs'!W$22,'2a Aggregate costs'!W$23,'2a Aggregate costs'!W$26,'2a Aggregate costs'!W56)*'3a Demand'!$C$10+'2a Aggregate costs'!W$24)</f>
        <v>160.71428617598053</v>
      </c>
      <c r="W31" s="106">
        <f>IF('2a Aggregate costs'!X$21="-","-",SUM('2a Aggregate costs'!X$21,'2a Aggregate costs'!X$22,'2a Aggregate costs'!X$23,'2a Aggregate costs'!X$26,'2a Aggregate costs'!X56)*'3a Demand'!$C$10+'2a Aggregate costs'!X$24)</f>
        <v>168.06577993437384</v>
      </c>
      <c r="X31" s="84"/>
      <c r="Y31" s="106">
        <f>IF('2a Aggregate costs'!Z$21="-","-",SUM('2a Aggregate costs'!Z$21,'2a Aggregate costs'!Z$22,'2a Aggregate costs'!Z$23,'2a Aggregate costs'!Z$26,'2a Aggregate costs'!Z56)*'3a Demand'!$C$10+'2a Aggregate costs'!Z$24)</f>
        <v>168.06577993437384</v>
      </c>
      <c r="Z31" s="106">
        <f>IF('2a Aggregate costs'!AA$21="-","-",SUM('2a Aggregate costs'!AA$21,'2a Aggregate costs'!AA$22,'2a Aggregate costs'!AA$23,'2a Aggregate costs'!AA$26,'2a Aggregate costs'!AA56)*'3a Demand'!$C$10+'2a Aggregate costs'!AA$24)</f>
        <v>166.49619911863121</v>
      </c>
      <c r="AA31" s="106">
        <f>IF('2a Aggregate costs'!AB$21="-","-",SUM('2a Aggregate costs'!AB$21,'2a Aggregate costs'!AB$22,'2a Aggregate costs'!AB$23,'2a Aggregate costs'!AB$26,'2a Aggregate costs'!AB56)*'3a Demand'!$C$10+'2a Aggregate costs'!AB$24)</f>
        <v>185.63710581968712</v>
      </c>
      <c r="AB31" s="106">
        <f>IF('2a Aggregate costs'!AC$21="-","-",SUM('2a Aggregate costs'!AC$21,'2a Aggregate costs'!AC$22,'2a Aggregate costs'!AC$23,'2a Aggregate costs'!AC$26,'2a Aggregate costs'!AC56)*'3a Demand'!$C$10+'2a Aggregate costs'!AC$24)</f>
        <v>185.63710581968712</v>
      </c>
      <c r="AC31" s="106">
        <f>IF('2a Aggregate costs'!AD$21="-","-",SUM('2a Aggregate costs'!AD$21,'2a Aggregate costs'!AD$22,'2a Aggregate costs'!AD$23,'2a Aggregate costs'!AD$26,'2a Aggregate costs'!AD56)*'3a Demand'!$C$10+'2a Aggregate costs'!AD$24)</f>
        <v>187.90831176077657</v>
      </c>
      <c r="AD31" s="106">
        <f>IF('2a Aggregate costs'!AE$21="-","-",SUM('2a Aggregate costs'!AE$21,'2a Aggregate costs'!AE$22,'2a Aggregate costs'!AE$23,'2a Aggregate costs'!AE$26,'2a Aggregate costs'!AE56)*'3a Demand'!$C$10+'2a Aggregate costs'!AE$24)</f>
        <v>187.90831176077657</v>
      </c>
      <c r="AE31" s="106">
        <f>IF('2a Aggregate costs'!AF$21="-","-",SUM('2a Aggregate costs'!AF$21,'2a Aggregate costs'!AF$22,'2a Aggregate costs'!AF$23,'2a Aggregate costs'!AF$26,'2a Aggregate costs'!AF56)*'3a Demand'!$C$10+'2a Aggregate costs'!AF$24)</f>
        <v>215.09471066414011</v>
      </c>
      <c r="AF31" s="106">
        <f>IF('2a Aggregate costs'!AG$21="-","-",SUM('2a Aggregate costs'!AG$21,'2a Aggregate costs'!AG$22,'2a Aggregate costs'!AG$23,'2a Aggregate costs'!AG$26,'2a Aggregate costs'!AG56)*'3a Demand'!$C$10+'2a Aggregate costs'!AG$24)</f>
        <v>215.09471066414011</v>
      </c>
      <c r="AG31" s="106">
        <f>IF('2a Aggregate costs'!AH$21="-","-",SUM('2a Aggregate costs'!AH$21,'2a Aggregate costs'!AH$22,'2a Aggregate costs'!AH$23,'2a Aggregate costs'!AH$26,'2a Aggregate costs'!AH56)*'3a Demand'!$C$10+'2a Aggregate costs'!AH$24)</f>
        <v>213.53259732849526</v>
      </c>
      <c r="AH31" s="106" t="str">
        <f>IF('2a Aggregate costs'!AI$21="-","-",SUM('2a Aggregate costs'!AI$21,'2a Aggregate costs'!AI$22,'2a Aggregate costs'!AI$23,'2a Aggregate costs'!AI56)*'3a Demand'!$C$10+'2a Aggregate costs'!AI$24)</f>
        <v>-</v>
      </c>
      <c r="AI31" s="106" t="str">
        <f>IF('2a Aggregate costs'!AJ$21="-","-",SUM('2a Aggregate costs'!AJ$21,'2a Aggregate costs'!AJ$22,'2a Aggregate costs'!AJ$23,'2a Aggregate costs'!AJ56)*'3a Demand'!$C$10+'2a Aggregate costs'!AJ$24)</f>
        <v>-</v>
      </c>
      <c r="AJ31" s="106" t="str">
        <f>IF('2a Aggregate costs'!AK$21="-","-",SUM('2a Aggregate costs'!AK$21,'2a Aggregate costs'!AK$22,'2a Aggregate costs'!AK$23,'2a Aggregate costs'!AK56)*'3a Demand'!$C$10+'2a Aggregate costs'!AK$24)</f>
        <v>-</v>
      </c>
      <c r="AK31" s="106" t="str">
        <f>IF('2a Aggregate costs'!AL$21="-","-",SUM('2a Aggregate costs'!AL$21,'2a Aggregate costs'!AL$22,'2a Aggregate costs'!AL$23,'2a Aggregate costs'!AL56)*'3a Demand'!$C$10+'2a Aggregate costs'!AL$24)</f>
        <v>-</v>
      </c>
      <c r="AL31" s="106" t="str">
        <f>IF('2a Aggregate costs'!AM$21="-","-",SUM('2a Aggregate costs'!AM$21,'2a Aggregate costs'!AM$22,'2a Aggregate costs'!AM$23,'2a Aggregate costs'!AM56)*'3a Demand'!$C$10+'2a Aggregate costs'!AM$24)</f>
        <v>-</v>
      </c>
      <c r="AM31" s="106" t="str">
        <f>IF('2a Aggregate costs'!AN$21="-","-",SUM('2a Aggregate costs'!AN$21,'2a Aggregate costs'!AN$22,'2a Aggregate costs'!AN$23,'2a Aggregate costs'!AN56)*'3a Demand'!$C$10+'2a Aggregate costs'!AN$24)</f>
        <v>-</v>
      </c>
      <c r="AN31" s="106" t="str">
        <f>IF('2a Aggregate costs'!AO$21="-","-",SUM('2a Aggregate costs'!AO$21,'2a Aggregate costs'!AO$22,'2a Aggregate costs'!AO$23,'2a Aggregate costs'!AO56)*'3a Demand'!$C$10+'2a Aggregate costs'!AO$24)</f>
        <v>-</v>
      </c>
      <c r="AO31" s="106" t="str">
        <f>IF('2a Aggregate costs'!AP$21="-","-",SUM('2a Aggregate costs'!AP$21,'2a Aggregate costs'!AP$22,'2a Aggregate costs'!AP$23,'2a Aggregate costs'!AP56)*'3a Demand'!$C$10+'2a Aggregate costs'!AP$24)</f>
        <v>-</v>
      </c>
      <c r="AP31" s="106" t="str">
        <f>IF('2a Aggregate costs'!AQ$21="-","-",SUM('2a Aggregate costs'!AQ$21,'2a Aggregate costs'!AQ$22,'2a Aggregate costs'!AQ$23,'2a Aggregate costs'!AQ56)*'3a Demand'!$C$10+'2a Aggregate costs'!AQ$24)</f>
        <v>-</v>
      </c>
      <c r="AQ31" s="106" t="str">
        <f>IF('2a Aggregate costs'!AR$21="-","-",SUM('2a Aggregate costs'!AR$21,'2a Aggregate costs'!AR$22,'2a Aggregate costs'!AR$23,'2a Aggregate costs'!AR56)*'3a Demand'!$C$10+'2a Aggregate costs'!AR$24)</f>
        <v>-</v>
      </c>
      <c r="AR31" s="106" t="str">
        <f>IF('2a Aggregate costs'!AS$21="-","-",SUM('2a Aggregate costs'!AS$21,'2a Aggregate costs'!AS$22,'2a Aggregate costs'!AS$23,'2a Aggregate costs'!AS56)*'3a Demand'!$C$10+'2a Aggregate costs'!AS$24)</f>
        <v>-</v>
      </c>
      <c r="AS31" s="106" t="str">
        <f>IF('2a Aggregate costs'!AT$21="-","-",SUM('2a Aggregate costs'!AT$21,'2a Aggregate costs'!AT$22,'2a Aggregate costs'!AT$23,'2a Aggregate costs'!AT56)*'3a Demand'!$C$10+'2a Aggregate costs'!AT$24)</f>
        <v>-</v>
      </c>
      <c r="AT31" s="106" t="str">
        <f>IF('2a Aggregate costs'!AU$21="-","-",SUM('2a Aggregate costs'!AU$21,'2a Aggregate costs'!AU$22,'2a Aggregate costs'!AU$23,'2a Aggregate costs'!AU56)*'3a Demand'!$C$10+'2a Aggregate costs'!AU$24)</f>
        <v>-</v>
      </c>
      <c r="AU31" s="106" t="str">
        <f>IF('2a Aggregate costs'!AV$21="-","-",SUM('2a Aggregate costs'!AV$21,'2a Aggregate costs'!AV$22,'2a Aggregate costs'!AV$23,'2a Aggregate costs'!AV56)*'3a Demand'!$C$10+'2a Aggregate costs'!AV$24)</f>
        <v>-</v>
      </c>
      <c r="AV31" s="106" t="str">
        <f>IF('2a Aggregate costs'!AW$21="-","-",SUM('2a Aggregate costs'!AW$21,'2a Aggregate costs'!AW$22,'2a Aggregate costs'!AW$23,'2a Aggregate costs'!AW56)*'3a Demand'!$C$10+'2a Aggregate costs'!AW$24)</f>
        <v>-</v>
      </c>
      <c r="AW31" s="106" t="str">
        <f>IF('2a Aggregate costs'!AX$21="-","-",SUM('2a Aggregate costs'!AX$21,'2a Aggregate costs'!AX$22,'2a Aggregate costs'!AX$23,'2a Aggregate costs'!AX56)*'3a Demand'!$C$10+'2a Aggregate costs'!AX$24)</f>
        <v>-</v>
      </c>
      <c r="AX31" s="106" t="str">
        <f>IF('2a Aggregate costs'!AY$21="-","-",SUM('2a Aggregate costs'!AY$21,'2a Aggregate costs'!AY$22,'2a Aggregate costs'!AY$23,'2a Aggregate costs'!AY56)*'3a Demand'!$C$10+'2a Aggregate costs'!AY$24)</f>
        <v>-</v>
      </c>
      <c r="AY31" s="106" t="str">
        <f>IF('2a Aggregate costs'!AZ$21="-","-",SUM('2a Aggregate costs'!AZ$21,'2a Aggregate costs'!AZ$22,'2a Aggregate costs'!AZ$23,'2a Aggregate costs'!AZ56)*'3a Demand'!$C$10+'2a Aggregate costs'!AZ$24)</f>
        <v>-</v>
      </c>
      <c r="AZ31" s="106" t="str">
        <f>IF('2a Aggregate costs'!BA$21="-","-",SUM('2a Aggregate costs'!BA$21,'2a Aggregate costs'!BA$22,'2a Aggregate costs'!BA$23,'2a Aggregate costs'!BA56)*'3a Demand'!$C$10+'2a Aggregate costs'!BA$24)</f>
        <v>-</v>
      </c>
      <c r="BA31" s="106" t="str">
        <f>IF('2a Aggregate costs'!BB$21="-","-",SUM('2a Aggregate costs'!BB$21,'2a Aggregate costs'!BB$22,'2a Aggregate costs'!BB$23,'2a Aggregate costs'!BB56)*'3a Demand'!$C$10+'2a Aggregate costs'!BB$24)</f>
        <v>-</v>
      </c>
      <c r="BB31" s="106" t="str">
        <f>IF('2a Aggregate costs'!BC$21="-","-",SUM('2a Aggregate costs'!BC$21,'2a Aggregate costs'!BC$22,'2a Aggregate costs'!BC$23,'2a Aggregate costs'!BC56)*'3a Demand'!$C$10+'2a Aggregate costs'!BC$24)</f>
        <v>-</v>
      </c>
      <c r="BC31" s="106" t="str">
        <f>IF('2a Aggregate costs'!BD$21="-","-",SUM('2a Aggregate costs'!BD$21,'2a Aggregate costs'!BD$22,'2a Aggregate costs'!BD$23,'2a Aggregate costs'!BD56)*'3a Demand'!$C$10+'2a Aggregate costs'!BD$24)</f>
        <v>-</v>
      </c>
      <c r="BD31" s="106" t="str">
        <f>IF('2a Aggregate costs'!BE$21="-","-",SUM('2a Aggregate costs'!BE$21,'2a Aggregate costs'!BE$22,'2a Aggregate costs'!BE$23,'2a Aggregate costs'!BE56)*'3a Demand'!$C$10+'2a Aggregate costs'!BE$24)</f>
        <v>-</v>
      </c>
      <c r="BE31" s="106" t="str">
        <f>IF('2a Aggregate costs'!BF$21="-","-",SUM('2a Aggregate costs'!BF$21,'2a Aggregate costs'!BF$22,'2a Aggregate costs'!BF$23,'2a Aggregate costs'!BF56)*'3a Demand'!$C$10+'2a Aggregate costs'!BF$24)</f>
        <v>-</v>
      </c>
    </row>
    <row r="32" spans="1:57" ht="12.75" customHeight="1">
      <c r="A32" s="14"/>
      <c r="B32" s="339"/>
      <c r="C32" s="108" t="s">
        <v>232</v>
      </c>
      <c r="D32" s="341"/>
      <c r="E32" s="342"/>
      <c r="F32" s="28"/>
      <c r="G32" s="106">
        <f>IF('2a Aggregate costs'!H$21="-","-",SUM('2a Aggregate costs'!H$21,'2a Aggregate costs'!H$22,'2a Aggregate costs'!H$23,'2a Aggregate costs'!H$26,'2a Aggregate costs'!H57)*'3a Demand'!$C$10+'2a Aggregate costs'!H$24)</f>
        <v>90.566085462850637</v>
      </c>
      <c r="H32" s="106">
        <f>IF('2a Aggregate costs'!I$21="-","-",SUM('2a Aggregate costs'!I$21,'2a Aggregate costs'!I$22,'2a Aggregate costs'!I$23,'2a Aggregate costs'!I$26,'2a Aggregate costs'!I57)*'3a Demand'!$C$10+'2a Aggregate costs'!I$24)</f>
        <v>90.538699667612903</v>
      </c>
      <c r="I32" s="106">
        <f>IF('2a Aggregate costs'!J$21="-","-",SUM('2a Aggregate costs'!J$21,'2a Aggregate costs'!J$22,'2a Aggregate costs'!J$23,'2a Aggregate costs'!J$26,'2a Aggregate costs'!J57)*'3a Demand'!$C$10+'2a Aggregate costs'!J$24)</f>
        <v>110.93271531235592</v>
      </c>
      <c r="J32" s="106">
        <f>IF('2a Aggregate costs'!K$21="-","-",SUM('2a Aggregate costs'!K$21,'2a Aggregate costs'!K$22,'2a Aggregate costs'!K$23,'2a Aggregate costs'!K$26,'2a Aggregate costs'!K57)*'3a Demand'!$C$10+'2a Aggregate costs'!K$24)</f>
        <v>110.82848437130616</v>
      </c>
      <c r="K32" s="106">
        <f>IF('2a Aggregate costs'!L$21="-","-",SUM('2a Aggregate costs'!L$21,'2a Aggregate costs'!L$22,'2a Aggregate costs'!L$23,'2a Aggregate costs'!L$26,'2a Aggregate costs'!L57)*'3a Demand'!$C$10+'2a Aggregate costs'!L$24)</f>
        <v>118.08921934639916</v>
      </c>
      <c r="L32" s="106">
        <f>IF('2a Aggregate costs'!M$21="-","-",SUM('2a Aggregate costs'!M$21,'2a Aggregate costs'!M$22,'2a Aggregate costs'!M$23,'2a Aggregate costs'!M$26,'2a Aggregate costs'!M57)*'3a Demand'!$C$10+'2a Aggregate costs'!M$24)</f>
        <v>118.51571177219728</v>
      </c>
      <c r="M32" s="106">
        <f>IF('2a Aggregate costs'!N$21="-","-",SUM('2a Aggregate costs'!N$21,'2a Aggregate costs'!N$22,'2a Aggregate costs'!N$23,'2a Aggregate costs'!N$26,'2a Aggregate costs'!N57)*'3a Demand'!$C$10+'2a Aggregate costs'!N$24)</f>
        <v>137.2989597103923</v>
      </c>
      <c r="N32" s="106">
        <f>IF('2a Aggregate costs'!O$21="-","-",SUM('2a Aggregate costs'!O$21,'2a Aggregate costs'!O$22,'2a Aggregate costs'!O$23,'2a Aggregate costs'!O$26,'2a Aggregate costs'!O57)*'3a Demand'!$C$10+'2a Aggregate costs'!O$24)</f>
        <v>137.39306454845033</v>
      </c>
      <c r="O32" s="84"/>
      <c r="P32" s="106">
        <f>IF('2a Aggregate costs'!Q$21="-","-",SUM('2a Aggregate costs'!Q$21,'2a Aggregate costs'!Q$22,'2a Aggregate costs'!Q$23,'2a Aggregate costs'!Q$26,'2a Aggregate costs'!Q57)*'3a Demand'!$C$10+'2a Aggregate costs'!Q$24)</f>
        <v>137.39306454845033</v>
      </c>
      <c r="Q32" s="106">
        <f>IF('2a Aggregate costs'!R$21="-","-",SUM('2a Aggregate costs'!R$21,'2a Aggregate costs'!R$22,'2a Aggregate costs'!R$23,'2a Aggregate costs'!R$26,'2a Aggregate costs'!R57)*'3a Demand'!$C$10+'2a Aggregate costs'!R$24)</f>
        <v>146.99821221191939</v>
      </c>
      <c r="R32" s="106">
        <f>IF('2a Aggregate costs'!S$21="-","-",SUM('2a Aggregate costs'!S$21,'2a Aggregate costs'!S$22,'2a Aggregate costs'!S$23,'2a Aggregate costs'!S$26,'2a Aggregate costs'!S57)*'3a Demand'!$C$10+'2a Aggregate costs'!S$24)</f>
        <v>148.80581336321671</v>
      </c>
      <c r="S32" s="106">
        <f>IF('2a Aggregate costs'!T$21="-","-",SUM('2a Aggregate costs'!T$21,'2a Aggregate costs'!T$22,'2a Aggregate costs'!T$23,'2a Aggregate costs'!T$26,'2a Aggregate costs'!T57)*'3a Demand'!$C$10+'2a Aggregate costs'!T$24)</f>
        <v>153.08319350618063</v>
      </c>
      <c r="T32" s="106">
        <f>IF('2a Aggregate costs'!U$21="-","-",SUM('2a Aggregate costs'!U$21,'2a Aggregate costs'!U$22,'2a Aggregate costs'!U$23,'2a Aggregate costs'!U$26,'2a Aggregate costs'!U57)*'3a Demand'!$C$10+'2a Aggregate costs'!U$24)</f>
        <v>152.54196742438145</v>
      </c>
      <c r="U32" s="106">
        <f>IF('2a Aggregate costs'!V$21="-","-",SUM('2a Aggregate costs'!V$21,'2a Aggregate costs'!V$22,'2a Aggregate costs'!V$23,'2a Aggregate costs'!V$26,'2a Aggregate costs'!V57)*'3a Demand'!$C$10+'2a Aggregate costs'!V$24)</f>
        <v>161.5173170709491</v>
      </c>
      <c r="V32" s="106">
        <f>IF('2a Aggregate costs'!W$21="-","-",SUM('2a Aggregate costs'!W$21,'2a Aggregate costs'!W$22,'2a Aggregate costs'!W$23,'2a Aggregate costs'!W$26,'2a Aggregate costs'!W57)*'3a Demand'!$C$10+'2a Aggregate costs'!W$24)</f>
        <v>160.75795065027589</v>
      </c>
      <c r="W32" s="106">
        <f>IF('2a Aggregate costs'!X$21="-","-",SUM('2a Aggregate costs'!X$21,'2a Aggregate costs'!X$22,'2a Aggregate costs'!X$23,'2a Aggregate costs'!X$26,'2a Aggregate costs'!X57)*'3a Demand'!$C$10+'2a Aggregate costs'!X$24)</f>
        <v>168.11166074758674</v>
      </c>
      <c r="X32" s="84"/>
      <c r="Y32" s="106">
        <f>IF('2a Aggregate costs'!Z$21="-","-",SUM('2a Aggregate costs'!Z$21,'2a Aggregate costs'!Z$22,'2a Aggregate costs'!Z$23,'2a Aggregate costs'!Z$26,'2a Aggregate costs'!Z57)*'3a Demand'!$C$10+'2a Aggregate costs'!Z$24)</f>
        <v>168.11166074758674</v>
      </c>
      <c r="Z32" s="106">
        <f>IF('2a Aggregate costs'!AA$21="-","-",SUM('2a Aggregate costs'!AA$21,'2a Aggregate costs'!AA$22,'2a Aggregate costs'!AA$23,'2a Aggregate costs'!AA$26,'2a Aggregate costs'!AA57)*'3a Demand'!$C$10+'2a Aggregate costs'!AA$24)</f>
        <v>166.54056806817232</v>
      </c>
      <c r="AA32" s="106">
        <f>IF('2a Aggregate costs'!AB$21="-","-",SUM('2a Aggregate costs'!AB$21,'2a Aggregate costs'!AB$22,'2a Aggregate costs'!AB$23,'2a Aggregate costs'!AB$26,'2a Aggregate costs'!AB57)*'3a Demand'!$C$10+'2a Aggregate costs'!AB$24)</f>
        <v>185.6892977908378</v>
      </c>
      <c r="AB32" s="106">
        <f>IF('2a Aggregate costs'!AC$21="-","-",SUM('2a Aggregate costs'!AC$21,'2a Aggregate costs'!AC$22,'2a Aggregate costs'!AC$23,'2a Aggregate costs'!AC$26,'2a Aggregate costs'!AC57)*'3a Demand'!$C$10+'2a Aggregate costs'!AC$24)</f>
        <v>185.6892977908378</v>
      </c>
      <c r="AC32" s="106">
        <f>IF('2a Aggregate costs'!AD$21="-","-",SUM('2a Aggregate costs'!AD$21,'2a Aggregate costs'!AD$22,'2a Aggregate costs'!AD$23,'2a Aggregate costs'!AD$26,'2a Aggregate costs'!AD57)*'3a Demand'!$C$10+'2a Aggregate costs'!AD$24)</f>
        <v>187.95627453851685</v>
      </c>
      <c r="AD32" s="106">
        <f>IF('2a Aggregate costs'!AE$21="-","-",SUM('2a Aggregate costs'!AE$21,'2a Aggregate costs'!AE$22,'2a Aggregate costs'!AE$23,'2a Aggregate costs'!AE$26,'2a Aggregate costs'!AE57)*'3a Demand'!$C$10+'2a Aggregate costs'!AE$24)</f>
        <v>187.95627453851685</v>
      </c>
      <c r="AE32" s="106">
        <f>IF('2a Aggregate costs'!AF$21="-","-",SUM('2a Aggregate costs'!AF$21,'2a Aggregate costs'!AF$22,'2a Aggregate costs'!AF$23,'2a Aggregate costs'!AF$26,'2a Aggregate costs'!AF57)*'3a Demand'!$C$10+'2a Aggregate costs'!AF$24)</f>
        <v>215.13513478898423</v>
      </c>
      <c r="AF32" s="106">
        <f>IF('2a Aggregate costs'!AG$21="-","-",SUM('2a Aggregate costs'!AG$21,'2a Aggregate costs'!AG$22,'2a Aggregate costs'!AG$23,'2a Aggregate costs'!AG$26,'2a Aggregate costs'!AG57)*'3a Demand'!$C$10+'2a Aggregate costs'!AG$24)</f>
        <v>215.13513478898423</v>
      </c>
      <c r="AG32" s="106">
        <f>IF('2a Aggregate costs'!AH$21="-","-",SUM('2a Aggregate costs'!AH$21,'2a Aggregate costs'!AH$22,'2a Aggregate costs'!AH$23,'2a Aggregate costs'!AH$26,'2a Aggregate costs'!AH57)*'3a Demand'!$C$10+'2a Aggregate costs'!AH$24)</f>
        <v>213.57036710252419</v>
      </c>
      <c r="AH32" s="106" t="str">
        <f>IF('2a Aggregate costs'!AI$21="-","-",SUM('2a Aggregate costs'!AI$21,'2a Aggregate costs'!AI$22,'2a Aggregate costs'!AI$23,'2a Aggregate costs'!AI57)*'3a Demand'!$C$10+'2a Aggregate costs'!AI$24)</f>
        <v>-</v>
      </c>
      <c r="AI32" s="106" t="str">
        <f>IF('2a Aggregate costs'!AJ$21="-","-",SUM('2a Aggregate costs'!AJ$21,'2a Aggregate costs'!AJ$22,'2a Aggregate costs'!AJ$23,'2a Aggregate costs'!AJ57)*'3a Demand'!$C$10+'2a Aggregate costs'!AJ$24)</f>
        <v>-</v>
      </c>
      <c r="AJ32" s="106" t="str">
        <f>IF('2a Aggregate costs'!AK$21="-","-",SUM('2a Aggregate costs'!AK$21,'2a Aggregate costs'!AK$22,'2a Aggregate costs'!AK$23,'2a Aggregate costs'!AK57)*'3a Demand'!$C$10+'2a Aggregate costs'!AK$24)</f>
        <v>-</v>
      </c>
      <c r="AK32" s="106" t="str">
        <f>IF('2a Aggregate costs'!AL$21="-","-",SUM('2a Aggregate costs'!AL$21,'2a Aggregate costs'!AL$22,'2a Aggregate costs'!AL$23,'2a Aggregate costs'!AL57)*'3a Demand'!$C$10+'2a Aggregate costs'!AL$24)</f>
        <v>-</v>
      </c>
      <c r="AL32" s="106" t="str">
        <f>IF('2a Aggregate costs'!AM$21="-","-",SUM('2a Aggregate costs'!AM$21,'2a Aggregate costs'!AM$22,'2a Aggregate costs'!AM$23,'2a Aggregate costs'!AM57)*'3a Demand'!$C$10+'2a Aggregate costs'!AM$24)</f>
        <v>-</v>
      </c>
      <c r="AM32" s="106" t="str">
        <f>IF('2a Aggregate costs'!AN$21="-","-",SUM('2a Aggregate costs'!AN$21,'2a Aggregate costs'!AN$22,'2a Aggregate costs'!AN$23,'2a Aggregate costs'!AN57)*'3a Demand'!$C$10+'2a Aggregate costs'!AN$24)</f>
        <v>-</v>
      </c>
      <c r="AN32" s="106" t="str">
        <f>IF('2a Aggregate costs'!AO$21="-","-",SUM('2a Aggregate costs'!AO$21,'2a Aggregate costs'!AO$22,'2a Aggregate costs'!AO$23,'2a Aggregate costs'!AO57)*'3a Demand'!$C$10+'2a Aggregate costs'!AO$24)</f>
        <v>-</v>
      </c>
      <c r="AO32" s="106" t="str">
        <f>IF('2a Aggregate costs'!AP$21="-","-",SUM('2a Aggregate costs'!AP$21,'2a Aggregate costs'!AP$22,'2a Aggregate costs'!AP$23,'2a Aggregate costs'!AP57)*'3a Demand'!$C$10+'2a Aggregate costs'!AP$24)</f>
        <v>-</v>
      </c>
      <c r="AP32" s="106" t="str">
        <f>IF('2a Aggregate costs'!AQ$21="-","-",SUM('2a Aggregate costs'!AQ$21,'2a Aggregate costs'!AQ$22,'2a Aggregate costs'!AQ$23,'2a Aggregate costs'!AQ57)*'3a Demand'!$C$10+'2a Aggregate costs'!AQ$24)</f>
        <v>-</v>
      </c>
      <c r="AQ32" s="106" t="str">
        <f>IF('2a Aggregate costs'!AR$21="-","-",SUM('2a Aggregate costs'!AR$21,'2a Aggregate costs'!AR$22,'2a Aggregate costs'!AR$23,'2a Aggregate costs'!AR57)*'3a Demand'!$C$10+'2a Aggregate costs'!AR$24)</f>
        <v>-</v>
      </c>
      <c r="AR32" s="106" t="str">
        <f>IF('2a Aggregate costs'!AS$21="-","-",SUM('2a Aggregate costs'!AS$21,'2a Aggregate costs'!AS$22,'2a Aggregate costs'!AS$23,'2a Aggregate costs'!AS57)*'3a Demand'!$C$10+'2a Aggregate costs'!AS$24)</f>
        <v>-</v>
      </c>
      <c r="AS32" s="106" t="str">
        <f>IF('2a Aggregate costs'!AT$21="-","-",SUM('2a Aggregate costs'!AT$21,'2a Aggregate costs'!AT$22,'2a Aggregate costs'!AT$23,'2a Aggregate costs'!AT57)*'3a Demand'!$C$10+'2a Aggregate costs'!AT$24)</f>
        <v>-</v>
      </c>
      <c r="AT32" s="106" t="str">
        <f>IF('2a Aggregate costs'!AU$21="-","-",SUM('2a Aggregate costs'!AU$21,'2a Aggregate costs'!AU$22,'2a Aggregate costs'!AU$23,'2a Aggregate costs'!AU57)*'3a Demand'!$C$10+'2a Aggregate costs'!AU$24)</f>
        <v>-</v>
      </c>
      <c r="AU32" s="106" t="str">
        <f>IF('2a Aggregate costs'!AV$21="-","-",SUM('2a Aggregate costs'!AV$21,'2a Aggregate costs'!AV$22,'2a Aggregate costs'!AV$23,'2a Aggregate costs'!AV57)*'3a Demand'!$C$10+'2a Aggregate costs'!AV$24)</f>
        <v>-</v>
      </c>
      <c r="AV32" s="106" t="str">
        <f>IF('2a Aggregate costs'!AW$21="-","-",SUM('2a Aggregate costs'!AW$21,'2a Aggregate costs'!AW$22,'2a Aggregate costs'!AW$23,'2a Aggregate costs'!AW57)*'3a Demand'!$C$10+'2a Aggregate costs'!AW$24)</f>
        <v>-</v>
      </c>
      <c r="AW32" s="106" t="str">
        <f>IF('2a Aggregate costs'!AX$21="-","-",SUM('2a Aggregate costs'!AX$21,'2a Aggregate costs'!AX$22,'2a Aggregate costs'!AX$23,'2a Aggregate costs'!AX57)*'3a Demand'!$C$10+'2a Aggregate costs'!AX$24)</f>
        <v>-</v>
      </c>
      <c r="AX32" s="106" t="str">
        <f>IF('2a Aggregate costs'!AY$21="-","-",SUM('2a Aggregate costs'!AY$21,'2a Aggregate costs'!AY$22,'2a Aggregate costs'!AY$23,'2a Aggregate costs'!AY57)*'3a Demand'!$C$10+'2a Aggregate costs'!AY$24)</f>
        <v>-</v>
      </c>
      <c r="AY32" s="106" t="str">
        <f>IF('2a Aggregate costs'!AZ$21="-","-",SUM('2a Aggregate costs'!AZ$21,'2a Aggregate costs'!AZ$22,'2a Aggregate costs'!AZ$23,'2a Aggregate costs'!AZ57)*'3a Demand'!$C$10+'2a Aggregate costs'!AZ$24)</f>
        <v>-</v>
      </c>
      <c r="AZ32" s="106" t="str">
        <f>IF('2a Aggregate costs'!BA$21="-","-",SUM('2a Aggregate costs'!BA$21,'2a Aggregate costs'!BA$22,'2a Aggregate costs'!BA$23,'2a Aggregate costs'!BA57)*'3a Demand'!$C$10+'2a Aggregate costs'!BA$24)</f>
        <v>-</v>
      </c>
      <c r="BA32" s="106" t="str">
        <f>IF('2a Aggregate costs'!BB$21="-","-",SUM('2a Aggregate costs'!BB$21,'2a Aggregate costs'!BB$22,'2a Aggregate costs'!BB$23,'2a Aggregate costs'!BB57)*'3a Demand'!$C$10+'2a Aggregate costs'!BB$24)</f>
        <v>-</v>
      </c>
      <c r="BB32" s="106" t="str">
        <f>IF('2a Aggregate costs'!BC$21="-","-",SUM('2a Aggregate costs'!BC$21,'2a Aggregate costs'!BC$22,'2a Aggregate costs'!BC$23,'2a Aggregate costs'!BC57)*'3a Demand'!$C$10+'2a Aggregate costs'!BC$24)</f>
        <v>-</v>
      </c>
      <c r="BC32" s="106" t="str">
        <f>IF('2a Aggregate costs'!BD$21="-","-",SUM('2a Aggregate costs'!BD$21,'2a Aggregate costs'!BD$22,'2a Aggregate costs'!BD$23,'2a Aggregate costs'!BD57)*'3a Demand'!$C$10+'2a Aggregate costs'!BD$24)</f>
        <v>-</v>
      </c>
      <c r="BD32" s="106" t="str">
        <f>IF('2a Aggregate costs'!BE$21="-","-",SUM('2a Aggregate costs'!BE$21,'2a Aggregate costs'!BE$22,'2a Aggregate costs'!BE$23,'2a Aggregate costs'!BE57)*'3a Demand'!$C$10+'2a Aggregate costs'!BE$24)</f>
        <v>-</v>
      </c>
      <c r="BE32" s="106" t="str">
        <f>IF('2a Aggregate costs'!BF$21="-","-",SUM('2a Aggregate costs'!BF$21,'2a Aggregate costs'!BF$22,'2a Aggregate costs'!BF$23,'2a Aggregate costs'!BF57)*'3a Demand'!$C$10+'2a Aggregate costs'!BF$24)</f>
        <v>-</v>
      </c>
    </row>
    <row r="33" spans="1:57" ht="12.75" customHeight="1">
      <c r="A33" s="14"/>
      <c r="B33" s="339"/>
      <c r="C33" s="108" t="s">
        <v>233</v>
      </c>
      <c r="D33" s="341"/>
      <c r="E33" s="342"/>
      <c r="F33" s="28"/>
      <c r="G33" s="106">
        <f>IF('2a Aggregate costs'!H$21="-","-",SUM('2a Aggregate costs'!H$21,'2a Aggregate costs'!H$22,'2a Aggregate costs'!H$23,'2a Aggregate costs'!H$26,'2a Aggregate costs'!H58)*'3a Demand'!$C$10+'2a Aggregate costs'!H$24)</f>
        <v>90.547556444583833</v>
      </c>
      <c r="H33" s="106">
        <f>IF('2a Aggregate costs'!I$21="-","-",SUM('2a Aggregate costs'!I$21,'2a Aggregate costs'!I$22,'2a Aggregate costs'!I$23,'2a Aggregate costs'!I$26,'2a Aggregate costs'!I58)*'3a Demand'!$C$10+'2a Aggregate costs'!I$24)</f>
        <v>90.520467787971157</v>
      </c>
      <c r="I33" s="106">
        <f>IF('2a Aggregate costs'!J$21="-","-",SUM('2a Aggregate costs'!J$21,'2a Aggregate costs'!J$22,'2a Aggregate costs'!J$23,'2a Aggregate costs'!J$26,'2a Aggregate costs'!J58)*'3a Demand'!$C$10+'2a Aggregate costs'!J$24)</f>
        <v>110.91404586760278</v>
      </c>
      <c r="J33" s="106">
        <f>IF('2a Aggregate costs'!K$21="-","-",SUM('2a Aggregate costs'!K$21,'2a Aggregate costs'!K$22,'2a Aggregate costs'!K$23,'2a Aggregate costs'!K$26,'2a Aggregate costs'!K58)*'3a Demand'!$C$10+'2a Aggregate costs'!K$24)</f>
        <v>110.80900609774923</v>
      </c>
      <c r="K33" s="106">
        <f>IF('2a Aggregate costs'!L$21="-","-",SUM('2a Aggregate costs'!L$21,'2a Aggregate costs'!L$22,'2a Aggregate costs'!L$23,'2a Aggregate costs'!L$26,'2a Aggregate costs'!L58)*'3a Demand'!$C$10+'2a Aggregate costs'!L$24)</f>
        <v>118.06939046391821</v>
      </c>
      <c r="L33" s="106">
        <f>IF('2a Aggregate costs'!M$21="-","-",SUM('2a Aggregate costs'!M$21,'2a Aggregate costs'!M$22,'2a Aggregate costs'!M$23,'2a Aggregate costs'!M$26,'2a Aggregate costs'!M58)*'3a Demand'!$C$10+'2a Aggregate costs'!M$24)</f>
        <v>118.49624444669503</v>
      </c>
      <c r="M33" s="106">
        <f>IF('2a Aggregate costs'!N$21="-","-",SUM('2a Aggregate costs'!N$21,'2a Aggregate costs'!N$22,'2a Aggregate costs'!N$23,'2a Aggregate costs'!N$26,'2a Aggregate costs'!N58)*'3a Demand'!$C$10+'2a Aggregate costs'!N$24)</f>
        <v>137.26899813137376</v>
      </c>
      <c r="N33" s="106">
        <f>IF('2a Aggregate costs'!O$21="-","-",SUM('2a Aggregate costs'!O$21,'2a Aggregate costs'!O$22,'2a Aggregate costs'!O$23,'2a Aggregate costs'!O$26,'2a Aggregate costs'!O58)*'3a Demand'!$C$10+'2a Aggregate costs'!O$24)</f>
        <v>137.36244415563814</v>
      </c>
      <c r="O33" s="84"/>
      <c r="P33" s="106">
        <f>IF('2a Aggregate costs'!Q$21="-","-",SUM('2a Aggregate costs'!Q$21,'2a Aggregate costs'!Q$22,'2a Aggregate costs'!Q$23,'2a Aggregate costs'!Q$26,'2a Aggregate costs'!Q58)*'3a Demand'!$C$10+'2a Aggregate costs'!Q$24)</f>
        <v>137.36244415563814</v>
      </c>
      <c r="Q33" s="106">
        <f>IF('2a Aggregate costs'!R$21="-","-",SUM('2a Aggregate costs'!R$21,'2a Aggregate costs'!R$22,'2a Aggregate costs'!R$23,'2a Aggregate costs'!R$26,'2a Aggregate costs'!R58)*'3a Demand'!$C$10+'2a Aggregate costs'!R$24)</f>
        <v>146.96461957304555</v>
      </c>
      <c r="R33" s="106">
        <f>IF('2a Aggregate costs'!S$21="-","-",SUM('2a Aggregate costs'!S$21,'2a Aggregate costs'!S$22,'2a Aggregate costs'!S$23,'2a Aggregate costs'!S$26,'2a Aggregate costs'!S58)*'3a Demand'!$C$10+'2a Aggregate costs'!S$24)</f>
        <v>148.77112454814815</v>
      </c>
      <c r="S33" s="106">
        <f>IF('2a Aggregate costs'!T$21="-","-",SUM('2a Aggregate costs'!T$21,'2a Aggregate costs'!T$22,'2a Aggregate costs'!T$23,'2a Aggregate costs'!T$26,'2a Aggregate costs'!T58)*'3a Demand'!$C$10+'2a Aggregate costs'!T$24)</f>
        <v>153.04604975974598</v>
      </c>
      <c r="T33" s="106">
        <f>IF('2a Aggregate costs'!U$21="-","-",SUM('2a Aggregate costs'!U$21,'2a Aggregate costs'!U$22,'2a Aggregate costs'!U$23,'2a Aggregate costs'!U$26,'2a Aggregate costs'!U58)*'3a Demand'!$C$10+'2a Aggregate costs'!U$24)</f>
        <v>152.50029132864336</v>
      </c>
      <c r="U33" s="106">
        <f>IF('2a Aggregate costs'!V$21="-","-",SUM('2a Aggregate costs'!V$21,'2a Aggregate costs'!V$22,'2a Aggregate costs'!V$23,'2a Aggregate costs'!V$26,'2a Aggregate costs'!V58)*'3a Demand'!$C$10+'2a Aggregate costs'!V$24)</f>
        <v>161.46515228886494</v>
      </c>
      <c r="V33" s="106">
        <f>IF('2a Aggregate costs'!W$21="-","-",SUM('2a Aggregate costs'!W$21,'2a Aggregate costs'!W$22,'2a Aggregate costs'!W$23,'2a Aggregate costs'!W$26,'2a Aggregate costs'!W58)*'3a Demand'!$C$10+'2a Aggregate costs'!W$24)</f>
        <v>160.70940848032686</v>
      </c>
      <c r="W33" s="106">
        <f>IF('2a Aggregate costs'!X$21="-","-",SUM('2a Aggregate costs'!X$21,'2a Aggregate costs'!X$22,'2a Aggregate costs'!X$23,'2a Aggregate costs'!X$26,'2a Aggregate costs'!X58)*'3a Demand'!$C$10+'2a Aggregate costs'!X$24)</f>
        <v>168.0520523863828</v>
      </c>
      <c r="X33" s="84"/>
      <c r="Y33" s="106">
        <f>IF('2a Aggregate costs'!Z$21="-","-",SUM('2a Aggregate costs'!Z$21,'2a Aggregate costs'!Z$22,'2a Aggregate costs'!Z$23,'2a Aggregate costs'!Z$26,'2a Aggregate costs'!Z58)*'3a Demand'!$C$10+'2a Aggregate costs'!Z$24)</f>
        <v>168.0520523863828</v>
      </c>
      <c r="Z33" s="106">
        <f>IF('2a Aggregate costs'!AA$21="-","-",SUM('2a Aggregate costs'!AA$21,'2a Aggregate costs'!AA$22,'2a Aggregate costs'!AA$23,'2a Aggregate costs'!AA$26,'2a Aggregate costs'!AA58)*'3a Demand'!$C$10+'2a Aggregate costs'!AA$24)</f>
        <v>166.48245877803822</v>
      </c>
      <c r="AA33" s="106">
        <f>IF('2a Aggregate costs'!AB$21="-","-",SUM('2a Aggregate costs'!AB$21,'2a Aggregate costs'!AB$22,'2a Aggregate costs'!AB$23,'2a Aggregate costs'!AB$26,'2a Aggregate costs'!AB58)*'3a Demand'!$C$10+'2a Aggregate costs'!AB$24)</f>
        <v>185.62557180081791</v>
      </c>
      <c r="AB33" s="106">
        <f>IF('2a Aggregate costs'!AC$21="-","-",SUM('2a Aggregate costs'!AC$21,'2a Aggregate costs'!AC$22,'2a Aggregate costs'!AC$23,'2a Aggregate costs'!AC$26,'2a Aggregate costs'!AC58)*'3a Demand'!$C$10+'2a Aggregate costs'!AC$24)</f>
        <v>185.62557180081791</v>
      </c>
      <c r="AC33" s="106">
        <f>IF('2a Aggregate costs'!AD$21="-","-",SUM('2a Aggregate costs'!AD$21,'2a Aggregate costs'!AD$22,'2a Aggregate costs'!AD$23,'2a Aggregate costs'!AD$26,'2a Aggregate costs'!AD58)*'3a Demand'!$C$10+'2a Aggregate costs'!AD$24)</f>
        <v>187.89754431881761</v>
      </c>
      <c r="AD33" s="106">
        <f>IF('2a Aggregate costs'!AE$21="-","-",SUM('2a Aggregate costs'!AE$21,'2a Aggregate costs'!AE$22,'2a Aggregate costs'!AE$23,'2a Aggregate costs'!AE$26,'2a Aggregate costs'!AE58)*'3a Demand'!$C$10+'2a Aggregate costs'!AE$24)</f>
        <v>187.89754431881761</v>
      </c>
      <c r="AE33" s="106">
        <f>IF('2a Aggregate costs'!AF$21="-","-",SUM('2a Aggregate costs'!AF$21,'2a Aggregate costs'!AF$22,'2a Aggregate costs'!AF$23,'2a Aggregate costs'!AF$26,'2a Aggregate costs'!AF58)*'3a Demand'!$C$10+'2a Aggregate costs'!AF$24)</f>
        <v>215.08121115837972</v>
      </c>
      <c r="AF33" s="106">
        <f>IF('2a Aggregate costs'!AG$21="-","-",SUM('2a Aggregate costs'!AG$21,'2a Aggregate costs'!AG$22,'2a Aggregate costs'!AG$23,'2a Aggregate costs'!AG$26,'2a Aggregate costs'!AG58)*'3a Demand'!$C$10+'2a Aggregate costs'!AG$24)</f>
        <v>215.08121115837972</v>
      </c>
      <c r="AG33" s="106">
        <f>IF('2a Aggregate costs'!AH$21="-","-",SUM('2a Aggregate costs'!AH$21,'2a Aggregate costs'!AH$22,'2a Aggregate costs'!AH$23,'2a Aggregate costs'!AH$26,'2a Aggregate costs'!AH58)*'3a Demand'!$C$10+'2a Aggregate costs'!AH$24)</f>
        <v>213.52049481471647</v>
      </c>
      <c r="AH33" s="106" t="str">
        <f>IF('2a Aggregate costs'!AI$21="-","-",SUM('2a Aggregate costs'!AI$21,'2a Aggregate costs'!AI$22,'2a Aggregate costs'!AI$23,'2a Aggregate costs'!AI58)*'3a Demand'!$C$10+'2a Aggregate costs'!AI$24)</f>
        <v>-</v>
      </c>
      <c r="AI33" s="106" t="str">
        <f>IF('2a Aggregate costs'!AJ$21="-","-",SUM('2a Aggregate costs'!AJ$21,'2a Aggregate costs'!AJ$22,'2a Aggregate costs'!AJ$23,'2a Aggregate costs'!AJ58)*'3a Demand'!$C$10+'2a Aggregate costs'!AJ$24)</f>
        <v>-</v>
      </c>
      <c r="AJ33" s="106" t="str">
        <f>IF('2a Aggregate costs'!AK$21="-","-",SUM('2a Aggregate costs'!AK$21,'2a Aggregate costs'!AK$22,'2a Aggregate costs'!AK$23,'2a Aggregate costs'!AK58)*'3a Demand'!$C$10+'2a Aggregate costs'!AK$24)</f>
        <v>-</v>
      </c>
      <c r="AK33" s="106" t="str">
        <f>IF('2a Aggregate costs'!AL$21="-","-",SUM('2a Aggregate costs'!AL$21,'2a Aggregate costs'!AL$22,'2a Aggregate costs'!AL$23,'2a Aggregate costs'!AL58)*'3a Demand'!$C$10+'2a Aggregate costs'!AL$24)</f>
        <v>-</v>
      </c>
      <c r="AL33" s="106" t="str">
        <f>IF('2a Aggregate costs'!AM$21="-","-",SUM('2a Aggregate costs'!AM$21,'2a Aggregate costs'!AM$22,'2a Aggregate costs'!AM$23,'2a Aggregate costs'!AM58)*'3a Demand'!$C$10+'2a Aggregate costs'!AM$24)</f>
        <v>-</v>
      </c>
      <c r="AM33" s="106" t="str">
        <f>IF('2a Aggregate costs'!AN$21="-","-",SUM('2a Aggregate costs'!AN$21,'2a Aggregate costs'!AN$22,'2a Aggregate costs'!AN$23,'2a Aggregate costs'!AN58)*'3a Demand'!$C$10+'2a Aggregate costs'!AN$24)</f>
        <v>-</v>
      </c>
      <c r="AN33" s="106" t="str">
        <f>IF('2a Aggregate costs'!AO$21="-","-",SUM('2a Aggregate costs'!AO$21,'2a Aggregate costs'!AO$22,'2a Aggregate costs'!AO$23,'2a Aggregate costs'!AO58)*'3a Demand'!$C$10+'2a Aggregate costs'!AO$24)</f>
        <v>-</v>
      </c>
      <c r="AO33" s="106" t="str">
        <f>IF('2a Aggregate costs'!AP$21="-","-",SUM('2a Aggregate costs'!AP$21,'2a Aggregate costs'!AP$22,'2a Aggregate costs'!AP$23,'2a Aggregate costs'!AP58)*'3a Demand'!$C$10+'2a Aggregate costs'!AP$24)</f>
        <v>-</v>
      </c>
      <c r="AP33" s="106" t="str">
        <f>IF('2a Aggregate costs'!AQ$21="-","-",SUM('2a Aggregate costs'!AQ$21,'2a Aggregate costs'!AQ$22,'2a Aggregate costs'!AQ$23,'2a Aggregate costs'!AQ58)*'3a Demand'!$C$10+'2a Aggregate costs'!AQ$24)</f>
        <v>-</v>
      </c>
      <c r="AQ33" s="106" t="str">
        <f>IF('2a Aggregate costs'!AR$21="-","-",SUM('2a Aggregate costs'!AR$21,'2a Aggregate costs'!AR$22,'2a Aggregate costs'!AR$23,'2a Aggregate costs'!AR58)*'3a Demand'!$C$10+'2a Aggregate costs'!AR$24)</f>
        <v>-</v>
      </c>
      <c r="AR33" s="106" t="str">
        <f>IF('2a Aggregate costs'!AS$21="-","-",SUM('2a Aggregate costs'!AS$21,'2a Aggregate costs'!AS$22,'2a Aggregate costs'!AS$23,'2a Aggregate costs'!AS58)*'3a Demand'!$C$10+'2a Aggregate costs'!AS$24)</f>
        <v>-</v>
      </c>
      <c r="AS33" s="106" t="str">
        <f>IF('2a Aggregate costs'!AT$21="-","-",SUM('2a Aggregate costs'!AT$21,'2a Aggregate costs'!AT$22,'2a Aggregate costs'!AT$23,'2a Aggregate costs'!AT58)*'3a Demand'!$C$10+'2a Aggregate costs'!AT$24)</f>
        <v>-</v>
      </c>
      <c r="AT33" s="106" t="str">
        <f>IF('2a Aggregate costs'!AU$21="-","-",SUM('2a Aggregate costs'!AU$21,'2a Aggregate costs'!AU$22,'2a Aggregate costs'!AU$23,'2a Aggregate costs'!AU58)*'3a Demand'!$C$10+'2a Aggregate costs'!AU$24)</f>
        <v>-</v>
      </c>
      <c r="AU33" s="106" t="str">
        <f>IF('2a Aggregate costs'!AV$21="-","-",SUM('2a Aggregate costs'!AV$21,'2a Aggregate costs'!AV$22,'2a Aggregate costs'!AV$23,'2a Aggregate costs'!AV58)*'3a Demand'!$C$10+'2a Aggregate costs'!AV$24)</f>
        <v>-</v>
      </c>
      <c r="AV33" s="106" t="str">
        <f>IF('2a Aggregate costs'!AW$21="-","-",SUM('2a Aggregate costs'!AW$21,'2a Aggregate costs'!AW$22,'2a Aggregate costs'!AW$23,'2a Aggregate costs'!AW58)*'3a Demand'!$C$10+'2a Aggregate costs'!AW$24)</f>
        <v>-</v>
      </c>
      <c r="AW33" s="106" t="str">
        <f>IF('2a Aggregate costs'!AX$21="-","-",SUM('2a Aggregate costs'!AX$21,'2a Aggregate costs'!AX$22,'2a Aggregate costs'!AX$23,'2a Aggregate costs'!AX58)*'3a Demand'!$C$10+'2a Aggregate costs'!AX$24)</f>
        <v>-</v>
      </c>
      <c r="AX33" s="106" t="str">
        <f>IF('2a Aggregate costs'!AY$21="-","-",SUM('2a Aggregate costs'!AY$21,'2a Aggregate costs'!AY$22,'2a Aggregate costs'!AY$23,'2a Aggregate costs'!AY58)*'3a Demand'!$C$10+'2a Aggregate costs'!AY$24)</f>
        <v>-</v>
      </c>
      <c r="AY33" s="106" t="str">
        <f>IF('2a Aggregate costs'!AZ$21="-","-",SUM('2a Aggregate costs'!AZ$21,'2a Aggregate costs'!AZ$22,'2a Aggregate costs'!AZ$23,'2a Aggregate costs'!AZ58)*'3a Demand'!$C$10+'2a Aggregate costs'!AZ$24)</f>
        <v>-</v>
      </c>
      <c r="AZ33" s="106" t="str">
        <f>IF('2a Aggregate costs'!BA$21="-","-",SUM('2a Aggregate costs'!BA$21,'2a Aggregate costs'!BA$22,'2a Aggregate costs'!BA$23,'2a Aggregate costs'!BA58)*'3a Demand'!$C$10+'2a Aggregate costs'!BA$24)</f>
        <v>-</v>
      </c>
      <c r="BA33" s="106" t="str">
        <f>IF('2a Aggregate costs'!BB$21="-","-",SUM('2a Aggregate costs'!BB$21,'2a Aggregate costs'!BB$22,'2a Aggregate costs'!BB$23,'2a Aggregate costs'!BB58)*'3a Demand'!$C$10+'2a Aggregate costs'!BB$24)</f>
        <v>-</v>
      </c>
      <c r="BB33" s="106" t="str">
        <f>IF('2a Aggregate costs'!BC$21="-","-",SUM('2a Aggregate costs'!BC$21,'2a Aggregate costs'!BC$22,'2a Aggregate costs'!BC$23,'2a Aggregate costs'!BC58)*'3a Demand'!$C$10+'2a Aggregate costs'!BC$24)</f>
        <v>-</v>
      </c>
      <c r="BC33" s="106" t="str">
        <f>IF('2a Aggregate costs'!BD$21="-","-",SUM('2a Aggregate costs'!BD$21,'2a Aggregate costs'!BD$22,'2a Aggregate costs'!BD$23,'2a Aggregate costs'!BD58)*'3a Demand'!$C$10+'2a Aggregate costs'!BD$24)</f>
        <v>-</v>
      </c>
      <c r="BD33" s="106" t="str">
        <f>IF('2a Aggregate costs'!BE$21="-","-",SUM('2a Aggregate costs'!BE$21,'2a Aggregate costs'!BE$22,'2a Aggregate costs'!BE$23,'2a Aggregate costs'!BE58)*'3a Demand'!$C$10+'2a Aggregate costs'!BE$24)</f>
        <v>-</v>
      </c>
      <c r="BE33" s="106" t="str">
        <f>IF('2a Aggregate costs'!BF$21="-","-",SUM('2a Aggregate costs'!BF$21,'2a Aggregate costs'!BF$22,'2a Aggregate costs'!BF$23,'2a Aggregate costs'!BF58)*'3a Demand'!$C$10+'2a Aggregate costs'!BF$24)</f>
        <v>-</v>
      </c>
    </row>
    <row r="34" spans="1:57" ht="12.75" customHeight="1">
      <c r="A34" s="14"/>
      <c r="B34" s="339"/>
      <c r="C34" s="108" t="s">
        <v>234</v>
      </c>
      <c r="D34" s="341"/>
      <c r="E34" s="342"/>
      <c r="F34" s="28"/>
      <c r="G34" s="106">
        <f>IF('2a Aggregate costs'!H$21="-","-",SUM('2a Aggregate costs'!H$21,'2a Aggregate costs'!H$22,'2a Aggregate costs'!H$23,'2a Aggregate costs'!H$26,'2a Aggregate costs'!H59)*'3a Demand'!$C$10+'2a Aggregate costs'!H$24)</f>
        <v>90.554689231973299</v>
      </c>
      <c r="H34" s="106">
        <f>IF('2a Aggregate costs'!I$21="-","-",SUM('2a Aggregate costs'!I$21,'2a Aggregate costs'!I$22,'2a Aggregate costs'!I$23,'2a Aggregate costs'!I$26,'2a Aggregate costs'!I59)*'3a Demand'!$C$10+'2a Aggregate costs'!I$24)</f>
        <v>90.52748619117645</v>
      </c>
      <c r="I34" s="106">
        <f>IF('2a Aggregate costs'!J$21="-","-",SUM('2a Aggregate costs'!J$21,'2a Aggregate costs'!J$22,'2a Aggregate costs'!J$23,'2a Aggregate costs'!J$26,'2a Aggregate costs'!J59)*'3a Demand'!$C$10+'2a Aggregate costs'!J$24)</f>
        <v>110.92123271248501</v>
      </c>
      <c r="J34" s="106">
        <f>IF('2a Aggregate costs'!K$21="-","-",SUM('2a Aggregate costs'!K$21,'2a Aggregate costs'!K$22,'2a Aggregate costs'!K$23,'2a Aggregate costs'!K$26,'2a Aggregate costs'!K59)*'3a Demand'!$C$10+'2a Aggregate costs'!K$24)</f>
        <v>110.81650430310445</v>
      </c>
      <c r="K34" s="106">
        <f>IF('2a Aggregate costs'!L$21="-","-",SUM('2a Aggregate costs'!L$21,'2a Aggregate costs'!L$22,'2a Aggregate costs'!L$23,'2a Aggregate costs'!L$26,'2a Aggregate costs'!L59)*'3a Demand'!$C$10+'2a Aggregate costs'!L$24)</f>
        <v>118.07702363696983</v>
      </c>
      <c r="L34" s="106">
        <f>IF('2a Aggregate costs'!M$21="-","-",SUM('2a Aggregate costs'!M$21,'2a Aggregate costs'!M$22,'2a Aggregate costs'!M$23,'2a Aggregate costs'!M$26,'2a Aggregate costs'!M59)*'3a Demand'!$C$10+'2a Aggregate costs'!M$24)</f>
        <v>118.50373843757191</v>
      </c>
      <c r="M34" s="106">
        <f>IF('2a Aggregate costs'!N$21="-","-",SUM('2a Aggregate costs'!N$21,'2a Aggregate costs'!N$22,'2a Aggregate costs'!N$23,'2a Aggregate costs'!N$26,'2a Aggregate costs'!N59)*'3a Demand'!$C$10+'2a Aggregate costs'!N$24)</f>
        <v>137.27470611703933</v>
      </c>
      <c r="N34" s="106">
        <f>IF('2a Aggregate costs'!O$21="-","-",SUM('2a Aggregate costs'!O$21,'2a Aggregate costs'!O$22,'2a Aggregate costs'!O$23,'2a Aggregate costs'!O$26,'2a Aggregate costs'!O59)*'3a Demand'!$C$10+'2a Aggregate costs'!O$24)</f>
        <v>137.36827765203489</v>
      </c>
      <c r="O34" s="84"/>
      <c r="P34" s="106">
        <f>IF('2a Aggregate costs'!Q$21="-","-",SUM('2a Aggregate costs'!Q$21,'2a Aggregate costs'!Q$22,'2a Aggregate costs'!Q$23,'2a Aggregate costs'!Q$26,'2a Aggregate costs'!Q59)*'3a Demand'!$C$10+'2a Aggregate costs'!Q$24)</f>
        <v>137.36827765203489</v>
      </c>
      <c r="Q34" s="106">
        <f>IF('2a Aggregate costs'!R$21="-","-",SUM('2a Aggregate costs'!R$21,'2a Aggregate costs'!R$22,'2a Aggregate costs'!R$23,'2a Aggregate costs'!R$26,'2a Aggregate costs'!R59)*'3a Demand'!$C$10+'2a Aggregate costs'!R$24)</f>
        <v>146.96516386155642</v>
      </c>
      <c r="R34" s="106">
        <f>IF('2a Aggregate costs'!S$21="-","-",SUM('2a Aggregate costs'!S$21,'2a Aggregate costs'!S$22,'2a Aggregate costs'!S$23,'2a Aggregate costs'!S$26,'2a Aggregate costs'!S59)*'3a Demand'!$C$10+'2a Aggregate costs'!S$24)</f>
        <v>148.77169347757575</v>
      </c>
      <c r="S34" s="106">
        <f>IF('2a Aggregate costs'!T$21="-","-",SUM('2a Aggregate costs'!T$21,'2a Aggregate costs'!T$22,'2a Aggregate costs'!T$23,'2a Aggregate costs'!T$26,'2a Aggregate costs'!T59)*'3a Demand'!$C$10+'2a Aggregate costs'!T$24)</f>
        <v>153.03731623623639</v>
      </c>
      <c r="T34" s="106">
        <f>IF('2a Aggregate costs'!U$21="-","-",SUM('2a Aggregate costs'!U$21,'2a Aggregate costs'!U$22,'2a Aggregate costs'!U$23,'2a Aggregate costs'!U$26,'2a Aggregate costs'!U59)*'3a Demand'!$C$10+'2a Aggregate costs'!U$24)</f>
        <v>152.4904789077261</v>
      </c>
      <c r="U34" s="106">
        <f>IF('2a Aggregate costs'!V$21="-","-",SUM('2a Aggregate costs'!V$21,'2a Aggregate costs'!V$22,'2a Aggregate costs'!V$23,'2a Aggregate costs'!V$26,'2a Aggregate costs'!V59)*'3a Demand'!$C$10+'2a Aggregate costs'!V$24)</f>
        <v>161.45028237819352</v>
      </c>
      <c r="V34" s="106">
        <f>IF('2a Aggregate costs'!W$21="-","-",SUM('2a Aggregate costs'!W$21,'2a Aggregate costs'!W$22,'2a Aggregate costs'!W$23,'2a Aggregate costs'!W$26,'2a Aggregate costs'!W59)*'3a Demand'!$C$10+'2a Aggregate costs'!W$24)</f>
        <v>160.69557419311451</v>
      </c>
      <c r="W34" s="106">
        <f>IF('2a Aggregate costs'!X$21="-","-",SUM('2a Aggregate costs'!X$21,'2a Aggregate costs'!X$22,'2a Aggregate costs'!X$23,'2a Aggregate costs'!X$26,'2a Aggregate costs'!X59)*'3a Demand'!$C$10+'2a Aggregate costs'!X$24)</f>
        <v>168.03454146468238</v>
      </c>
      <c r="X34" s="84"/>
      <c r="Y34" s="106">
        <f>IF('2a Aggregate costs'!Z$21="-","-",SUM('2a Aggregate costs'!Z$21,'2a Aggregate costs'!Z$22,'2a Aggregate costs'!Z$23,'2a Aggregate costs'!Z$26,'2a Aggregate costs'!Z59)*'3a Demand'!$C$10+'2a Aggregate costs'!Z$24)</f>
        <v>168.03454146468238</v>
      </c>
      <c r="Z34" s="106">
        <f>IF('2a Aggregate costs'!AA$21="-","-",SUM('2a Aggregate costs'!AA$21,'2a Aggregate costs'!AA$22,'2a Aggregate costs'!AA$23,'2a Aggregate costs'!AA$26,'2a Aggregate costs'!AA59)*'3a Demand'!$C$10+'2a Aggregate costs'!AA$24)</f>
        <v>166.46554915770139</v>
      </c>
      <c r="AA34" s="106">
        <f>IF('2a Aggregate costs'!AB$21="-","-",SUM('2a Aggregate costs'!AB$21,'2a Aggregate costs'!AB$22,'2a Aggregate costs'!AB$23,'2a Aggregate costs'!AB$26,'2a Aggregate costs'!AB59)*'3a Demand'!$C$10+'2a Aggregate costs'!AB$24)</f>
        <v>185.61589025339802</v>
      </c>
      <c r="AB34" s="106">
        <f>IF('2a Aggregate costs'!AC$21="-","-",SUM('2a Aggregate costs'!AC$21,'2a Aggregate costs'!AC$22,'2a Aggregate costs'!AC$23,'2a Aggregate costs'!AC$26,'2a Aggregate costs'!AC59)*'3a Demand'!$C$10+'2a Aggregate costs'!AC$24)</f>
        <v>185.61589025339802</v>
      </c>
      <c r="AC34" s="106">
        <f>IF('2a Aggregate costs'!AD$21="-","-",SUM('2a Aggregate costs'!AD$21,'2a Aggregate costs'!AD$22,'2a Aggregate costs'!AD$23,'2a Aggregate costs'!AD$26,'2a Aggregate costs'!AD59)*'3a Demand'!$C$10+'2a Aggregate costs'!AD$24)</f>
        <v>187.88868954165417</v>
      </c>
      <c r="AD34" s="106">
        <f>IF('2a Aggregate costs'!AE$21="-","-",SUM('2a Aggregate costs'!AE$21,'2a Aggregate costs'!AE$22,'2a Aggregate costs'!AE$23,'2a Aggregate costs'!AE$26,'2a Aggregate costs'!AE59)*'3a Demand'!$C$10+'2a Aggregate costs'!AE$24)</f>
        <v>187.88868954165417</v>
      </c>
      <c r="AE34" s="106">
        <f>IF('2a Aggregate costs'!AF$21="-","-",SUM('2a Aggregate costs'!AF$21,'2a Aggregate costs'!AF$22,'2a Aggregate costs'!AF$23,'2a Aggregate costs'!AF$26,'2a Aggregate costs'!AF59)*'3a Demand'!$C$10+'2a Aggregate costs'!AF$24)</f>
        <v>215.06811150242518</v>
      </c>
      <c r="AF34" s="106">
        <f>IF('2a Aggregate costs'!AG$21="-","-",SUM('2a Aggregate costs'!AG$21,'2a Aggregate costs'!AG$22,'2a Aggregate costs'!AG$23,'2a Aggregate costs'!AG$26,'2a Aggregate costs'!AG59)*'3a Demand'!$C$10+'2a Aggregate costs'!AG$24)</f>
        <v>215.06811150242518</v>
      </c>
      <c r="AG34" s="106">
        <f>IF('2a Aggregate costs'!AH$21="-","-",SUM('2a Aggregate costs'!AH$21,'2a Aggregate costs'!AH$22,'2a Aggregate costs'!AH$23,'2a Aggregate costs'!AH$26,'2a Aggregate costs'!AH59)*'3a Demand'!$C$10+'2a Aggregate costs'!AH$24)</f>
        <v>213.48761423835617</v>
      </c>
      <c r="AH34" s="106" t="str">
        <f>IF('2a Aggregate costs'!AI$21="-","-",SUM('2a Aggregate costs'!AI$21,'2a Aggregate costs'!AI$22,'2a Aggregate costs'!AI$23,'2a Aggregate costs'!AI59)*'3a Demand'!$C$10+'2a Aggregate costs'!AI$24)</f>
        <v>-</v>
      </c>
      <c r="AI34" s="106" t="str">
        <f>IF('2a Aggregate costs'!AJ$21="-","-",SUM('2a Aggregate costs'!AJ$21,'2a Aggregate costs'!AJ$22,'2a Aggregate costs'!AJ$23,'2a Aggregate costs'!AJ59)*'3a Demand'!$C$10+'2a Aggregate costs'!AJ$24)</f>
        <v>-</v>
      </c>
      <c r="AJ34" s="106" t="str">
        <f>IF('2a Aggregate costs'!AK$21="-","-",SUM('2a Aggregate costs'!AK$21,'2a Aggregate costs'!AK$22,'2a Aggregate costs'!AK$23,'2a Aggregate costs'!AK59)*'3a Demand'!$C$10+'2a Aggregate costs'!AK$24)</f>
        <v>-</v>
      </c>
      <c r="AK34" s="106" t="str">
        <f>IF('2a Aggregate costs'!AL$21="-","-",SUM('2a Aggregate costs'!AL$21,'2a Aggregate costs'!AL$22,'2a Aggregate costs'!AL$23,'2a Aggregate costs'!AL59)*'3a Demand'!$C$10+'2a Aggregate costs'!AL$24)</f>
        <v>-</v>
      </c>
      <c r="AL34" s="106" t="str">
        <f>IF('2a Aggregate costs'!AM$21="-","-",SUM('2a Aggregate costs'!AM$21,'2a Aggregate costs'!AM$22,'2a Aggregate costs'!AM$23,'2a Aggregate costs'!AM59)*'3a Demand'!$C$10+'2a Aggregate costs'!AM$24)</f>
        <v>-</v>
      </c>
      <c r="AM34" s="106" t="str">
        <f>IF('2a Aggregate costs'!AN$21="-","-",SUM('2a Aggregate costs'!AN$21,'2a Aggregate costs'!AN$22,'2a Aggregate costs'!AN$23,'2a Aggregate costs'!AN59)*'3a Demand'!$C$10+'2a Aggregate costs'!AN$24)</f>
        <v>-</v>
      </c>
      <c r="AN34" s="106" t="str">
        <f>IF('2a Aggregate costs'!AO$21="-","-",SUM('2a Aggregate costs'!AO$21,'2a Aggregate costs'!AO$22,'2a Aggregate costs'!AO$23,'2a Aggregate costs'!AO59)*'3a Demand'!$C$10+'2a Aggregate costs'!AO$24)</f>
        <v>-</v>
      </c>
      <c r="AO34" s="106" t="str">
        <f>IF('2a Aggregate costs'!AP$21="-","-",SUM('2a Aggregate costs'!AP$21,'2a Aggregate costs'!AP$22,'2a Aggregate costs'!AP$23,'2a Aggregate costs'!AP59)*'3a Demand'!$C$10+'2a Aggregate costs'!AP$24)</f>
        <v>-</v>
      </c>
      <c r="AP34" s="106" t="str">
        <f>IF('2a Aggregate costs'!AQ$21="-","-",SUM('2a Aggregate costs'!AQ$21,'2a Aggregate costs'!AQ$22,'2a Aggregate costs'!AQ$23,'2a Aggregate costs'!AQ59)*'3a Demand'!$C$10+'2a Aggregate costs'!AQ$24)</f>
        <v>-</v>
      </c>
      <c r="AQ34" s="106" t="str">
        <f>IF('2a Aggregate costs'!AR$21="-","-",SUM('2a Aggregate costs'!AR$21,'2a Aggregate costs'!AR$22,'2a Aggregate costs'!AR$23,'2a Aggregate costs'!AR59)*'3a Demand'!$C$10+'2a Aggregate costs'!AR$24)</f>
        <v>-</v>
      </c>
      <c r="AR34" s="106" t="str">
        <f>IF('2a Aggregate costs'!AS$21="-","-",SUM('2a Aggregate costs'!AS$21,'2a Aggregate costs'!AS$22,'2a Aggregate costs'!AS$23,'2a Aggregate costs'!AS59)*'3a Demand'!$C$10+'2a Aggregate costs'!AS$24)</f>
        <v>-</v>
      </c>
      <c r="AS34" s="106" t="str">
        <f>IF('2a Aggregate costs'!AT$21="-","-",SUM('2a Aggregate costs'!AT$21,'2a Aggregate costs'!AT$22,'2a Aggregate costs'!AT$23,'2a Aggregate costs'!AT59)*'3a Demand'!$C$10+'2a Aggregate costs'!AT$24)</f>
        <v>-</v>
      </c>
      <c r="AT34" s="106" t="str">
        <f>IF('2a Aggregate costs'!AU$21="-","-",SUM('2a Aggregate costs'!AU$21,'2a Aggregate costs'!AU$22,'2a Aggregate costs'!AU$23,'2a Aggregate costs'!AU59)*'3a Demand'!$C$10+'2a Aggregate costs'!AU$24)</f>
        <v>-</v>
      </c>
      <c r="AU34" s="106" t="str">
        <f>IF('2a Aggregate costs'!AV$21="-","-",SUM('2a Aggregate costs'!AV$21,'2a Aggregate costs'!AV$22,'2a Aggregate costs'!AV$23,'2a Aggregate costs'!AV59)*'3a Demand'!$C$10+'2a Aggregate costs'!AV$24)</f>
        <v>-</v>
      </c>
      <c r="AV34" s="106" t="str">
        <f>IF('2a Aggregate costs'!AW$21="-","-",SUM('2a Aggregate costs'!AW$21,'2a Aggregate costs'!AW$22,'2a Aggregate costs'!AW$23,'2a Aggregate costs'!AW59)*'3a Demand'!$C$10+'2a Aggregate costs'!AW$24)</f>
        <v>-</v>
      </c>
      <c r="AW34" s="106" t="str">
        <f>IF('2a Aggregate costs'!AX$21="-","-",SUM('2a Aggregate costs'!AX$21,'2a Aggregate costs'!AX$22,'2a Aggregate costs'!AX$23,'2a Aggregate costs'!AX59)*'3a Demand'!$C$10+'2a Aggregate costs'!AX$24)</f>
        <v>-</v>
      </c>
      <c r="AX34" s="106" t="str">
        <f>IF('2a Aggregate costs'!AY$21="-","-",SUM('2a Aggregate costs'!AY$21,'2a Aggregate costs'!AY$22,'2a Aggregate costs'!AY$23,'2a Aggregate costs'!AY59)*'3a Demand'!$C$10+'2a Aggregate costs'!AY$24)</f>
        <v>-</v>
      </c>
      <c r="AY34" s="106" t="str">
        <f>IF('2a Aggregate costs'!AZ$21="-","-",SUM('2a Aggregate costs'!AZ$21,'2a Aggregate costs'!AZ$22,'2a Aggregate costs'!AZ$23,'2a Aggregate costs'!AZ59)*'3a Demand'!$C$10+'2a Aggregate costs'!AZ$24)</f>
        <v>-</v>
      </c>
      <c r="AZ34" s="106" t="str">
        <f>IF('2a Aggregate costs'!BA$21="-","-",SUM('2a Aggregate costs'!BA$21,'2a Aggregate costs'!BA$22,'2a Aggregate costs'!BA$23,'2a Aggregate costs'!BA59)*'3a Demand'!$C$10+'2a Aggregate costs'!BA$24)</f>
        <v>-</v>
      </c>
      <c r="BA34" s="106" t="str">
        <f>IF('2a Aggregate costs'!BB$21="-","-",SUM('2a Aggregate costs'!BB$21,'2a Aggregate costs'!BB$22,'2a Aggregate costs'!BB$23,'2a Aggregate costs'!BB59)*'3a Demand'!$C$10+'2a Aggregate costs'!BB$24)</f>
        <v>-</v>
      </c>
      <c r="BB34" s="106" t="str">
        <f>IF('2a Aggregate costs'!BC$21="-","-",SUM('2a Aggregate costs'!BC$21,'2a Aggregate costs'!BC$22,'2a Aggregate costs'!BC$23,'2a Aggregate costs'!BC59)*'3a Demand'!$C$10+'2a Aggregate costs'!BC$24)</f>
        <v>-</v>
      </c>
      <c r="BC34" s="106" t="str">
        <f>IF('2a Aggregate costs'!BD$21="-","-",SUM('2a Aggregate costs'!BD$21,'2a Aggregate costs'!BD$22,'2a Aggregate costs'!BD$23,'2a Aggregate costs'!BD59)*'3a Demand'!$C$10+'2a Aggregate costs'!BD$24)</f>
        <v>-</v>
      </c>
      <c r="BD34" s="106" t="str">
        <f>IF('2a Aggregate costs'!BE$21="-","-",SUM('2a Aggregate costs'!BE$21,'2a Aggregate costs'!BE$22,'2a Aggregate costs'!BE$23,'2a Aggregate costs'!BE59)*'3a Demand'!$C$10+'2a Aggregate costs'!BE$24)</f>
        <v>-</v>
      </c>
      <c r="BE34" s="106" t="str">
        <f>IF('2a Aggregate costs'!BF$21="-","-",SUM('2a Aggregate costs'!BF$21,'2a Aggregate costs'!BF$22,'2a Aggregate costs'!BF$23,'2a Aggregate costs'!BF59)*'3a Demand'!$C$10+'2a Aggregate costs'!BF$24)</f>
        <v>-</v>
      </c>
    </row>
    <row r="35" spans="1:57" ht="12.75" customHeight="1">
      <c r="A35" s="14"/>
      <c r="B35" s="339"/>
      <c r="C35" s="108" t="s">
        <v>235</v>
      </c>
      <c r="D35" s="341"/>
      <c r="E35" s="342"/>
      <c r="F35" s="28"/>
      <c r="G35" s="106">
        <f>IF('2a Aggregate costs'!H$21="-","-",SUM('2a Aggregate costs'!H$21,'2a Aggregate costs'!H$22,'2a Aggregate costs'!H$23,'2a Aggregate costs'!H$26,'2a Aggregate costs'!H60)*'3a Demand'!$C$10+'2a Aggregate costs'!H$24)</f>
        <v>90.560159994303291</v>
      </c>
      <c r="H35" s="106">
        <f>IF('2a Aggregate costs'!I$21="-","-",SUM('2a Aggregate costs'!I$21,'2a Aggregate costs'!I$22,'2a Aggregate costs'!I$23,'2a Aggregate costs'!I$26,'2a Aggregate costs'!I60)*'3a Demand'!$C$10+'2a Aggregate costs'!I$24)</f>
        <v>90.532869222209868</v>
      </c>
      <c r="I35" s="106">
        <f>IF('2a Aggregate costs'!J$21="-","-",SUM('2a Aggregate costs'!J$21,'2a Aggregate costs'!J$22,'2a Aggregate costs'!J$23,'2a Aggregate costs'!J$26,'2a Aggregate costs'!J60)*'3a Demand'!$C$10+'2a Aggregate costs'!J$24)</f>
        <v>110.92674493626322</v>
      </c>
      <c r="J35" s="106">
        <f>IF('2a Aggregate costs'!K$21="-","-",SUM('2a Aggregate costs'!K$21,'2a Aggregate costs'!K$22,'2a Aggregate costs'!K$23,'2a Aggregate costs'!K$26,'2a Aggregate costs'!K60)*'3a Demand'!$C$10+'2a Aggregate costs'!K$24)</f>
        <v>110.82225533662896</v>
      </c>
      <c r="K35" s="106">
        <f>IF('2a Aggregate costs'!L$21="-","-",SUM('2a Aggregate costs'!L$21,'2a Aggregate costs'!L$22,'2a Aggregate costs'!L$23,'2a Aggregate costs'!L$26,'2a Aggregate costs'!L60)*'3a Demand'!$C$10+'2a Aggregate costs'!L$24)</f>
        <v>118.08287818909777</v>
      </c>
      <c r="L35" s="106">
        <f>IF('2a Aggregate costs'!M$21="-","-",SUM('2a Aggregate costs'!M$21,'2a Aggregate costs'!M$22,'2a Aggregate costs'!M$23,'2a Aggregate costs'!M$26,'2a Aggregate costs'!M60)*'3a Demand'!$C$10+'2a Aggregate costs'!M$24)</f>
        <v>118.5094862386421</v>
      </c>
      <c r="M35" s="106">
        <f>IF('2a Aggregate costs'!N$21="-","-",SUM('2a Aggregate costs'!N$21,'2a Aggregate costs'!N$22,'2a Aggregate costs'!N$23,'2a Aggregate costs'!N$26,'2a Aggregate costs'!N60)*'3a Demand'!$C$10+'2a Aggregate costs'!N$24)</f>
        <v>137.28979342581226</v>
      </c>
      <c r="N35" s="106">
        <f>IF('2a Aggregate costs'!O$21="-","-",SUM('2a Aggregate costs'!O$21,'2a Aggregate costs'!O$22,'2a Aggregate costs'!O$23,'2a Aggregate costs'!O$26,'2a Aggregate costs'!O60)*'3a Demand'!$C$10+'2a Aggregate costs'!O$24)</f>
        <v>137.38369670991634</v>
      </c>
      <c r="O35" s="84"/>
      <c r="P35" s="106">
        <f>IF('2a Aggregate costs'!Q$21="-","-",SUM('2a Aggregate costs'!Q$21,'2a Aggregate costs'!Q$22,'2a Aggregate costs'!Q$23,'2a Aggregate costs'!Q$26,'2a Aggregate costs'!Q60)*'3a Demand'!$C$10+'2a Aggregate costs'!Q$24)</f>
        <v>137.38369670991634</v>
      </c>
      <c r="Q35" s="106">
        <f>IF('2a Aggregate costs'!R$21="-","-",SUM('2a Aggregate costs'!R$21,'2a Aggregate costs'!R$22,'2a Aggregate costs'!R$23,'2a Aggregate costs'!R$26,'2a Aggregate costs'!R60)*'3a Demand'!$C$10+'2a Aggregate costs'!R$24)</f>
        <v>146.98659272957821</v>
      </c>
      <c r="R35" s="106">
        <f>IF('2a Aggregate costs'!S$21="-","-",SUM('2a Aggregate costs'!S$21,'2a Aggregate costs'!S$22,'2a Aggregate costs'!S$23,'2a Aggregate costs'!S$26,'2a Aggregate costs'!S60)*'3a Demand'!$C$10+'2a Aggregate costs'!S$24)</f>
        <v>148.79387311541902</v>
      </c>
      <c r="S35" s="106">
        <f>IF('2a Aggregate costs'!T$21="-","-",SUM('2a Aggregate costs'!T$21,'2a Aggregate costs'!T$22,'2a Aggregate costs'!T$23,'2a Aggregate costs'!T$26,'2a Aggregate costs'!T60)*'3a Demand'!$C$10+'2a Aggregate costs'!T$24)</f>
        <v>153.06084641349003</v>
      </c>
      <c r="T35" s="106">
        <f>IF('2a Aggregate costs'!U$21="-","-",SUM('2a Aggregate costs'!U$21,'2a Aggregate costs'!U$22,'2a Aggregate costs'!U$23,'2a Aggregate costs'!U$26,'2a Aggregate costs'!U60)*'3a Demand'!$C$10+'2a Aggregate costs'!U$24)</f>
        <v>152.51690130303038</v>
      </c>
      <c r="U35" s="106">
        <f>IF('2a Aggregate costs'!V$21="-","-",SUM('2a Aggregate costs'!V$21,'2a Aggregate costs'!V$22,'2a Aggregate costs'!V$23,'2a Aggregate costs'!V$26,'2a Aggregate costs'!V60)*'3a Demand'!$C$10+'2a Aggregate costs'!V$24)</f>
        <v>161.47498713489335</v>
      </c>
      <c r="V35" s="106">
        <f>IF('2a Aggregate costs'!W$21="-","-",SUM('2a Aggregate costs'!W$21,'2a Aggregate costs'!W$22,'2a Aggregate costs'!W$23,'2a Aggregate costs'!W$26,'2a Aggregate costs'!W60)*'3a Demand'!$C$10+'2a Aggregate costs'!W$24)</f>
        <v>160.71857782937983</v>
      </c>
      <c r="W35" s="106">
        <f>IF('2a Aggregate costs'!X$21="-","-",SUM('2a Aggregate costs'!X$21,'2a Aggregate costs'!X$22,'2a Aggregate costs'!X$23,'2a Aggregate costs'!X$26,'2a Aggregate costs'!X60)*'3a Demand'!$C$10+'2a Aggregate costs'!X$24)</f>
        <v>168.05614549201195</v>
      </c>
      <c r="X35" s="84"/>
      <c r="Y35" s="106">
        <f>IF('2a Aggregate costs'!Z$21="-","-",SUM('2a Aggregate costs'!Z$21,'2a Aggregate costs'!Z$22,'2a Aggregate costs'!Z$23,'2a Aggregate costs'!Z$26,'2a Aggregate costs'!Z60)*'3a Demand'!$C$10+'2a Aggregate costs'!Z$24)</f>
        <v>168.05614549201195</v>
      </c>
      <c r="Z35" s="106">
        <f>IF('2a Aggregate costs'!AA$21="-","-",SUM('2a Aggregate costs'!AA$21,'2a Aggregate costs'!AA$22,'2a Aggregate costs'!AA$23,'2a Aggregate costs'!AA$26,'2a Aggregate costs'!AA60)*'3a Demand'!$C$10+'2a Aggregate costs'!AA$24)</f>
        <v>166.48343447129616</v>
      </c>
      <c r="AA35" s="106">
        <f>IF('2a Aggregate costs'!AB$21="-","-",SUM('2a Aggregate costs'!AB$21,'2a Aggregate costs'!AB$22,'2a Aggregate costs'!AB$23,'2a Aggregate costs'!AB$26,'2a Aggregate costs'!AB60)*'3a Demand'!$C$10+'2a Aggregate costs'!AB$24)</f>
        <v>185.61507639344055</v>
      </c>
      <c r="AB35" s="106">
        <f>IF('2a Aggregate costs'!AC$21="-","-",SUM('2a Aggregate costs'!AC$21,'2a Aggregate costs'!AC$22,'2a Aggregate costs'!AC$23,'2a Aggregate costs'!AC$26,'2a Aggregate costs'!AC60)*'3a Demand'!$C$10+'2a Aggregate costs'!AC$24)</f>
        <v>185.61507639344055</v>
      </c>
      <c r="AC35" s="106">
        <f>IF('2a Aggregate costs'!AD$21="-","-",SUM('2a Aggregate costs'!AD$21,'2a Aggregate costs'!AD$22,'2a Aggregate costs'!AD$23,'2a Aggregate costs'!AD$26,'2a Aggregate costs'!AD60)*'3a Demand'!$C$10+'2a Aggregate costs'!AD$24)</f>
        <v>187.88783192572782</v>
      </c>
      <c r="AD35" s="106">
        <f>IF('2a Aggregate costs'!AE$21="-","-",SUM('2a Aggregate costs'!AE$21,'2a Aggregate costs'!AE$22,'2a Aggregate costs'!AE$23,'2a Aggregate costs'!AE$26,'2a Aggregate costs'!AE60)*'3a Demand'!$C$10+'2a Aggregate costs'!AE$24)</f>
        <v>187.88783192572782</v>
      </c>
      <c r="AE35" s="106">
        <f>IF('2a Aggregate costs'!AF$21="-","-",SUM('2a Aggregate costs'!AF$21,'2a Aggregate costs'!AF$22,'2a Aggregate costs'!AF$23,'2a Aggregate costs'!AF$26,'2a Aggregate costs'!AF60)*'3a Demand'!$C$10+'2a Aggregate costs'!AF$24)</f>
        <v>215.06718301507595</v>
      </c>
      <c r="AF35" s="106">
        <f>IF('2a Aggregate costs'!AG$21="-","-",SUM('2a Aggregate costs'!AG$21,'2a Aggregate costs'!AG$22,'2a Aggregate costs'!AG$23,'2a Aggregate costs'!AG$26,'2a Aggregate costs'!AG60)*'3a Demand'!$C$10+'2a Aggregate costs'!AG$24)</f>
        <v>215.06718301507595</v>
      </c>
      <c r="AG35" s="106">
        <f>IF('2a Aggregate costs'!AH$21="-","-",SUM('2a Aggregate costs'!AH$21,'2a Aggregate costs'!AH$22,'2a Aggregate costs'!AH$23,'2a Aggregate costs'!AH$26,'2a Aggregate costs'!AH60)*'3a Demand'!$C$10+'2a Aggregate costs'!AH$24)</f>
        <v>213.55338003969132</v>
      </c>
      <c r="AH35" s="106" t="str">
        <f>IF('2a Aggregate costs'!AI$21="-","-",SUM('2a Aggregate costs'!AI$21,'2a Aggregate costs'!AI$22,'2a Aggregate costs'!AI$23,'2a Aggregate costs'!AI60)*'3a Demand'!$C$10+'2a Aggregate costs'!AI$24)</f>
        <v>-</v>
      </c>
      <c r="AI35" s="106" t="str">
        <f>IF('2a Aggregate costs'!AJ$21="-","-",SUM('2a Aggregate costs'!AJ$21,'2a Aggregate costs'!AJ$22,'2a Aggregate costs'!AJ$23,'2a Aggregate costs'!AJ60)*'3a Demand'!$C$10+'2a Aggregate costs'!AJ$24)</f>
        <v>-</v>
      </c>
      <c r="AJ35" s="106" t="str">
        <f>IF('2a Aggregate costs'!AK$21="-","-",SUM('2a Aggregate costs'!AK$21,'2a Aggregate costs'!AK$22,'2a Aggregate costs'!AK$23,'2a Aggregate costs'!AK60)*'3a Demand'!$C$10+'2a Aggregate costs'!AK$24)</f>
        <v>-</v>
      </c>
      <c r="AK35" s="106" t="str">
        <f>IF('2a Aggregate costs'!AL$21="-","-",SUM('2a Aggregate costs'!AL$21,'2a Aggregate costs'!AL$22,'2a Aggregate costs'!AL$23,'2a Aggregate costs'!AL60)*'3a Demand'!$C$10+'2a Aggregate costs'!AL$24)</f>
        <v>-</v>
      </c>
      <c r="AL35" s="106" t="str">
        <f>IF('2a Aggregate costs'!AM$21="-","-",SUM('2a Aggregate costs'!AM$21,'2a Aggregate costs'!AM$22,'2a Aggregate costs'!AM$23,'2a Aggregate costs'!AM60)*'3a Demand'!$C$10+'2a Aggregate costs'!AM$24)</f>
        <v>-</v>
      </c>
      <c r="AM35" s="106" t="str">
        <f>IF('2a Aggregate costs'!AN$21="-","-",SUM('2a Aggregate costs'!AN$21,'2a Aggregate costs'!AN$22,'2a Aggregate costs'!AN$23,'2a Aggregate costs'!AN60)*'3a Demand'!$C$10+'2a Aggregate costs'!AN$24)</f>
        <v>-</v>
      </c>
      <c r="AN35" s="106" t="str">
        <f>IF('2a Aggregate costs'!AO$21="-","-",SUM('2a Aggregate costs'!AO$21,'2a Aggregate costs'!AO$22,'2a Aggregate costs'!AO$23,'2a Aggregate costs'!AO60)*'3a Demand'!$C$10+'2a Aggregate costs'!AO$24)</f>
        <v>-</v>
      </c>
      <c r="AO35" s="106" t="str">
        <f>IF('2a Aggregate costs'!AP$21="-","-",SUM('2a Aggregate costs'!AP$21,'2a Aggregate costs'!AP$22,'2a Aggregate costs'!AP$23,'2a Aggregate costs'!AP60)*'3a Demand'!$C$10+'2a Aggregate costs'!AP$24)</f>
        <v>-</v>
      </c>
      <c r="AP35" s="106" t="str">
        <f>IF('2a Aggregate costs'!AQ$21="-","-",SUM('2a Aggregate costs'!AQ$21,'2a Aggregate costs'!AQ$22,'2a Aggregate costs'!AQ$23,'2a Aggregate costs'!AQ60)*'3a Demand'!$C$10+'2a Aggregate costs'!AQ$24)</f>
        <v>-</v>
      </c>
      <c r="AQ35" s="106" t="str">
        <f>IF('2a Aggregate costs'!AR$21="-","-",SUM('2a Aggregate costs'!AR$21,'2a Aggregate costs'!AR$22,'2a Aggregate costs'!AR$23,'2a Aggregate costs'!AR60)*'3a Demand'!$C$10+'2a Aggregate costs'!AR$24)</f>
        <v>-</v>
      </c>
      <c r="AR35" s="106" t="str">
        <f>IF('2a Aggregate costs'!AS$21="-","-",SUM('2a Aggregate costs'!AS$21,'2a Aggregate costs'!AS$22,'2a Aggregate costs'!AS$23,'2a Aggregate costs'!AS60)*'3a Demand'!$C$10+'2a Aggregate costs'!AS$24)</f>
        <v>-</v>
      </c>
      <c r="AS35" s="106" t="str">
        <f>IF('2a Aggregate costs'!AT$21="-","-",SUM('2a Aggregate costs'!AT$21,'2a Aggregate costs'!AT$22,'2a Aggregate costs'!AT$23,'2a Aggregate costs'!AT60)*'3a Demand'!$C$10+'2a Aggregate costs'!AT$24)</f>
        <v>-</v>
      </c>
      <c r="AT35" s="106" t="str">
        <f>IF('2a Aggregate costs'!AU$21="-","-",SUM('2a Aggregate costs'!AU$21,'2a Aggregate costs'!AU$22,'2a Aggregate costs'!AU$23,'2a Aggregate costs'!AU60)*'3a Demand'!$C$10+'2a Aggregate costs'!AU$24)</f>
        <v>-</v>
      </c>
      <c r="AU35" s="106" t="str">
        <f>IF('2a Aggregate costs'!AV$21="-","-",SUM('2a Aggregate costs'!AV$21,'2a Aggregate costs'!AV$22,'2a Aggregate costs'!AV$23,'2a Aggregate costs'!AV60)*'3a Demand'!$C$10+'2a Aggregate costs'!AV$24)</f>
        <v>-</v>
      </c>
      <c r="AV35" s="106" t="str">
        <f>IF('2a Aggregate costs'!AW$21="-","-",SUM('2a Aggregate costs'!AW$21,'2a Aggregate costs'!AW$22,'2a Aggregate costs'!AW$23,'2a Aggregate costs'!AW60)*'3a Demand'!$C$10+'2a Aggregate costs'!AW$24)</f>
        <v>-</v>
      </c>
      <c r="AW35" s="106" t="str">
        <f>IF('2a Aggregate costs'!AX$21="-","-",SUM('2a Aggregate costs'!AX$21,'2a Aggregate costs'!AX$22,'2a Aggregate costs'!AX$23,'2a Aggregate costs'!AX60)*'3a Demand'!$C$10+'2a Aggregate costs'!AX$24)</f>
        <v>-</v>
      </c>
      <c r="AX35" s="106" t="str">
        <f>IF('2a Aggregate costs'!AY$21="-","-",SUM('2a Aggregate costs'!AY$21,'2a Aggregate costs'!AY$22,'2a Aggregate costs'!AY$23,'2a Aggregate costs'!AY60)*'3a Demand'!$C$10+'2a Aggregate costs'!AY$24)</f>
        <v>-</v>
      </c>
      <c r="AY35" s="106" t="str">
        <f>IF('2a Aggregate costs'!AZ$21="-","-",SUM('2a Aggregate costs'!AZ$21,'2a Aggregate costs'!AZ$22,'2a Aggregate costs'!AZ$23,'2a Aggregate costs'!AZ60)*'3a Demand'!$C$10+'2a Aggregate costs'!AZ$24)</f>
        <v>-</v>
      </c>
      <c r="AZ35" s="106" t="str">
        <f>IF('2a Aggregate costs'!BA$21="-","-",SUM('2a Aggregate costs'!BA$21,'2a Aggregate costs'!BA$22,'2a Aggregate costs'!BA$23,'2a Aggregate costs'!BA60)*'3a Demand'!$C$10+'2a Aggregate costs'!BA$24)</f>
        <v>-</v>
      </c>
      <c r="BA35" s="106" t="str">
        <f>IF('2a Aggregate costs'!BB$21="-","-",SUM('2a Aggregate costs'!BB$21,'2a Aggregate costs'!BB$22,'2a Aggregate costs'!BB$23,'2a Aggregate costs'!BB60)*'3a Demand'!$C$10+'2a Aggregate costs'!BB$24)</f>
        <v>-</v>
      </c>
      <c r="BB35" s="106" t="str">
        <f>IF('2a Aggregate costs'!BC$21="-","-",SUM('2a Aggregate costs'!BC$21,'2a Aggregate costs'!BC$22,'2a Aggregate costs'!BC$23,'2a Aggregate costs'!BC60)*'3a Demand'!$C$10+'2a Aggregate costs'!BC$24)</f>
        <v>-</v>
      </c>
      <c r="BC35" s="106" t="str">
        <f>IF('2a Aggregate costs'!BD$21="-","-",SUM('2a Aggregate costs'!BD$21,'2a Aggregate costs'!BD$22,'2a Aggregate costs'!BD$23,'2a Aggregate costs'!BD60)*'3a Demand'!$C$10+'2a Aggregate costs'!BD$24)</f>
        <v>-</v>
      </c>
      <c r="BD35" s="106" t="str">
        <f>IF('2a Aggregate costs'!BE$21="-","-",SUM('2a Aggregate costs'!BE$21,'2a Aggregate costs'!BE$22,'2a Aggregate costs'!BE$23,'2a Aggregate costs'!BE60)*'3a Demand'!$C$10+'2a Aggregate costs'!BE$24)</f>
        <v>-</v>
      </c>
      <c r="BE35" s="106" t="str">
        <f>IF('2a Aggregate costs'!BF$21="-","-",SUM('2a Aggregate costs'!BF$21,'2a Aggregate costs'!BF$22,'2a Aggregate costs'!BF$23,'2a Aggregate costs'!BF60)*'3a Demand'!$C$10+'2a Aggregate costs'!BF$24)</f>
        <v>-</v>
      </c>
    </row>
    <row r="36" spans="1:57" ht="12.75" customHeight="1">
      <c r="A36" s="14"/>
      <c r="B36" s="339"/>
      <c r="C36" s="108" t="s">
        <v>236</v>
      </c>
      <c r="D36" s="341"/>
      <c r="E36" s="342"/>
      <c r="F36" s="28"/>
      <c r="G36" s="106">
        <f>IF('2a Aggregate costs'!H$21="-","-",SUM('2a Aggregate costs'!H$21,'2a Aggregate costs'!H$22,'2a Aggregate costs'!H$23,'2a Aggregate costs'!H$26,'2a Aggregate costs'!H61)*'3a Demand'!$C$10+'2a Aggregate costs'!H$24)</f>
        <v>90.54348404455375</v>
      </c>
      <c r="H36" s="106">
        <f>IF('2a Aggregate costs'!I$21="-","-",SUM('2a Aggregate costs'!I$21,'2a Aggregate costs'!I$22,'2a Aggregate costs'!I$23,'2a Aggregate costs'!I$26,'2a Aggregate costs'!I61)*'3a Demand'!$C$10+'2a Aggregate costs'!I$24)</f>
        <v>90.516460694549778</v>
      </c>
      <c r="I36" s="106">
        <f>IF('2a Aggregate costs'!J$21="-","-",SUM('2a Aggregate costs'!J$21,'2a Aggregate costs'!J$22,'2a Aggregate costs'!J$23,'2a Aggregate costs'!J$26,'2a Aggregate costs'!J61)*'3a Demand'!$C$10+'2a Aggregate costs'!J$24)</f>
        <v>110.9099426039393</v>
      </c>
      <c r="J36" s="106">
        <f>IF('2a Aggregate costs'!K$21="-","-",SUM('2a Aggregate costs'!K$21,'2a Aggregate costs'!K$22,'2a Aggregate costs'!K$23,'2a Aggregate costs'!K$26,'2a Aggregate costs'!K61)*'3a Demand'!$C$10+'2a Aggregate costs'!K$24)</f>
        <v>110.80472506565799</v>
      </c>
      <c r="K36" s="106">
        <f>IF('2a Aggregate costs'!L$21="-","-",SUM('2a Aggregate costs'!L$21,'2a Aggregate costs'!L$22,'2a Aggregate costs'!L$23,'2a Aggregate costs'!L$26,'2a Aggregate costs'!L61)*'3a Demand'!$C$10+'2a Aggregate costs'!L$24)</f>
        <v>118.06503237324934</v>
      </c>
      <c r="L36" s="106">
        <f>IF('2a Aggregate costs'!M$21="-","-",SUM('2a Aggregate costs'!M$21,'2a Aggregate costs'!M$22,'2a Aggregate costs'!M$23,'2a Aggregate costs'!M$26,'2a Aggregate costs'!M61)*'3a Demand'!$C$10+'2a Aggregate costs'!M$24)</f>
        <v>118.49196582082185</v>
      </c>
      <c r="M36" s="106">
        <f>IF('2a Aggregate costs'!N$21="-","-",SUM('2a Aggregate costs'!N$21,'2a Aggregate costs'!N$22,'2a Aggregate costs'!N$23,'2a Aggregate costs'!N$26,'2a Aggregate costs'!N61)*'3a Demand'!$C$10+'2a Aggregate costs'!N$24)</f>
        <v>137.26771919915112</v>
      </c>
      <c r="N36" s="106">
        <f>IF('2a Aggregate costs'!O$21="-","-",SUM('2a Aggregate costs'!O$21,'2a Aggregate costs'!O$22,'2a Aggregate costs'!O$23,'2a Aggregate costs'!O$26,'2a Aggregate costs'!O61)*'3a Demand'!$C$10+'2a Aggregate costs'!O$24)</f>
        <v>137.36113710146006</v>
      </c>
      <c r="O36" s="84"/>
      <c r="P36" s="106">
        <f>IF('2a Aggregate costs'!Q$21="-","-",SUM('2a Aggregate costs'!Q$21,'2a Aggregate costs'!Q$22,'2a Aggregate costs'!Q$23,'2a Aggregate costs'!Q$26,'2a Aggregate costs'!Q61)*'3a Demand'!$C$10+'2a Aggregate costs'!Q$24)</f>
        <v>137.36113710146006</v>
      </c>
      <c r="Q36" s="106">
        <f>IF('2a Aggregate costs'!R$21="-","-",SUM('2a Aggregate costs'!R$21,'2a Aggregate costs'!R$22,'2a Aggregate costs'!R$23,'2a Aggregate costs'!R$26,'2a Aggregate costs'!R61)*'3a Demand'!$C$10+'2a Aggregate costs'!R$24)</f>
        <v>146.96326820107984</v>
      </c>
      <c r="R36" s="106">
        <f>IF('2a Aggregate costs'!S$21="-","-",SUM('2a Aggregate costs'!S$21,'2a Aggregate costs'!S$22,'2a Aggregate costs'!S$23,'2a Aggregate costs'!S$26,'2a Aggregate costs'!S61)*'3a Demand'!$C$10+'2a Aggregate costs'!S$24)</f>
        <v>148.77457848415884</v>
      </c>
      <c r="S36" s="106">
        <f>IF('2a Aggregate costs'!T$21="-","-",SUM('2a Aggregate costs'!T$21,'2a Aggregate costs'!T$22,'2a Aggregate costs'!T$23,'2a Aggregate costs'!T$26,'2a Aggregate costs'!T61)*'3a Demand'!$C$10+'2a Aggregate costs'!T$24)</f>
        <v>153.04361658388507</v>
      </c>
      <c r="T36" s="106">
        <f>IF('2a Aggregate costs'!U$21="-","-",SUM('2a Aggregate costs'!U$21,'2a Aggregate costs'!U$22,'2a Aggregate costs'!U$23,'2a Aggregate costs'!U$26,'2a Aggregate costs'!U61)*'3a Demand'!$C$10+'2a Aggregate costs'!U$24)</f>
        <v>152.50216532502199</v>
      </c>
      <c r="U36" s="106">
        <f>IF('2a Aggregate costs'!V$21="-","-",SUM('2a Aggregate costs'!V$21,'2a Aggregate costs'!V$22,'2a Aggregate costs'!V$23,'2a Aggregate costs'!V$26,'2a Aggregate costs'!V61)*'3a Demand'!$C$10+'2a Aggregate costs'!V$24)</f>
        <v>161.46782389225558</v>
      </c>
      <c r="V36" s="106">
        <f>IF('2a Aggregate costs'!W$21="-","-",SUM('2a Aggregate costs'!W$21,'2a Aggregate costs'!W$22,'2a Aggregate costs'!W$23,'2a Aggregate costs'!W$26,'2a Aggregate costs'!W61)*'3a Demand'!$C$10+'2a Aggregate costs'!W$24)</f>
        <v>160.70866171153111</v>
      </c>
      <c r="W36" s="106">
        <f>IF('2a Aggregate costs'!X$21="-","-",SUM('2a Aggregate costs'!X$21,'2a Aggregate costs'!X$22,'2a Aggregate costs'!X$23,'2a Aggregate costs'!X$26,'2a Aggregate costs'!X61)*'3a Demand'!$C$10+'2a Aggregate costs'!X$24)</f>
        <v>168.04577449734751</v>
      </c>
      <c r="X36" s="84"/>
      <c r="Y36" s="106">
        <f>IF('2a Aggregate costs'!Z$21="-","-",SUM('2a Aggregate costs'!Z$21,'2a Aggregate costs'!Z$22,'2a Aggregate costs'!Z$23,'2a Aggregate costs'!Z$26,'2a Aggregate costs'!Z61)*'3a Demand'!$C$10+'2a Aggregate costs'!Z$24)</f>
        <v>168.04577449734751</v>
      </c>
      <c r="Z36" s="106">
        <f>IF('2a Aggregate costs'!AA$21="-","-",SUM('2a Aggregate costs'!AA$21,'2a Aggregate costs'!AA$22,'2a Aggregate costs'!AA$23,'2a Aggregate costs'!AA$26,'2a Aggregate costs'!AA61)*'3a Demand'!$C$10+'2a Aggregate costs'!AA$24)</f>
        <v>166.47557342342643</v>
      </c>
      <c r="AA36" s="106">
        <f>IF('2a Aggregate costs'!AB$21="-","-",SUM('2a Aggregate costs'!AB$21,'2a Aggregate costs'!AB$22,'2a Aggregate costs'!AB$23,'2a Aggregate costs'!AB$26,'2a Aggregate costs'!AB61)*'3a Demand'!$C$10+'2a Aggregate costs'!AB$24)</f>
        <v>185.62392879546283</v>
      </c>
      <c r="AB36" s="106">
        <f>IF('2a Aggregate costs'!AC$21="-","-",SUM('2a Aggregate costs'!AC$21,'2a Aggregate costs'!AC$22,'2a Aggregate costs'!AC$23,'2a Aggregate costs'!AC$26,'2a Aggregate costs'!AC61)*'3a Demand'!$C$10+'2a Aggregate costs'!AC$24)</f>
        <v>185.62392879546283</v>
      </c>
      <c r="AC36" s="106">
        <f>IF('2a Aggregate costs'!AD$21="-","-",SUM('2a Aggregate costs'!AD$21,'2a Aggregate costs'!AD$22,'2a Aggregate costs'!AD$23,'2a Aggregate costs'!AD$26,'2a Aggregate costs'!AD61)*'3a Demand'!$C$10+'2a Aggregate costs'!AD$24)</f>
        <v>187.89597154442251</v>
      </c>
      <c r="AD36" s="106">
        <f>IF('2a Aggregate costs'!AE$21="-","-",SUM('2a Aggregate costs'!AE$21,'2a Aggregate costs'!AE$22,'2a Aggregate costs'!AE$23,'2a Aggregate costs'!AE$26,'2a Aggregate costs'!AE61)*'3a Demand'!$C$10+'2a Aggregate costs'!AE$24)</f>
        <v>187.89597154442251</v>
      </c>
      <c r="AE36" s="106">
        <f>IF('2a Aggregate costs'!AF$21="-","-",SUM('2a Aggregate costs'!AF$21,'2a Aggregate costs'!AF$22,'2a Aggregate costs'!AF$23,'2a Aggregate costs'!AF$26,'2a Aggregate costs'!AF61)*'3a Demand'!$C$10+'2a Aggregate costs'!AF$24)</f>
        <v>215.07599527328284</v>
      </c>
      <c r="AF36" s="106">
        <f>IF('2a Aggregate costs'!AG$21="-","-",SUM('2a Aggregate costs'!AG$21,'2a Aggregate costs'!AG$22,'2a Aggregate costs'!AG$23,'2a Aggregate costs'!AG$26,'2a Aggregate costs'!AG61)*'3a Demand'!$C$10+'2a Aggregate costs'!AG$24)</f>
        <v>215.07599527328284</v>
      </c>
      <c r="AG36" s="106">
        <f>IF('2a Aggregate costs'!AH$21="-","-",SUM('2a Aggregate costs'!AH$21,'2a Aggregate costs'!AH$22,'2a Aggregate costs'!AH$23,'2a Aggregate costs'!AH$26,'2a Aggregate costs'!AH61)*'3a Demand'!$C$10+'2a Aggregate costs'!AH$24)</f>
        <v>213.51412284422869</v>
      </c>
      <c r="AH36" s="106" t="str">
        <f>IF('2a Aggregate costs'!AI$21="-","-",SUM('2a Aggregate costs'!AI$21,'2a Aggregate costs'!AI$22,'2a Aggregate costs'!AI$23,'2a Aggregate costs'!AI61)*'3a Demand'!$C$10+'2a Aggregate costs'!AI$24)</f>
        <v>-</v>
      </c>
      <c r="AI36" s="106" t="str">
        <f>IF('2a Aggregate costs'!AJ$21="-","-",SUM('2a Aggregate costs'!AJ$21,'2a Aggregate costs'!AJ$22,'2a Aggregate costs'!AJ$23,'2a Aggregate costs'!AJ61)*'3a Demand'!$C$10+'2a Aggregate costs'!AJ$24)</f>
        <v>-</v>
      </c>
      <c r="AJ36" s="106" t="str">
        <f>IF('2a Aggregate costs'!AK$21="-","-",SUM('2a Aggregate costs'!AK$21,'2a Aggregate costs'!AK$22,'2a Aggregate costs'!AK$23,'2a Aggregate costs'!AK61)*'3a Demand'!$C$10+'2a Aggregate costs'!AK$24)</f>
        <v>-</v>
      </c>
      <c r="AK36" s="106" t="str">
        <f>IF('2a Aggregate costs'!AL$21="-","-",SUM('2a Aggregate costs'!AL$21,'2a Aggregate costs'!AL$22,'2a Aggregate costs'!AL$23,'2a Aggregate costs'!AL61)*'3a Demand'!$C$10+'2a Aggregate costs'!AL$24)</f>
        <v>-</v>
      </c>
      <c r="AL36" s="106" t="str">
        <f>IF('2a Aggregate costs'!AM$21="-","-",SUM('2a Aggregate costs'!AM$21,'2a Aggregate costs'!AM$22,'2a Aggregate costs'!AM$23,'2a Aggregate costs'!AM61)*'3a Demand'!$C$10+'2a Aggregate costs'!AM$24)</f>
        <v>-</v>
      </c>
      <c r="AM36" s="106" t="str">
        <f>IF('2a Aggregate costs'!AN$21="-","-",SUM('2a Aggregate costs'!AN$21,'2a Aggregate costs'!AN$22,'2a Aggregate costs'!AN$23,'2a Aggregate costs'!AN61)*'3a Demand'!$C$10+'2a Aggregate costs'!AN$24)</f>
        <v>-</v>
      </c>
      <c r="AN36" s="106" t="str">
        <f>IF('2a Aggregate costs'!AO$21="-","-",SUM('2a Aggregate costs'!AO$21,'2a Aggregate costs'!AO$22,'2a Aggregate costs'!AO$23,'2a Aggregate costs'!AO61)*'3a Demand'!$C$10+'2a Aggregate costs'!AO$24)</f>
        <v>-</v>
      </c>
      <c r="AO36" s="106" t="str">
        <f>IF('2a Aggregate costs'!AP$21="-","-",SUM('2a Aggregate costs'!AP$21,'2a Aggregate costs'!AP$22,'2a Aggregate costs'!AP$23,'2a Aggregate costs'!AP61)*'3a Demand'!$C$10+'2a Aggregate costs'!AP$24)</f>
        <v>-</v>
      </c>
      <c r="AP36" s="106" t="str">
        <f>IF('2a Aggregate costs'!AQ$21="-","-",SUM('2a Aggregate costs'!AQ$21,'2a Aggregate costs'!AQ$22,'2a Aggregate costs'!AQ$23,'2a Aggregate costs'!AQ61)*'3a Demand'!$C$10+'2a Aggregate costs'!AQ$24)</f>
        <v>-</v>
      </c>
      <c r="AQ36" s="106" t="str">
        <f>IF('2a Aggregate costs'!AR$21="-","-",SUM('2a Aggregate costs'!AR$21,'2a Aggregate costs'!AR$22,'2a Aggregate costs'!AR$23,'2a Aggregate costs'!AR61)*'3a Demand'!$C$10+'2a Aggregate costs'!AR$24)</f>
        <v>-</v>
      </c>
      <c r="AR36" s="106" t="str">
        <f>IF('2a Aggregate costs'!AS$21="-","-",SUM('2a Aggregate costs'!AS$21,'2a Aggregate costs'!AS$22,'2a Aggregate costs'!AS$23,'2a Aggregate costs'!AS61)*'3a Demand'!$C$10+'2a Aggregate costs'!AS$24)</f>
        <v>-</v>
      </c>
      <c r="AS36" s="106" t="str">
        <f>IF('2a Aggregate costs'!AT$21="-","-",SUM('2a Aggregate costs'!AT$21,'2a Aggregate costs'!AT$22,'2a Aggregate costs'!AT$23,'2a Aggregate costs'!AT61)*'3a Demand'!$C$10+'2a Aggregate costs'!AT$24)</f>
        <v>-</v>
      </c>
      <c r="AT36" s="106" t="str">
        <f>IF('2a Aggregate costs'!AU$21="-","-",SUM('2a Aggregate costs'!AU$21,'2a Aggregate costs'!AU$22,'2a Aggregate costs'!AU$23,'2a Aggregate costs'!AU61)*'3a Demand'!$C$10+'2a Aggregate costs'!AU$24)</f>
        <v>-</v>
      </c>
      <c r="AU36" s="106" t="str">
        <f>IF('2a Aggregate costs'!AV$21="-","-",SUM('2a Aggregate costs'!AV$21,'2a Aggregate costs'!AV$22,'2a Aggregate costs'!AV$23,'2a Aggregate costs'!AV61)*'3a Demand'!$C$10+'2a Aggregate costs'!AV$24)</f>
        <v>-</v>
      </c>
      <c r="AV36" s="106" t="str">
        <f>IF('2a Aggregate costs'!AW$21="-","-",SUM('2a Aggregate costs'!AW$21,'2a Aggregate costs'!AW$22,'2a Aggregate costs'!AW$23,'2a Aggregate costs'!AW61)*'3a Demand'!$C$10+'2a Aggregate costs'!AW$24)</f>
        <v>-</v>
      </c>
      <c r="AW36" s="106" t="str">
        <f>IF('2a Aggregate costs'!AX$21="-","-",SUM('2a Aggregate costs'!AX$21,'2a Aggregate costs'!AX$22,'2a Aggregate costs'!AX$23,'2a Aggregate costs'!AX61)*'3a Demand'!$C$10+'2a Aggregate costs'!AX$24)</f>
        <v>-</v>
      </c>
      <c r="AX36" s="106" t="str">
        <f>IF('2a Aggregate costs'!AY$21="-","-",SUM('2a Aggregate costs'!AY$21,'2a Aggregate costs'!AY$22,'2a Aggregate costs'!AY$23,'2a Aggregate costs'!AY61)*'3a Demand'!$C$10+'2a Aggregate costs'!AY$24)</f>
        <v>-</v>
      </c>
      <c r="AY36" s="106" t="str">
        <f>IF('2a Aggregate costs'!AZ$21="-","-",SUM('2a Aggregate costs'!AZ$21,'2a Aggregate costs'!AZ$22,'2a Aggregate costs'!AZ$23,'2a Aggregate costs'!AZ61)*'3a Demand'!$C$10+'2a Aggregate costs'!AZ$24)</f>
        <v>-</v>
      </c>
      <c r="AZ36" s="106" t="str">
        <f>IF('2a Aggregate costs'!BA$21="-","-",SUM('2a Aggregate costs'!BA$21,'2a Aggregate costs'!BA$22,'2a Aggregate costs'!BA$23,'2a Aggregate costs'!BA61)*'3a Demand'!$C$10+'2a Aggregate costs'!BA$24)</f>
        <v>-</v>
      </c>
      <c r="BA36" s="106" t="str">
        <f>IF('2a Aggregate costs'!BB$21="-","-",SUM('2a Aggregate costs'!BB$21,'2a Aggregate costs'!BB$22,'2a Aggregate costs'!BB$23,'2a Aggregate costs'!BB61)*'3a Demand'!$C$10+'2a Aggregate costs'!BB$24)</f>
        <v>-</v>
      </c>
      <c r="BB36" s="106" t="str">
        <f>IF('2a Aggregate costs'!BC$21="-","-",SUM('2a Aggregate costs'!BC$21,'2a Aggregate costs'!BC$22,'2a Aggregate costs'!BC$23,'2a Aggregate costs'!BC61)*'3a Demand'!$C$10+'2a Aggregate costs'!BC$24)</f>
        <v>-</v>
      </c>
      <c r="BC36" s="106" t="str">
        <f>IF('2a Aggregate costs'!BD$21="-","-",SUM('2a Aggregate costs'!BD$21,'2a Aggregate costs'!BD$22,'2a Aggregate costs'!BD$23,'2a Aggregate costs'!BD61)*'3a Demand'!$C$10+'2a Aggregate costs'!BD$24)</f>
        <v>-</v>
      </c>
      <c r="BD36" s="106" t="str">
        <f>IF('2a Aggregate costs'!BE$21="-","-",SUM('2a Aggregate costs'!BE$21,'2a Aggregate costs'!BE$22,'2a Aggregate costs'!BE$23,'2a Aggregate costs'!BE61)*'3a Demand'!$C$10+'2a Aggregate costs'!BE$24)</f>
        <v>-</v>
      </c>
      <c r="BE36" s="106" t="str">
        <f>IF('2a Aggregate costs'!BF$21="-","-",SUM('2a Aggregate costs'!BF$21,'2a Aggregate costs'!BF$22,'2a Aggregate costs'!BF$23,'2a Aggregate costs'!BF61)*'3a Demand'!$C$10+'2a Aggregate costs'!BF$24)</f>
        <v>-</v>
      </c>
    </row>
    <row r="37" spans="1:57" ht="12.75" customHeight="1">
      <c r="A37" s="14"/>
      <c r="B37" s="339"/>
      <c r="C37" s="108" t="s">
        <v>237</v>
      </c>
      <c r="D37" s="341"/>
      <c r="E37" s="342"/>
      <c r="F37" s="28"/>
      <c r="G37" s="106">
        <f>IF('2a Aggregate costs'!H$21="-","-",SUM('2a Aggregate costs'!H$21,'2a Aggregate costs'!H$22,'2a Aggregate costs'!H$23,'2a Aggregate costs'!H$26,'2a Aggregate costs'!H62)*'3a Demand'!$C$10+'2a Aggregate costs'!H$24)</f>
        <v>90.55277915473367</v>
      </c>
      <c r="H37" s="106">
        <f>IF('2a Aggregate costs'!I$21="-","-",SUM('2a Aggregate costs'!I$21,'2a Aggregate costs'!I$22,'2a Aggregate costs'!I$23,'2a Aggregate costs'!I$26,'2a Aggregate costs'!I62)*'3a Demand'!$C$10+'2a Aggregate costs'!I$24)</f>
        <v>90.525606744686769</v>
      </c>
      <c r="I37" s="106">
        <f>IF('2a Aggregate costs'!J$21="-","-",SUM('2a Aggregate costs'!J$21,'2a Aggregate costs'!J$22,'2a Aggregate costs'!J$23,'2a Aggregate costs'!J$26,'2a Aggregate costs'!J62)*'3a Demand'!$C$10+'2a Aggregate costs'!J$24)</f>
        <v>110.91930815927955</v>
      </c>
      <c r="J37" s="106">
        <f>IF('2a Aggregate costs'!K$21="-","-",SUM('2a Aggregate costs'!K$21,'2a Aggregate costs'!K$22,'2a Aggregate costs'!K$23,'2a Aggregate costs'!K$26,'2a Aggregate costs'!K62)*'3a Demand'!$C$10+'2a Aggregate costs'!K$24)</f>
        <v>110.81449637119719</v>
      </c>
      <c r="K37" s="106">
        <f>IF('2a Aggregate costs'!L$21="-","-",SUM('2a Aggregate costs'!L$21,'2a Aggregate costs'!L$22,'2a Aggregate costs'!L$23,'2a Aggregate costs'!L$26,'2a Aggregate costs'!L62)*'3a Demand'!$C$10+'2a Aggregate costs'!L$24)</f>
        <v>118.07497956228825</v>
      </c>
      <c r="L37" s="106">
        <f>IF('2a Aggregate costs'!M$21="-","-",SUM('2a Aggregate costs'!M$21,'2a Aggregate costs'!M$22,'2a Aggregate costs'!M$23,'2a Aggregate costs'!M$26,'2a Aggregate costs'!M62)*'3a Demand'!$C$10+'2a Aggregate costs'!M$24)</f>
        <v>118.50173163425278</v>
      </c>
      <c r="M37" s="106">
        <f>IF('2a Aggregate costs'!N$21="-","-",SUM('2a Aggregate costs'!N$21,'2a Aggregate costs'!N$22,'2a Aggregate costs'!N$23,'2a Aggregate costs'!N$26,'2a Aggregate costs'!N62)*'3a Demand'!$C$10+'2a Aggregate costs'!N$24)</f>
        <v>137.27333111497819</v>
      </c>
      <c r="N37" s="106">
        <f>IF('2a Aggregate costs'!O$21="-","-",SUM('2a Aggregate costs'!O$21,'2a Aggregate costs'!O$22,'2a Aggregate costs'!O$23,'2a Aggregate costs'!O$26,'2a Aggregate costs'!O62)*'3a Demand'!$C$10+'2a Aggregate costs'!O$24)</f>
        <v>137.36687241557513</v>
      </c>
      <c r="O37" s="84"/>
      <c r="P37" s="106">
        <f>IF('2a Aggregate costs'!Q$21="-","-",SUM('2a Aggregate costs'!Q$21,'2a Aggregate costs'!Q$22,'2a Aggregate costs'!Q$23,'2a Aggregate costs'!Q$26,'2a Aggregate costs'!Q62)*'3a Demand'!$C$10+'2a Aggregate costs'!Q$24)</f>
        <v>137.36687241557513</v>
      </c>
      <c r="Q37" s="106">
        <f>IF('2a Aggregate costs'!R$21="-","-",SUM('2a Aggregate costs'!R$21,'2a Aggregate costs'!R$22,'2a Aggregate costs'!R$23,'2a Aggregate costs'!R$26,'2a Aggregate costs'!R62)*'3a Demand'!$C$10+'2a Aggregate costs'!R$24)</f>
        <v>146.97043450994408</v>
      </c>
      <c r="R37" s="106">
        <f>IF('2a Aggregate costs'!S$21="-","-",SUM('2a Aggregate costs'!S$21,'2a Aggregate costs'!S$22,'2a Aggregate costs'!S$23,'2a Aggregate costs'!S$26,'2a Aggregate costs'!S62)*'3a Demand'!$C$10+'2a Aggregate costs'!S$24)</f>
        <v>148.77708278774176</v>
      </c>
      <c r="S37" s="106">
        <f>IF('2a Aggregate costs'!T$21="-","-",SUM('2a Aggregate costs'!T$21,'2a Aggregate costs'!T$22,'2a Aggregate costs'!T$23,'2a Aggregate costs'!T$26,'2a Aggregate costs'!T62)*'3a Demand'!$C$10+'2a Aggregate costs'!T$24)</f>
        <v>153.0488719837787</v>
      </c>
      <c r="T37" s="106">
        <f>IF('2a Aggregate costs'!U$21="-","-",SUM('2a Aggregate costs'!U$21,'2a Aggregate costs'!U$22,'2a Aggregate costs'!U$23,'2a Aggregate costs'!U$26,'2a Aggregate costs'!U62)*'3a Demand'!$C$10+'2a Aggregate costs'!U$24)</f>
        <v>152.50342045863562</v>
      </c>
      <c r="U37" s="106">
        <f>IF('2a Aggregate costs'!V$21="-","-",SUM('2a Aggregate costs'!V$21,'2a Aggregate costs'!V$22,'2a Aggregate costs'!V$23,'2a Aggregate costs'!V$26,'2a Aggregate costs'!V62)*'3a Demand'!$C$10+'2a Aggregate costs'!V$24)</f>
        <v>161.46777022160134</v>
      </c>
      <c r="V37" s="106">
        <f>IF('2a Aggregate costs'!W$21="-","-",SUM('2a Aggregate costs'!W$21,'2a Aggregate costs'!W$22,'2a Aggregate costs'!W$23,'2a Aggregate costs'!W$26,'2a Aggregate costs'!W62)*'3a Demand'!$C$10+'2a Aggregate costs'!W$24)</f>
        <v>160.711916293798</v>
      </c>
      <c r="W37" s="106">
        <f>IF('2a Aggregate costs'!X$21="-","-",SUM('2a Aggregate costs'!X$21,'2a Aggregate costs'!X$22,'2a Aggregate costs'!X$23,'2a Aggregate costs'!X$26,'2a Aggregate costs'!X62)*'3a Demand'!$C$10+'2a Aggregate costs'!X$24)</f>
        <v>168.05913701648814</v>
      </c>
      <c r="X37" s="84"/>
      <c r="Y37" s="106">
        <f>IF('2a Aggregate costs'!Z$21="-","-",SUM('2a Aggregate costs'!Z$21,'2a Aggregate costs'!Z$22,'2a Aggregate costs'!Z$23,'2a Aggregate costs'!Z$26,'2a Aggregate costs'!Z62)*'3a Demand'!$C$10+'2a Aggregate costs'!Z$24)</f>
        <v>168.05913701648814</v>
      </c>
      <c r="Z37" s="106">
        <f>IF('2a Aggregate costs'!AA$21="-","-",SUM('2a Aggregate costs'!AA$21,'2a Aggregate costs'!AA$22,'2a Aggregate costs'!AA$23,'2a Aggregate costs'!AA$26,'2a Aggregate costs'!AA62)*'3a Demand'!$C$10+'2a Aggregate costs'!AA$24)</f>
        <v>166.48960162195766</v>
      </c>
      <c r="AA37" s="106">
        <f>IF('2a Aggregate costs'!AB$21="-","-",SUM('2a Aggregate costs'!AB$21,'2a Aggregate costs'!AB$22,'2a Aggregate costs'!AB$23,'2a Aggregate costs'!AB$26,'2a Aggregate costs'!AB62)*'3a Demand'!$C$10+'2a Aggregate costs'!AB$24)</f>
        <v>185.63411064414666</v>
      </c>
      <c r="AB37" s="106">
        <f>IF('2a Aggregate costs'!AC$21="-","-",SUM('2a Aggregate costs'!AC$21,'2a Aggregate costs'!AC$22,'2a Aggregate costs'!AC$23,'2a Aggregate costs'!AC$26,'2a Aggregate costs'!AC62)*'3a Demand'!$C$10+'2a Aggregate costs'!AC$24)</f>
        <v>185.63411064414666</v>
      </c>
      <c r="AC37" s="106">
        <f>IF('2a Aggregate costs'!AD$21="-","-",SUM('2a Aggregate costs'!AD$21,'2a Aggregate costs'!AD$22,'2a Aggregate costs'!AD$23,'2a Aggregate costs'!AD$26,'2a Aggregate costs'!AD62)*'3a Demand'!$C$10+'2a Aggregate costs'!AD$24)</f>
        <v>187.90549773283371</v>
      </c>
      <c r="AD37" s="106">
        <f>IF('2a Aggregate costs'!AE$21="-","-",SUM('2a Aggregate costs'!AE$21,'2a Aggregate costs'!AE$22,'2a Aggregate costs'!AE$23,'2a Aggregate costs'!AE$26,'2a Aggregate costs'!AE62)*'3a Demand'!$C$10+'2a Aggregate costs'!AE$24)</f>
        <v>187.90549773283371</v>
      </c>
      <c r="AE37" s="106">
        <f>IF('2a Aggregate costs'!AF$21="-","-",SUM('2a Aggregate costs'!AF$21,'2a Aggregate costs'!AF$22,'2a Aggregate costs'!AF$23,'2a Aggregate costs'!AF$26,'2a Aggregate costs'!AF62)*'3a Demand'!$C$10+'2a Aggregate costs'!AF$24)</f>
        <v>215.08379624059216</v>
      </c>
      <c r="AF37" s="106">
        <f>IF('2a Aggregate costs'!AG$21="-","-",SUM('2a Aggregate costs'!AG$21,'2a Aggregate costs'!AG$22,'2a Aggregate costs'!AG$23,'2a Aggregate costs'!AG$26,'2a Aggregate costs'!AG62)*'3a Demand'!$C$10+'2a Aggregate costs'!AG$24)</f>
        <v>215.08379624059216</v>
      </c>
      <c r="AG37" s="106">
        <f>IF('2a Aggregate costs'!AH$21="-","-",SUM('2a Aggregate costs'!AH$21,'2a Aggregate costs'!AH$22,'2a Aggregate costs'!AH$23,'2a Aggregate costs'!AH$26,'2a Aggregate costs'!AH62)*'3a Demand'!$C$10+'2a Aggregate costs'!AH$24)</f>
        <v>213.52265098959901</v>
      </c>
      <c r="AH37" s="106" t="str">
        <f>IF('2a Aggregate costs'!AI$21="-","-",SUM('2a Aggregate costs'!AI$21,'2a Aggregate costs'!AI$22,'2a Aggregate costs'!AI$23,'2a Aggregate costs'!AI62)*'3a Demand'!$C$10+'2a Aggregate costs'!AI$24)</f>
        <v>-</v>
      </c>
      <c r="AI37" s="106" t="str">
        <f>IF('2a Aggregate costs'!AJ$21="-","-",SUM('2a Aggregate costs'!AJ$21,'2a Aggregate costs'!AJ$22,'2a Aggregate costs'!AJ$23,'2a Aggregate costs'!AJ62)*'3a Demand'!$C$10+'2a Aggregate costs'!AJ$24)</f>
        <v>-</v>
      </c>
      <c r="AJ37" s="106" t="str">
        <f>IF('2a Aggregate costs'!AK$21="-","-",SUM('2a Aggregate costs'!AK$21,'2a Aggregate costs'!AK$22,'2a Aggregate costs'!AK$23,'2a Aggregate costs'!AK62)*'3a Demand'!$C$10+'2a Aggregate costs'!AK$24)</f>
        <v>-</v>
      </c>
      <c r="AK37" s="106" t="str">
        <f>IF('2a Aggregate costs'!AL$21="-","-",SUM('2a Aggregate costs'!AL$21,'2a Aggregate costs'!AL$22,'2a Aggregate costs'!AL$23,'2a Aggregate costs'!AL62)*'3a Demand'!$C$10+'2a Aggregate costs'!AL$24)</f>
        <v>-</v>
      </c>
      <c r="AL37" s="106" t="str">
        <f>IF('2a Aggregate costs'!AM$21="-","-",SUM('2a Aggregate costs'!AM$21,'2a Aggregate costs'!AM$22,'2a Aggregate costs'!AM$23,'2a Aggregate costs'!AM62)*'3a Demand'!$C$10+'2a Aggregate costs'!AM$24)</f>
        <v>-</v>
      </c>
      <c r="AM37" s="106" t="str">
        <f>IF('2a Aggregate costs'!AN$21="-","-",SUM('2a Aggregate costs'!AN$21,'2a Aggregate costs'!AN$22,'2a Aggregate costs'!AN$23,'2a Aggregate costs'!AN62)*'3a Demand'!$C$10+'2a Aggregate costs'!AN$24)</f>
        <v>-</v>
      </c>
      <c r="AN37" s="106" t="str">
        <f>IF('2a Aggregate costs'!AO$21="-","-",SUM('2a Aggregate costs'!AO$21,'2a Aggregate costs'!AO$22,'2a Aggregate costs'!AO$23,'2a Aggregate costs'!AO62)*'3a Demand'!$C$10+'2a Aggregate costs'!AO$24)</f>
        <v>-</v>
      </c>
      <c r="AO37" s="106" t="str">
        <f>IF('2a Aggregate costs'!AP$21="-","-",SUM('2a Aggregate costs'!AP$21,'2a Aggregate costs'!AP$22,'2a Aggregate costs'!AP$23,'2a Aggregate costs'!AP62)*'3a Demand'!$C$10+'2a Aggregate costs'!AP$24)</f>
        <v>-</v>
      </c>
      <c r="AP37" s="106" t="str">
        <f>IF('2a Aggregate costs'!AQ$21="-","-",SUM('2a Aggregate costs'!AQ$21,'2a Aggregate costs'!AQ$22,'2a Aggregate costs'!AQ$23,'2a Aggregate costs'!AQ62)*'3a Demand'!$C$10+'2a Aggregate costs'!AQ$24)</f>
        <v>-</v>
      </c>
      <c r="AQ37" s="106" t="str">
        <f>IF('2a Aggregate costs'!AR$21="-","-",SUM('2a Aggregate costs'!AR$21,'2a Aggregate costs'!AR$22,'2a Aggregate costs'!AR$23,'2a Aggregate costs'!AR62)*'3a Demand'!$C$10+'2a Aggregate costs'!AR$24)</f>
        <v>-</v>
      </c>
      <c r="AR37" s="106" t="str">
        <f>IF('2a Aggregate costs'!AS$21="-","-",SUM('2a Aggregate costs'!AS$21,'2a Aggregate costs'!AS$22,'2a Aggregate costs'!AS$23,'2a Aggregate costs'!AS62)*'3a Demand'!$C$10+'2a Aggregate costs'!AS$24)</f>
        <v>-</v>
      </c>
      <c r="AS37" s="106" t="str">
        <f>IF('2a Aggregate costs'!AT$21="-","-",SUM('2a Aggregate costs'!AT$21,'2a Aggregate costs'!AT$22,'2a Aggregate costs'!AT$23,'2a Aggregate costs'!AT62)*'3a Demand'!$C$10+'2a Aggregate costs'!AT$24)</f>
        <v>-</v>
      </c>
      <c r="AT37" s="106" t="str">
        <f>IF('2a Aggregate costs'!AU$21="-","-",SUM('2a Aggregate costs'!AU$21,'2a Aggregate costs'!AU$22,'2a Aggregate costs'!AU$23,'2a Aggregate costs'!AU62)*'3a Demand'!$C$10+'2a Aggregate costs'!AU$24)</f>
        <v>-</v>
      </c>
      <c r="AU37" s="106" t="str">
        <f>IF('2a Aggregate costs'!AV$21="-","-",SUM('2a Aggregate costs'!AV$21,'2a Aggregate costs'!AV$22,'2a Aggregate costs'!AV$23,'2a Aggregate costs'!AV62)*'3a Demand'!$C$10+'2a Aggregate costs'!AV$24)</f>
        <v>-</v>
      </c>
      <c r="AV37" s="106" t="str">
        <f>IF('2a Aggregate costs'!AW$21="-","-",SUM('2a Aggregate costs'!AW$21,'2a Aggregate costs'!AW$22,'2a Aggregate costs'!AW$23,'2a Aggregate costs'!AW62)*'3a Demand'!$C$10+'2a Aggregate costs'!AW$24)</f>
        <v>-</v>
      </c>
      <c r="AW37" s="106" t="str">
        <f>IF('2a Aggregate costs'!AX$21="-","-",SUM('2a Aggregate costs'!AX$21,'2a Aggregate costs'!AX$22,'2a Aggregate costs'!AX$23,'2a Aggregate costs'!AX62)*'3a Demand'!$C$10+'2a Aggregate costs'!AX$24)</f>
        <v>-</v>
      </c>
      <c r="AX37" s="106" t="str">
        <f>IF('2a Aggregate costs'!AY$21="-","-",SUM('2a Aggregate costs'!AY$21,'2a Aggregate costs'!AY$22,'2a Aggregate costs'!AY$23,'2a Aggregate costs'!AY62)*'3a Demand'!$C$10+'2a Aggregate costs'!AY$24)</f>
        <v>-</v>
      </c>
      <c r="AY37" s="106" t="str">
        <f>IF('2a Aggregate costs'!AZ$21="-","-",SUM('2a Aggregate costs'!AZ$21,'2a Aggregate costs'!AZ$22,'2a Aggregate costs'!AZ$23,'2a Aggregate costs'!AZ62)*'3a Demand'!$C$10+'2a Aggregate costs'!AZ$24)</f>
        <v>-</v>
      </c>
      <c r="AZ37" s="106" t="str">
        <f>IF('2a Aggregate costs'!BA$21="-","-",SUM('2a Aggregate costs'!BA$21,'2a Aggregate costs'!BA$22,'2a Aggregate costs'!BA$23,'2a Aggregate costs'!BA62)*'3a Demand'!$C$10+'2a Aggregate costs'!BA$24)</f>
        <v>-</v>
      </c>
      <c r="BA37" s="106" t="str">
        <f>IF('2a Aggregate costs'!BB$21="-","-",SUM('2a Aggregate costs'!BB$21,'2a Aggregate costs'!BB$22,'2a Aggregate costs'!BB$23,'2a Aggregate costs'!BB62)*'3a Demand'!$C$10+'2a Aggregate costs'!BB$24)</f>
        <v>-</v>
      </c>
      <c r="BB37" s="106" t="str">
        <f>IF('2a Aggregate costs'!BC$21="-","-",SUM('2a Aggregate costs'!BC$21,'2a Aggregate costs'!BC$22,'2a Aggregate costs'!BC$23,'2a Aggregate costs'!BC62)*'3a Demand'!$C$10+'2a Aggregate costs'!BC$24)</f>
        <v>-</v>
      </c>
      <c r="BC37" s="106" t="str">
        <f>IF('2a Aggregate costs'!BD$21="-","-",SUM('2a Aggregate costs'!BD$21,'2a Aggregate costs'!BD$22,'2a Aggregate costs'!BD$23,'2a Aggregate costs'!BD62)*'3a Demand'!$C$10+'2a Aggregate costs'!BD$24)</f>
        <v>-</v>
      </c>
      <c r="BD37" s="106" t="str">
        <f>IF('2a Aggregate costs'!BE$21="-","-",SUM('2a Aggregate costs'!BE$21,'2a Aggregate costs'!BE$22,'2a Aggregate costs'!BE$23,'2a Aggregate costs'!BE62)*'3a Demand'!$C$10+'2a Aggregate costs'!BE$24)</f>
        <v>-</v>
      </c>
      <c r="BE37" s="106" t="str">
        <f>IF('2a Aggregate costs'!BF$21="-","-",SUM('2a Aggregate costs'!BF$21,'2a Aggregate costs'!BF$22,'2a Aggregate costs'!BF$23,'2a Aggregate costs'!BF62)*'3a Demand'!$C$10+'2a Aggregate costs'!BF$24)</f>
        <v>-</v>
      </c>
    </row>
    <row r="38" spans="1:57" ht="12.75" customHeight="1">
      <c r="A38" s="14"/>
      <c r="B38" s="339"/>
      <c r="C38" s="108" t="s">
        <v>238</v>
      </c>
      <c r="D38" s="341"/>
      <c r="E38" s="342"/>
      <c r="F38" s="28"/>
      <c r="G38" s="106">
        <f>IF('2a Aggregate costs'!H$21="-","-",SUM('2a Aggregate costs'!H$21,'2a Aggregate costs'!H$22,'2a Aggregate costs'!H$23,'2a Aggregate costs'!H$26,'2a Aggregate costs'!H63)*'3a Demand'!$C$10+'2a Aggregate costs'!H$24)</f>
        <v>90.549021981319527</v>
      </c>
      <c r="H38" s="106">
        <f>IF('2a Aggregate costs'!I$21="-","-",SUM('2a Aggregate costs'!I$21,'2a Aggregate costs'!I$22,'2a Aggregate costs'!I$23,'2a Aggregate costs'!I$26,'2a Aggregate costs'!I63)*'3a Demand'!$C$10+'2a Aggregate costs'!I$24)</f>
        <v>90.521909822783286</v>
      </c>
      <c r="I38" s="106">
        <f>IF('2a Aggregate costs'!J$21="-","-",SUM('2a Aggregate costs'!J$21,'2a Aggregate costs'!J$22,'2a Aggregate costs'!J$23,'2a Aggregate costs'!J$26,'2a Aggregate costs'!J63)*'3a Demand'!$C$10+'2a Aggregate costs'!J$24)</f>
        <v>110.9155225112504</v>
      </c>
      <c r="J38" s="106">
        <f>IF('2a Aggregate costs'!K$21="-","-",SUM('2a Aggregate costs'!K$21,'2a Aggregate costs'!K$22,'2a Aggregate costs'!K$23,'2a Aggregate costs'!K$26,'2a Aggregate costs'!K63)*'3a Demand'!$C$10+'2a Aggregate costs'!K$24)</f>
        <v>110.81054671501421</v>
      </c>
      <c r="K38" s="106">
        <f>IF('2a Aggregate costs'!L$21="-","-",SUM('2a Aggregate costs'!L$21,'2a Aggregate costs'!L$22,'2a Aggregate costs'!L$23,'2a Aggregate costs'!L$26,'2a Aggregate costs'!L63)*'3a Demand'!$C$10+'2a Aggregate costs'!L$24)</f>
        <v>118.07095881229398</v>
      </c>
      <c r="L38" s="106">
        <f>IF('2a Aggregate costs'!M$21="-","-",SUM('2a Aggregate costs'!M$21,'2a Aggregate costs'!M$22,'2a Aggregate costs'!M$23,'2a Aggregate costs'!M$26,'2a Aggregate costs'!M63)*'3a Demand'!$C$10+'2a Aggregate costs'!M$24)</f>
        <v>118.49778419803306</v>
      </c>
      <c r="M38" s="106">
        <f>IF('2a Aggregate costs'!N$21="-","-",SUM('2a Aggregate costs'!N$21,'2a Aggregate costs'!N$22,'2a Aggregate costs'!N$23,'2a Aggregate costs'!N$26,'2a Aggregate costs'!N63)*'3a Demand'!$C$10+'2a Aggregate costs'!N$24)</f>
        <v>137.26836211165772</v>
      </c>
      <c r="N38" s="106">
        <f>IF('2a Aggregate costs'!O$21="-","-",SUM('2a Aggregate costs'!O$21,'2a Aggregate costs'!O$22,'2a Aggregate costs'!O$23,'2a Aggregate costs'!O$26,'2a Aggregate costs'!O63)*'3a Demand'!$C$10+'2a Aggregate costs'!O$24)</f>
        <v>137.36179415072587</v>
      </c>
      <c r="O38" s="84"/>
      <c r="P38" s="106">
        <f>IF('2a Aggregate costs'!Q$21="-","-",SUM('2a Aggregate costs'!Q$21,'2a Aggregate costs'!Q$22,'2a Aggregate costs'!Q$23,'2a Aggregate costs'!Q$26,'2a Aggregate costs'!Q63)*'3a Demand'!$C$10+'2a Aggregate costs'!Q$24)</f>
        <v>137.36179415072587</v>
      </c>
      <c r="Q38" s="106">
        <f>IF('2a Aggregate costs'!R$21="-","-",SUM('2a Aggregate costs'!R$21,'2a Aggregate costs'!R$22,'2a Aggregate costs'!R$23,'2a Aggregate costs'!R$26,'2a Aggregate costs'!R63)*'3a Demand'!$C$10+'2a Aggregate costs'!R$24)</f>
        <v>146.96394752866459</v>
      </c>
      <c r="R38" s="106">
        <f>IF('2a Aggregate costs'!S$21="-","-",SUM('2a Aggregate costs'!S$21,'2a Aggregate costs'!S$22,'2a Aggregate costs'!S$23,'2a Aggregate costs'!S$26,'2a Aggregate costs'!S63)*'3a Demand'!$C$10+'2a Aggregate costs'!S$24)</f>
        <v>148.77045370543919</v>
      </c>
      <c r="S38" s="106">
        <f>IF('2a Aggregate costs'!T$21="-","-",SUM('2a Aggregate costs'!T$21,'2a Aggregate costs'!T$22,'2a Aggregate costs'!T$23,'2a Aggregate costs'!T$26,'2a Aggregate costs'!T63)*'3a Demand'!$C$10+'2a Aggregate costs'!T$24)</f>
        <v>153.03557357473014</v>
      </c>
      <c r="T38" s="106">
        <f>IF('2a Aggregate costs'!U$21="-","-",SUM('2a Aggregate costs'!U$21,'2a Aggregate costs'!U$22,'2a Aggregate costs'!U$23,'2a Aggregate costs'!U$26,'2a Aggregate costs'!U63)*'3a Demand'!$C$10+'2a Aggregate costs'!U$24)</f>
        <v>152.48854539047414</v>
      </c>
      <c r="U38" s="106">
        <f>IF('2a Aggregate costs'!V$21="-","-",SUM('2a Aggregate costs'!V$21,'2a Aggregate costs'!V$22,'2a Aggregate costs'!V$23,'2a Aggregate costs'!V$26,'2a Aggregate costs'!V63)*'3a Demand'!$C$10+'2a Aggregate costs'!V$24)</f>
        <v>161.4484070653433</v>
      </c>
      <c r="V38" s="106">
        <f>IF('2a Aggregate costs'!W$21="-","-",SUM('2a Aggregate costs'!W$21,'2a Aggregate costs'!W$22,'2a Aggregate costs'!W$23,'2a Aggregate costs'!W$26,'2a Aggregate costs'!W63)*'3a Demand'!$C$10+'2a Aggregate costs'!W$24)</f>
        <v>160.69385763096963</v>
      </c>
      <c r="W38" s="106">
        <f>IF('2a Aggregate costs'!X$21="-","-",SUM('2a Aggregate costs'!X$21,'2a Aggregate costs'!X$22,'2a Aggregate costs'!X$23,'2a Aggregate costs'!X$26,'2a Aggregate costs'!X63)*'3a Demand'!$C$10+'2a Aggregate costs'!X$24)</f>
        <v>168.05032147309819</v>
      </c>
      <c r="X38" s="84"/>
      <c r="Y38" s="106">
        <f>IF('2a Aggregate costs'!Z$21="-","-",SUM('2a Aggregate costs'!Z$21,'2a Aggregate costs'!Z$22,'2a Aggregate costs'!Z$23,'2a Aggregate costs'!Z$26,'2a Aggregate costs'!Z63)*'3a Demand'!$C$10+'2a Aggregate costs'!Z$24)</f>
        <v>168.05032147309819</v>
      </c>
      <c r="Z38" s="106">
        <f>IF('2a Aggregate costs'!AA$21="-","-",SUM('2a Aggregate costs'!AA$21,'2a Aggregate costs'!AA$22,'2a Aggregate costs'!AA$23,'2a Aggregate costs'!AA$26,'2a Aggregate costs'!AA63)*'3a Demand'!$C$10+'2a Aggregate costs'!AA$24)</f>
        <v>166.48042435056379</v>
      </c>
      <c r="AA38" s="106">
        <f>IF('2a Aggregate costs'!AB$21="-","-",SUM('2a Aggregate costs'!AB$21,'2a Aggregate costs'!AB$22,'2a Aggregate costs'!AB$23,'2a Aggregate costs'!AB$26,'2a Aggregate costs'!AB63)*'3a Demand'!$C$10+'2a Aggregate costs'!AB$24)</f>
        <v>185.62327316143512</v>
      </c>
      <c r="AB38" s="106">
        <f>IF('2a Aggregate costs'!AC$21="-","-",SUM('2a Aggregate costs'!AC$21,'2a Aggregate costs'!AC$22,'2a Aggregate costs'!AC$23,'2a Aggregate costs'!AC$26,'2a Aggregate costs'!AC63)*'3a Demand'!$C$10+'2a Aggregate costs'!AC$24)</f>
        <v>185.62327316143512</v>
      </c>
      <c r="AC38" s="106">
        <f>IF('2a Aggregate costs'!AD$21="-","-",SUM('2a Aggregate costs'!AD$21,'2a Aggregate costs'!AD$22,'2a Aggregate costs'!AD$23,'2a Aggregate costs'!AD$26,'2a Aggregate costs'!AD63)*'3a Demand'!$C$10+'2a Aggregate costs'!AD$24)</f>
        <v>187.89525413021889</v>
      </c>
      <c r="AD38" s="106">
        <f>IF('2a Aggregate costs'!AE$21="-","-",SUM('2a Aggregate costs'!AE$21,'2a Aggregate costs'!AE$22,'2a Aggregate costs'!AE$23,'2a Aggregate costs'!AE$26,'2a Aggregate costs'!AE63)*'3a Demand'!$C$10+'2a Aggregate costs'!AE$24)</f>
        <v>187.89525413021889</v>
      </c>
      <c r="AE38" s="106">
        <f>IF('2a Aggregate costs'!AF$21="-","-",SUM('2a Aggregate costs'!AF$21,'2a Aggregate costs'!AF$22,'2a Aggregate costs'!AF$23,'2a Aggregate costs'!AF$26,'2a Aggregate costs'!AF63)*'3a Demand'!$C$10+'2a Aggregate costs'!AF$24)</f>
        <v>215.08320163426524</v>
      </c>
      <c r="AF38" s="106">
        <f>IF('2a Aggregate costs'!AG$21="-","-",SUM('2a Aggregate costs'!AG$21,'2a Aggregate costs'!AG$22,'2a Aggregate costs'!AG$23,'2a Aggregate costs'!AG$26,'2a Aggregate costs'!AG63)*'3a Demand'!$C$10+'2a Aggregate costs'!AG$24)</f>
        <v>215.08320163426524</v>
      </c>
      <c r="AG38" s="106">
        <f>IF('2a Aggregate costs'!AH$21="-","-",SUM('2a Aggregate costs'!AH$21,'2a Aggregate costs'!AH$22,'2a Aggregate costs'!AH$23,'2a Aggregate costs'!AH$26,'2a Aggregate costs'!AH63)*'3a Demand'!$C$10+'2a Aggregate costs'!AH$24)</f>
        <v>213.52240089819847</v>
      </c>
      <c r="AH38" s="106" t="str">
        <f>IF('2a Aggregate costs'!AI$21="-","-",SUM('2a Aggregate costs'!AI$21,'2a Aggregate costs'!AI$22,'2a Aggregate costs'!AI$23,'2a Aggregate costs'!AI63)*'3a Demand'!$C$10+'2a Aggregate costs'!AI$24)</f>
        <v>-</v>
      </c>
      <c r="AI38" s="106" t="str">
        <f>IF('2a Aggregate costs'!AJ$21="-","-",SUM('2a Aggregate costs'!AJ$21,'2a Aggregate costs'!AJ$22,'2a Aggregate costs'!AJ$23,'2a Aggregate costs'!AJ63)*'3a Demand'!$C$10+'2a Aggregate costs'!AJ$24)</f>
        <v>-</v>
      </c>
      <c r="AJ38" s="106" t="str">
        <f>IF('2a Aggregate costs'!AK$21="-","-",SUM('2a Aggregate costs'!AK$21,'2a Aggregate costs'!AK$22,'2a Aggregate costs'!AK$23,'2a Aggregate costs'!AK63)*'3a Demand'!$C$10+'2a Aggregate costs'!AK$24)</f>
        <v>-</v>
      </c>
      <c r="AK38" s="106" t="str">
        <f>IF('2a Aggregate costs'!AL$21="-","-",SUM('2a Aggregate costs'!AL$21,'2a Aggregate costs'!AL$22,'2a Aggregate costs'!AL$23,'2a Aggregate costs'!AL63)*'3a Demand'!$C$10+'2a Aggregate costs'!AL$24)</f>
        <v>-</v>
      </c>
      <c r="AL38" s="106" t="str">
        <f>IF('2a Aggregate costs'!AM$21="-","-",SUM('2a Aggregate costs'!AM$21,'2a Aggregate costs'!AM$22,'2a Aggregate costs'!AM$23,'2a Aggregate costs'!AM63)*'3a Demand'!$C$10+'2a Aggregate costs'!AM$24)</f>
        <v>-</v>
      </c>
      <c r="AM38" s="106" t="str">
        <f>IF('2a Aggregate costs'!AN$21="-","-",SUM('2a Aggregate costs'!AN$21,'2a Aggregate costs'!AN$22,'2a Aggregate costs'!AN$23,'2a Aggregate costs'!AN63)*'3a Demand'!$C$10+'2a Aggregate costs'!AN$24)</f>
        <v>-</v>
      </c>
      <c r="AN38" s="106" t="str">
        <f>IF('2a Aggregate costs'!AO$21="-","-",SUM('2a Aggregate costs'!AO$21,'2a Aggregate costs'!AO$22,'2a Aggregate costs'!AO$23,'2a Aggregate costs'!AO63)*'3a Demand'!$C$10+'2a Aggregate costs'!AO$24)</f>
        <v>-</v>
      </c>
      <c r="AO38" s="106" t="str">
        <f>IF('2a Aggregate costs'!AP$21="-","-",SUM('2a Aggregate costs'!AP$21,'2a Aggregate costs'!AP$22,'2a Aggregate costs'!AP$23,'2a Aggregate costs'!AP63)*'3a Demand'!$C$10+'2a Aggregate costs'!AP$24)</f>
        <v>-</v>
      </c>
      <c r="AP38" s="106" t="str">
        <f>IF('2a Aggregate costs'!AQ$21="-","-",SUM('2a Aggregate costs'!AQ$21,'2a Aggregate costs'!AQ$22,'2a Aggregate costs'!AQ$23,'2a Aggregate costs'!AQ63)*'3a Demand'!$C$10+'2a Aggregate costs'!AQ$24)</f>
        <v>-</v>
      </c>
      <c r="AQ38" s="106" t="str">
        <f>IF('2a Aggregate costs'!AR$21="-","-",SUM('2a Aggregate costs'!AR$21,'2a Aggregate costs'!AR$22,'2a Aggregate costs'!AR$23,'2a Aggregate costs'!AR63)*'3a Demand'!$C$10+'2a Aggregate costs'!AR$24)</f>
        <v>-</v>
      </c>
      <c r="AR38" s="106" t="str">
        <f>IF('2a Aggregate costs'!AS$21="-","-",SUM('2a Aggregate costs'!AS$21,'2a Aggregate costs'!AS$22,'2a Aggregate costs'!AS$23,'2a Aggregate costs'!AS63)*'3a Demand'!$C$10+'2a Aggregate costs'!AS$24)</f>
        <v>-</v>
      </c>
      <c r="AS38" s="106" t="str">
        <f>IF('2a Aggregate costs'!AT$21="-","-",SUM('2a Aggregate costs'!AT$21,'2a Aggregate costs'!AT$22,'2a Aggregate costs'!AT$23,'2a Aggregate costs'!AT63)*'3a Demand'!$C$10+'2a Aggregate costs'!AT$24)</f>
        <v>-</v>
      </c>
      <c r="AT38" s="106" t="str">
        <f>IF('2a Aggregate costs'!AU$21="-","-",SUM('2a Aggregate costs'!AU$21,'2a Aggregate costs'!AU$22,'2a Aggregate costs'!AU$23,'2a Aggregate costs'!AU63)*'3a Demand'!$C$10+'2a Aggregate costs'!AU$24)</f>
        <v>-</v>
      </c>
      <c r="AU38" s="106" t="str">
        <f>IF('2a Aggregate costs'!AV$21="-","-",SUM('2a Aggregate costs'!AV$21,'2a Aggregate costs'!AV$22,'2a Aggregate costs'!AV$23,'2a Aggregate costs'!AV63)*'3a Demand'!$C$10+'2a Aggregate costs'!AV$24)</f>
        <v>-</v>
      </c>
      <c r="AV38" s="106" t="str">
        <f>IF('2a Aggregate costs'!AW$21="-","-",SUM('2a Aggregate costs'!AW$21,'2a Aggregate costs'!AW$22,'2a Aggregate costs'!AW$23,'2a Aggregate costs'!AW63)*'3a Demand'!$C$10+'2a Aggregate costs'!AW$24)</f>
        <v>-</v>
      </c>
      <c r="AW38" s="106" t="str">
        <f>IF('2a Aggregate costs'!AX$21="-","-",SUM('2a Aggregate costs'!AX$21,'2a Aggregate costs'!AX$22,'2a Aggregate costs'!AX$23,'2a Aggregate costs'!AX63)*'3a Demand'!$C$10+'2a Aggregate costs'!AX$24)</f>
        <v>-</v>
      </c>
      <c r="AX38" s="106" t="str">
        <f>IF('2a Aggregate costs'!AY$21="-","-",SUM('2a Aggregate costs'!AY$21,'2a Aggregate costs'!AY$22,'2a Aggregate costs'!AY$23,'2a Aggregate costs'!AY63)*'3a Demand'!$C$10+'2a Aggregate costs'!AY$24)</f>
        <v>-</v>
      </c>
      <c r="AY38" s="106" t="str">
        <f>IF('2a Aggregate costs'!AZ$21="-","-",SUM('2a Aggregate costs'!AZ$21,'2a Aggregate costs'!AZ$22,'2a Aggregate costs'!AZ$23,'2a Aggregate costs'!AZ63)*'3a Demand'!$C$10+'2a Aggregate costs'!AZ$24)</f>
        <v>-</v>
      </c>
      <c r="AZ38" s="106" t="str">
        <f>IF('2a Aggregate costs'!BA$21="-","-",SUM('2a Aggregate costs'!BA$21,'2a Aggregate costs'!BA$22,'2a Aggregate costs'!BA$23,'2a Aggregate costs'!BA63)*'3a Demand'!$C$10+'2a Aggregate costs'!BA$24)</f>
        <v>-</v>
      </c>
      <c r="BA38" s="106" t="str">
        <f>IF('2a Aggregate costs'!BB$21="-","-",SUM('2a Aggregate costs'!BB$21,'2a Aggregate costs'!BB$22,'2a Aggregate costs'!BB$23,'2a Aggregate costs'!BB63)*'3a Demand'!$C$10+'2a Aggregate costs'!BB$24)</f>
        <v>-</v>
      </c>
      <c r="BB38" s="106" t="str">
        <f>IF('2a Aggregate costs'!BC$21="-","-",SUM('2a Aggregate costs'!BC$21,'2a Aggregate costs'!BC$22,'2a Aggregate costs'!BC$23,'2a Aggregate costs'!BC63)*'3a Demand'!$C$10+'2a Aggregate costs'!BC$24)</f>
        <v>-</v>
      </c>
      <c r="BC38" s="106" t="str">
        <f>IF('2a Aggregate costs'!BD$21="-","-",SUM('2a Aggregate costs'!BD$21,'2a Aggregate costs'!BD$22,'2a Aggregate costs'!BD$23,'2a Aggregate costs'!BD63)*'3a Demand'!$C$10+'2a Aggregate costs'!BD$24)</f>
        <v>-</v>
      </c>
      <c r="BD38" s="106" t="str">
        <f>IF('2a Aggregate costs'!BE$21="-","-",SUM('2a Aggregate costs'!BE$21,'2a Aggregate costs'!BE$22,'2a Aggregate costs'!BE$23,'2a Aggregate costs'!BE63)*'3a Demand'!$C$10+'2a Aggregate costs'!BE$24)</f>
        <v>-</v>
      </c>
      <c r="BE38" s="106" t="str">
        <f>IF('2a Aggregate costs'!BF$21="-","-",SUM('2a Aggregate costs'!BF$21,'2a Aggregate costs'!BF$22,'2a Aggregate costs'!BF$23,'2a Aggregate costs'!BF63)*'3a Demand'!$C$10+'2a Aggregate costs'!BF$24)</f>
        <v>-</v>
      </c>
    </row>
    <row r="39" spans="1:57" ht="12.75" customHeight="1">
      <c r="A39" s="14"/>
      <c r="B39" s="339"/>
      <c r="C39" s="108" t="s">
        <v>239</v>
      </c>
      <c r="D39" s="341"/>
      <c r="E39" s="342"/>
      <c r="F39" s="28"/>
      <c r="G39" s="106">
        <f>IF('2a Aggregate costs'!H$21="-","-",SUM('2a Aggregate costs'!H$21,'2a Aggregate costs'!H$22,'2a Aggregate costs'!H$23,'2a Aggregate costs'!H$26,'2a Aggregate costs'!H64)*'3a Demand'!$C$10+'2a Aggregate costs'!H$24)</f>
        <v>90.533351941383316</v>
      </c>
      <c r="H39" s="106">
        <f>IF('2a Aggregate costs'!I$21="-","-",SUM('2a Aggregate costs'!I$21,'2a Aggregate costs'!I$22,'2a Aggregate costs'!I$23,'2a Aggregate costs'!I$26,'2a Aggregate costs'!I64)*'3a Demand'!$C$10+'2a Aggregate costs'!I$24)</f>
        <v>90.506491073771102</v>
      </c>
      <c r="I39" s="106">
        <f>IF('2a Aggregate costs'!J$21="-","-",SUM('2a Aggregate costs'!J$21,'2a Aggregate costs'!J$22,'2a Aggregate costs'!J$23,'2a Aggregate costs'!J$26,'2a Aggregate costs'!J64)*'3a Demand'!$C$10+'2a Aggregate costs'!J$24)</f>
        <v>110.89973371226192</v>
      </c>
      <c r="J39" s="106">
        <f>IF('2a Aggregate costs'!K$21="-","-",SUM('2a Aggregate costs'!K$21,'2a Aggregate costs'!K$22,'2a Aggregate costs'!K$23,'2a Aggregate costs'!K$26,'2a Aggregate costs'!K64)*'3a Demand'!$C$10+'2a Aggregate costs'!K$24)</f>
        <v>110.79407388735923</v>
      </c>
      <c r="K39" s="106">
        <f>IF('2a Aggregate costs'!L$21="-","-",SUM('2a Aggregate costs'!L$21,'2a Aggregate costs'!L$22,'2a Aggregate costs'!L$23,'2a Aggregate costs'!L$26,'2a Aggregate costs'!L64)*'3a Demand'!$C$10+'2a Aggregate costs'!L$24)</f>
        <v>118.0541894737412</v>
      </c>
      <c r="L39" s="106">
        <f>IF('2a Aggregate costs'!M$21="-","-",SUM('2a Aggregate costs'!M$21,'2a Aggregate costs'!M$22,'2a Aggregate costs'!M$23,'2a Aggregate costs'!M$26,'2a Aggregate costs'!M64)*'3a Demand'!$C$10+'2a Aggregate costs'!M$24)</f>
        <v>118.48132062917698</v>
      </c>
      <c r="M39" s="106">
        <f>IF('2a Aggregate costs'!N$21="-","-",SUM('2a Aggregate costs'!N$21,'2a Aggregate costs'!N$22,'2a Aggregate costs'!N$23,'2a Aggregate costs'!N$26,'2a Aggregate costs'!N64)*'3a Demand'!$C$10+'2a Aggregate costs'!N$24)</f>
        <v>137.25579854690255</v>
      </c>
      <c r="N39" s="106">
        <f>IF('2a Aggregate costs'!O$21="-","-",SUM('2a Aggregate costs'!O$21,'2a Aggregate costs'!O$22,'2a Aggregate costs'!O$23,'2a Aggregate costs'!O$26,'2a Aggregate costs'!O64)*'3a Demand'!$C$10+'2a Aggregate costs'!O$24)</f>
        <v>137.34895433051187</v>
      </c>
      <c r="O39" s="84"/>
      <c r="P39" s="106">
        <f>IF('2a Aggregate costs'!Q$21="-","-",SUM('2a Aggregate costs'!Q$21,'2a Aggregate costs'!Q$22,'2a Aggregate costs'!Q$23,'2a Aggregate costs'!Q$26,'2a Aggregate costs'!Q64)*'3a Demand'!$C$10+'2a Aggregate costs'!Q$24)</f>
        <v>137.34895433051187</v>
      </c>
      <c r="Q39" s="106">
        <f>IF('2a Aggregate costs'!R$21="-","-",SUM('2a Aggregate costs'!R$21,'2a Aggregate costs'!R$22,'2a Aggregate costs'!R$23,'2a Aggregate costs'!R$26,'2a Aggregate costs'!R64)*'3a Demand'!$C$10+'2a Aggregate costs'!R$24)</f>
        <v>146.95691580657046</v>
      </c>
      <c r="R39" s="106">
        <f>IF('2a Aggregate costs'!S$21="-","-",SUM('2a Aggregate costs'!S$21,'2a Aggregate costs'!S$22,'2a Aggregate costs'!S$23,'2a Aggregate costs'!S$26,'2a Aggregate costs'!S64)*'3a Demand'!$C$10+'2a Aggregate costs'!S$24)</f>
        <v>148.76318459930232</v>
      </c>
      <c r="S39" s="106">
        <f>IF('2a Aggregate costs'!T$21="-","-",SUM('2a Aggregate costs'!T$21,'2a Aggregate costs'!T$22,'2a Aggregate costs'!T$23,'2a Aggregate costs'!T$26,'2a Aggregate costs'!T64)*'3a Demand'!$C$10+'2a Aggregate costs'!T$24)</f>
        <v>153.03188700422967</v>
      </c>
      <c r="T39" s="106">
        <f>IF('2a Aggregate costs'!U$21="-","-",SUM('2a Aggregate costs'!U$21,'2a Aggregate costs'!U$22,'2a Aggregate costs'!U$23,'2a Aggregate costs'!U$26,'2a Aggregate costs'!U64)*'3a Demand'!$C$10+'2a Aggregate costs'!U$24)</f>
        <v>152.48438522640836</v>
      </c>
      <c r="U39" s="106">
        <f>IF('2a Aggregate costs'!V$21="-","-",SUM('2a Aggregate costs'!V$21,'2a Aggregate costs'!V$22,'2a Aggregate costs'!V$23,'2a Aggregate costs'!V$26,'2a Aggregate costs'!V64)*'3a Demand'!$C$10+'2a Aggregate costs'!V$24)</f>
        <v>161.43661419323735</v>
      </c>
      <c r="V39" s="106">
        <f>IF('2a Aggregate costs'!W$21="-","-",SUM('2a Aggregate costs'!W$21,'2a Aggregate costs'!W$22,'2a Aggregate costs'!W$23,'2a Aggregate costs'!W$26,'2a Aggregate costs'!W64)*'3a Demand'!$C$10+'2a Aggregate costs'!W$24)</f>
        <v>160.68287628598043</v>
      </c>
      <c r="W39" s="106">
        <f>IF('2a Aggregate costs'!X$21="-","-",SUM('2a Aggregate costs'!X$21,'2a Aggregate costs'!X$22,'2a Aggregate costs'!X$23,'2a Aggregate costs'!X$26,'2a Aggregate costs'!X64)*'3a Demand'!$C$10+'2a Aggregate costs'!X$24)</f>
        <v>168.01880623064417</v>
      </c>
      <c r="X39" s="84"/>
      <c r="Y39" s="106">
        <f>IF('2a Aggregate costs'!Z$21="-","-",SUM('2a Aggregate costs'!Z$21,'2a Aggregate costs'!Z$22,'2a Aggregate costs'!Z$23,'2a Aggregate costs'!Z$26,'2a Aggregate costs'!Z64)*'3a Demand'!$C$10+'2a Aggregate costs'!Z$24)</f>
        <v>168.01880623064417</v>
      </c>
      <c r="Z39" s="106">
        <f>IF('2a Aggregate costs'!AA$21="-","-",SUM('2a Aggregate costs'!AA$21,'2a Aggregate costs'!AA$22,'2a Aggregate costs'!AA$23,'2a Aggregate costs'!AA$26,'2a Aggregate costs'!AA64)*'3a Demand'!$C$10+'2a Aggregate costs'!AA$24)</f>
        <v>166.45008075433699</v>
      </c>
      <c r="AA39" s="106">
        <f>IF('2a Aggregate costs'!AB$21="-","-",SUM('2a Aggregate costs'!AB$21,'2a Aggregate costs'!AB$22,'2a Aggregate costs'!AB$23,'2a Aggregate costs'!AB$26,'2a Aggregate costs'!AB64)*'3a Demand'!$C$10+'2a Aggregate costs'!AB$24)</f>
        <v>185.5870923300867</v>
      </c>
      <c r="AB39" s="106">
        <f>IF('2a Aggregate costs'!AC$21="-","-",SUM('2a Aggregate costs'!AC$21,'2a Aggregate costs'!AC$22,'2a Aggregate costs'!AC$23,'2a Aggregate costs'!AC$26,'2a Aggregate costs'!AC64)*'3a Demand'!$C$10+'2a Aggregate costs'!AC$24)</f>
        <v>185.5870923300867</v>
      </c>
      <c r="AC39" s="106">
        <f>IF('2a Aggregate costs'!AD$21="-","-",SUM('2a Aggregate costs'!AD$21,'2a Aggregate costs'!AD$22,'2a Aggregate costs'!AD$23,'2a Aggregate costs'!AD$26,'2a Aggregate costs'!AD64)*'3a Demand'!$C$10+'2a Aggregate costs'!AD$24)</f>
        <v>187.8621347984608</v>
      </c>
      <c r="AD39" s="106">
        <f>IF('2a Aggregate costs'!AE$21="-","-",SUM('2a Aggregate costs'!AE$21,'2a Aggregate costs'!AE$22,'2a Aggregate costs'!AE$23,'2a Aggregate costs'!AE$26,'2a Aggregate costs'!AE64)*'3a Demand'!$C$10+'2a Aggregate costs'!AE$24)</f>
        <v>187.8621347984608</v>
      </c>
      <c r="AE39" s="106">
        <f>IF('2a Aggregate costs'!AF$21="-","-",SUM('2a Aggregate costs'!AF$21,'2a Aggregate costs'!AF$22,'2a Aggregate costs'!AF$23,'2a Aggregate costs'!AF$26,'2a Aggregate costs'!AF64)*'3a Demand'!$C$10+'2a Aggregate costs'!AF$24)</f>
        <v>215.03936233585927</v>
      </c>
      <c r="AF39" s="106">
        <f>IF('2a Aggregate costs'!AG$21="-","-",SUM('2a Aggregate costs'!AG$21,'2a Aggregate costs'!AG$22,'2a Aggregate costs'!AG$23,'2a Aggregate costs'!AG$26,'2a Aggregate costs'!AG64)*'3a Demand'!$C$10+'2a Aggregate costs'!AG$24)</f>
        <v>215.03936233585927</v>
      </c>
      <c r="AG39" s="106">
        <f>IF('2a Aggregate costs'!AH$21="-","-",SUM('2a Aggregate costs'!AH$21,'2a Aggregate costs'!AH$22,'2a Aggregate costs'!AH$23,'2a Aggregate costs'!AH$26,'2a Aggregate costs'!AH64)*'3a Demand'!$C$10+'2a Aggregate costs'!AH$24)</f>
        <v>213.4818560448588</v>
      </c>
      <c r="AH39" s="106" t="str">
        <f>IF('2a Aggregate costs'!AI$21="-","-",SUM('2a Aggregate costs'!AI$21,'2a Aggregate costs'!AI$22,'2a Aggregate costs'!AI$23,'2a Aggregate costs'!AI64)*'3a Demand'!$C$10+'2a Aggregate costs'!AI$24)</f>
        <v>-</v>
      </c>
      <c r="AI39" s="106" t="str">
        <f>IF('2a Aggregate costs'!AJ$21="-","-",SUM('2a Aggregate costs'!AJ$21,'2a Aggregate costs'!AJ$22,'2a Aggregate costs'!AJ$23,'2a Aggregate costs'!AJ64)*'3a Demand'!$C$10+'2a Aggregate costs'!AJ$24)</f>
        <v>-</v>
      </c>
      <c r="AJ39" s="106" t="str">
        <f>IF('2a Aggregate costs'!AK$21="-","-",SUM('2a Aggregate costs'!AK$21,'2a Aggregate costs'!AK$22,'2a Aggregate costs'!AK$23,'2a Aggregate costs'!AK64)*'3a Demand'!$C$10+'2a Aggregate costs'!AK$24)</f>
        <v>-</v>
      </c>
      <c r="AK39" s="106" t="str">
        <f>IF('2a Aggregate costs'!AL$21="-","-",SUM('2a Aggregate costs'!AL$21,'2a Aggregate costs'!AL$22,'2a Aggregate costs'!AL$23,'2a Aggregate costs'!AL64)*'3a Demand'!$C$10+'2a Aggregate costs'!AL$24)</f>
        <v>-</v>
      </c>
      <c r="AL39" s="106" t="str">
        <f>IF('2a Aggregate costs'!AM$21="-","-",SUM('2a Aggregate costs'!AM$21,'2a Aggregate costs'!AM$22,'2a Aggregate costs'!AM$23,'2a Aggregate costs'!AM64)*'3a Demand'!$C$10+'2a Aggregate costs'!AM$24)</f>
        <v>-</v>
      </c>
      <c r="AM39" s="106" t="str">
        <f>IF('2a Aggregate costs'!AN$21="-","-",SUM('2a Aggregate costs'!AN$21,'2a Aggregate costs'!AN$22,'2a Aggregate costs'!AN$23,'2a Aggregate costs'!AN64)*'3a Demand'!$C$10+'2a Aggregate costs'!AN$24)</f>
        <v>-</v>
      </c>
      <c r="AN39" s="106" t="str">
        <f>IF('2a Aggregate costs'!AO$21="-","-",SUM('2a Aggregate costs'!AO$21,'2a Aggregate costs'!AO$22,'2a Aggregate costs'!AO$23,'2a Aggregate costs'!AO64)*'3a Demand'!$C$10+'2a Aggregate costs'!AO$24)</f>
        <v>-</v>
      </c>
      <c r="AO39" s="106" t="str">
        <f>IF('2a Aggregate costs'!AP$21="-","-",SUM('2a Aggregate costs'!AP$21,'2a Aggregate costs'!AP$22,'2a Aggregate costs'!AP$23,'2a Aggregate costs'!AP64)*'3a Demand'!$C$10+'2a Aggregate costs'!AP$24)</f>
        <v>-</v>
      </c>
      <c r="AP39" s="106" t="str">
        <f>IF('2a Aggregate costs'!AQ$21="-","-",SUM('2a Aggregate costs'!AQ$21,'2a Aggregate costs'!AQ$22,'2a Aggregate costs'!AQ$23,'2a Aggregate costs'!AQ64)*'3a Demand'!$C$10+'2a Aggregate costs'!AQ$24)</f>
        <v>-</v>
      </c>
      <c r="AQ39" s="106" t="str">
        <f>IF('2a Aggregate costs'!AR$21="-","-",SUM('2a Aggregate costs'!AR$21,'2a Aggregate costs'!AR$22,'2a Aggregate costs'!AR$23,'2a Aggregate costs'!AR64)*'3a Demand'!$C$10+'2a Aggregate costs'!AR$24)</f>
        <v>-</v>
      </c>
      <c r="AR39" s="106" t="str">
        <f>IF('2a Aggregate costs'!AS$21="-","-",SUM('2a Aggregate costs'!AS$21,'2a Aggregate costs'!AS$22,'2a Aggregate costs'!AS$23,'2a Aggregate costs'!AS64)*'3a Demand'!$C$10+'2a Aggregate costs'!AS$24)</f>
        <v>-</v>
      </c>
      <c r="AS39" s="106" t="str">
        <f>IF('2a Aggregate costs'!AT$21="-","-",SUM('2a Aggregate costs'!AT$21,'2a Aggregate costs'!AT$22,'2a Aggregate costs'!AT$23,'2a Aggregate costs'!AT64)*'3a Demand'!$C$10+'2a Aggregate costs'!AT$24)</f>
        <v>-</v>
      </c>
      <c r="AT39" s="106" t="str">
        <f>IF('2a Aggregate costs'!AU$21="-","-",SUM('2a Aggregate costs'!AU$21,'2a Aggregate costs'!AU$22,'2a Aggregate costs'!AU$23,'2a Aggregate costs'!AU64)*'3a Demand'!$C$10+'2a Aggregate costs'!AU$24)</f>
        <v>-</v>
      </c>
      <c r="AU39" s="106" t="str">
        <f>IF('2a Aggregate costs'!AV$21="-","-",SUM('2a Aggregate costs'!AV$21,'2a Aggregate costs'!AV$22,'2a Aggregate costs'!AV$23,'2a Aggregate costs'!AV64)*'3a Demand'!$C$10+'2a Aggregate costs'!AV$24)</f>
        <v>-</v>
      </c>
      <c r="AV39" s="106" t="str">
        <f>IF('2a Aggregate costs'!AW$21="-","-",SUM('2a Aggregate costs'!AW$21,'2a Aggregate costs'!AW$22,'2a Aggregate costs'!AW$23,'2a Aggregate costs'!AW64)*'3a Demand'!$C$10+'2a Aggregate costs'!AW$24)</f>
        <v>-</v>
      </c>
      <c r="AW39" s="106" t="str">
        <f>IF('2a Aggregate costs'!AX$21="-","-",SUM('2a Aggregate costs'!AX$21,'2a Aggregate costs'!AX$22,'2a Aggregate costs'!AX$23,'2a Aggregate costs'!AX64)*'3a Demand'!$C$10+'2a Aggregate costs'!AX$24)</f>
        <v>-</v>
      </c>
      <c r="AX39" s="106" t="str">
        <f>IF('2a Aggregate costs'!AY$21="-","-",SUM('2a Aggregate costs'!AY$21,'2a Aggregate costs'!AY$22,'2a Aggregate costs'!AY$23,'2a Aggregate costs'!AY64)*'3a Demand'!$C$10+'2a Aggregate costs'!AY$24)</f>
        <v>-</v>
      </c>
      <c r="AY39" s="106" t="str">
        <f>IF('2a Aggregate costs'!AZ$21="-","-",SUM('2a Aggregate costs'!AZ$21,'2a Aggregate costs'!AZ$22,'2a Aggregate costs'!AZ$23,'2a Aggregate costs'!AZ64)*'3a Demand'!$C$10+'2a Aggregate costs'!AZ$24)</f>
        <v>-</v>
      </c>
      <c r="AZ39" s="106" t="str">
        <f>IF('2a Aggregate costs'!BA$21="-","-",SUM('2a Aggregate costs'!BA$21,'2a Aggregate costs'!BA$22,'2a Aggregate costs'!BA$23,'2a Aggregate costs'!BA64)*'3a Demand'!$C$10+'2a Aggregate costs'!BA$24)</f>
        <v>-</v>
      </c>
      <c r="BA39" s="106" t="str">
        <f>IF('2a Aggregate costs'!BB$21="-","-",SUM('2a Aggregate costs'!BB$21,'2a Aggregate costs'!BB$22,'2a Aggregate costs'!BB$23,'2a Aggregate costs'!BB64)*'3a Demand'!$C$10+'2a Aggregate costs'!BB$24)</f>
        <v>-</v>
      </c>
      <c r="BB39" s="106" t="str">
        <f>IF('2a Aggregate costs'!BC$21="-","-",SUM('2a Aggregate costs'!BC$21,'2a Aggregate costs'!BC$22,'2a Aggregate costs'!BC$23,'2a Aggregate costs'!BC64)*'3a Demand'!$C$10+'2a Aggregate costs'!BC$24)</f>
        <v>-</v>
      </c>
      <c r="BC39" s="106" t="str">
        <f>IF('2a Aggregate costs'!BD$21="-","-",SUM('2a Aggregate costs'!BD$21,'2a Aggregate costs'!BD$22,'2a Aggregate costs'!BD$23,'2a Aggregate costs'!BD64)*'3a Demand'!$C$10+'2a Aggregate costs'!BD$24)</f>
        <v>-</v>
      </c>
      <c r="BD39" s="106" t="str">
        <f>IF('2a Aggregate costs'!BE$21="-","-",SUM('2a Aggregate costs'!BE$21,'2a Aggregate costs'!BE$22,'2a Aggregate costs'!BE$23,'2a Aggregate costs'!BE64)*'3a Demand'!$C$10+'2a Aggregate costs'!BE$24)</f>
        <v>-</v>
      </c>
      <c r="BE39" s="106" t="str">
        <f>IF('2a Aggregate costs'!BF$21="-","-",SUM('2a Aggregate costs'!BF$21,'2a Aggregate costs'!BF$22,'2a Aggregate costs'!BF$23,'2a Aggregate costs'!BF64)*'3a Demand'!$C$10+'2a Aggregate costs'!BF$24)</f>
        <v>-</v>
      </c>
    </row>
    <row r="40" spans="1:57" ht="12.75" customHeight="1">
      <c r="A40" s="14"/>
      <c r="B40" s="339"/>
      <c r="C40" s="108" t="s">
        <v>240</v>
      </c>
      <c r="D40" s="341"/>
      <c r="E40" s="342"/>
      <c r="F40" s="28"/>
      <c r="G40" s="106">
        <f>IF('2a Aggregate costs'!H$21="-","-",SUM('2a Aggregate costs'!H$21,'2a Aggregate costs'!H$22,'2a Aggregate costs'!H$23,'2a Aggregate costs'!H$26,'2a Aggregate costs'!H65)*'3a Demand'!$C$10+'2a Aggregate costs'!H$24)</f>
        <v>90.567177454328473</v>
      </c>
      <c r="H40" s="106">
        <f>IF('2a Aggregate costs'!I$21="-","-",SUM('2a Aggregate costs'!I$21,'2a Aggregate costs'!I$22,'2a Aggregate costs'!I$23,'2a Aggregate costs'!I$26,'2a Aggregate costs'!I65)*'3a Demand'!$C$10+'2a Aggregate costs'!I$24)</f>
        <v>90.539774147485858</v>
      </c>
      <c r="I40" s="106">
        <f>IF('2a Aggregate costs'!J$21="-","-",SUM('2a Aggregate costs'!J$21,'2a Aggregate costs'!J$22,'2a Aggregate costs'!J$23,'2a Aggregate costs'!J$26,'2a Aggregate costs'!J65)*'3a Demand'!$C$10+'2a Aggregate costs'!J$24)</f>
        <v>110.93381557974584</v>
      </c>
      <c r="J40" s="106">
        <f>IF('2a Aggregate costs'!K$21="-","-",SUM('2a Aggregate costs'!K$21,'2a Aggregate costs'!K$22,'2a Aggregate costs'!K$23,'2a Aggregate costs'!K$26,'2a Aggregate costs'!K65)*'3a Demand'!$C$10+'2a Aggregate costs'!K$24)</f>
        <v>110.82963230631385</v>
      </c>
      <c r="K40" s="106">
        <f>IF('2a Aggregate costs'!L$21="-","-",SUM('2a Aggregate costs'!L$21,'2a Aggregate costs'!L$22,'2a Aggregate costs'!L$23,'2a Aggregate costs'!L$26,'2a Aggregate costs'!L65)*'3a Demand'!$C$10+'2a Aggregate costs'!L$24)</f>
        <v>118.09038794423699</v>
      </c>
      <c r="L40" s="106">
        <f>IF('2a Aggregate costs'!M$21="-","-",SUM('2a Aggregate costs'!M$21,'2a Aggregate costs'!M$22,'2a Aggregate costs'!M$23,'2a Aggregate costs'!M$26,'2a Aggregate costs'!M65)*'3a Demand'!$C$10+'2a Aggregate costs'!M$24)</f>
        <v>118.51685906199097</v>
      </c>
      <c r="M40" s="106">
        <f>IF('2a Aggregate costs'!N$21="-","-",SUM('2a Aggregate costs'!N$21,'2a Aggregate costs'!N$22,'2a Aggregate costs'!N$23,'2a Aggregate costs'!N$26,'2a Aggregate costs'!N65)*'3a Demand'!$C$10+'2a Aggregate costs'!N$24)</f>
        <v>137.28400182664441</v>
      </c>
      <c r="N40" s="106">
        <f>IF('2a Aggregate costs'!O$21="-","-",SUM('2a Aggregate costs'!O$21,'2a Aggregate costs'!O$22,'2a Aggregate costs'!O$23,'2a Aggregate costs'!O$26,'2a Aggregate costs'!O65)*'3a Demand'!$C$10+'2a Aggregate costs'!O$24)</f>
        <v>137.37777776147172</v>
      </c>
      <c r="O40" s="84"/>
      <c r="P40" s="106">
        <f>IF('2a Aggregate costs'!Q$21="-","-",SUM('2a Aggregate costs'!Q$21,'2a Aggregate costs'!Q$22,'2a Aggregate costs'!Q$23,'2a Aggregate costs'!Q$26,'2a Aggregate costs'!Q65)*'3a Demand'!$C$10+'2a Aggregate costs'!Q$24)</f>
        <v>137.37777776147172</v>
      </c>
      <c r="Q40" s="106">
        <f>IF('2a Aggregate costs'!R$21="-","-",SUM('2a Aggregate costs'!R$21,'2a Aggregate costs'!R$22,'2a Aggregate costs'!R$23,'2a Aggregate costs'!R$26,'2a Aggregate costs'!R65)*'3a Demand'!$C$10+'2a Aggregate costs'!R$24)</f>
        <v>146.98010953051718</v>
      </c>
      <c r="R40" s="106">
        <f>IF('2a Aggregate costs'!S$21="-","-",SUM('2a Aggregate costs'!S$21,'2a Aggregate costs'!S$22,'2a Aggregate costs'!S$23,'2a Aggregate costs'!S$26,'2a Aggregate costs'!S65)*'3a Demand'!$C$10+'2a Aggregate costs'!S$24)</f>
        <v>148.7871317194722</v>
      </c>
      <c r="S40" s="106">
        <f>IF('2a Aggregate costs'!T$21="-","-",SUM('2a Aggregate costs'!T$21,'2a Aggregate costs'!T$22,'2a Aggregate costs'!T$23,'2a Aggregate costs'!T$26,'2a Aggregate costs'!T65)*'3a Demand'!$C$10+'2a Aggregate costs'!T$24)</f>
        <v>153.06304542882961</v>
      </c>
      <c r="T40" s="106">
        <f>IF('2a Aggregate costs'!U$21="-","-",SUM('2a Aggregate costs'!U$21,'2a Aggregate costs'!U$22,'2a Aggregate costs'!U$23,'2a Aggregate costs'!U$26,'2a Aggregate costs'!U65)*'3a Demand'!$C$10+'2a Aggregate costs'!U$24)</f>
        <v>152.51937387788138</v>
      </c>
      <c r="U40" s="106">
        <f>IF('2a Aggregate costs'!V$21="-","-",SUM('2a Aggregate costs'!V$21,'2a Aggregate costs'!V$22,'2a Aggregate costs'!V$23,'2a Aggregate costs'!V$26,'2a Aggregate costs'!V65)*'3a Demand'!$C$10+'2a Aggregate costs'!V$24)</f>
        <v>161.49460502268013</v>
      </c>
      <c r="V40" s="106">
        <f>IF('2a Aggregate costs'!W$21="-","-",SUM('2a Aggregate costs'!W$21,'2a Aggregate costs'!W$22,'2a Aggregate costs'!W$23,'2a Aggregate costs'!W$26,'2a Aggregate costs'!W65)*'3a Demand'!$C$10+'2a Aggregate costs'!W$24)</f>
        <v>160.73683045823435</v>
      </c>
      <c r="W40" s="106">
        <f>IF('2a Aggregate costs'!X$21="-","-",SUM('2a Aggregate costs'!X$21,'2a Aggregate costs'!X$22,'2a Aggregate costs'!X$23,'2a Aggregate costs'!X$26,'2a Aggregate costs'!X65)*'3a Demand'!$C$10+'2a Aggregate costs'!X$24)</f>
        <v>168.08146139532414</v>
      </c>
      <c r="X40" s="84"/>
      <c r="Y40" s="106">
        <f>IF('2a Aggregate costs'!Z$21="-","-",SUM('2a Aggregate costs'!Z$21,'2a Aggregate costs'!Z$22,'2a Aggregate costs'!Z$23,'2a Aggregate costs'!Z$26,'2a Aggregate costs'!Z65)*'3a Demand'!$C$10+'2a Aggregate costs'!Z$24)</f>
        <v>168.08146139532414</v>
      </c>
      <c r="Z40" s="106">
        <f>IF('2a Aggregate costs'!AA$21="-","-",SUM('2a Aggregate costs'!AA$21,'2a Aggregate costs'!AA$22,'2a Aggregate costs'!AA$23,'2a Aggregate costs'!AA$26,'2a Aggregate costs'!AA65)*'3a Demand'!$C$10+'2a Aggregate costs'!AA$24)</f>
        <v>166.51106320148239</v>
      </c>
      <c r="AA40" s="106">
        <f>IF('2a Aggregate costs'!AB$21="-","-",SUM('2a Aggregate costs'!AB$21,'2a Aggregate costs'!AB$22,'2a Aggregate costs'!AB$23,'2a Aggregate costs'!AB$26,'2a Aggregate costs'!AB65)*'3a Demand'!$C$10+'2a Aggregate costs'!AB$24)</f>
        <v>185.65789109215496</v>
      </c>
      <c r="AB40" s="106">
        <f>IF('2a Aggregate costs'!AC$21="-","-",SUM('2a Aggregate costs'!AC$21,'2a Aggregate costs'!AC$22,'2a Aggregate costs'!AC$23,'2a Aggregate costs'!AC$26,'2a Aggregate costs'!AC65)*'3a Demand'!$C$10+'2a Aggregate costs'!AC$24)</f>
        <v>185.65789109215496</v>
      </c>
      <c r="AC40" s="106">
        <f>IF('2a Aggregate costs'!AD$21="-","-",SUM('2a Aggregate costs'!AD$21,'2a Aggregate costs'!AD$22,'2a Aggregate costs'!AD$23,'2a Aggregate costs'!AD$26,'2a Aggregate costs'!AD65)*'3a Demand'!$C$10+'2a Aggregate costs'!AD$24)</f>
        <v>187.92728277143183</v>
      </c>
      <c r="AD40" s="106">
        <f>IF('2a Aggregate costs'!AE$21="-","-",SUM('2a Aggregate costs'!AE$21,'2a Aggregate costs'!AE$22,'2a Aggregate costs'!AE$23,'2a Aggregate costs'!AE$26,'2a Aggregate costs'!AE65)*'3a Demand'!$C$10+'2a Aggregate costs'!AE$24)</f>
        <v>187.92728277143183</v>
      </c>
      <c r="AE40" s="106">
        <f>IF('2a Aggregate costs'!AF$21="-","-",SUM('2a Aggregate costs'!AF$21,'2a Aggregate costs'!AF$22,'2a Aggregate costs'!AF$23,'2a Aggregate costs'!AF$26,'2a Aggregate costs'!AF65)*'3a Demand'!$C$10+'2a Aggregate costs'!AF$24)</f>
        <v>215.10989398863165</v>
      </c>
      <c r="AF40" s="106">
        <f>IF('2a Aggregate costs'!AG$21="-","-",SUM('2a Aggregate costs'!AG$21,'2a Aggregate costs'!AG$22,'2a Aggregate costs'!AG$23,'2a Aggregate costs'!AG$26,'2a Aggregate costs'!AG65)*'3a Demand'!$C$10+'2a Aggregate costs'!AG$24)</f>
        <v>215.10989398863165</v>
      </c>
      <c r="AG40" s="106">
        <f>IF('2a Aggregate costs'!AH$21="-","-",SUM('2a Aggregate costs'!AH$21,'2a Aggregate costs'!AH$22,'2a Aggregate costs'!AH$23,'2a Aggregate costs'!AH$26,'2a Aggregate costs'!AH65)*'3a Demand'!$C$10+'2a Aggregate costs'!AH$24)</f>
        <v>213.56526900092214</v>
      </c>
      <c r="AH40" s="106" t="str">
        <f>IF('2a Aggregate costs'!AI$21="-","-",SUM('2a Aggregate costs'!AI$21,'2a Aggregate costs'!AI$22,'2a Aggregate costs'!AI$23,'2a Aggregate costs'!AI65)*'3a Demand'!$C$10+'2a Aggregate costs'!AI$24)</f>
        <v>-</v>
      </c>
      <c r="AI40" s="106" t="str">
        <f>IF('2a Aggregate costs'!AJ$21="-","-",SUM('2a Aggregate costs'!AJ$21,'2a Aggregate costs'!AJ$22,'2a Aggregate costs'!AJ$23,'2a Aggregate costs'!AJ65)*'3a Demand'!$C$10+'2a Aggregate costs'!AJ$24)</f>
        <v>-</v>
      </c>
      <c r="AJ40" s="106" t="str">
        <f>IF('2a Aggregate costs'!AK$21="-","-",SUM('2a Aggregate costs'!AK$21,'2a Aggregate costs'!AK$22,'2a Aggregate costs'!AK$23,'2a Aggregate costs'!AK65)*'3a Demand'!$C$10+'2a Aggregate costs'!AK$24)</f>
        <v>-</v>
      </c>
      <c r="AK40" s="106" t="str">
        <f>IF('2a Aggregate costs'!AL$21="-","-",SUM('2a Aggregate costs'!AL$21,'2a Aggregate costs'!AL$22,'2a Aggregate costs'!AL$23,'2a Aggregate costs'!AL65)*'3a Demand'!$C$10+'2a Aggregate costs'!AL$24)</f>
        <v>-</v>
      </c>
      <c r="AL40" s="106" t="str">
        <f>IF('2a Aggregate costs'!AM$21="-","-",SUM('2a Aggregate costs'!AM$21,'2a Aggregate costs'!AM$22,'2a Aggregate costs'!AM$23,'2a Aggregate costs'!AM65)*'3a Demand'!$C$10+'2a Aggregate costs'!AM$24)</f>
        <v>-</v>
      </c>
      <c r="AM40" s="106" t="str">
        <f>IF('2a Aggregate costs'!AN$21="-","-",SUM('2a Aggregate costs'!AN$21,'2a Aggregate costs'!AN$22,'2a Aggregate costs'!AN$23,'2a Aggregate costs'!AN65)*'3a Demand'!$C$10+'2a Aggregate costs'!AN$24)</f>
        <v>-</v>
      </c>
      <c r="AN40" s="106" t="str">
        <f>IF('2a Aggregate costs'!AO$21="-","-",SUM('2a Aggregate costs'!AO$21,'2a Aggregate costs'!AO$22,'2a Aggregate costs'!AO$23,'2a Aggregate costs'!AO65)*'3a Demand'!$C$10+'2a Aggregate costs'!AO$24)</f>
        <v>-</v>
      </c>
      <c r="AO40" s="106" t="str">
        <f>IF('2a Aggregate costs'!AP$21="-","-",SUM('2a Aggregate costs'!AP$21,'2a Aggregate costs'!AP$22,'2a Aggregate costs'!AP$23,'2a Aggregate costs'!AP65)*'3a Demand'!$C$10+'2a Aggregate costs'!AP$24)</f>
        <v>-</v>
      </c>
      <c r="AP40" s="106" t="str">
        <f>IF('2a Aggregate costs'!AQ$21="-","-",SUM('2a Aggregate costs'!AQ$21,'2a Aggregate costs'!AQ$22,'2a Aggregate costs'!AQ$23,'2a Aggregate costs'!AQ65)*'3a Demand'!$C$10+'2a Aggregate costs'!AQ$24)</f>
        <v>-</v>
      </c>
      <c r="AQ40" s="106" t="str">
        <f>IF('2a Aggregate costs'!AR$21="-","-",SUM('2a Aggregate costs'!AR$21,'2a Aggregate costs'!AR$22,'2a Aggregate costs'!AR$23,'2a Aggregate costs'!AR65)*'3a Demand'!$C$10+'2a Aggregate costs'!AR$24)</f>
        <v>-</v>
      </c>
      <c r="AR40" s="106" t="str">
        <f>IF('2a Aggregate costs'!AS$21="-","-",SUM('2a Aggregate costs'!AS$21,'2a Aggregate costs'!AS$22,'2a Aggregate costs'!AS$23,'2a Aggregate costs'!AS65)*'3a Demand'!$C$10+'2a Aggregate costs'!AS$24)</f>
        <v>-</v>
      </c>
      <c r="AS40" s="106" t="str">
        <f>IF('2a Aggregate costs'!AT$21="-","-",SUM('2a Aggregate costs'!AT$21,'2a Aggregate costs'!AT$22,'2a Aggregate costs'!AT$23,'2a Aggregate costs'!AT65)*'3a Demand'!$C$10+'2a Aggregate costs'!AT$24)</f>
        <v>-</v>
      </c>
      <c r="AT40" s="106" t="str">
        <f>IF('2a Aggregate costs'!AU$21="-","-",SUM('2a Aggregate costs'!AU$21,'2a Aggregate costs'!AU$22,'2a Aggregate costs'!AU$23,'2a Aggregate costs'!AU65)*'3a Demand'!$C$10+'2a Aggregate costs'!AU$24)</f>
        <v>-</v>
      </c>
      <c r="AU40" s="106" t="str">
        <f>IF('2a Aggregate costs'!AV$21="-","-",SUM('2a Aggregate costs'!AV$21,'2a Aggregate costs'!AV$22,'2a Aggregate costs'!AV$23,'2a Aggregate costs'!AV65)*'3a Demand'!$C$10+'2a Aggregate costs'!AV$24)</f>
        <v>-</v>
      </c>
      <c r="AV40" s="106" t="str">
        <f>IF('2a Aggregate costs'!AW$21="-","-",SUM('2a Aggregate costs'!AW$21,'2a Aggregate costs'!AW$22,'2a Aggregate costs'!AW$23,'2a Aggregate costs'!AW65)*'3a Demand'!$C$10+'2a Aggregate costs'!AW$24)</f>
        <v>-</v>
      </c>
      <c r="AW40" s="106" t="str">
        <f>IF('2a Aggregate costs'!AX$21="-","-",SUM('2a Aggregate costs'!AX$21,'2a Aggregate costs'!AX$22,'2a Aggregate costs'!AX$23,'2a Aggregate costs'!AX65)*'3a Demand'!$C$10+'2a Aggregate costs'!AX$24)</f>
        <v>-</v>
      </c>
      <c r="AX40" s="106" t="str">
        <f>IF('2a Aggregate costs'!AY$21="-","-",SUM('2a Aggregate costs'!AY$21,'2a Aggregate costs'!AY$22,'2a Aggregate costs'!AY$23,'2a Aggregate costs'!AY65)*'3a Demand'!$C$10+'2a Aggregate costs'!AY$24)</f>
        <v>-</v>
      </c>
      <c r="AY40" s="106" t="str">
        <f>IF('2a Aggregate costs'!AZ$21="-","-",SUM('2a Aggregate costs'!AZ$21,'2a Aggregate costs'!AZ$22,'2a Aggregate costs'!AZ$23,'2a Aggregate costs'!AZ65)*'3a Demand'!$C$10+'2a Aggregate costs'!AZ$24)</f>
        <v>-</v>
      </c>
      <c r="AZ40" s="106" t="str">
        <f>IF('2a Aggregate costs'!BA$21="-","-",SUM('2a Aggregate costs'!BA$21,'2a Aggregate costs'!BA$22,'2a Aggregate costs'!BA$23,'2a Aggregate costs'!BA65)*'3a Demand'!$C$10+'2a Aggregate costs'!BA$24)</f>
        <v>-</v>
      </c>
      <c r="BA40" s="106" t="str">
        <f>IF('2a Aggregate costs'!BB$21="-","-",SUM('2a Aggregate costs'!BB$21,'2a Aggregate costs'!BB$22,'2a Aggregate costs'!BB$23,'2a Aggregate costs'!BB65)*'3a Demand'!$C$10+'2a Aggregate costs'!BB$24)</f>
        <v>-</v>
      </c>
      <c r="BB40" s="106" t="str">
        <f>IF('2a Aggregate costs'!BC$21="-","-",SUM('2a Aggregate costs'!BC$21,'2a Aggregate costs'!BC$22,'2a Aggregate costs'!BC$23,'2a Aggregate costs'!BC65)*'3a Demand'!$C$10+'2a Aggregate costs'!BC$24)</f>
        <v>-</v>
      </c>
      <c r="BC40" s="106" t="str">
        <f>IF('2a Aggregate costs'!BD$21="-","-",SUM('2a Aggregate costs'!BD$21,'2a Aggregate costs'!BD$22,'2a Aggregate costs'!BD$23,'2a Aggregate costs'!BD65)*'3a Demand'!$C$10+'2a Aggregate costs'!BD$24)</f>
        <v>-</v>
      </c>
      <c r="BD40" s="106" t="str">
        <f>IF('2a Aggregate costs'!BE$21="-","-",SUM('2a Aggregate costs'!BE$21,'2a Aggregate costs'!BE$22,'2a Aggregate costs'!BE$23,'2a Aggregate costs'!BE65)*'3a Demand'!$C$10+'2a Aggregate costs'!BE$24)</f>
        <v>-</v>
      </c>
      <c r="BE40" s="106" t="str">
        <f>IF('2a Aggregate costs'!BF$21="-","-",SUM('2a Aggregate costs'!BF$21,'2a Aggregate costs'!BF$22,'2a Aggregate costs'!BF$23,'2a Aggregate costs'!BF65)*'3a Demand'!$C$10+'2a Aggregate costs'!BF$24)</f>
        <v>-</v>
      </c>
    </row>
    <row r="41" spans="1:57" ht="12.75" customHeight="1">
      <c r="A41" s="14"/>
      <c r="B41" s="339"/>
      <c r="C41" s="108" t="s">
        <v>241</v>
      </c>
      <c r="D41" s="341"/>
      <c r="E41" s="342"/>
      <c r="F41" s="28"/>
      <c r="G41" s="106">
        <f>IF('2a Aggregate costs'!H$21="-","-",SUM('2a Aggregate costs'!H$21,'2a Aggregate costs'!H$22,'2a Aggregate costs'!H$23,'2a Aggregate costs'!H$26,'2a Aggregate costs'!H66)*'3a Demand'!$C$10+'2a Aggregate costs'!H$24)</f>
        <v>90.560510430644129</v>
      </c>
      <c r="H41" s="106">
        <f>IF('2a Aggregate costs'!I$21="-","-",SUM('2a Aggregate costs'!I$21,'2a Aggregate costs'!I$22,'2a Aggregate costs'!I$23,'2a Aggregate costs'!I$26,'2a Aggregate costs'!I66)*'3a Demand'!$C$10+'2a Aggregate costs'!I$24)</f>
        <v>90.533214038815714</v>
      </c>
      <c r="I41" s="106">
        <f>IF('2a Aggregate costs'!J$21="-","-",SUM('2a Aggregate costs'!J$21,'2a Aggregate costs'!J$22,'2a Aggregate costs'!J$23,'2a Aggregate costs'!J$26,'2a Aggregate costs'!J66)*'3a Demand'!$C$10+'2a Aggregate costs'!J$24)</f>
        <v>110.92709802846761</v>
      </c>
      <c r="J41" s="106">
        <f>IF('2a Aggregate costs'!K$21="-","-",SUM('2a Aggregate costs'!K$21,'2a Aggregate costs'!K$22,'2a Aggregate costs'!K$23,'2a Aggregate costs'!K$26,'2a Aggregate costs'!K66)*'3a Demand'!$C$10+'2a Aggregate costs'!K$24)</f>
        <v>110.82262372608236</v>
      </c>
      <c r="K41" s="106">
        <f>IF('2a Aggregate costs'!L$21="-","-",SUM('2a Aggregate costs'!L$21,'2a Aggregate costs'!L$22,'2a Aggregate costs'!L$23,'2a Aggregate costs'!L$26,'2a Aggregate costs'!L66)*'3a Demand'!$C$10+'2a Aggregate costs'!L$24)</f>
        <v>118.08325320956132</v>
      </c>
      <c r="L41" s="106">
        <f>IF('2a Aggregate costs'!M$21="-","-",SUM('2a Aggregate costs'!M$21,'2a Aggregate costs'!M$22,'2a Aggregate costs'!M$23,'2a Aggregate costs'!M$26,'2a Aggregate costs'!M66)*'3a Demand'!$C$10+'2a Aggregate costs'!M$24)</f>
        <v>118.50985442103671</v>
      </c>
      <c r="M41" s="106">
        <f>IF('2a Aggregate costs'!N$21="-","-",SUM('2a Aggregate costs'!N$21,'2a Aggregate costs'!N$22,'2a Aggregate costs'!N$23,'2a Aggregate costs'!N$26,'2a Aggregate costs'!N66)*'3a Demand'!$C$10+'2a Aggregate costs'!N$24)</f>
        <v>137.29435574829762</v>
      </c>
      <c r="N41" s="106">
        <f>IF('2a Aggregate costs'!O$21="-","-",SUM('2a Aggregate costs'!O$21,'2a Aggregate costs'!O$22,'2a Aggregate costs'!O$23,'2a Aggregate costs'!O$26,'2a Aggregate costs'!O66)*'3a Demand'!$C$10+'2a Aggregate costs'!O$24)</f>
        <v>137.38835935157988</v>
      </c>
      <c r="O41" s="84"/>
      <c r="P41" s="106">
        <f>IF('2a Aggregate costs'!Q$21="-","-",SUM('2a Aggregate costs'!Q$21,'2a Aggregate costs'!Q$22,'2a Aggregate costs'!Q$23,'2a Aggregate costs'!Q$26,'2a Aggregate costs'!Q66)*'3a Demand'!$C$10+'2a Aggregate costs'!Q$24)</f>
        <v>137.38835935157988</v>
      </c>
      <c r="Q41" s="106">
        <f>IF('2a Aggregate costs'!R$21="-","-",SUM('2a Aggregate costs'!R$21,'2a Aggregate costs'!R$22,'2a Aggregate costs'!R$23,'2a Aggregate costs'!R$26,'2a Aggregate costs'!R66)*'3a Demand'!$C$10+'2a Aggregate costs'!R$24)</f>
        <v>146.99116772286865</v>
      </c>
      <c r="R41" s="106">
        <f>IF('2a Aggregate costs'!S$21="-","-",SUM('2a Aggregate costs'!S$21,'2a Aggregate costs'!S$22,'2a Aggregate costs'!S$23,'2a Aggregate costs'!S$26,'2a Aggregate costs'!S66)*'3a Demand'!$C$10+'2a Aggregate costs'!S$24)</f>
        <v>148.7985438101326</v>
      </c>
      <c r="S41" s="106">
        <f>IF('2a Aggregate costs'!T$21="-","-",SUM('2a Aggregate costs'!T$21,'2a Aggregate costs'!T$22,'2a Aggregate costs'!T$23,'2a Aggregate costs'!T$26,'2a Aggregate costs'!T66)*'3a Demand'!$C$10+'2a Aggregate costs'!T$24)</f>
        <v>153.06895857505964</v>
      </c>
      <c r="T41" s="106">
        <f>IF('2a Aggregate costs'!U$21="-","-",SUM('2a Aggregate costs'!U$21,'2a Aggregate costs'!U$22,'2a Aggregate costs'!U$23,'2a Aggregate costs'!U$26,'2a Aggregate costs'!U66)*'3a Demand'!$C$10+'2a Aggregate costs'!U$24)</f>
        <v>152.52598938275267</v>
      </c>
      <c r="U41" s="106">
        <f>IF('2a Aggregate costs'!V$21="-","-",SUM('2a Aggregate costs'!V$21,'2a Aggregate costs'!V$22,'2a Aggregate costs'!V$23,'2a Aggregate costs'!V$26,'2a Aggregate costs'!V66)*'3a Demand'!$C$10+'2a Aggregate costs'!V$24)</f>
        <v>161.50353869695175</v>
      </c>
      <c r="V41" s="106">
        <f>IF('2a Aggregate costs'!W$21="-","-",SUM('2a Aggregate costs'!W$21,'2a Aggregate costs'!W$22,'2a Aggregate costs'!W$23,'2a Aggregate costs'!W$26,'2a Aggregate costs'!W66)*'3a Demand'!$C$10+'2a Aggregate costs'!W$24)</f>
        <v>160.74512331138013</v>
      </c>
      <c r="W41" s="106">
        <f>IF('2a Aggregate costs'!X$21="-","-",SUM('2a Aggregate costs'!X$21,'2a Aggregate costs'!X$22,'2a Aggregate costs'!X$23,'2a Aggregate costs'!X$26,'2a Aggregate costs'!X66)*'3a Demand'!$C$10+'2a Aggregate costs'!X$24)</f>
        <v>168.09461002757854</v>
      </c>
      <c r="X41" s="84"/>
      <c r="Y41" s="106">
        <f>IF('2a Aggregate costs'!Z$21="-","-",SUM('2a Aggregate costs'!Z$21,'2a Aggregate costs'!Z$22,'2a Aggregate costs'!Z$23,'2a Aggregate costs'!Z$26,'2a Aggregate costs'!Z66)*'3a Demand'!$C$10+'2a Aggregate costs'!Z$24)</f>
        <v>168.09461002757854</v>
      </c>
      <c r="Z41" s="106">
        <f>IF('2a Aggregate costs'!AA$21="-","-",SUM('2a Aggregate costs'!AA$21,'2a Aggregate costs'!AA$22,'2a Aggregate costs'!AA$23,'2a Aggregate costs'!AA$26,'2a Aggregate costs'!AA66)*'3a Demand'!$C$10+'2a Aggregate costs'!AA$24)</f>
        <v>166.52394009290668</v>
      </c>
      <c r="AA41" s="106">
        <f>IF('2a Aggregate costs'!AB$21="-","-",SUM('2a Aggregate costs'!AB$21,'2a Aggregate costs'!AB$22,'2a Aggregate costs'!AB$23,'2a Aggregate costs'!AB$26,'2a Aggregate costs'!AB66)*'3a Demand'!$C$10+'2a Aggregate costs'!AB$24)</f>
        <v>185.67267687545436</v>
      </c>
      <c r="AB41" s="106">
        <f>IF('2a Aggregate costs'!AC$21="-","-",SUM('2a Aggregate costs'!AC$21,'2a Aggregate costs'!AC$22,'2a Aggregate costs'!AC$23,'2a Aggregate costs'!AC$26,'2a Aggregate costs'!AC66)*'3a Demand'!$C$10+'2a Aggregate costs'!AC$24)</f>
        <v>185.67267687545436</v>
      </c>
      <c r="AC41" s="106">
        <f>IF('2a Aggregate costs'!AD$21="-","-",SUM('2a Aggregate costs'!AD$21,'2a Aggregate costs'!AD$22,'2a Aggregate costs'!AD$23,'2a Aggregate costs'!AD$26,'2a Aggregate costs'!AD66)*'3a Demand'!$C$10+'2a Aggregate costs'!AD$24)</f>
        <v>187.94093798674146</v>
      </c>
      <c r="AD41" s="106">
        <f>IF('2a Aggregate costs'!AE$21="-","-",SUM('2a Aggregate costs'!AE$21,'2a Aggregate costs'!AE$22,'2a Aggregate costs'!AE$23,'2a Aggregate costs'!AE$26,'2a Aggregate costs'!AE66)*'3a Demand'!$C$10+'2a Aggregate costs'!AE$24)</f>
        <v>187.94093798674146</v>
      </c>
      <c r="AE41" s="106">
        <f>IF('2a Aggregate costs'!AF$21="-","-",SUM('2a Aggregate costs'!AF$21,'2a Aggregate costs'!AF$22,'2a Aggregate costs'!AF$23,'2a Aggregate costs'!AF$26,'2a Aggregate costs'!AF66)*'3a Demand'!$C$10+'2a Aggregate costs'!AF$24)</f>
        <v>215.13236545433622</v>
      </c>
      <c r="AF41" s="106">
        <f>IF('2a Aggregate costs'!AG$21="-","-",SUM('2a Aggregate costs'!AG$21,'2a Aggregate costs'!AG$22,'2a Aggregate costs'!AG$23,'2a Aggregate costs'!AG$26,'2a Aggregate costs'!AG66)*'3a Demand'!$C$10+'2a Aggregate costs'!AG$24)</f>
        <v>215.13236545433622</v>
      </c>
      <c r="AG41" s="106">
        <f>IF('2a Aggregate costs'!AH$21="-","-",SUM('2a Aggregate costs'!AH$21,'2a Aggregate costs'!AH$22,'2a Aggregate costs'!AH$23,'2a Aggregate costs'!AH$26,'2a Aggregate costs'!AH66)*'3a Demand'!$C$10+'2a Aggregate costs'!AH$24)</f>
        <v>213.56773217519097</v>
      </c>
      <c r="AH41" s="106" t="str">
        <f>IF('2a Aggregate costs'!AI$21="-","-",SUM('2a Aggregate costs'!AI$21,'2a Aggregate costs'!AI$22,'2a Aggregate costs'!AI$23,'2a Aggregate costs'!AI66)*'3a Demand'!$C$10+'2a Aggregate costs'!AI$24)</f>
        <v>-</v>
      </c>
      <c r="AI41" s="106" t="str">
        <f>IF('2a Aggregate costs'!AJ$21="-","-",SUM('2a Aggregate costs'!AJ$21,'2a Aggregate costs'!AJ$22,'2a Aggregate costs'!AJ$23,'2a Aggregate costs'!AJ66)*'3a Demand'!$C$10+'2a Aggregate costs'!AJ$24)</f>
        <v>-</v>
      </c>
      <c r="AJ41" s="106" t="str">
        <f>IF('2a Aggregate costs'!AK$21="-","-",SUM('2a Aggregate costs'!AK$21,'2a Aggregate costs'!AK$22,'2a Aggregate costs'!AK$23,'2a Aggregate costs'!AK66)*'3a Demand'!$C$10+'2a Aggregate costs'!AK$24)</f>
        <v>-</v>
      </c>
      <c r="AK41" s="106" t="str">
        <f>IF('2a Aggregate costs'!AL$21="-","-",SUM('2a Aggregate costs'!AL$21,'2a Aggregate costs'!AL$22,'2a Aggregate costs'!AL$23,'2a Aggregate costs'!AL66)*'3a Demand'!$C$10+'2a Aggregate costs'!AL$24)</f>
        <v>-</v>
      </c>
      <c r="AL41" s="106" t="str">
        <f>IF('2a Aggregate costs'!AM$21="-","-",SUM('2a Aggregate costs'!AM$21,'2a Aggregate costs'!AM$22,'2a Aggregate costs'!AM$23,'2a Aggregate costs'!AM66)*'3a Demand'!$C$10+'2a Aggregate costs'!AM$24)</f>
        <v>-</v>
      </c>
      <c r="AM41" s="106" t="str">
        <f>IF('2a Aggregate costs'!AN$21="-","-",SUM('2a Aggregate costs'!AN$21,'2a Aggregate costs'!AN$22,'2a Aggregate costs'!AN$23,'2a Aggregate costs'!AN66)*'3a Demand'!$C$10+'2a Aggregate costs'!AN$24)</f>
        <v>-</v>
      </c>
      <c r="AN41" s="106" t="str">
        <f>IF('2a Aggregate costs'!AO$21="-","-",SUM('2a Aggregate costs'!AO$21,'2a Aggregate costs'!AO$22,'2a Aggregate costs'!AO$23,'2a Aggregate costs'!AO66)*'3a Demand'!$C$10+'2a Aggregate costs'!AO$24)</f>
        <v>-</v>
      </c>
      <c r="AO41" s="106" t="str">
        <f>IF('2a Aggregate costs'!AP$21="-","-",SUM('2a Aggregate costs'!AP$21,'2a Aggregate costs'!AP$22,'2a Aggregate costs'!AP$23,'2a Aggregate costs'!AP66)*'3a Demand'!$C$10+'2a Aggregate costs'!AP$24)</f>
        <v>-</v>
      </c>
      <c r="AP41" s="106" t="str">
        <f>IF('2a Aggregate costs'!AQ$21="-","-",SUM('2a Aggregate costs'!AQ$21,'2a Aggregate costs'!AQ$22,'2a Aggregate costs'!AQ$23,'2a Aggregate costs'!AQ66)*'3a Demand'!$C$10+'2a Aggregate costs'!AQ$24)</f>
        <v>-</v>
      </c>
      <c r="AQ41" s="106" t="str">
        <f>IF('2a Aggregate costs'!AR$21="-","-",SUM('2a Aggregate costs'!AR$21,'2a Aggregate costs'!AR$22,'2a Aggregate costs'!AR$23,'2a Aggregate costs'!AR66)*'3a Demand'!$C$10+'2a Aggregate costs'!AR$24)</f>
        <v>-</v>
      </c>
      <c r="AR41" s="106" t="str">
        <f>IF('2a Aggregate costs'!AS$21="-","-",SUM('2a Aggregate costs'!AS$21,'2a Aggregate costs'!AS$22,'2a Aggregate costs'!AS$23,'2a Aggregate costs'!AS66)*'3a Demand'!$C$10+'2a Aggregate costs'!AS$24)</f>
        <v>-</v>
      </c>
      <c r="AS41" s="106" t="str">
        <f>IF('2a Aggregate costs'!AT$21="-","-",SUM('2a Aggregate costs'!AT$21,'2a Aggregate costs'!AT$22,'2a Aggregate costs'!AT$23,'2a Aggregate costs'!AT66)*'3a Demand'!$C$10+'2a Aggregate costs'!AT$24)</f>
        <v>-</v>
      </c>
      <c r="AT41" s="106" t="str">
        <f>IF('2a Aggregate costs'!AU$21="-","-",SUM('2a Aggregate costs'!AU$21,'2a Aggregate costs'!AU$22,'2a Aggregate costs'!AU$23,'2a Aggregate costs'!AU66)*'3a Demand'!$C$10+'2a Aggregate costs'!AU$24)</f>
        <v>-</v>
      </c>
      <c r="AU41" s="106" t="str">
        <f>IF('2a Aggregate costs'!AV$21="-","-",SUM('2a Aggregate costs'!AV$21,'2a Aggregate costs'!AV$22,'2a Aggregate costs'!AV$23,'2a Aggregate costs'!AV66)*'3a Demand'!$C$10+'2a Aggregate costs'!AV$24)</f>
        <v>-</v>
      </c>
      <c r="AV41" s="106" t="str">
        <f>IF('2a Aggregate costs'!AW$21="-","-",SUM('2a Aggregate costs'!AW$21,'2a Aggregate costs'!AW$22,'2a Aggregate costs'!AW$23,'2a Aggregate costs'!AW66)*'3a Demand'!$C$10+'2a Aggregate costs'!AW$24)</f>
        <v>-</v>
      </c>
      <c r="AW41" s="106" t="str">
        <f>IF('2a Aggregate costs'!AX$21="-","-",SUM('2a Aggregate costs'!AX$21,'2a Aggregate costs'!AX$22,'2a Aggregate costs'!AX$23,'2a Aggregate costs'!AX66)*'3a Demand'!$C$10+'2a Aggregate costs'!AX$24)</f>
        <v>-</v>
      </c>
      <c r="AX41" s="106" t="str">
        <f>IF('2a Aggregate costs'!AY$21="-","-",SUM('2a Aggregate costs'!AY$21,'2a Aggregate costs'!AY$22,'2a Aggregate costs'!AY$23,'2a Aggregate costs'!AY66)*'3a Demand'!$C$10+'2a Aggregate costs'!AY$24)</f>
        <v>-</v>
      </c>
      <c r="AY41" s="106" t="str">
        <f>IF('2a Aggregate costs'!AZ$21="-","-",SUM('2a Aggregate costs'!AZ$21,'2a Aggregate costs'!AZ$22,'2a Aggregate costs'!AZ$23,'2a Aggregate costs'!AZ66)*'3a Demand'!$C$10+'2a Aggregate costs'!AZ$24)</f>
        <v>-</v>
      </c>
      <c r="AZ41" s="106" t="str">
        <f>IF('2a Aggregate costs'!BA$21="-","-",SUM('2a Aggregate costs'!BA$21,'2a Aggregate costs'!BA$22,'2a Aggregate costs'!BA$23,'2a Aggregate costs'!BA66)*'3a Demand'!$C$10+'2a Aggregate costs'!BA$24)</f>
        <v>-</v>
      </c>
      <c r="BA41" s="106" t="str">
        <f>IF('2a Aggregate costs'!BB$21="-","-",SUM('2a Aggregate costs'!BB$21,'2a Aggregate costs'!BB$22,'2a Aggregate costs'!BB$23,'2a Aggregate costs'!BB66)*'3a Demand'!$C$10+'2a Aggregate costs'!BB$24)</f>
        <v>-</v>
      </c>
      <c r="BB41" s="106" t="str">
        <f>IF('2a Aggregate costs'!BC$21="-","-",SUM('2a Aggregate costs'!BC$21,'2a Aggregate costs'!BC$22,'2a Aggregate costs'!BC$23,'2a Aggregate costs'!BC66)*'3a Demand'!$C$10+'2a Aggregate costs'!BC$24)</f>
        <v>-</v>
      </c>
      <c r="BC41" s="106" t="str">
        <f>IF('2a Aggregate costs'!BD$21="-","-",SUM('2a Aggregate costs'!BD$21,'2a Aggregate costs'!BD$22,'2a Aggregate costs'!BD$23,'2a Aggregate costs'!BD66)*'3a Demand'!$C$10+'2a Aggregate costs'!BD$24)</f>
        <v>-</v>
      </c>
      <c r="BD41" s="106" t="str">
        <f>IF('2a Aggregate costs'!BE$21="-","-",SUM('2a Aggregate costs'!BE$21,'2a Aggregate costs'!BE$22,'2a Aggregate costs'!BE$23,'2a Aggregate costs'!BE66)*'3a Demand'!$C$10+'2a Aggregate costs'!BE$24)</f>
        <v>-</v>
      </c>
      <c r="BE41" s="106" t="str">
        <f>IF('2a Aggregate costs'!BF$21="-","-",SUM('2a Aggregate costs'!BF$21,'2a Aggregate costs'!BF$22,'2a Aggregate costs'!BF$23,'2a Aggregate costs'!BF66)*'3a Demand'!$C$10+'2a Aggregate costs'!BF$24)</f>
        <v>-</v>
      </c>
    </row>
    <row r="42" spans="1:57" ht="12.75" customHeight="1">
      <c r="A42" s="14"/>
      <c r="B42" s="340"/>
      <c r="C42" s="108" t="s">
        <v>242</v>
      </c>
      <c r="D42" s="341"/>
      <c r="E42" s="342"/>
      <c r="F42" s="28"/>
      <c r="G42" s="106">
        <f>IF('2a Aggregate costs'!H$21="-","-",SUM('2a Aggregate costs'!H$21,'2a Aggregate costs'!H$22,'2a Aggregate costs'!H$23,'2a Aggregate costs'!H$26,'2a Aggregate costs'!H67)*'3a Demand'!$C$10+'2a Aggregate costs'!H$24)</f>
        <v>90.563452996014576</v>
      </c>
      <c r="H42" s="106">
        <f>IF('2a Aggregate costs'!I$21="-","-",SUM('2a Aggregate costs'!I$21,'2a Aggregate costs'!I$22,'2a Aggregate costs'!I$23,'2a Aggregate costs'!I$26,'2a Aggregate costs'!I67)*'3a Demand'!$C$10+'2a Aggregate costs'!I$24)</f>
        <v>90.536109416050465</v>
      </c>
      <c r="I42" s="106">
        <f>IF('2a Aggregate costs'!J$21="-","-",SUM('2a Aggregate costs'!J$21,'2a Aggregate costs'!J$22,'2a Aggregate costs'!J$23,'2a Aggregate costs'!J$26,'2a Aggregate costs'!J67)*'3a Demand'!$C$10+'2a Aggregate costs'!J$24)</f>
        <v>110.93006289475601</v>
      </c>
      <c r="J42" s="106">
        <f>IF('2a Aggregate costs'!K$21="-","-",SUM('2a Aggregate costs'!K$21,'2a Aggregate costs'!K$22,'2a Aggregate costs'!K$23,'2a Aggregate costs'!K$26,'2a Aggregate costs'!K67)*'3a Demand'!$C$10+'2a Aggregate costs'!K$24)</f>
        <v>110.82571704124992</v>
      </c>
      <c r="K42" s="106">
        <f>IF('2a Aggregate costs'!L$21="-","-",SUM('2a Aggregate costs'!L$21,'2a Aggregate costs'!L$22,'2a Aggregate costs'!L$23,'2a Aggregate costs'!L$26,'2a Aggregate costs'!L67)*'3a Demand'!$C$10+'2a Aggregate costs'!L$24)</f>
        <v>118.08640220440191</v>
      </c>
      <c r="L42" s="106">
        <f>IF('2a Aggregate costs'!M$21="-","-",SUM('2a Aggregate costs'!M$21,'2a Aggregate costs'!M$22,'2a Aggregate costs'!M$23,'2a Aggregate costs'!M$26,'2a Aggregate costs'!M67)*'3a Demand'!$C$10+'2a Aggregate costs'!M$24)</f>
        <v>118.51294599756027</v>
      </c>
      <c r="M42" s="106">
        <f>IF('2a Aggregate costs'!N$21="-","-",SUM('2a Aggregate costs'!N$21,'2a Aggregate costs'!N$22,'2a Aggregate costs'!N$23,'2a Aggregate costs'!N$26,'2a Aggregate costs'!N67)*'3a Demand'!$C$10+'2a Aggregate costs'!N$24)</f>
        <v>137.29258493285312</v>
      </c>
      <c r="N42" s="106">
        <f>IF('2a Aggregate costs'!O$21="-","-",SUM('2a Aggregate costs'!O$21,'2a Aggregate costs'!O$22,'2a Aggregate costs'!O$23,'2a Aggregate costs'!O$26,'2a Aggregate costs'!O67)*'3a Demand'!$C$10+'2a Aggregate costs'!O$24)</f>
        <v>137.38654959834642</v>
      </c>
      <c r="O42" s="84"/>
      <c r="P42" s="106">
        <f>IF('2a Aggregate costs'!Q$21="-","-",SUM('2a Aggregate costs'!Q$21,'2a Aggregate costs'!Q$22,'2a Aggregate costs'!Q$23,'2a Aggregate costs'!Q$26,'2a Aggregate costs'!Q67)*'3a Demand'!$C$10+'2a Aggregate costs'!Q$24)</f>
        <v>137.38654959834642</v>
      </c>
      <c r="Q42" s="106">
        <f>IF('2a Aggregate costs'!R$21="-","-",SUM('2a Aggregate costs'!R$21,'2a Aggregate costs'!R$22,'2a Aggregate costs'!R$23,'2a Aggregate costs'!R$26,'2a Aggregate costs'!R67)*'3a Demand'!$C$10+'2a Aggregate costs'!R$24)</f>
        <v>146.98954234980852</v>
      </c>
      <c r="R42" s="106">
        <f>IF('2a Aggregate costs'!S$21="-","-",SUM('2a Aggregate costs'!S$21,'2a Aggregate costs'!S$22,'2a Aggregate costs'!S$23,'2a Aggregate costs'!S$26,'2a Aggregate costs'!S67)*'3a Demand'!$C$10+'2a Aggregate costs'!S$24)</f>
        <v>148.79160549110014</v>
      </c>
      <c r="S42" s="106">
        <f>IF('2a Aggregate costs'!T$21="-","-",SUM('2a Aggregate costs'!T$21,'2a Aggregate costs'!T$22,'2a Aggregate costs'!T$23,'2a Aggregate costs'!T$26,'2a Aggregate costs'!T67)*'3a Demand'!$C$10+'2a Aggregate costs'!T$24)</f>
        <v>153.06114525270391</v>
      </c>
      <c r="T42" s="106">
        <f>IF('2a Aggregate costs'!U$21="-","-",SUM('2a Aggregate costs'!U$21,'2a Aggregate costs'!U$22,'2a Aggregate costs'!U$23,'2a Aggregate costs'!U$26,'2a Aggregate costs'!U67)*'3a Demand'!$C$10+'2a Aggregate costs'!U$24)</f>
        <v>152.52962101673523</v>
      </c>
      <c r="U42" s="106">
        <f>IF('2a Aggregate costs'!V$21="-","-",SUM('2a Aggregate costs'!V$21,'2a Aggregate costs'!V$22,'2a Aggregate costs'!V$23,'2a Aggregate costs'!V$26,'2a Aggregate costs'!V67)*'3a Demand'!$C$10+'2a Aggregate costs'!V$24)</f>
        <v>161.50696522673715</v>
      </c>
      <c r="V42" s="106">
        <f>IF('2a Aggregate costs'!W$21="-","-",SUM('2a Aggregate costs'!W$21,'2a Aggregate costs'!W$22,'2a Aggregate costs'!W$23,'2a Aggregate costs'!W$26,'2a Aggregate costs'!W67)*'3a Demand'!$C$10+'2a Aggregate costs'!W$24)</f>
        <v>160.76007965978201</v>
      </c>
      <c r="W42" s="106">
        <f>IF('2a Aggregate costs'!X$21="-","-",SUM('2a Aggregate costs'!X$21,'2a Aggregate costs'!X$22,'2a Aggregate costs'!X$23,'2a Aggregate costs'!X$26,'2a Aggregate costs'!X67)*'3a Demand'!$C$10+'2a Aggregate costs'!X$24)</f>
        <v>168.09955111387231</v>
      </c>
      <c r="X42" s="84"/>
      <c r="Y42" s="106">
        <f>IF('2a Aggregate costs'!Z$21="-","-",SUM('2a Aggregate costs'!Z$21,'2a Aggregate costs'!Z$22,'2a Aggregate costs'!Z$23,'2a Aggregate costs'!Z$26,'2a Aggregate costs'!Z67)*'3a Demand'!$C$10+'2a Aggregate costs'!Z$24)</f>
        <v>168.09955111387231</v>
      </c>
      <c r="Z42" s="106">
        <f>IF('2a Aggregate costs'!AA$21="-","-",SUM('2a Aggregate costs'!AA$21,'2a Aggregate costs'!AA$22,'2a Aggregate costs'!AA$23,'2a Aggregate costs'!AA$26,'2a Aggregate costs'!AA67)*'3a Demand'!$C$10+'2a Aggregate costs'!AA$24)</f>
        <v>166.51771596407809</v>
      </c>
      <c r="AA42" s="106">
        <f>IF('2a Aggregate costs'!AB$21="-","-",SUM('2a Aggregate costs'!AB$21,'2a Aggregate costs'!AB$22,'2a Aggregate costs'!AB$23,'2a Aggregate costs'!AB$26,'2a Aggregate costs'!AB67)*'3a Demand'!$C$10+'2a Aggregate costs'!AB$24)</f>
        <v>185.66540785168505</v>
      </c>
      <c r="AB42" s="106">
        <f>IF('2a Aggregate costs'!AC$21="-","-",SUM('2a Aggregate costs'!AC$21,'2a Aggregate costs'!AC$22,'2a Aggregate costs'!AC$23,'2a Aggregate costs'!AC$26,'2a Aggregate costs'!AC67)*'3a Demand'!$C$10+'2a Aggregate costs'!AC$24)</f>
        <v>185.66540785168505</v>
      </c>
      <c r="AC42" s="106">
        <f>IF('2a Aggregate costs'!AD$21="-","-",SUM('2a Aggregate costs'!AD$21,'2a Aggregate costs'!AD$22,'2a Aggregate costs'!AD$23,'2a Aggregate costs'!AD$26,'2a Aggregate costs'!AD67)*'3a Demand'!$C$10+'2a Aggregate costs'!AD$24)</f>
        <v>187.93368740564765</v>
      </c>
      <c r="AD42" s="106">
        <f>IF('2a Aggregate costs'!AE$21="-","-",SUM('2a Aggregate costs'!AE$21,'2a Aggregate costs'!AE$22,'2a Aggregate costs'!AE$23,'2a Aggregate costs'!AE$26,'2a Aggregate costs'!AE67)*'3a Demand'!$C$10+'2a Aggregate costs'!AE$24)</f>
        <v>187.93368740564765</v>
      </c>
      <c r="AE42" s="106">
        <f>IF('2a Aggregate costs'!AF$21="-","-",SUM('2a Aggregate costs'!AF$21,'2a Aggregate costs'!AF$22,'2a Aggregate costs'!AF$23,'2a Aggregate costs'!AF$26,'2a Aggregate costs'!AF67)*'3a Demand'!$C$10+'2a Aggregate costs'!AF$24)</f>
        <v>215.11682788720199</v>
      </c>
      <c r="AF42" s="106">
        <f>IF('2a Aggregate costs'!AG$21="-","-",SUM('2a Aggregate costs'!AG$21,'2a Aggregate costs'!AG$22,'2a Aggregate costs'!AG$23,'2a Aggregate costs'!AG$26,'2a Aggregate costs'!AG67)*'3a Demand'!$C$10+'2a Aggregate costs'!AG$24)</f>
        <v>215.11682788720199</v>
      </c>
      <c r="AG42" s="106">
        <f>IF('2a Aggregate costs'!AH$21="-","-",SUM('2a Aggregate costs'!AH$21,'2a Aggregate costs'!AH$22,'2a Aggregate costs'!AH$23,'2a Aggregate costs'!AH$26,'2a Aggregate costs'!AH67)*'3a Demand'!$C$10+'2a Aggregate costs'!AH$24)</f>
        <v>213.55359587463542</v>
      </c>
      <c r="AH42" s="106" t="str">
        <f>IF('2a Aggregate costs'!AI$21="-","-",SUM('2a Aggregate costs'!AI$21,'2a Aggregate costs'!AI$22,'2a Aggregate costs'!AI$23,'2a Aggregate costs'!AI67)*'3a Demand'!$C$10+'2a Aggregate costs'!AI$24)</f>
        <v>-</v>
      </c>
      <c r="AI42" s="106" t="str">
        <f>IF('2a Aggregate costs'!AJ$21="-","-",SUM('2a Aggregate costs'!AJ$21,'2a Aggregate costs'!AJ$22,'2a Aggregate costs'!AJ$23,'2a Aggregate costs'!AJ67)*'3a Demand'!$C$10+'2a Aggregate costs'!AJ$24)</f>
        <v>-</v>
      </c>
      <c r="AJ42" s="106" t="str">
        <f>IF('2a Aggregate costs'!AK$21="-","-",SUM('2a Aggregate costs'!AK$21,'2a Aggregate costs'!AK$22,'2a Aggregate costs'!AK$23,'2a Aggregate costs'!AK67)*'3a Demand'!$C$10+'2a Aggregate costs'!AK$24)</f>
        <v>-</v>
      </c>
      <c r="AK42" s="106" t="str">
        <f>IF('2a Aggregate costs'!AL$21="-","-",SUM('2a Aggregate costs'!AL$21,'2a Aggregate costs'!AL$22,'2a Aggregate costs'!AL$23,'2a Aggregate costs'!AL67)*'3a Demand'!$C$10+'2a Aggregate costs'!AL$24)</f>
        <v>-</v>
      </c>
      <c r="AL42" s="106" t="str">
        <f>IF('2a Aggregate costs'!AM$21="-","-",SUM('2a Aggregate costs'!AM$21,'2a Aggregate costs'!AM$22,'2a Aggregate costs'!AM$23,'2a Aggregate costs'!AM67)*'3a Demand'!$C$10+'2a Aggregate costs'!AM$24)</f>
        <v>-</v>
      </c>
      <c r="AM42" s="106" t="str">
        <f>IF('2a Aggregate costs'!AN$21="-","-",SUM('2a Aggregate costs'!AN$21,'2a Aggregate costs'!AN$22,'2a Aggregate costs'!AN$23,'2a Aggregate costs'!AN67)*'3a Demand'!$C$10+'2a Aggregate costs'!AN$24)</f>
        <v>-</v>
      </c>
      <c r="AN42" s="106" t="str">
        <f>IF('2a Aggregate costs'!AO$21="-","-",SUM('2a Aggregate costs'!AO$21,'2a Aggregate costs'!AO$22,'2a Aggregate costs'!AO$23,'2a Aggregate costs'!AO67)*'3a Demand'!$C$10+'2a Aggregate costs'!AO$24)</f>
        <v>-</v>
      </c>
      <c r="AO42" s="106" t="str">
        <f>IF('2a Aggregate costs'!AP$21="-","-",SUM('2a Aggregate costs'!AP$21,'2a Aggregate costs'!AP$22,'2a Aggregate costs'!AP$23,'2a Aggregate costs'!AP67)*'3a Demand'!$C$10+'2a Aggregate costs'!AP$24)</f>
        <v>-</v>
      </c>
      <c r="AP42" s="106" t="str">
        <f>IF('2a Aggregate costs'!AQ$21="-","-",SUM('2a Aggregate costs'!AQ$21,'2a Aggregate costs'!AQ$22,'2a Aggregate costs'!AQ$23,'2a Aggregate costs'!AQ67)*'3a Demand'!$C$10+'2a Aggregate costs'!AQ$24)</f>
        <v>-</v>
      </c>
      <c r="AQ42" s="106" t="str">
        <f>IF('2a Aggregate costs'!AR$21="-","-",SUM('2a Aggregate costs'!AR$21,'2a Aggregate costs'!AR$22,'2a Aggregate costs'!AR$23,'2a Aggregate costs'!AR67)*'3a Demand'!$C$10+'2a Aggregate costs'!AR$24)</f>
        <v>-</v>
      </c>
      <c r="AR42" s="106" t="str">
        <f>IF('2a Aggregate costs'!AS$21="-","-",SUM('2a Aggregate costs'!AS$21,'2a Aggregate costs'!AS$22,'2a Aggregate costs'!AS$23,'2a Aggregate costs'!AS67)*'3a Demand'!$C$10+'2a Aggregate costs'!AS$24)</f>
        <v>-</v>
      </c>
      <c r="AS42" s="106" t="str">
        <f>IF('2a Aggregate costs'!AT$21="-","-",SUM('2a Aggregate costs'!AT$21,'2a Aggregate costs'!AT$22,'2a Aggregate costs'!AT$23,'2a Aggregate costs'!AT67)*'3a Demand'!$C$10+'2a Aggregate costs'!AT$24)</f>
        <v>-</v>
      </c>
      <c r="AT42" s="106" t="str">
        <f>IF('2a Aggregate costs'!AU$21="-","-",SUM('2a Aggregate costs'!AU$21,'2a Aggregate costs'!AU$22,'2a Aggregate costs'!AU$23,'2a Aggregate costs'!AU67)*'3a Demand'!$C$10+'2a Aggregate costs'!AU$24)</f>
        <v>-</v>
      </c>
      <c r="AU42" s="106" t="str">
        <f>IF('2a Aggregate costs'!AV$21="-","-",SUM('2a Aggregate costs'!AV$21,'2a Aggregate costs'!AV$22,'2a Aggregate costs'!AV$23,'2a Aggregate costs'!AV67)*'3a Demand'!$C$10+'2a Aggregate costs'!AV$24)</f>
        <v>-</v>
      </c>
      <c r="AV42" s="106" t="str">
        <f>IF('2a Aggregate costs'!AW$21="-","-",SUM('2a Aggregate costs'!AW$21,'2a Aggregate costs'!AW$22,'2a Aggregate costs'!AW$23,'2a Aggregate costs'!AW67)*'3a Demand'!$C$10+'2a Aggregate costs'!AW$24)</f>
        <v>-</v>
      </c>
      <c r="AW42" s="106" t="str">
        <f>IF('2a Aggregate costs'!AX$21="-","-",SUM('2a Aggregate costs'!AX$21,'2a Aggregate costs'!AX$22,'2a Aggregate costs'!AX$23,'2a Aggregate costs'!AX67)*'3a Demand'!$C$10+'2a Aggregate costs'!AX$24)</f>
        <v>-</v>
      </c>
      <c r="AX42" s="106" t="str">
        <f>IF('2a Aggregate costs'!AY$21="-","-",SUM('2a Aggregate costs'!AY$21,'2a Aggregate costs'!AY$22,'2a Aggregate costs'!AY$23,'2a Aggregate costs'!AY67)*'3a Demand'!$C$10+'2a Aggregate costs'!AY$24)</f>
        <v>-</v>
      </c>
      <c r="AY42" s="106" t="str">
        <f>IF('2a Aggregate costs'!AZ$21="-","-",SUM('2a Aggregate costs'!AZ$21,'2a Aggregate costs'!AZ$22,'2a Aggregate costs'!AZ$23,'2a Aggregate costs'!AZ67)*'3a Demand'!$C$10+'2a Aggregate costs'!AZ$24)</f>
        <v>-</v>
      </c>
      <c r="AZ42" s="106" t="str">
        <f>IF('2a Aggregate costs'!BA$21="-","-",SUM('2a Aggregate costs'!BA$21,'2a Aggregate costs'!BA$22,'2a Aggregate costs'!BA$23,'2a Aggregate costs'!BA67)*'3a Demand'!$C$10+'2a Aggregate costs'!BA$24)</f>
        <v>-</v>
      </c>
      <c r="BA42" s="106" t="str">
        <f>IF('2a Aggregate costs'!BB$21="-","-",SUM('2a Aggregate costs'!BB$21,'2a Aggregate costs'!BB$22,'2a Aggregate costs'!BB$23,'2a Aggregate costs'!BB67)*'3a Demand'!$C$10+'2a Aggregate costs'!BB$24)</f>
        <v>-</v>
      </c>
      <c r="BB42" s="106" t="str">
        <f>IF('2a Aggregate costs'!BC$21="-","-",SUM('2a Aggregate costs'!BC$21,'2a Aggregate costs'!BC$22,'2a Aggregate costs'!BC$23,'2a Aggregate costs'!BC67)*'3a Demand'!$C$10+'2a Aggregate costs'!BC$24)</f>
        <v>-</v>
      </c>
      <c r="BC42" s="106" t="str">
        <f>IF('2a Aggregate costs'!BD$21="-","-",SUM('2a Aggregate costs'!BD$21,'2a Aggregate costs'!BD$22,'2a Aggregate costs'!BD$23,'2a Aggregate costs'!BD67)*'3a Demand'!$C$10+'2a Aggregate costs'!BD$24)</f>
        <v>-</v>
      </c>
      <c r="BD42" s="106" t="str">
        <f>IF('2a Aggregate costs'!BE$21="-","-",SUM('2a Aggregate costs'!BE$21,'2a Aggregate costs'!BE$22,'2a Aggregate costs'!BE$23,'2a Aggregate costs'!BE67)*'3a Demand'!$C$10+'2a Aggregate costs'!BE$24)</f>
        <v>-</v>
      </c>
      <c r="BE42" s="106" t="str">
        <f>IF('2a Aggregate costs'!BF$21="-","-",SUM('2a Aggregate costs'!BF$21,'2a Aggregate costs'!BF$22,'2a Aggregate costs'!BF$23,'2a Aggregate costs'!BF67)*'3a Demand'!$C$10+'2a Aggregate costs'!BF$24)</f>
        <v>-</v>
      </c>
    </row>
    <row r="43" spans="1:57" ht="12.75" customHeight="1">
      <c r="A43" s="14"/>
      <c r="B43" s="218" t="s">
        <v>244</v>
      </c>
      <c r="C43" s="143"/>
      <c r="D43" s="341"/>
      <c r="E43" s="342"/>
      <c r="F43" s="28"/>
      <c r="G43" s="106">
        <f>IF('2a Aggregate costs'!H$27="-","-",'2a Aggregate costs'!H27*'3a Demand'!$C$11+'2a Aggregate costs'!H28+'2a Aggregate costs'!H29)</f>
        <v>21.926269106402124</v>
      </c>
      <c r="H43" s="106">
        <f>IF('2a Aggregate costs'!I$15="-","-",'2a Aggregate costs'!I27*'3a Demand'!$C$11+'2a Aggregate costs'!I28+'2a Aggregate costs'!I29)</f>
        <v>21.926269106402124</v>
      </c>
      <c r="I43" s="106">
        <f>IF('2a Aggregate costs'!J$15="-","-",'2a Aggregate costs'!J27*'3a Demand'!$C$11+'2a Aggregate costs'!J28+'2a Aggregate costs'!J29)</f>
        <v>22.64764819235609</v>
      </c>
      <c r="J43" s="106">
        <f>IF('2a Aggregate costs'!K$15="-","-",'2a Aggregate costs'!K27*'3a Demand'!$C$11+'2a Aggregate costs'!K28+'2a Aggregate costs'!K29)</f>
        <v>22.505107470829557</v>
      </c>
      <c r="K43" s="106">
        <f>IF('2a Aggregate costs'!L$15="-","-",'2a Aggregate costs'!L27*'3a Demand'!$C$11+'2a Aggregate costs'!L28+'2a Aggregate costs'!L29)</f>
        <v>19.106297226763825</v>
      </c>
      <c r="L43" s="106">
        <f>IF('2a Aggregate costs'!M$15="-","-",'2a Aggregate costs'!M27*'3a Demand'!$C$11+'2a Aggregate costs'!M28+'2a Aggregate costs'!M29)</f>
        <v>19.106297226763825</v>
      </c>
      <c r="M43" s="106">
        <f>IF('2a Aggregate costs'!N$15="-","-",'2a Aggregate costs'!N27*'3a Demand'!$C$11+'2a Aggregate costs'!N28+'2a Aggregate costs'!N29)</f>
        <v>20.852393125569616</v>
      </c>
      <c r="N43" s="106">
        <f>IF('2a Aggregate costs'!O$15="-","-",'2a Aggregate costs'!O27*'3a Demand'!$C$11+'2a Aggregate costs'!O28+'2a Aggregate costs'!O29)</f>
        <v>20.849370287873604</v>
      </c>
      <c r="O43" s="28"/>
      <c r="P43" s="106">
        <f>IF('2a Aggregate costs'!Q$15="-","-",'2a Aggregate costs'!Q27*'3a Demand'!$C$11+'2a Aggregate costs'!Q28+'2a Aggregate costs'!Q29)</f>
        <v>20.849370287873604</v>
      </c>
      <c r="Q43" s="106">
        <f>IF('2a Aggregate costs'!R$15="-","-",'2a Aggregate costs'!R27*'3a Demand'!$C$11+'2a Aggregate costs'!R28+'2a Aggregate costs'!R29)</f>
        <v>21.503193401206047</v>
      </c>
      <c r="R43" s="106">
        <f>IF('2a Aggregate costs'!S$15="-","-",'2a Aggregate costs'!S27*'3a Demand'!$C$11+'2a Aggregate costs'!S28+'2a Aggregate costs'!S29)</f>
        <v>21.819481548965161</v>
      </c>
      <c r="S43" s="106">
        <f>IF('2a Aggregate costs'!T$15="-","-",'2a Aggregate costs'!T27*'3a Demand'!$C$11+'2a Aggregate costs'!T28+'2a Aggregate costs'!T29)</f>
        <v>25.256715910577427</v>
      </c>
      <c r="T43" s="106">
        <f>IF('2a Aggregate costs'!U$15="-","-",'2a Aggregate costs'!U27*'3a Demand'!$C$11+'2a Aggregate costs'!U28+'2a Aggregate costs'!U29)</f>
        <v>24.167303215101221</v>
      </c>
      <c r="U43" s="106">
        <f>IF('2a Aggregate costs'!V$15="-","-",'2a Aggregate costs'!V27*'3a Demand'!$C$11+'2a Aggregate costs'!V28+'2a Aggregate costs'!V29)</f>
        <v>23.962512789411701</v>
      </c>
      <c r="V43" s="106">
        <f>IF('2a Aggregate costs'!W$15="-","-",'2a Aggregate costs'!W27*'3a Demand'!$C$11+'2a Aggregate costs'!W28+'2a Aggregate costs'!W29)</f>
        <v>23.858648398084732</v>
      </c>
      <c r="W43" s="106">
        <f>IF('2a Aggregate costs'!X$15="-","-",'2a Aggregate costs'!X27*'3a Demand'!$C$11+'2a Aggregate costs'!X28+'2a Aggregate costs'!X29)</f>
        <v>33.366817904048837</v>
      </c>
      <c r="X43" s="28"/>
      <c r="Y43" s="106">
        <f>IF('2a Aggregate costs'!X$15="-","-",'2a Aggregate costs'!X27*'3a Demand'!$C$11+'2a Aggregate costs'!X28+'2a Aggregate costs'!X29)</f>
        <v>33.366817904048837</v>
      </c>
      <c r="Z43" s="106">
        <f>IF('2a Aggregate costs'!AA$15="-","-",'2a Aggregate costs'!AA27*'3a Demand'!$C$11+'2a Aggregate costs'!AA28+'2a Aggregate costs'!AA29)</f>
        <v>33.475871166766694</v>
      </c>
      <c r="AA43" s="106">
        <f>IF('2a Aggregate costs'!AB$15="-","-",'2a Aggregate costs'!AB27*'3a Demand'!$C$11+'2a Aggregate costs'!AB28+'2a Aggregate costs'!AB29)</f>
        <v>33.951682778351348</v>
      </c>
      <c r="AB43" s="106">
        <f>IF('2a Aggregate costs'!AC$15="-","-",'2a Aggregate costs'!AC27*'3a Demand'!$C$11+'2a Aggregate costs'!AC28+'2a Aggregate costs'!AC29)</f>
        <v>33.951682778351348</v>
      </c>
      <c r="AC43" s="106">
        <f>IF('2a Aggregate costs'!AD$15="-","-",'2a Aggregate costs'!AD27*'3a Demand'!$C$11+'2a Aggregate costs'!AD28+'2a Aggregate costs'!AD29)</f>
        <v>33.949548518894503</v>
      </c>
      <c r="AD43" s="106">
        <f>IF('2a Aggregate costs'!AE$15="-","-",'2a Aggregate costs'!AE27*'3a Demand'!$C$11+'2a Aggregate costs'!AE28+'2a Aggregate costs'!AE29)</f>
        <v>33.949548518894503</v>
      </c>
      <c r="AE43" s="106">
        <f>IF('2a Aggregate costs'!AF$15="-","-",'2a Aggregate costs'!AF27*'3a Demand'!$C$11+'2a Aggregate costs'!AF28+'2a Aggregate costs'!AF29)</f>
        <v>47.221804792101871</v>
      </c>
      <c r="AF43" s="106">
        <f>IF('2a Aggregate costs'!AG$15="-","-",'2a Aggregate costs'!AG27*'3a Demand'!$C$11+'2a Aggregate costs'!AG28+'2a Aggregate costs'!AG29)</f>
        <v>47.221804792101871</v>
      </c>
      <c r="AG43" s="106">
        <f>IF('2a Aggregate costs'!AH$15="-","-",'2a Aggregate costs'!AH27*'3a Demand'!$C$11+'2a Aggregate costs'!AH28+'2a Aggregate costs'!AH29)</f>
        <v>47.168940722773499</v>
      </c>
      <c r="AH43" s="106" t="str">
        <f>IF('2a Aggregate costs'!AI$15="-","-",'2a Aggregate costs'!AI27*'3a Demand'!$C$11+'2a Aggregate costs'!AI28+'2a Aggregate costs'!AI29)</f>
        <v>-</v>
      </c>
      <c r="AI43" s="106" t="str">
        <f>IF('2a Aggregate costs'!AJ$15="-","-",'2a Aggregate costs'!AJ27*'3a Demand'!$C$11+'2a Aggregate costs'!AJ28+'2a Aggregate costs'!AJ29)</f>
        <v>-</v>
      </c>
      <c r="AJ43" s="106" t="str">
        <f>IF('2a Aggregate costs'!AK$15="-","-",'2a Aggregate costs'!AK27*'3a Demand'!$C$11+'2a Aggregate costs'!AK28+'2a Aggregate costs'!AK29)</f>
        <v>-</v>
      </c>
      <c r="AK43" s="106" t="str">
        <f>IF('2a Aggregate costs'!AL$15="-","-",'2a Aggregate costs'!AL27*'3a Demand'!$C$11+'2a Aggregate costs'!AL28+'2a Aggregate costs'!AL29)</f>
        <v>-</v>
      </c>
      <c r="AL43" s="106" t="str">
        <f>IF('2a Aggregate costs'!AM$15="-","-",'2a Aggregate costs'!AM27*'3a Demand'!$C$11+'2a Aggregate costs'!AM28+'2a Aggregate costs'!AM29)</f>
        <v>-</v>
      </c>
      <c r="AM43" s="106" t="str">
        <f>IF('2a Aggregate costs'!AN$15="-","-",'2a Aggregate costs'!AN27*'3a Demand'!$C$11+'2a Aggregate costs'!AN28+'2a Aggregate costs'!AN29)</f>
        <v>-</v>
      </c>
      <c r="AN43" s="106" t="str">
        <f>IF('2a Aggregate costs'!AO$15="-","-",'2a Aggregate costs'!AO27*'3a Demand'!$C$11+'2a Aggregate costs'!AO28+'2a Aggregate costs'!AO29)</f>
        <v>-</v>
      </c>
      <c r="AO43" s="106" t="str">
        <f>IF('2a Aggregate costs'!AP$15="-","-",'2a Aggregate costs'!AP27*'3a Demand'!$C$11+'2a Aggregate costs'!AP28+'2a Aggregate costs'!AP29)</f>
        <v>-</v>
      </c>
      <c r="AP43" s="106" t="str">
        <f>IF('2a Aggregate costs'!AQ$15="-","-",'2a Aggregate costs'!AQ27*'3a Demand'!$C$11+'2a Aggregate costs'!AQ28+'2a Aggregate costs'!AQ29)</f>
        <v>-</v>
      </c>
      <c r="AQ43" s="106" t="str">
        <f>IF('2a Aggregate costs'!AR$15="-","-",'2a Aggregate costs'!AR27*'3a Demand'!$C$11+'2a Aggregate costs'!AR28+'2a Aggregate costs'!AR29)</f>
        <v>-</v>
      </c>
      <c r="AR43" s="106" t="str">
        <f>IF('2a Aggregate costs'!AS$15="-","-",'2a Aggregate costs'!AS27*'3a Demand'!$C$11+'2a Aggregate costs'!AS28+'2a Aggregate costs'!AS29)</f>
        <v>-</v>
      </c>
      <c r="AS43" s="106" t="str">
        <f>IF('2a Aggregate costs'!AT$15="-","-",'2a Aggregate costs'!AT27*'3a Demand'!$C$11+'2a Aggregate costs'!AT28+'2a Aggregate costs'!AT29)</f>
        <v>-</v>
      </c>
      <c r="AT43" s="106" t="str">
        <f>IF('2a Aggregate costs'!AU$15="-","-",'2a Aggregate costs'!AU27*'3a Demand'!$C$11+'2a Aggregate costs'!AU28+'2a Aggregate costs'!AU29)</f>
        <v>-</v>
      </c>
      <c r="AU43" s="106" t="str">
        <f>IF('2a Aggregate costs'!AV$15="-","-",'2a Aggregate costs'!AV27*'3a Demand'!$C$11+'2a Aggregate costs'!AV28+'2a Aggregate costs'!AV29)</f>
        <v>-</v>
      </c>
      <c r="AV43" s="106" t="str">
        <f>IF('2a Aggregate costs'!AW$15="-","-",'2a Aggregate costs'!AW27*'3a Demand'!$C$11+'2a Aggregate costs'!AW28+'2a Aggregate costs'!AW29)</f>
        <v>-</v>
      </c>
      <c r="AW43" s="106" t="str">
        <f>IF('2a Aggregate costs'!AX$15="-","-",'2a Aggregate costs'!AX27*'3a Demand'!$C$11+'2a Aggregate costs'!AX28+'2a Aggregate costs'!AX29)</f>
        <v>-</v>
      </c>
      <c r="AX43" s="106" t="str">
        <f>IF('2a Aggregate costs'!AY$15="-","-",'2a Aggregate costs'!AY27*'3a Demand'!$C$11+'2a Aggregate costs'!AY28+'2a Aggregate costs'!AY29)</f>
        <v>-</v>
      </c>
      <c r="AY43" s="106" t="str">
        <f>IF('2a Aggregate costs'!AZ$15="-","-",'2a Aggregate costs'!AZ27*'3a Demand'!$C$11+'2a Aggregate costs'!AZ28+'2a Aggregate costs'!AZ29)</f>
        <v>-</v>
      </c>
      <c r="AZ43" s="106" t="str">
        <f>IF('2a Aggregate costs'!BA$15="-","-",'2a Aggregate costs'!BA27*'3a Demand'!$C$11+'2a Aggregate costs'!BA28+'2a Aggregate costs'!BA29)</f>
        <v>-</v>
      </c>
      <c r="BA43" s="106" t="str">
        <f>IF('2a Aggregate costs'!BB$15="-","-",'2a Aggregate costs'!BB27*'3a Demand'!$C$11+'2a Aggregate costs'!BB28+'2a Aggregate costs'!BB29)</f>
        <v>-</v>
      </c>
      <c r="BB43" s="106" t="str">
        <f>IF('2a Aggregate costs'!BC$15="-","-",'2a Aggregate costs'!BC27*'3a Demand'!$C$11+'2a Aggregate costs'!BC28+'2a Aggregate costs'!BC29)</f>
        <v>-</v>
      </c>
      <c r="BC43" s="106" t="str">
        <f>IF('2a Aggregate costs'!BD$15="-","-",'2a Aggregate costs'!BD27*'3a Demand'!$C$11+'2a Aggregate costs'!BD28+'2a Aggregate costs'!BD29)</f>
        <v>-</v>
      </c>
      <c r="BD43" s="106" t="str">
        <f>IF('2a Aggregate costs'!BE$15="-","-",'2a Aggregate costs'!BE27*'3a Demand'!$C$11+'2a Aggregate costs'!BE28+'2a Aggregate costs'!BE29)</f>
        <v>-</v>
      </c>
      <c r="BE43" s="106" t="str">
        <f>IF('2a Aggregate costs'!BF$15="-","-",'2a Aggregate costs'!BF27*'3a Demand'!$C$11+'2a Aggregate costs'!BF28+'2a Aggregate costs'!BF29)</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245</v>
      </c>
    </row>
    <row r="46" spans="1:57" s="14" customFormat="1"/>
    <row r="47" spans="1:57">
      <c r="A47" s="14"/>
      <c r="B47" s="343" t="s">
        <v>87</v>
      </c>
      <c r="C47" s="352" t="s">
        <v>246</v>
      </c>
      <c r="D47" s="344" t="s">
        <v>89</v>
      </c>
      <c r="E47" s="358"/>
      <c r="F47" s="84"/>
      <c r="G47" s="346" t="s">
        <v>90</v>
      </c>
      <c r="H47" s="347"/>
      <c r="I47" s="347"/>
      <c r="J47" s="347"/>
      <c r="K47" s="347"/>
      <c r="L47" s="347"/>
      <c r="M47" s="347"/>
      <c r="N47" s="348"/>
      <c r="O47" s="136"/>
      <c r="P47" s="229" t="s">
        <v>91</v>
      </c>
      <c r="Q47" s="230"/>
      <c r="R47" s="230"/>
      <c r="S47" s="230"/>
      <c r="T47" s="230"/>
      <c r="U47" s="230"/>
      <c r="V47" s="230"/>
      <c r="W47" s="230"/>
      <c r="X47" s="84"/>
      <c r="Y47" s="230"/>
      <c r="Z47" s="230"/>
      <c r="AA47" s="230"/>
      <c r="AB47" s="230"/>
      <c r="AC47" s="231"/>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1"/>
    </row>
    <row r="48" spans="1:57" ht="12.75" customHeight="1">
      <c r="A48" s="14"/>
      <c r="B48" s="343"/>
      <c r="C48" s="353"/>
      <c r="D48" s="344"/>
      <c r="E48" s="359"/>
      <c r="F48" s="84"/>
      <c r="G48" s="349" t="s">
        <v>92</v>
      </c>
      <c r="H48" s="350"/>
      <c r="I48" s="350"/>
      <c r="J48" s="350"/>
      <c r="K48" s="350"/>
      <c r="L48" s="350"/>
      <c r="M48" s="350"/>
      <c r="N48" s="351"/>
      <c r="O48" s="136"/>
      <c r="P48" s="232" t="s">
        <v>93</v>
      </c>
      <c r="Q48" s="233"/>
      <c r="R48" s="233"/>
      <c r="S48" s="233"/>
      <c r="T48" s="233"/>
      <c r="U48" s="233"/>
      <c r="V48" s="233"/>
      <c r="W48" s="233"/>
      <c r="X48" s="84"/>
      <c r="Y48" s="233"/>
      <c r="Z48" s="233"/>
      <c r="AA48" s="233"/>
      <c r="AB48" s="233"/>
      <c r="AC48" s="234"/>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4"/>
    </row>
    <row r="49" spans="1:57" ht="25.5" customHeight="1">
      <c r="A49" s="14"/>
      <c r="B49" s="343"/>
      <c r="C49" s="353"/>
      <c r="D49" s="344"/>
      <c r="E49" s="97" t="s">
        <v>94</v>
      </c>
      <c r="F49" s="84"/>
      <c r="G49" s="33" t="s">
        <v>95</v>
      </c>
      <c r="H49" s="33" t="s">
        <v>96</v>
      </c>
      <c r="I49" s="33" t="s">
        <v>97</v>
      </c>
      <c r="J49" s="33" t="s">
        <v>98</v>
      </c>
      <c r="K49" s="33" t="s">
        <v>99</v>
      </c>
      <c r="L49" s="34" t="s">
        <v>100</v>
      </c>
      <c r="M49" s="33" t="s">
        <v>101</v>
      </c>
      <c r="N49" s="33" t="s">
        <v>102</v>
      </c>
      <c r="O49" s="84"/>
      <c r="P49" s="29" t="s">
        <v>103</v>
      </c>
      <c r="Q49" s="29" t="s">
        <v>104</v>
      </c>
      <c r="R49" s="29" t="s">
        <v>105</v>
      </c>
      <c r="S49" s="35" t="s">
        <v>106</v>
      </c>
      <c r="T49" s="29" t="s">
        <v>107</v>
      </c>
      <c r="U49" s="29" t="s">
        <v>108</v>
      </c>
      <c r="V49" s="29" t="s">
        <v>109</v>
      </c>
      <c r="W49" s="29" t="s">
        <v>110</v>
      </c>
      <c r="X49" s="84"/>
      <c r="Y49" s="29" t="s">
        <v>247</v>
      </c>
      <c r="Z49" s="29" t="s">
        <v>248</v>
      </c>
      <c r="AA49" s="29" t="s">
        <v>112</v>
      </c>
      <c r="AB49" s="29" t="s">
        <v>249</v>
      </c>
      <c r="AC49" s="264" t="s">
        <v>113</v>
      </c>
      <c r="AD49" s="264" t="s">
        <v>113</v>
      </c>
      <c r="AE49" s="265" t="s">
        <v>114</v>
      </c>
      <c r="AF49" s="263" t="s">
        <v>114</v>
      </c>
      <c r="AG49" s="263" t="s">
        <v>115</v>
      </c>
      <c r="AH49" s="263" t="s">
        <v>115</v>
      </c>
      <c r="AI49" s="263" t="s">
        <v>116</v>
      </c>
      <c r="AJ49" s="263" t="s">
        <v>116</v>
      </c>
      <c r="AK49" s="263" t="s">
        <v>117</v>
      </c>
      <c r="AL49" s="263" t="s">
        <v>117</v>
      </c>
      <c r="AM49" s="263" t="s">
        <v>118</v>
      </c>
      <c r="AN49" s="263" t="s">
        <v>118</v>
      </c>
      <c r="AO49" s="263" t="s">
        <v>119</v>
      </c>
      <c r="AP49" s="263" t="s">
        <v>119</v>
      </c>
      <c r="AQ49" s="263" t="s">
        <v>120</v>
      </c>
      <c r="AR49" s="263" t="s">
        <v>120</v>
      </c>
      <c r="AS49" s="263" t="s">
        <v>121</v>
      </c>
      <c r="AT49" s="263" t="s">
        <v>121</v>
      </c>
      <c r="AU49" s="263" t="s">
        <v>122</v>
      </c>
      <c r="AV49" s="263" t="s">
        <v>122</v>
      </c>
      <c r="AW49" s="263" t="s">
        <v>123</v>
      </c>
      <c r="AX49" s="263" t="s">
        <v>123</v>
      </c>
      <c r="AY49" s="263" t="s">
        <v>124</v>
      </c>
      <c r="AZ49" s="263" t="s">
        <v>124</v>
      </c>
      <c r="BA49" s="263" t="s">
        <v>125</v>
      </c>
      <c r="BB49" s="263" t="s">
        <v>125</v>
      </c>
      <c r="BC49" s="263" t="s">
        <v>126</v>
      </c>
      <c r="BD49" s="263" t="s">
        <v>126</v>
      </c>
      <c r="BE49" s="263" t="s">
        <v>127</v>
      </c>
    </row>
    <row r="50" spans="1:57" ht="25.5" customHeight="1">
      <c r="A50" s="14"/>
      <c r="B50" s="343"/>
      <c r="C50" s="353"/>
      <c r="D50" s="344"/>
      <c r="E50" s="97" t="s">
        <v>94</v>
      </c>
      <c r="F50" s="84"/>
      <c r="G50" s="33" t="s">
        <v>95</v>
      </c>
      <c r="H50" s="33" t="s">
        <v>96</v>
      </c>
      <c r="I50" s="33" t="s">
        <v>97</v>
      </c>
      <c r="J50" s="33" t="s">
        <v>98</v>
      </c>
      <c r="K50" s="33" t="s">
        <v>99</v>
      </c>
      <c r="L50" s="34" t="s">
        <v>100</v>
      </c>
      <c r="M50" s="33" t="s">
        <v>101</v>
      </c>
      <c r="N50" s="33" t="s">
        <v>102</v>
      </c>
      <c r="O50" s="84"/>
      <c r="P50" s="29" t="s">
        <v>103</v>
      </c>
      <c r="Q50" s="29" t="s">
        <v>104</v>
      </c>
      <c r="R50" s="29" t="s">
        <v>105</v>
      </c>
      <c r="S50" s="35" t="s">
        <v>106</v>
      </c>
      <c r="T50" s="29" t="s">
        <v>107</v>
      </c>
      <c r="U50" s="29" t="s">
        <v>108</v>
      </c>
      <c r="V50" s="29" t="s">
        <v>109</v>
      </c>
      <c r="W50" s="29" t="s">
        <v>110</v>
      </c>
      <c r="X50" s="84"/>
      <c r="Y50" s="29" t="s">
        <v>250</v>
      </c>
      <c r="Z50" s="29" t="s">
        <v>128</v>
      </c>
      <c r="AA50" s="29" t="s">
        <v>112</v>
      </c>
      <c r="AB50" s="29" t="s">
        <v>129</v>
      </c>
      <c r="AC50" s="29" t="s">
        <v>130</v>
      </c>
      <c r="AD50" s="29" t="s">
        <v>131</v>
      </c>
      <c r="AE50" s="29" t="s">
        <v>132</v>
      </c>
      <c r="AF50" s="29" t="s">
        <v>133</v>
      </c>
      <c r="AG50" s="29" t="s">
        <v>134</v>
      </c>
      <c r="AH50" s="29" t="s">
        <v>135</v>
      </c>
      <c r="AI50" s="29" t="s">
        <v>136</v>
      </c>
      <c r="AJ50" s="29" t="s">
        <v>137</v>
      </c>
      <c r="AK50" s="29" t="s">
        <v>138</v>
      </c>
      <c r="AL50" s="29" t="s">
        <v>139</v>
      </c>
      <c r="AM50" s="29" t="s">
        <v>140</v>
      </c>
      <c r="AN50" s="29" t="s">
        <v>141</v>
      </c>
      <c r="AO50" s="29" t="s">
        <v>142</v>
      </c>
      <c r="AP50" s="29" t="s">
        <v>143</v>
      </c>
      <c r="AQ50" s="29" t="s">
        <v>144</v>
      </c>
      <c r="AR50" s="29" t="s">
        <v>145</v>
      </c>
      <c r="AS50" s="29" t="s">
        <v>146</v>
      </c>
      <c r="AT50" s="29" t="s">
        <v>147</v>
      </c>
      <c r="AU50" s="29" t="s">
        <v>148</v>
      </c>
      <c r="AV50" s="29" t="s">
        <v>149</v>
      </c>
      <c r="AW50" s="29" t="s">
        <v>150</v>
      </c>
      <c r="AX50" s="29" t="s">
        <v>151</v>
      </c>
      <c r="AY50" s="29" t="s">
        <v>152</v>
      </c>
      <c r="AZ50" s="29" t="s">
        <v>153</v>
      </c>
      <c r="BA50" s="29" t="s">
        <v>154</v>
      </c>
      <c r="BB50" s="29" t="s">
        <v>155</v>
      </c>
      <c r="BC50" s="29" t="s">
        <v>156</v>
      </c>
      <c r="BD50" s="29" t="s">
        <v>157</v>
      </c>
      <c r="BE50" s="29" t="s">
        <v>158</v>
      </c>
    </row>
    <row r="51" spans="1:57" ht="12.75" customHeight="1">
      <c r="A51" s="14"/>
      <c r="B51" s="343"/>
      <c r="C51" s="353"/>
      <c r="D51" s="344"/>
      <c r="E51" s="97" t="s">
        <v>159</v>
      </c>
      <c r="F51" s="84"/>
      <c r="G51" s="31" t="s">
        <v>160</v>
      </c>
      <c r="H51" s="31" t="s">
        <v>161</v>
      </c>
      <c r="I51" s="31" t="s">
        <v>162</v>
      </c>
      <c r="J51" s="31" t="s">
        <v>163</v>
      </c>
      <c r="K51" s="31" t="s">
        <v>164</v>
      </c>
      <c r="L51" s="32" t="s">
        <v>165</v>
      </c>
      <c r="M51" s="31" t="s">
        <v>166</v>
      </c>
      <c r="N51" s="31" t="s">
        <v>167</v>
      </c>
      <c r="O51" s="84"/>
      <c r="P51" s="31" t="s">
        <v>168</v>
      </c>
      <c r="Q51" s="31" t="s">
        <v>169</v>
      </c>
      <c r="R51" s="31" t="s">
        <v>170</v>
      </c>
      <c r="S51" s="36" t="s">
        <v>171</v>
      </c>
      <c r="T51" s="31" t="s">
        <v>172</v>
      </c>
      <c r="U51" s="31" t="s">
        <v>173</v>
      </c>
      <c r="V51" s="31" t="s">
        <v>174</v>
      </c>
      <c r="W51" s="31" t="s">
        <v>175</v>
      </c>
      <c r="X51" s="84"/>
      <c r="Y51" s="31" t="s">
        <v>176</v>
      </c>
      <c r="Z51" s="31" t="s">
        <v>177</v>
      </c>
      <c r="AA51" s="31" t="s">
        <v>178</v>
      </c>
      <c r="AB51" s="31" t="s">
        <v>179</v>
      </c>
      <c r="AC51" s="31" t="s">
        <v>180</v>
      </c>
      <c r="AD51" s="31" t="s">
        <v>181</v>
      </c>
      <c r="AE51" s="31" t="s">
        <v>182</v>
      </c>
      <c r="AF51" s="31" t="s">
        <v>183</v>
      </c>
      <c r="AG51" s="31" t="s">
        <v>184</v>
      </c>
      <c r="AH51" s="31" t="s">
        <v>185</v>
      </c>
      <c r="AI51" s="31" t="s">
        <v>186</v>
      </c>
      <c r="AJ51" s="31" t="s">
        <v>187</v>
      </c>
      <c r="AK51" s="31" t="s">
        <v>188</v>
      </c>
      <c r="AL51" s="31" t="s">
        <v>189</v>
      </c>
      <c r="AM51" s="31" t="s">
        <v>190</v>
      </c>
      <c r="AN51" s="31" t="s">
        <v>191</v>
      </c>
      <c r="AO51" s="31" t="s">
        <v>192</v>
      </c>
      <c r="AP51" s="31" t="s">
        <v>193</v>
      </c>
      <c r="AQ51" s="31" t="s">
        <v>194</v>
      </c>
      <c r="AR51" s="31" t="s">
        <v>195</v>
      </c>
      <c r="AS51" s="31" t="s">
        <v>196</v>
      </c>
      <c r="AT51" s="31" t="s">
        <v>197</v>
      </c>
      <c r="AU51" s="31" t="s">
        <v>198</v>
      </c>
      <c r="AV51" s="31" t="s">
        <v>199</v>
      </c>
      <c r="AW51" s="31" t="s">
        <v>200</v>
      </c>
      <c r="AX51" s="31" t="s">
        <v>201</v>
      </c>
      <c r="AY51" s="31" t="s">
        <v>202</v>
      </c>
      <c r="AZ51" s="31" t="s">
        <v>203</v>
      </c>
      <c r="BA51" s="31" t="s">
        <v>204</v>
      </c>
      <c r="BB51" s="31" t="s">
        <v>205</v>
      </c>
      <c r="BC51" s="31" t="s">
        <v>206</v>
      </c>
      <c r="BD51" s="31" t="s">
        <v>207</v>
      </c>
      <c r="BE51" s="31" t="s">
        <v>208</v>
      </c>
    </row>
    <row r="52" spans="1:57" ht="30.75" customHeight="1">
      <c r="A52" s="14"/>
      <c r="B52" s="343"/>
      <c r="C52" s="354"/>
      <c r="D52" s="344"/>
      <c r="E52" s="139" t="s">
        <v>209</v>
      </c>
      <c r="F52" s="84"/>
      <c r="G52" s="29" t="s">
        <v>210</v>
      </c>
      <c r="H52" s="29" t="s">
        <v>210</v>
      </c>
      <c r="I52" s="29" t="s">
        <v>211</v>
      </c>
      <c r="J52" s="29" t="s">
        <v>211</v>
      </c>
      <c r="K52" s="29" t="s">
        <v>212</v>
      </c>
      <c r="L52" s="30" t="s">
        <v>212</v>
      </c>
      <c r="M52" s="29" t="s">
        <v>213</v>
      </c>
      <c r="N52" s="29" t="s">
        <v>213</v>
      </c>
      <c r="O52" s="84"/>
      <c r="P52" s="29" t="s">
        <v>214</v>
      </c>
      <c r="Q52" s="29" t="s">
        <v>215</v>
      </c>
      <c r="R52" s="29" t="s">
        <v>215</v>
      </c>
      <c r="S52" s="35" t="s">
        <v>216</v>
      </c>
      <c r="T52" s="29" t="s">
        <v>216</v>
      </c>
      <c r="U52" s="29" t="s">
        <v>217</v>
      </c>
      <c r="V52" s="29" t="s">
        <v>217</v>
      </c>
      <c r="W52" s="29" t="s">
        <v>218</v>
      </c>
      <c r="X52" s="84"/>
      <c r="Y52" s="29" t="s">
        <v>251</v>
      </c>
      <c r="Z52" s="29" t="s">
        <v>218</v>
      </c>
      <c r="AA52" s="29" t="s">
        <v>219</v>
      </c>
      <c r="AB52" s="29" t="s">
        <v>219</v>
      </c>
      <c r="AC52" s="29" t="s">
        <v>219</v>
      </c>
      <c r="AD52" s="29" t="s">
        <v>219</v>
      </c>
      <c r="AE52" s="29" t="s">
        <v>220</v>
      </c>
      <c r="AF52" s="29" t="s">
        <v>220</v>
      </c>
      <c r="AG52" s="29" t="s">
        <v>220</v>
      </c>
      <c r="AH52" s="29" t="s">
        <v>220</v>
      </c>
      <c r="AI52" s="29" t="s">
        <v>221</v>
      </c>
      <c r="AJ52" s="29" t="s">
        <v>221</v>
      </c>
      <c r="AK52" s="29" t="s">
        <v>221</v>
      </c>
      <c r="AL52" s="29" t="s">
        <v>221</v>
      </c>
      <c r="AM52" s="29" t="s">
        <v>222</v>
      </c>
      <c r="AN52" s="29" t="s">
        <v>222</v>
      </c>
      <c r="AO52" s="29" t="s">
        <v>222</v>
      </c>
      <c r="AP52" s="29" t="s">
        <v>222</v>
      </c>
      <c r="AQ52" s="29" t="s">
        <v>223</v>
      </c>
      <c r="AR52" s="29" t="s">
        <v>223</v>
      </c>
      <c r="AS52" s="29" t="s">
        <v>223</v>
      </c>
      <c r="AT52" s="29" t="s">
        <v>223</v>
      </c>
      <c r="AU52" s="29" t="s">
        <v>224</v>
      </c>
      <c r="AV52" s="29" t="s">
        <v>224</v>
      </c>
      <c r="AW52" s="29" t="s">
        <v>224</v>
      </c>
      <c r="AX52" s="29" t="s">
        <v>224</v>
      </c>
      <c r="AY52" s="29" t="s">
        <v>225</v>
      </c>
      <c r="AZ52" s="29" t="s">
        <v>225</v>
      </c>
      <c r="BA52" s="29" t="s">
        <v>225</v>
      </c>
      <c r="BB52" s="29" t="s">
        <v>225</v>
      </c>
      <c r="BC52" s="29" t="s">
        <v>226</v>
      </c>
      <c r="BD52" s="29" t="s">
        <v>226</v>
      </c>
      <c r="BE52" s="29" t="s">
        <v>226</v>
      </c>
    </row>
    <row r="53" spans="1:57" ht="12.75" customHeight="1">
      <c r="A53" s="14"/>
      <c r="B53" s="360" t="s">
        <v>227</v>
      </c>
      <c r="C53" s="145" t="s">
        <v>252</v>
      </c>
      <c r="D53" s="223" t="s">
        <v>253</v>
      </c>
      <c r="E53" s="355"/>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costs'!X15</f>
        <v>25.836025060581413</v>
      </c>
      <c r="Z53" s="138">
        <f>'2a Aggregate costs'!AA15</f>
        <v>25.964079999999999</v>
      </c>
      <c r="AA53" s="138">
        <f>'2a Aggregate costs'!AB15</f>
        <v>27.675689999999996</v>
      </c>
      <c r="AB53" s="138">
        <f>'2a Aggregate costs'!AC15</f>
        <v>27.675689999999996</v>
      </c>
      <c r="AC53" s="138">
        <f>'2a Aggregate costs'!AD15</f>
        <v>27.675689999999996</v>
      </c>
      <c r="AD53" s="138">
        <f>'2a Aggregate costs'!AE15</f>
        <v>27.675689999999996</v>
      </c>
      <c r="AE53" s="138">
        <f>'2a Aggregate costs'!AF15</f>
        <v>31.782430000000002</v>
      </c>
      <c r="AF53" s="138">
        <f>'2a Aggregate costs'!AG15</f>
        <v>31.782430000000002</v>
      </c>
      <c r="AG53" s="138">
        <f>'2a Aggregate costs'!AH15</f>
        <v>31.782430000000002</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61"/>
      <c r="C54" s="145" t="s">
        <v>254</v>
      </c>
      <c r="D54" s="223" t="s">
        <v>253</v>
      </c>
      <c r="E54" s="356"/>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costs'!X16</f>
        <v>6.0338953603312691</v>
      </c>
      <c r="Z54" s="138">
        <f>'2a Aggregate costs'!AA16</f>
        <v>5.6258217510753665</v>
      </c>
      <c r="AA54" s="138">
        <f>'2a Aggregate costs'!AB16</f>
        <v>6.4495151998345062</v>
      </c>
      <c r="AB54" s="138">
        <f>'2a Aggregate costs'!AC16</f>
        <v>6.4495151998345062</v>
      </c>
      <c r="AC54" s="138">
        <f>'2a Aggregate costs'!AD16</f>
        <v>7.0332667280287327</v>
      </c>
      <c r="AD54" s="138">
        <f>'2a Aggregate costs'!AE16</f>
        <v>7.0332667280287327</v>
      </c>
      <c r="AE54" s="138">
        <f>'2a Aggregate costs'!AF16</f>
        <v>7.6390917056492249</v>
      </c>
      <c r="AF54" s="138">
        <f>'2a Aggregate costs'!AG16</f>
        <v>7.6390917056492249</v>
      </c>
      <c r="AG54" s="138">
        <f>'2a Aggregate costs'!AH16</f>
        <v>7.3166734556066801</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61"/>
      <c r="C55" s="145" t="s">
        <v>255</v>
      </c>
      <c r="D55" s="223" t="s">
        <v>253</v>
      </c>
      <c r="E55" s="356"/>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costs'!X17</f>
        <v>5.3948055674536768</v>
      </c>
      <c r="Z55" s="138">
        <f>'2a Aggregate costs'!AA17</f>
        <v>5.2411778994660096</v>
      </c>
      <c r="AA55" s="138">
        <f>'2a Aggregate costs'!AB17</f>
        <v>7.1239252389941949</v>
      </c>
      <c r="AB55" s="138">
        <f>'2a Aggregate costs'!AC17</f>
        <v>7.1239252389941949</v>
      </c>
      <c r="AC55" s="138">
        <f>'2a Aggregate costs'!AD17</f>
        <v>7.1232700997361986</v>
      </c>
      <c r="AD55" s="138">
        <f>'2a Aggregate costs'!AE17</f>
        <v>7.1232700997361986</v>
      </c>
      <c r="AE55" s="138">
        <f>'2a Aggregate costs'!AF17</f>
        <v>8.6993291234543246</v>
      </c>
      <c r="AF55" s="138">
        <f>'2a Aggregate costs'!AG17</f>
        <v>8.6993291234543246</v>
      </c>
      <c r="AG55" s="138">
        <f>'2a Aggregate costs'!AH17</f>
        <v>8.6865294843491405</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61"/>
      <c r="C56" s="145" t="s">
        <v>256</v>
      </c>
      <c r="D56" s="223" t="s">
        <v>257</v>
      </c>
      <c r="E56" s="356"/>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costs'!X18</f>
        <v>9.6262235975887975</v>
      </c>
      <c r="Z56" s="138">
        <f>'2a Aggregate costs'!AA18</f>
        <v>9.9504863797742438</v>
      </c>
      <c r="AA56" s="138">
        <f>'2a Aggregate costs'!AB18</f>
        <v>10.298637820906499</v>
      </c>
      <c r="AB56" s="138">
        <f>'2a Aggregate costs'!AC18</f>
        <v>10.298637820906499</v>
      </c>
      <c r="AC56" s="138">
        <f>'2a Aggregate costs'!AD18</f>
        <v>10.298637820906499</v>
      </c>
      <c r="AD56" s="138">
        <f>'2a Aggregate costs'!AE18</f>
        <v>10.298637820906499</v>
      </c>
      <c r="AE56" s="138">
        <f>'2a Aggregate costs'!AF18</f>
        <v>10.909265371253545</v>
      </c>
      <c r="AF56" s="138">
        <f>'2a Aggregate costs'!AG18</f>
        <v>10.909265371253545</v>
      </c>
      <c r="AG56" s="138">
        <f>'2a Aggregate costs'!AH18</f>
        <v>10.909265371253545</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61"/>
      <c r="C57" s="145" t="s">
        <v>258</v>
      </c>
      <c r="D57" s="223" t="s">
        <v>253</v>
      </c>
      <c r="E57" s="356"/>
      <c r="F57" s="28"/>
      <c r="G57" s="138">
        <f>IF('2a Aggregate costs'!H40="-","-",AVERAGE('2a Aggregate costs'!H40:H53))</f>
        <v>0.23787266062646714</v>
      </c>
      <c r="H57" s="138">
        <f>IF('2a Aggregate costs'!I40="-","-",AVERAGE('2a Aggregate costs'!I40:I53))</f>
        <v>0.23405804107669168</v>
      </c>
      <c r="I57" s="138">
        <f>IF('2a Aggregate costs'!J40="-","-",AVERAGE('2a Aggregate costs'!J40:J53))</f>
        <v>0.23967543406253228</v>
      </c>
      <c r="J57" s="138">
        <f>IF('2a Aggregate costs'!K40="-","-",AVERAGE('2a Aggregate costs'!K40:K53))</f>
        <v>0.25005905270741374</v>
      </c>
      <c r="K57" s="138">
        <f>IF('2a Aggregate costs'!L40="-","-",AVERAGE('2a Aggregate costs'!L40:L53))</f>
        <v>0.25456011565614728</v>
      </c>
      <c r="L57" s="138">
        <f>IF('2a Aggregate costs'!M40="-","-",AVERAGE('2a Aggregate costs'!M40:M53))</f>
        <v>0.24991850328092774</v>
      </c>
      <c r="M57" s="138">
        <f>IF('2a Aggregate costs'!N40="-","-",AVERAGE('2a Aggregate costs'!N40:N53))</f>
        <v>0.25930699580357647</v>
      </c>
      <c r="N57" s="138">
        <f>IF('2a Aggregate costs'!O40="-","-",AVERAGE('2a Aggregate costs'!O40:O53))</f>
        <v>0.26500879895363916</v>
      </c>
      <c r="O57" s="28"/>
      <c r="P57" s="138">
        <f>IF('2a Aggregate costs'!Q40="-","-",AVERAGE('2a Aggregate costs'!Q40:Q53))</f>
        <v>0.26500879895363916</v>
      </c>
      <c r="Q57" s="138">
        <f>IF('2a Aggregate costs'!R40="-","-",AVERAGE('2a Aggregate costs'!R40:R53))</f>
        <v>0.27408717862375309</v>
      </c>
      <c r="R57" s="138">
        <f>IF('2a Aggregate costs'!S40="-","-",AVERAGE('2a Aggregate costs'!S40:S53))</f>
        <v>0.2839334741516375</v>
      </c>
      <c r="S57" s="138">
        <f>IF('2a Aggregate costs'!T40="-","-",AVERAGE('2a Aggregate costs'!T40:T53))</f>
        <v>0.29248246799623245</v>
      </c>
      <c r="T57" s="138">
        <f>IF('2a Aggregate costs'!U40="-","-",AVERAGE('2a Aggregate costs'!U40:U53))</f>
        <v>0.3295656989188761</v>
      </c>
      <c r="U57" s="138">
        <f>IF('2a Aggregate costs'!V40="-","-",AVERAGE('2a Aggregate costs'!V40:V53))</f>
        <v>0.46926337075289293</v>
      </c>
      <c r="V57" s="138">
        <f>IF('2a Aggregate costs'!W40="-","-",AVERAGE('2a Aggregate costs'!W40:W53))</f>
        <v>0.43719761103565702</v>
      </c>
      <c r="W57" s="138">
        <f>IF('2a Aggregate costs'!X40="-","-",AVERAGE('2a Aggregate costs'!X40:X53))</f>
        <v>0.45886420375052539</v>
      </c>
      <c r="X57" s="28"/>
      <c r="Y57" s="138">
        <f>IF('2a Aggregate costs'!X40="-","-",AVERAGE('2a Aggregate costs'!X40:X53))</f>
        <v>0.45886420375052539</v>
      </c>
      <c r="Z57" s="138">
        <f>IF('2a Aggregate costs'!AA40="-","-",AVERAGE('2a Aggregate costs'!AA40:AA53))</f>
        <v>0.44115734442042159</v>
      </c>
      <c r="AA57" s="138">
        <f>IF('2a Aggregate costs'!AB40="-","-",AVERAGE('2a Aggregate costs'!AB40:AB53))</f>
        <v>0.49891702873242183</v>
      </c>
      <c r="AB57" s="138">
        <f>IF('2a Aggregate costs'!AC40="-","-",AVERAGE('2a Aggregate costs'!AC40:AC53))</f>
        <v>0.49891702873242183</v>
      </c>
      <c r="AC57" s="138">
        <f>IF('2a Aggregate costs'!AD40="-","-",AVERAGE('2a Aggregate costs'!AD40:AD53))</f>
        <v>0.45638782991402238</v>
      </c>
      <c r="AD57" s="138">
        <f>IF('2a Aggregate costs'!AE40="-","-",AVERAGE('2a Aggregate costs'!AE40:AE53))</f>
        <v>0.45638782991402238</v>
      </c>
      <c r="AE57" s="138">
        <f>IF('2a Aggregate costs'!AF40="-","-",AVERAGE('2a Aggregate costs'!AF40:AF53))</f>
        <v>0.49448142441462267</v>
      </c>
      <c r="AF57" s="138">
        <f>IF('2a Aggregate costs'!AG40="-","-",AVERAGE('2a Aggregate costs'!AG40:AG53))</f>
        <v>0.49448142441462267</v>
      </c>
      <c r="AG57" s="138">
        <f>IF('2a Aggregate costs'!AH40="-","-",AVERAGE('2a Aggregate costs'!AH40:AH53))</f>
        <v>0.45863082535744887</v>
      </c>
      <c r="AH57" s="138" t="str">
        <f>IF('2a Aggregate costs'!AI40="-","-",AVERAGE('2a Aggregate costs'!AI40:AI53))</f>
        <v>-</v>
      </c>
      <c r="AI57" s="138" t="str">
        <f>IF('2a Aggregate costs'!AJ40="-","-",AVERAGE('2a Aggregate costs'!AJ40:AJ53))</f>
        <v>-</v>
      </c>
      <c r="AJ57" s="138" t="str">
        <f>IF('2a Aggregate costs'!AK40="-","-",AVERAGE('2a Aggregate costs'!AK40:AK53))</f>
        <v>-</v>
      </c>
      <c r="AK57" s="138" t="str">
        <f>IF('2a Aggregate costs'!AL40="-","-",AVERAGE('2a Aggregate costs'!AL40:AL53))</f>
        <v>-</v>
      </c>
      <c r="AL57" s="138" t="str">
        <f>IF('2a Aggregate costs'!AM40="-","-",AVERAGE('2a Aggregate costs'!AM40:AM53))</f>
        <v>-</v>
      </c>
      <c r="AM57" s="138" t="str">
        <f>IF('2a Aggregate costs'!AN40="-","-",AVERAGE('2a Aggregate costs'!AN40:AN53))</f>
        <v>-</v>
      </c>
      <c r="AN57" s="138" t="str">
        <f>IF('2a Aggregate costs'!AO40="-","-",AVERAGE('2a Aggregate costs'!AO40:AO53))</f>
        <v>-</v>
      </c>
      <c r="AO57" s="138" t="str">
        <f>IF('2a Aggregate costs'!AP40="-","-",AVERAGE('2a Aggregate costs'!AP40:AP53))</f>
        <v>-</v>
      </c>
      <c r="AP57" s="138" t="str">
        <f>IF('2a Aggregate costs'!AQ40="-","-",AVERAGE('2a Aggregate costs'!AQ40:AQ53))</f>
        <v>-</v>
      </c>
      <c r="AQ57" s="138" t="str">
        <f>IF('2a Aggregate costs'!AR40="-","-",AVERAGE('2a Aggregate costs'!AR40:AR53))</f>
        <v>-</v>
      </c>
      <c r="AR57" s="138" t="str">
        <f>IF('2a Aggregate costs'!AS40="-","-",AVERAGE('2a Aggregate costs'!AS40:AS53))</f>
        <v>-</v>
      </c>
      <c r="AS57" s="138" t="str">
        <f>IF('2a Aggregate costs'!AT40="-","-",AVERAGE('2a Aggregate costs'!AT40:AT53))</f>
        <v>-</v>
      </c>
      <c r="AT57" s="138" t="str">
        <f>IF('2a Aggregate costs'!AU40="-","-",AVERAGE('2a Aggregate costs'!AU40:AU53))</f>
        <v>-</v>
      </c>
      <c r="AU57" s="138" t="str">
        <f>IF('2a Aggregate costs'!AV40="-","-",AVERAGE('2a Aggregate costs'!AV40:AV53))</f>
        <v>-</v>
      </c>
      <c r="AV57" s="138" t="str">
        <f>IF('2a Aggregate costs'!AW40="-","-",AVERAGE('2a Aggregate costs'!AW40:AW53))</f>
        <v>-</v>
      </c>
      <c r="AW57" s="138" t="str">
        <f>IF('2a Aggregate costs'!AX40="-","-",AVERAGE('2a Aggregate costs'!AX40:AX53))</f>
        <v>-</v>
      </c>
      <c r="AX57" s="138" t="str">
        <f>IF('2a Aggregate costs'!AY40="-","-",AVERAGE('2a Aggregate costs'!AY40:AY53))</f>
        <v>-</v>
      </c>
      <c r="AY57" s="138" t="str">
        <f>IF('2a Aggregate costs'!AZ40="-","-",AVERAGE('2a Aggregate costs'!AZ40:AZ53))</f>
        <v>-</v>
      </c>
      <c r="AZ57" s="138" t="str">
        <f>IF('2a Aggregate costs'!BA40="-","-",AVERAGE('2a Aggregate costs'!BA40:BA53))</f>
        <v>-</v>
      </c>
      <c r="BA57" s="138" t="str">
        <f>IF('2a Aggregate costs'!BB40="-","-",AVERAGE('2a Aggregate costs'!BB40:BB53))</f>
        <v>-</v>
      </c>
      <c r="BB57" s="138" t="str">
        <f>IF('2a Aggregate costs'!BC40="-","-",AVERAGE('2a Aggregate costs'!BC40:BC53))</f>
        <v>-</v>
      </c>
      <c r="BC57" s="138" t="str">
        <f>IF('2a Aggregate costs'!BD40="-","-",AVERAGE('2a Aggregate costs'!BD40:BD53))</f>
        <v>-</v>
      </c>
      <c r="BD57" s="138" t="str">
        <f>IF('2a Aggregate costs'!BE40="-","-",AVERAGE('2a Aggregate costs'!BE40:BE53))</f>
        <v>-</v>
      </c>
      <c r="BE57" s="138" t="str">
        <f>IF('2a Aggregate costs'!BF40="-","-",AVERAGE('2a Aggregate costs'!BF40:BF53))</f>
        <v>-</v>
      </c>
    </row>
    <row r="58" spans="1:57">
      <c r="A58" s="14"/>
      <c r="B58" s="362"/>
      <c r="C58" s="145" t="s">
        <v>488</v>
      </c>
      <c r="D58" s="223" t="s">
        <v>253</v>
      </c>
      <c r="E58" s="356"/>
      <c r="F58" s="28"/>
      <c r="G58" s="138">
        <f>'2a Aggregate costs'!H20</f>
        <v>0</v>
      </c>
      <c r="H58" s="138">
        <f>'2a Aggregate costs'!I20</f>
        <v>0</v>
      </c>
      <c r="I58" s="138">
        <f>'2a Aggregate costs'!J20</f>
        <v>0</v>
      </c>
      <c r="J58" s="138">
        <f>'2a Aggregate costs'!K20</f>
        <v>0</v>
      </c>
      <c r="K58" s="138">
        <f>'2a Aggregate costs'!L20</f>
        <v>0</v>
      </c>
      <c r="L58" s="138">
        <f>'2a Aggregate costs'!M20</f>
        <v>0</v>
      </c>
      <c r="M58" s="138">
        <f>'2a Aggregate costs'!N20</f>
        <v>0</v>
      </c>
      <c r="N58" s="138">
        <f>'2a Aggregate costs'!O20</f>
        <v>0</v>
      </c>
      <c r="O58" s="28"/>
      <c r="P58" s="138">
        <f>'2a Aggregate costs'!Q20</f>
        <v>0</v>
      </c>
      <c r="Q58" s="138">
        <f>'2a Aggregate costs'!R20</f>
        <v>0</v>
      </c>
      <c r="R58" s="138">
        <f>'2a Aggregate costs'!S20</f>
        <v>0</v>
      </c>
      <c r="S58" s="138">
        <f>'2a Aggregate costs'!T20</f>
        <v>0</v>
      </c>
      <c r="T58" s="138">
        <f>'2a Aggregate costs'!U20</f>
        <v>0</v>
      </c>
      <c r="U58" s="138">
        <f>'2a Aggregate costs'!V20</f>
        <v>0</v>
      </c>
      <c r="V58" s="138">
        <f>'2a Aggregate costs'!W20</f>
        <v>0</v>
      </c>
      <c r="W58" s="138">
        <f>'2a Aggregate costs'!X20</f>
        <v>0</v>
      </c>
      <c r="X58" s="28"/>
      <c r="Y58" s="138">
        <f>'2a Aggregate costs'!Z20</f>
        <v>0</v>
      </c>
      <c r="Z58" s="138">
        <f>'2a Aggregate costs'!AA20</f>
        <v>0</v>
      </c>
      <c r="AA58" s="138">
        <f>'2a Aggregate costs'!AB20</f>
        <v>0</v>
      </c>
      <c r="AB58" s="138">
        <f>'2a Aggregate costs'!AC20</f>
        <v>0</v>
      </c>
      <c r="AC58" s="138">
        <f>'2a Aggregate costs'!AD20</f>
        <v>0</v>
      </c>
      <c r="AD58" s="138">
        <f>'2a Aggregate costs'!AE20</f>
        <v>0</v>
      </c>
      <c r="AE58" s="138">
        <f>'2a Aggregate costs'!AF20</f>
        <v>0</v>
      </c>
      <c r="AF58" s="138">
        <f>'2a Aggregate costs'!AG20</f>
        <v>0</v>
      </c>
      <c r="AG58" s="138">
        <f>'2a Aggregate costs'!AH20</f>
        <v>0</v>
      </c>
      <c r="AH58" s="138">
        <f>'2a Aggregate costs'!AI20</f>
        <v>0</v>
      </c>
      <c r="AI58" s="138">
        <f>'2a Aggregate costs'!AJ20</f>
        <v>0.3113007731906296</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c r="BD58" s="138" t="str">
        <f>'2a Aggregate costs'!BE20</f>
        <v>-</v>
      </c>
      <c r="BE58" s="138" t="str">
        <f>'2a Aggregate costs'!BF20</f>
        <v>-</v>
      </c>
    </row>
    <row r="59" spans="1:57" ht="12.75" customHeight="1">
      <c r="A59" s="14"/>
      <c r="B59" s="360" t="s">
        <v>243</v>
      </c>
      <c r="C59" s="145" t="s">
        <v>252</v>
      </c>
      <c r="D59" s="223" t="s">
        <v>253</v>
      </c>
      <c r="E59" s="356"/>
      <c r="F59" s="28"/>
      <c r="G59" s="138">
        <f>'2a Aggregate costs'!H21</f>
        <v>12.858367999999999</v>
      </c>
      <c r="H59" s="138">
        <f>'2a Aggregate costs'!I21</f>
        <v>12.855699999999999</v>
      </c>
      <c r="I59" s="138">
        <f>'2a Aggregate costs'!J21</f>
        <v>15.581108399999998</v>
      </c>
      <c r="J59" s="138">
        <f>'2a Aggregate costs'!K21</f>
        <v>15.57996</v>
      </c>
      <c r="K59" s="138">
        <f>'2a Aggregate costs'!L21</f>
        <v>18.640526740000002</v>
      </c>
      <c r="L59" s="138">
        <f>'2a Aggregate costs'!M21</f>
        <v>18.642219999999998</v>
      </c>
      <c r="M59" s="138">
        <f>'2a Aggregate costs'!N21</f>
        <v>22.102678517046183</v>
      </c>
      <c r="N59" s="138">
        <f>'2a Aggregate costs'!O21</f>
        <v>22.098960000000002</v>
      </c>
      <c r="O59" s="28"/>
      <c r="P59" s="138">
        <f>'2a Aggregate costs'!Q21</f>
        <v>22.098960000000002</v>
      </c>
      <c r="Q59" s="138">
        <f>'2a Aggregate costs'!R21</f>
        <v>23.644631305063015</v>
      </c>
      <c r="R59" s="138">
        <f>'2a Aggregate costs'!S21</f>
        <v>23.60952</v>
      </c>
      <c r="S59" s="138">
        <f>'2a Aggregate costs'!T21</f>
        <v>23.652418974429146</v>
      </c>
      <c r="T59" s="138">
        <f>'2a Aggregate costs'!U21</f>
        <v>23.573549999999997</v>
      </c>
      <c r="U59" s="138">
        <f>'2a Aggregate costs'!V21</f>
        <v>24.983646662697712</v>
      </c>
      <c r="V59" s="138">
        <f>'2a Aggregate costs'!W21</f>
        <v>24.993599999999997</v>
      </c>
      <c r="W59" s="138">
        <f>'2a Aggregate costs'!X21</f>
        <v>25.836025060581413</v>
      </c>
      <c r="X59" s="28"/>
      <c r="Y59" s="138">
        <f>'2a Aggregate costs'!X21</f>
        <v>25.836025060581413</v>
      </c>
      <c r="Z59" s="138">
        <f>'2a Aggregate costs'!AA21</f>
        <v>25.964079999999999</v>
      </c>
      <c r="AA59" s="138">
        <f>'2a Aggregate costs'!AB21</f>
        <v>27.675689999999996</v>
      </c>
      <c r="AB59" s="138">
        <f>'2a Aggregate costs'!AC21</f>
        <v>27.675689999999996</v>
      </c>
      <c r="AC59" s="138">
        <f>'2a Aggregate costs'!AD21</f>
        <v>27.675689999999996</v>
      </c>
      <c r="AD59" s="138">
        <f>'2a Aggregate costs'!AE21</f>
        <v>27.675689999999996</v>
      </c>
      <c r="AE59" s="138">
        <f>'2a Aggregate costs'!AF21</f>
        <v>31.782430000000002</v>
      </c>
      <c r="AF59" s="138">
        <f>'2a Aggregate costs'!AG21</f>
        <v>31.782430000000002</v>
      </c>
      <c r="AG59" s="138">
        <f>'2a Aggregate costs'!AH21</f>
        <v>31.782430000000002</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61"/>
      <c r="C60" s="145" t="s">
        <v>254</v>
      </c>
      <c r="D60" s="223" t="s">
        <v>253</v>
      </c>
      <c r="E60" s="356"/>
      <c r="F60" s="28"/>
      <c r="G60" s="138">
        <f>'2a Aggregate costs'!H22</f>
        <v>3.1029774792790059</v>
      </c>
      <c r="H60" s="138">
        <f>'2a Aggregate costs'!I22</f>
        <v>3.1029774792790059</v>
      </c>
      <c r="I60" s="138">
        <f>'2a Aggregate costs'!J22</f>
        <v>5.1727215521988335</v>
      </c>
      <c r="J60" s="138">
        <f>'2a Aggregate costs'!K22</f>
        <v>5.1727215521988335</v>
      </c>
      <c r="K60" s="138">
        <f>'2a Aggregate costs'!L22</f>
        <v>4.5823442285238185</v>
      </c>
      <c r="L60" s="138">
        <f>'2a Aggregate costs'!M22</f>
        <v>4.6868844010376698</v>
      </c>
      <c r="M60" s="138">
        <f>'2a Aggregate costs'!N22</f>
        <v>5.3125820560931691</v>
      </c>
      <c r="N60" s="138">
        <f>'2a Aggregate costs'!O22</f>
        <v>5.3125820560931691</v>
      </c>
      <c r="O60" s="28"/>
      <c r="P60" s="138">
        <f>'2a Aggregate costs'!Q22</f>
        <v>5.3125820560931691</v>
      </c>
      <c r="Q60" s="138">
        <f>'2a Aggregate costs'!R22</f>
        <v>5.8835962363334122</v>
      </c>
      <c r="R60" s="138">
        <f>'2a Aggregate costs'!S22</f>
        <v>6.1125706929592383</v>
      </c>
      <c r="S60" s="138">
        <f>'2a Aggregate costs'!T22</f>
        <v>6.209419523851972</v>
      </c>
      <c r="T60" s="138">
        <f>'2a Aggregate costs'!U22</f>
        <v>6.209419523851972</v>
      </c>
      <c r="U60" s="138">
        <f>'2a Aggregate costs'!V22</f>
        <v>6.8501864450773278</v>
      </c>
      <c r="V60" s="138">
        <f>'2a Aggregate costs'!W22</f>
        <v>6.8480043107034856</v>
      </c>
      <c r="W60" s="138">
        <f>'2a Aggregate costs'!X22</f>
        <v>6.0338953603312691</v>
      </c>
      <c r="X60" s="28"/>
      <c r="Y60" s="138">
        <f>'2a Aggregate costs'!X22</f>
        <v>6.0338953603312691</v>
      </c>
      <c r="Z60" s="138">
        <f>'2a Aggregate costs'!AA22</f>
        <v>5.6258217510753665</v>
      </c>
      <c r="AA60" s="138">
        <f>'2a Aggregate costs'!AB22</f>
        <v>6.4495151998345062</v>
      </c>
      <c r="AB60" s="138">
        <f>'2a Aggregate costs'!AC22</f>
        <v>6.4495151998345062</v>
      </c>
      <c r="AC60" s="138">
        <f>'2a Aggregate costs'!AD22</f>
        <v>7.0332667280287327</v>
      </c>
      <c r="AD60" s="138">
        <f>'2a Aggregate costs'!AE22</f>
        <v>7.0332667280287327</v>
      </c>
      <c r="AE60" s="138">
        <f>'2a Aggregate costs'!AF22</f>
        <v>7.6390917056492249</v>
      </c>
      <c r="AF60" s="138">
        <f>'2a Aggregate costs'!AG22</f>
        <v>7.6390917056492249</v>
      </c>
      <c r="AG60" s="138">
        <f>'2a Aggregate costs'!AH22</f>
        <v>7.3166734556066801</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61"/>
      <c r="C61" s="145" t="s">
        <v>255</v>
      </c>
      <c r="D61" s="223" t="s">
        <v>253</v>
      </c>
      <c r="E61" s="356"/>
      <c r="F61" s="28"/>
      <c r="G61" s="138">
        <f>'2a Aggregate costs'!H23</f>
        <v>3.800644849537282</v>
      </c>
      <c r="H61" s="138">
        <f>'2a Aggregate costs'!I23</f>
        <v>3.800644849537282</v>
      </c>
      <c r="I61" s="138">
        <f>'2a Aggregate costs'!J23</f>
        <v>3.840542773328024</v>
      </c>
      <c r="J61" s="138">
        <f>'2a Aggregate costs'!K23</f>
        <v>3.8063877486640387</v>
      </c>
      <c r="K61" s="138">
        <f>'2a Aggregate costs'!L23</f>
        <v>3.0414069526975425</v>
      </c>
      <c r="L61" s="138">
        <f>'2a Aggregate costs'!M23</f>
        <v>3.0414069526975425</v>
      </c>
      <c r="M61" s="138">
        <f>'2a Aggregate costs'!N23</f>
        <v>3.3175524355353234</v>
      </c>
      <c r="N61" s="138">
        <f>'2a Aggregate costs'!O23</f>
        <v>3.3378759371842848</v>
      </c>
      <c r="O61" s="28"/>
      <c r="P61" s="138">
        <f>'2a Aggregate costs'!Q23</f>
        <v>3.3378759371842848</v>
      </c>
      <c r="Q61" s="138">
        <f>'2a Aggregate costs'!R23</f>
        <v>3.458686192546887</v>
      </c>
      <c r="R61" s="138">
        <f>'2a Aggregate costs'!S23</f>
        <v>3.7058915530784011</v>
      </c>
      <c r="S61" s="138">
        <f>'2a Aggregate costs'!T23</f>
        <v>4.5347994584924356</v>
      </c>
      <c r="T61" s="138">
        <f>'2a Aggregate costs'!U23</f>
        <v>4.5210234547962456</v>
      </c>
      <c r="U61" s="138">
        <f>'2a Aggregate costs'!V23</f>
        <v>4.4511581333846166</v>
      </c>
      <c r="V61" s="138">
        <f>'2a Aggregate costs'!W23</f>
        <v>4.3254615450700591</v>
      </c>
      <c r="W61" s="138">
        <f>'2a Aggregate costs'!X23</f>
        <v>5.3948055674536768</v>
      </c>
      <c r="X61" s="28"/>
      <c r="Y61" s="138">
        <f>'2a Aggregate costs'!X23</f>
        <v>5.3948055674536768</v>
      </c>
      <c r="Z61" s="138">
        <f>'2a Aggregate costs'!AA23</f>
        <v>5.2411778994660096</v>
      </c>
      <c r="AA61" s="138">
        <f>'2a Aggregate costs'!AB23</f>
        <v>7.1239252389941949</v>
      </c>
      <c r="AB61" s="138">
        <f>'2a Aggregate costs'!AC23</f>
        <v>7.1239252389941949</v>
      </c>
      <c r="AC61" s="138">
        <f>'2a Aggregate costs'!AD23</f>
        <v>7.1232700997361986</v>
      </c>
      <c r="AD61" s="138">
        <f>'2a Aggregate costs'!AE23</f>
        <v>7.1232700997361986</v>
      </c>
      <c r="AE61" s="138">
        <f>'2a Aggregate costs'!AF23</f>
        <v>8.6993291234543246</v>
      </c>
      <c r="AF61" s="138">
        <f>'2a Aggregate costs'!AG23</f>
        <v>8.6993291234543246</v>
      </c>
      <c r="AG61" s="138">
        <f>'2a Aggregate costs'!AH23</f>
        <v>8.6865294843491405</v>
      </c>
      <c r="AH61" s="138" t="str">
        <f>'2a Aggregate costs'!AI23</f>
        <v>-</v>
      </c>
      <c r="AI61" s="138" t="str">
        <f>'2a Aggregate costs'!AJ23</f>
        <v>-</v>
      </c>
      <c r="AJ61" s="138" t="str">
        <f>'2a Aggregate costs'!AK23</f>
        <v>-</v>
      </c>
      <c r="AK61" s="138" t="str">
        <f>'2a Aggregate costs'!AL23</f>
        <v>-</v>
      </c>
      <c r="AL61" s="138" t="str">
        <f>'2a Aggregate costs'!AM23</f>
        <v>-</v>
      </c>
      <c r="AM61" s="138" t="str">
        <f>'2a Aggregate costs'!AN23</f>
        <v>-</v>
      </c>
      <c r="AN61" s="138" t="str">
        <f>'2a Aggregate costs'!AO23</f>
        <v>-</v>
      </c>
      <c r="AO61" s="138" t="str">
        <f>'2a Aggregate costs'!AP23</f>
        <v>-</v>
      </c>
      <c r="AP61" s="138" t="str">
        <f>'2a Aggregate costs'!AQ23</f>
        <v>-</v>
      </c>
      <c r="AQ61" s="138" t="str">
        <f>'2a Aggregate costs'!AR23</f>
        <v>-</v>
      </c>
      <c r="AR61" s="138" t="str">
        <f>'2a Aggregate costs'!AS23</f>
        <v>-</v>
      </c>
      <c r="AS61" s="138" t="str">
        <f>'2a Aggregate costs'!AT23</f>
        <v>-</v>
      </c>
      <c r="AT61" s="138" t="str">
        <f>'2a Aggregate costs'!AU23</f>
        <v>-</v>
      </c>
      <c r="AU61" s="138" t="str">
        <f>'2a Aggregate costs'!AV23</f>
        <v>-</v>
      </c>
      <c r="AV61" s="138" t="str">
        <f>'2a Aggregate costs'!AW23</f>
        <v>-</v>
      </c>
      <c r="AW61" s="138" t="str">
        <f>'2a Aggregate costs'!AX23</f>
        <v>-</v>
      </c>
      <c r="AX61" s="138" t="str">
        <f>'2a Aggregate costs'!AY23</f>
        <v>-</v>
      </c>
      <c r="AY61" s="138" t="str">
        <f>'2a Aggregate costs'!AZ23</f>
        <v>-</v>
      </c>
      <c r="AZ61" s="138" t="str">
        <f>'2a Aggregate costs'!BA23</f>
        <v>-</v>
      </c>
      <c r="BA61" s="138" t="str">
        <f>'2a Aggregate costs'!BB23</f>
        <v>-</v>
      </c>
      <c r="BB61" s="138" t="str">
        <f>'2a Aggregate costs'!BC23</f>
        <v>-</v>
      </c>
      <c r="BC61" s="138" t="str">
        <f>'2a Aggregate costs'!BD23</f>
        <v>-</v>
      </c>
      <c r="BD61" s="138" t="str">
        <f>'2a Aggregate costs'!BE23</f>
        <v>-</v>
      </c>
      <c r="BE61" s="138" t="str">
        <f>'2a Aggregate costs'!BF23</f>
        <v>-</v>
      </c>
    </row>
    <row r="62" spans="1:57">
      <c r="A62" s="14"/>
      <c r="B62" s="361"/>
      <c r="C62" s="145" t="s">
        <v>256</v>
      </c>
      <c r="D62" s="223" t="s">
        <v>257</v>
      </c>
      <c r="E62" s="356"/>
      <c r="F62" s="28"/>
      <c r="G62" s="138">
        <f>'2a Aggregate costs'!H24</f>
        <v>6.5567588596821027</v>
      </c>
      <c r="H62" s="138">
        <f>'2a Aggregate costs'!I24</f>
        <v>6.5567588596821027</v>
      </c>
      <c r="I62" s="138">
        <f>'2a Aggregate costs'!J24</f>
        <v>6.6197359495950758</v>
      </c>
      <c r="J62" s="138">
        <f>'2a Aggregate costs'!K24</f>
        <v>6.6197359495950758</v>
      </c>
      <c r="K62" s="138">
        <f>'2a Aggregate costs'!L24</f>
        <v>6.6995028867368616</v>
      </c>
      <c r="L62" s="138">
        <f>'2a Aggregate costs'!M24</f>
        <v>6.6995028867368616</v>
      </c>
      <c r="M62" s="138">
        <f>'2a Aggregate costs'!N24</f>
        <v>7.1131218301273513</v>
      </c>
      <c r="N62" s="138">
        <f>'2a Aggregate costs'!O24</f>
        <v>7.1131218301273513</v>
      </c>
      <c r="O62" s="28"/>
      <c r="P62" s="138">
        <f>'2a Aggregate costs'!Q24</f>
        <v>7.1131218301273513</v>
      </c>
      <c r="Q62" s="138">
        <f>'2a Aggregate costs'!R24</f>
        <v>7.2804579515147188</v>
      </c>
      <c r="R62" s="138">
        <f>'2a Aggregate costs'!S24</f>
        <v>7.1935840895118579</v>
      </c>
      <c r="S62" s="138">
        <f>'2a Aggregate costs'!T24</f>
        <v>7.3593999937099728</v>
      </c>
      <c r="T62" s="138">
        <f>'2a Aggregate costs'!U24</f>
        <v>7.0492243060839304</v>
      </c>
      <c r="U62" s="138">
        <f>'2a Aggregate costs'!V24</f>
        <v>7.1089669218364691</v>
      </c>
      <c r="V62" s="138">
        <f>'2a Aggregate costs'!W24</f>
        <v>6.9829560851947949</v>
      </c>
      <c r="W62" s="138">
        <f>'2a Aggregate costs'!X24</f>
        <v>9.6262235975887975</v>
      </c>
      <c r="X62" s="28"/>
      <c r="Y62" s="138">
        <f>'2a Aggregate costs'!X24</f>
        <v>9.6262235975887975</v>
      </c>
      <c r="Z62" s="138">
        <f>'2a Aggregate costs'!AA24</f>
        <v>9.9504863797742438</v>
      </c>
      <c r="AA62" s="138">
        <f>'2a Aggregate costs'!AB24</f>
        <v>10.298637820906499</v>
      </c>
      <c r="AB62" s="138">
        <f>'2a Aggregate costs'!AC24</f>
        <v>10.298637820906499</v>
      </c>
      <c r="AC62" s="138">
        <f>'2a Aggregate costs'!AD24</f>
        <v>10.298637820906499</v>
      </c>
      <c r="AD62" s="138">
        <f>'2a Aggregate costs'!AE24</f>
        <v>10.298637820906499</v>
      </c>
      <c r="AE62" s="138">
        <f>'2a Aggregate costs'!AF24</f>
        <v>10.909265371253545</v>
      </c>
      <c r="AF62" s="138">
        <f>'2a Aggregate costs'!AG24</f>
        <v>10.909265371253545</v>
      </c>
      <c r="AG62" s="138">
        <f>'2a Aggregate costs'!AH24</f>
        <v>10.909265371253545</v>
      </c>
      <c r="AH62" s="138" t="str">
        <f>'2a Aggregate costs'!AI24</f>
        <v/>
      </c>
      <c r="AI62" s="138" t="str">
        <f>'2a Aggregate costs'!AJ24</f>
        <v/>
      </c>
      <c r="AJ62" s="138" t="str">
        <f>'2a Aggregate costs'!AK24</f>
        <v/>
      </c>
      <c r="AK62" s="138" t="str">
        <f>'2a Aggregate costs'!AL24</f>
        <v/>
      </c>
      <c r="AL62" s="138" t="str">
        <f>'2a Aggregate costs'!AM24</f>
        <v/>
      </c>
      <c r="AM62" s="138" t="str">
        <f>'2a Aggregate costs'!AN24</f>
        <v/>
      </c>
      <c r="AN62" s="138" t="str">
        <f>'2a Aggregate costs'!AO24</f>
        <v/>
      </c>
      <c r="AO62" s="138" t="str">
        <f>'2a Aggregate costs'!AP24</f>
        <v/>
      </c>
      <c r="AP62" s="138" t="str">
        <f>'2a Aggregate costs'!AQ24</f>
        <v/>
      </c>
      <c r="AQ62" s="138" t="str">
        <f>'2a Aggregate costs'!AR24</f>
        <v/>
      </c>
      <c r="AR62" s="138" t="str">
        <f>'2a Aggregate costs'!AS24</f>
        <v/>
      </c>
      <c r="AS62" s="138" t="str">
        <f>'2a Aggregate costs'!AT24</f>
        <v/>
      </c>
      <c r="AT62" s="138" t="str">
        <f>'2a Aggregate costs'!AU24</f>
        <v/>
      </c>
      <c r="AU62" s="138" t="str">
        <f>'2a Aggregate costs'!AV24</f>
        <v/>
      </c>
      <c r="AV62" s="138" t="str">
        <f>'2a Aggregate costs'!AW24</f>
        <v/>
      </c>
      <c r="AW62" s="138" t="str">
        <f>'2a Aggregate costs'!AX24</f>
        <v/>
      </c>
      <c r="AX62" s="138" t="str">
        <f>'2a Aggregate costs'!AY24</f>
        <v/>
      </c>
      <c r="AY62" s="138" t="str">
        <f>'2a Aggregate costs'!AZ24</f>
        <v/>
      </c>
      <c r="AZ62" s="138" t="str">
        <f>'2a Aggregate costs'!BA24</f>
        <v/>
      </c>
      <c r="BA62" s="138" t="str">
        <f>'2a Aggregate costs'!BB24</f>
        <v/>
      </c>
      <c r="BB62" s="138" t="str">
        <f>'2a Aggregate costs'!BC24</f>
        <v/>
      </c>
      <c r="BC62" s="138" t="str">
        <f>'2a Aggregate costs'!BD24</f>
        <v/>
      </c>
      <c r="BD62" s="138" t="str">
        <f>'2a Aggregate costs'!BE24</f>
        <v/>
      </c>
      <c r="BE62" s="138" t="str">
        <f>'2a Aggregate costs'!BF24</f>
        <v/>
      </c>
    </row>
    <row r="63" spans="1:57">
      <c r="A63" s="14"/>
      <c r="B63" s="361"/>
      <c r="C63" s="145" t="s">
        <v>258</v>
      </c>
      <c r="D63" s="223" t="s">
        <v>253</v>
      </c>
      <c r="E63" s="356"/>
      <c r="F63" s="28"/>
      <c r="G63" s="138">
        <f>IF('2a Aggregate costs'!H54="-","-",AVERAGE('2a Aggregate costs'!H54:H67))</f>
        <v>0.23752471562779204</v>
      </c>
      <c r="H63" s="138">
        <f>IF('2a Aggregate costs'!I54="-","-",AVERAGE('2a Aggregate costs'!I54:I67))</f>
        <v>0.23371567586087477</v>
      </c>
      <c r="I63" s="138">
        <f>IF('2a Aggregate costs'!J54="-","-",AVERAGE('2a Aggregate costs'!J54:J67))</f>
        <v>0.23932485208153578</v>
      </c>
      <c r="J63" s="138">
        <f>IF('2a Aggregate costs'!K54="-","-",AVERAGE('2a Aggregate costs'!K54:K67))</f>
        <v>0.24969328222948742</v>
      </c>
      <c r="K63" s="138">
        <f>IF('2a Aggregate costs'!L54="-","-",AVERAGE('2a Aggregate costs'!L54:L67))</f>
        <v>0.25418776130961818</v>
      </c>
      <c r="L63" s="138">
        <f>IF('2a Aggregate costs'!M54="-","-",AVERAGE('2a Aggregate costs'!M54:M67))</f>
        <v>0.24955293838976308</v>
      </c>
      <c r="M63" s="138">
        <f>IF('2a Aggregate costs'!N54="-","-",AVERAGE('2a Aggregate costs'!N54:N67))</f>
        <v>0.25895352069674143</v>
      </c>
      <c r="N63" s="138">
        <f>IF('2a Aggregate costs'!O54="-","-",AVERAGE('2a Aggregate costs'!O54:O67))</f>
        <v>0.26464755141678786</v>
      </c>
      <c r="O63" s="28"/>
      <c r="P63" s="138">
        <f>IF('2a Aggregate costs'!Q54="-","-",AVERAGE('2a Aggregate costs'!Q54:Q67))</f>
        <v>0.26464755141678786</v>
      </c>
      <c r="Q63" s="138">
        <f>IF('2a Aggregate costs'!R54="-","-",AVERAGE('2a Aggregate costs'!R54:R67))</f>
        <v>0.27368706290633843</v>
      </c>
      <c r="R63" s="138">
        <f>IF('2a Aggregate costs'!S54="-","-",AVERAGE('2a Aggregate costs'!S54:S67))</f>
        <v>0.2834963741046907</v>
      </c>
      <c r="S63" s="138">
        <f>IF('2a Aggregate costs'!T54="-","-",AVERAGE('2a Aggregate costs'!T54:T67))</f>
        <v>0.29202353945261356</v>
      </c>
      <c r="T63" s="138">
        <f>IF('2a Aggregate costs'!U54="-","-",AVERAGE('2a Aggregate costs'!U54:U67))</f>
        <v>0.32903062276522305</v>
      </c>
      <c r="U63" s="138">
        <f>IF('2a Aggregate costs'!V54="-","-",AVERAGE('2a Aggregate costs'!V54:V67))</f>
        <v>0.46855561680713737</v>
      </c>
      <c r="V63" s="138">
        <f>IF('2a Aggregate costs'!W54="-","-",AVERAGE('2a Aggregate costs'!W54:W67))</f>
        <v>0.43655170790368708</v>
      </c>
      <c r="W63" s="138">
        <f>IF('2a Aggregate costs'!X54="-","-",AVERAGE('2a Aggregate costs'!X54:X67))</f>
        <v>0.45810779447214506</v>
      </c>
      <c r="X63" s="28"/>
      <c r="Y63" s="138">
        <f>IF('2a Aggregate costs'!X54="-","-",AVERAGE('2a Aggregate costs'!X54:X67))</f>
        <v>0.45810779447214506</v>
      </c>
      <c r="Z63" s="138">
        <f>IF('2a Aggregate costs'!AA54="-","-",AVERAGE('2a Aggregate costs'!AA54:AA67))</f>
        <v>0.44053206473126549</v>
      </c>
      <c r="AA63" s="138">
        <f>IF('2a Aggregate costs'!AB54="-","-",AVERAGE('2a Aggregate costs'!AB54:AB67))</f>
        <v>0.49822888710158414</v>
      </c>
      <c r="AB63" s="138">
        <f>IF('2a Aggregate costs'!AC54="-","-",AVERAGE('2a Aggregate costs'!AC54:AC67))</f>
        <v>0.49822888710158414</v>
      </c>
      <c r="AC63" s="138">
        <f>IF('2a Aggregate costs'!AD54="-","-",AVERAGE('2a Aggregate costs'!AD54:AD67))</f>
        <v>0.45584394206505635</v>
      </c>
      <c r="AD63" s="138">
        <f>IF('2a Aggregate costs'!AE54="-","-",AVERAGE('2a Aggregate costs'!AE54:AE67))</f>
        <v>0.45584394206505635</v>
      </c>
      <c r="AE63" s="138">
        <f>IF('2a Aggregate costs'!AF54="-","-",AVERAGE('2a Aggregate costs'!AF54:AF67))</f>
        <v>0.49389030431392345</v>
      </c>
      <c r="AF63" s="138">
        <f>IF('2a Aggregate costs'!AG54="-","-",AVERAGE('2a Aggregate costs'!AG54:AG67))</f>
        <v>0.49389030431392345</v>
      </c>
      <c r="AG63" s="138">
        <f>IF('2a Aggregate costs'!AH54="-","-",AVERAGE('2a Aggregate costs'!AH54:AH67))</f>
        <v>0.4580300885542391</v>
      </c>
      <c r="AH63" s="138" t="str">
        <f>IF('2a Aggregate costs'!AI54="-","-",AVERAGE('2a Aggregate costs'!AI54:AI67))</f>
        <v>-</v>
      </c>
      <c r="AI63" s="138" t="str">
        <f>IF('2a Aggregate costs'!AJ54="-","-",AVERAGE('2a Aggregate costs'!AJ54:AJ67))</f>
        <v>-</v>
      </c>
      <c r="AJ63" s="138" t="str">
        <f>IF('2a Aggregate costs'!AK54="-","-",AVERAGE('2a Aggregate costs'!AK54:AK67))</f>
        <v>-</v>
      </c>
      <c r="AK63" s="138" t="str">
        <f>IF('2a Aggregate costs'!AL54="-","-",AVERAGE('2a Aggregate costs'!AL54:AL67))</f>
        <v>-</v>
      </c>
      <c r="AL63" s="138" t="str">
        <f>IF('2a Aggregate costs'!AM54="-","-",AVERAGE('2a Aggregate costs'!AM54:AM67))</f>
        <v>-</v>
      </c>
      <c r="AM63" s="138" t="str">
        <f>IF('2a Aggregate costs'!AN54="-","-",AVERAGE('2a Aggregate costs'!AN54:AN67))</f>
        <v>-</v>
      </c>
      <c r="AN63" s="138" t="str">
        <f>IF('2a Aggregate costs'!AO54="-","-",AVERAGE('2a Aggregate costs'!AO54:AO67))</f>
        <v>-</v>
      </c>
      <c r="AO63" s="138" t="str">
        <f>IF('2a Aggregate costs'!AP54="-","-",AVERAGE('2a Aggregate costs'!AP54:AP67))</f>
        <v>-</v>
      </c>
      <c r="AP63" s="138" t="str">
        <f>IF('2a Aggregate costs'!AQ54="-","-",AVERAGE('2a Aggregate costs'!AQ54:AQ67))</f>
        <v>-</v>
      </c>
      <c r="AQ63" s="138" t="str">
        <f>IF('2a Aggregate costs'!AR54="-","-",AVERAGE('2a Aggregate costs'!AR54:AR67))</f>
        <v>-</v>
      </c>
      <c r="AR63" s="138" t="str">
        <f>IF('2a Aggregate costs'!AS54="-","-",AVERAGE('2a Aggregate costs'!AS54:AS67))</f>
        <v>-</v>
      </c>
      <c r="AS63" s="138" t="str">
        <f>IF('2a Aggregate costs'!AT54="-","-",AVERAGE('2a Aggregate costs'!AT54:AT67))</f>
        <v>-</v>
      </c>
      <c r="AT63" s="138" t="str">
        <f>IF('2a Aggregate costs'!AU54="-","-",AVERAGE('2a Aggregate costs'!AU54:AU67))</f>
        <v>-</v>
      </c>
      <c r="AU63" s="138" t="str">
        <f>IF('2a Aggregate costs'!AV54="-","-",AVERAGE('2a Aggregate costs'!AV54:AV67))</f>
        <v>-</v>
      </c>
      <c r="AV63" s="138" t="str">
        <f>IF('2a Aggregate costs'!AW54="-","-",AVERAGE('2a Aggregate costs'!AW54:AW67))</f>
        <v>-</v>
      </c>
      <c r="AW63" s="138" t="str">
        <f>IF('2a Aggregate costs'!AX54="-","-",AVERAGE('2a Aggregate costs'!AX54:AX67))</f>
        <v>-</v>
      </c>
      <c r="AX63" s="138" t="str">
        <f>IF('2a Aggregate costs'!AY54="-","-",AVERAGE('2a Aggregate costs'!AY54:AY67))</f>
        <v>-</v>
      </c>
      <c r="AY63" s="138" t="str">
        <f>IF('2a Aggregate costs'!AZ54="-","-",AVERAGE('2a Aggregate costs'!AZ54:AZ67))</f>
        <v>-</v>
      </c>
      <c r="AZ63" s="138" t="str">
        <f>IF('2a Aggregate costs'!BA54="-","-",AVERAGE('2a Aggregate costs'!BA54:BA67))</f>
        <v>-</v>
      </c>
      <c r="BA63" s="138" t="str">
        <f>IF('2a Aggregate costs'!BB54="-","-",AVERAGE('2a Aggregate costs'!BB54:BB67))</f>
        <v>-</v>
      </c>
      <c r="BB63" s="138" t="str">
        <f>IF('2a Aggregate costs'!BC54="-","-",AVERAGE('2a Aggregate costs'!BC54:BC67))</f>
        <v>-</v>
      </c>
      <c r="BC63" s="138" t="str">
        <f>IF('2a Aggregate costs'!BD54="-","-",AVERAGE('2a Aggregate costs'!BD54:BD67))</f>
        <v>-</v>
      </c>
      <c r="BD63" s="138" t="str">
        <f>IF('2a Aggregate costs'!BE54="-","-",AVERAGE('2a Aggregate costs'!BE54:BE67))</f>
        <v>-</v>
      </c>
      <c r="BE63" s="138" t="str">
        <f>IF('2a Aggregate costs'!BF54="-","-",AVERAGE('2a Aggregate costs'!BF54:BF67))</f>
        <v>-</v>
      </c>
    </row>
    <row r="64" spans="1:57">
      <c r="A64" s="14"/>
      <c r="B64" s="362"/>
      <c r="C64" s="145" t="s">
        <v>488</v>
      </c>
      <c r="D64" s="223" t="s">
        <v>253</v>
      </c>
      <c r="E64" s="356"/>
      <c r="F64" s="28"/>
      <c r="G64" s="138">
        <f>'2a Aggregate costs'!H26</f>
        <v>0</v>
      </c>
      <c r="H64" s="138">
        <f>'2a Aggregate costs'!I26</f>
        <v>0</v>
      </c>
      <c r="I64" s="138">
        <f>'2a Aggregate costs'!J26</f>
        <v>0</v>
      </c>
      <c r="J64" s="138">
        <f>'2a Aggregate costs'!K26</f>
        <v>0</v>
      </c>
      <c r="K64" s="138">
        <f>'2a Aggregate costs'!L26</f>
        <v>0</v>
      </c>
      <c r="L64" s="138">
        <f>'2a Aggregate costs'!M26</f>
        <v>0</v>
      </c>
      <c r="M64" s="138">
        <f>'2a Aggregate costs'!N26</f>
        <v>0</v>
      </c>
      <c r="N64" s="138">
        <f>'2a Aggregate costs'!O26</f>
        <v>0</v>
      </c>
      <c r="O64" s="28"/>
      <c r="P64" s="138">
        <f>'2a Aggregate costs'!Q26</f>
        <v>0</v>
      </c>
      <c r="Q64" s="138">
        <f>'2a Aggregate costs'!R26</f>
        <v>0</v>
      </c>
      <c r="R64" s="138">
        <f>'2a Aggregate costs'!S26</f>
        <v>0</v>
      </c>
      <c r="S64" s="138">
        <f>'2a Aggregate costs'!T26</f>
        <v>0</v>
      </c>
      <c r="T64" s="138">
        <f>'2a Aggregate costs'!U26</f>
        <v>0</v>
      </c>
      <c r="U64" s="138">
        <f>'2a Aggregate costs'!V26</f>
        <v>0</v>
      </c>
      <c r="V64" s="138">
        <f>'2a Aggregate costs'!W26</f>
        <v>0</v>
      </c>
      <c r="W64" s="138">
        <f>'2a Aggregate costs'!X26</f>
        <v>0</v>
      </c>
      <c r="X64" s="28"/>
      <c r="Y64" s="138">
        <f>'2a Aggregate costs'!Z26</f>
        <v>0</v>
      </c>
      <c r="Z64" s="138">
        <f>'2a Aggregate costs'!AA26</f>
        <v>0</v>
      </c>
      <c r="AA64" s="138">
        <f>'2a Aggregate costs'!AB26</f>
        <v>0</v>
      </c>
      <c r="AB64" s="138">
        <f>'2a Aggregate costs'!AC26</f>
        <v>0</v>
      </c>
      <c r="AC64" s="138">
        <f>'2a Aggregate costs'!AD26</f>
        <v>0</v>
      </c>
      <c r="AD64" s="138">
        <f>'2a Aggregate costs'!AE26</f>
        <v>0</v>
      </c>
      <c r="AE64" s="138">
        <f>'2a Aggregate costs'!AF26</f>
        <v>0</v>
      </c>
      <c r="AF64" s="138">
        <f>'2a Aggregate costs'!AG26</f>
        <v>0</v>
      </c>
      <c r="AG64" s="138">
        <f>'2a Aggregate costs'!AH26</f>
        <v>0</v>
      </c>
      <c r="AH64" s="138">
        <f>'2a Aggregate costs'!AI26</f>
        <v>0</v>
      </c>
      <c r="AI64" s="138">
        <f>'2a Aggregate costs'!AJ26</f>
        <v>0.29266334007700567</v>
      </c>
      <c r="AJ64" s="138" t="str">
        <f>'2a Aggregate costs'!AK26</f>
        <v>-</v>
      </c>
      <c r="AK64" s="138" t="str">
        <f>'2a Aggregate costs'!AL26</f>
        <v>-</v>
      </c>
      <c r="AL64" s="138" t="str">
        <f>'2a Aggregate costs'!AM26</f>
        <v>-</v>
      </c>
      <c r="AM64" s="138" t="str">
        <f>'2a Aggregate costs'!AN26</f>
        <v>-</v>
      </c>
      <c r="AN64" s="138" t="str">
        <f>'2a Aggregate costs'!AO26</f>
        <v>-</v>
      </c>
      <c r="AO64" s="138" t="str">
        <f>'2a Aggregate costs'!AP26</f>
        <v>-</v>
      </c>
      <c r="AP64" s="138" t="str">
        <f>'2a Aggregate costs'!AQ26</f>
        <v>-</v>
      </c>
      <c r="AQ64" s="138" t="str">
        <f>'2a Aggregate costs'!AR26</f>
        <v>-</v>
      </c>
      <c r="AR64" s="138" t="str">
        <f>'2a Aggregate costs'!AS26</f>
        <v>-</v>
      </c>
      <c r="AS64" s="138" t="str">
        <f>'2a Aggregate costs'!AT26</f>
        <v>-</v>
      </c>
      <c r="AT64" s="138" t="str">
        <f>'2a Aggregate costs'!AU26</f>
        <v>-</v>
      </c>
      <c r="AU64" s="138" t="str">
        <f>'2a Aggregate costs'!AV26</f>
        <v>-</v>
      </c>
      <c r="AV64" s="138" t="str">
        <f>'2a Aggregate costs'!AW26</f>
        <v>-</v>
      </c>
      <c r="AW64" s="138" t="str">
        <f>'2a Aggregate costs'!AX26</f>
        <v>-</v>
      </c>
      <c r="AX64" s="138" t="str">
        <f>'2a Aggregate costs'!AY26</f>
        <v>-</v>
      </c>
      <c r="AY64" s="138" t="str">
        <f>'2a Aggregate costs'!AZ26</f>
        <v>-</v>
      </c>
      <c r="AZ64" s="138" t="str">
        <f>'2a Aggregate costs'!BA26</f>
        <v>-</v>
      </c>
      <c r="BA64" s="138" t="str">
        <f>'2a Aggregate costs'!BB26</f>
        <v>-</v>
      </c>
      <c r="BB64" s="138" t="str">
        <f>'2a Aggregate costs'!BC26</f>
        <v>-</v>
      </c>
      <c r="BC64" s="138" t="str">
        <f>'2a Aggregate costs'!BD26</f>
        <v>-</v>
      </c>
      <c r="BD64" s="138" t="str">
        <f>'2a Aggregate costs'!BE26</f>
        <v>-</v>
      </c>
      <c r="BE64" s="138" t="str">
        <f>'2a Aggregate costs'!BF26</f>
        <v>-</v>
      </c>
    </row>
    <row r="65" spans="1:57">
      <c r="A65" s="14"/>
      <c r="B65" s="355" t="s">
        <v>244</v>
      </c>
      <c r="C65" s="145" t="s">
        <v>255</v>
      </c>
      <c r="D65" s="223" t="s">
        <v>253</v>
      </c>
      <c r="E65" s="356"/>
      <c r="F65" s="28"/>
      <c r="G65" s="138">
        <f>'2a Aggregate costs'!H27</f>
        <v>1.2807925205600019</v>
      </c>
      <c r="H65" s="138">
        <f>'2a Aggregate costs'!I27</f>
        <v>1.2807925205600019</v>
      </c>
      <c r="I65" s="138">
        <f>'2a Aggregate costs'!J27</f>
        <v>1.335659353563418</v>
      </c>
      <c r="J65" s="138">
        <f>'2a Aggregate costs'!K27</f>
        <v>1.3237809601028736</v>
      </c>
      <c r="K65" s="138">
        <f>'2a Aggregate costs'!L27</f>
        <v>1.0338995283355803</v>
      </c>
      <c r="L65" s="138">
        <f>'2a Aggregate costs'!M27</f>
        <v>1.0338995283355803</v>
      </c>
      <c r="M65" s="138">
        <f>'2a Aggregate costs'!N27</f>
        <v>1.1449392746201887</v>
      </c>
      <c r="N65" s="138">
        <f>'2a Aggregate costs'!O27</f>
        <v>1.1446873714788544</v>
      </c>
      <c r="O65" s="28"/>
      <c r="P65" s="138">
        <f>'2a Aggregate costs'!Q27</f>
        <v>1.1446873714788544</v>
      </c>
      <c r="Q65" s="138">
        <f>'2a Aggregate costs'!R27</f>
        <v>1.1852279541409441</v>
      </c>
      <c r="R65" s="138">
        <f>'2a Aggregate costs'!S27</f>
        <v>1.2188247882877752</v>
      </c>
      <c r="S65" s="138">
        <f>'2a Aggregate costs'!T27</f>
        <v>1.4914429930722879</v>
      </c>
      <c r="T65" s="138">
        <f>'2a Aggregate costs'!U27</f>
        <v>1.4265065757514408</v>
      </c>
      <c r="U65" s="138">
        <f>'2a Aggregate costs'!V27</f>
        <v>1.4044621556312693</v>
      </c>
      <c r="V65" s="138">
        <f>'2a Aggregate costs'!W27</f>
        <v>1.406307692740828</v>
      </c>
      <c r="W65" s="138">
        <f>'2a Aggregate costs'!X27</f>
        <v>1.7539761922050034</v>
      </c>
      <c r="X65" s="28"/>
      <c r="Y65" s="138">
        <f>'2a Aggregate costs'!X27</f>
        <v>1.7539761922050034</v>
      </c>
      <c r="Z65" s="138">
        <f>'2a Aggregate costs'!AA27</f>
        <v>1.7360420655827042</v>
      </c>
      <c r="AA65" s="138">
        <f>'2a Aggregate costs'!AB27</f>
        <v>1.933978746453737</v>
      </c>
      <c r="AB65" s="138">
        <f>'2a Aggregate costs'!AC27</f>
        <v>1.933978746453737</v>
      </c>
      <c r="AC65" s="138">
        <f>'2a Aggregate costs'!AD27</f>
        <v>1.9338008914989997</v>
      </c>
      <c r="AD65" s="138">
        <f>'2a Aggregate costs'!AE27</f>
        <v>1.9338008914989997</v>
      </c>
      <c r="AE65" s="138">
        <f>'2a Aggregate costs'!AF27</f>
        <v>2.9941074517373605</v>
      </c>
      <c r="AF65" s="138">
        <f>'2a Aggregate costs'!AG27</f>
        <v>2.9941074517373605</v>
      </c>
      <c r="AG65" s="138">
        <f>'2a Aggregate costs'!AH27</f>
        <v>2.989702112626663</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c r="A66" s="14"/>
      <c r="B66" s="356"/>
      <c r="C66" s="145" t="s">
        <v>256</v>
      </c>
      <c r="D66" s="223" t="s">
        <v>257</v>
      </c>
      <c r="E66" s="356"/>
      <c r="F66" s="28"/>
      <c r="G66" s="138">
        <f>'2a Aggregate costs'!H28</f>
        <v>6.5567588596821027</v>
      </c>
      <c r="H66" s="138">
        <f>'2a Aggregate costs'!I28</f>
        <v>6.5567588596821027</v>
      </c>
      <c r="I66" s="138">
        <f>'2a Aggregate costs'!J28</f>
        <v>6.6197359495950758</v>
      </c>
      <c r="J66" s="138">
        <f>'2a Aggregate costs'!K28</f>
        <v>6.6197359495950758</v>
      </c>
      <c r="K66" s="138">
        <f>'2a Aggregate costs'!L28</f>
        <v>6.6995028867368616</v>
      </c>
      <c r="L66" s="138">
        <f>'2a Aggregate costs'!M28</f>
        <v>6.6995028867368616</v>
      </c>
      <c r="M66" s="138">
        <f>'2a Aggregate costs'!N28</f>
        <v>7.1131218301273513</v>
      </c>
      <c r="N66" s="138">
        <f>'2a Aggregate costs'!O28</f>
        <v>7.1131218301273513</v>
      </c>
      <c r="O66" s="28"/>
      <c r="P66" s="138">
        <f>'2a Aggregate costs'!Q28</f>
        <v>7.1131218301273513</v>
      </c>
      <c r="Q66" s="138">
        <f>'2a Aggregate costs'!R28</f>
        <v>7.2804579515147188</v>
      </c>
      <c r="R66" s="138">
        <f>'2a Aggregate costs'!S28</f>
        <v>7.1935840895118579</v>
      </c>
      <c r="S66" s="138">
        <f>'2a Aggregate costs'!T28</f>
        <v>7.3593999937099728</v>
      </c>
      <c r="T66" s="138">
        <f>'2a Aggregate costs'!U28</f>
        <v>7.0492243060839304</v>
      </c>
      <c r="U66" s="138">
        <f>'2a Aggregate costs'!V28</f>
        <v>7.1089669218364691</v>
      </c>
      <c r="V66" s="138">
        <f>'2a Aggregate costs'!W28</f>
        <v>6.9829560851947949</v>
      </c>
      <c r="W66" s="138">
        <f>'2a Aggregate costs'!X28</f>
        <v>9.6262235975887975</v>
      </c>
      <c r="X66" s="28"/>
      <c r="Y66" s="138">
        <f>'2a Aggregate costs'!X28</f>
        <v>9.6262235975887975</v>
      </c>
      <c r="Z66" s="138">
        <f>'2a Aggregate costs'!AA28</f>
        <v>9.9504863797742438</v>
      </c>
      <c r="AA66" s="138">
        <f>'2a Aggregate costs'!AB28</f>
        <v>10.298637820906499</v>
      </c>
      <c r="AB66" s="138">
        <f>'2a Aggregate costs'!AC28</f>
        <v>10.298637820906499</v>
      </c>
      <c r="AC66" s="138">
        <f>'2a Aggregate costs'!AD28</f>
        <v>10.298637820906499</v>
      </c>
      <c r="AD66" s="138">
        <f>'2a Aggregate costs'!AE28</f>
        <v>10.298637820906499</v>
      </c>
      <c r="AE66" s="138">
        <f>'2a Aggregate costs'!AF28</f>
        <v>10.909265371253545</v>
      </c>
      <c r="AF66" s="138">
        <f>'2a Aggregate costs'!AG28</f>
        <v>10.909265371253545</v>
      </c>
      <c r="AG66" s="138">
        <f>'2a Aggregate costs'!AH28</f>
        <v>10.909265371253545</v>
      </c>
      <c r="AH66" s="138" t="str">
        <f>'2a Aggregate costs'!AI28</f>
        <v/>
      </c>
      <c r="AI66" s="138" t="str">
        <f>'2a Aggregate costs'!AJ28</f>
        <v/>
      </c>
      <c r="AJ66" s="138" t="str">
        <f>'2a Aggregate costs'!AK28</f>
        <v/>
      </c>
      <c r="AK66" s="138" t="str">
        <f>'2a Aggregate costs'!AL28</f>
        <v/>
      </c>
      <c r="AL66" s="138" t="str">
        <f>'2a Aggregate costs'!AM28</f>
        <v/>
      </c>
      <c r="AM66" s="138" t="str">
        <f>'2a Aggregate costs'!AN28</f>
        <v/>
      </c>
      <c r="AN66" s="138" t="str">
        <f>'2a Aggregate costs'!AO28</f>
        <v/>
      </c>
      <c r="AO66" s="138" t="str">
        <f>'2a Aggregate costs'!AP28</f>
        <v/>
      </c>
      <c r="AP66" s="138" t="str">
        <f>'2a Aggregate costs'!AQ28</f>
        <v/>
      </c>
      <c r="AQ66" s="138" t="str">
        <f>'2a Aggregate costs'!AR28</f>
        <v/>
      </c>
      <c r="AR66" s="138" t="str">
        <f>'2a Aggregate costs'!AS28</f>
        <v/>
      </c>
      <c r="AS66" s="138" t="str">
        <f>'2a Aggregate costs'!AT28</f>
        <v/>
      </c>
      <c r="AT66" s="138" t="str">
        <f>'2a Aggregate costs'!AU28</f>
        <v/>
      </c>
      <c r="AU66" s="138" t="str">
        <f>'2a Aggregate costs'!AV28</f>
        <v/>
      </c>
      <c r="AV66" s="138" t="str">
        <f>'2a Aggregate costs'!AW28</f>
        <v/>
      </c>
      <c r="AW66" s="138" t="str">
        <f>'2a Aggregate costs'!AX28</f>
        <v/>
      </c>
      <c r="AX66" s="138" t="str">
        <f>'2a Aggregate costs'!AY28</f>
        <v/>
      </c>
      <c r="AY66" s="138" t="str">
        <f>'2a Aggregate costs'!AZ28</f>
        <v/>
      </c>
      <c r="AZ66" s="138" t="str">
        <f>'2a Aggregate costs'!BA28</f>
        <v/>
      </c>
      <c r="BA66" s="138" t="str">
        <f>'2a Aggregate costs'!BB28</f>
        <v/>
      </c>
      <c r="BB66" s="138" t="str">
        <f>'2a Aggregate costs'!BC28</f>
        <v/>
      </c>
      <c r="BC66" s="138" t="str">
        <f>'2a Aggregate costs'!BD28</f>
        <v/>
      </c>
      <c r="BD66" s="138" t="str">
        <f>'2a Aggregate costs'!BE28</f>
        <v/>
      </c>
      <c r="BE66" s="138" t="str">
        <f>'2a Aggregate costs'!BF28</f>
        <v/>
      </c>
    </row>
    <row r="67" spans="1:57">
      <c r="A67" s="14"/>
      <c r="B67" s="357"/>
      <c r="C67" s="145" t="s">
        <v>259</v>
      </c>
      <c r="D67" s="223" t="s">
        <v>257</v>
      </c>
      <c r="E67" s="357"/>
      <c r="F67" s="28"/>
      <c r="G67" s="138">
        <f>'2a Aggregate costs'!H29</f>
        <v>0</v>
      </c>
      <c r="H67" s="138">
        <f>'2a Aggregate costs'!I29</f>
        <v>0</v>
      </c>
      <c r="I67" s="138">
        <f>'2a Aggregate costs'!J29</f>
        <v>0</v>
      </c>
      <c r="J67" s="138">
        <f>'2a Aggregate costs'!K29</f>
        <v>0</v>
      </c>
      <c r="K67" s="138">
        <f>'2a Aggregate costs'!L29</f>
        <v>0</v>
      </c>
      <c r="L67" s="138">
        <f>'2a Aggregate costs'!M29</f>
        <v>0</v>
      </c>
      <c r="M67" s="138">
        <f>'2a Aggregate costs'!N29</f>
        <v>0</v>
      </c>
      <c r="N67" s="138">
        <f>'2a Aggregate costs'!O29</f>
        <v>0</v>
      </c>
      <c r="O67" s="28"/>
      <c r="P67" s="138">
        <f>'2a Aggregate costs'!Q29</f>
        <v>0</v>
      </c>
      <c r="Q67" s="138">
        <f>'2a Aggregate costs'!R29</f>
        <v>0</v>
      </c>
      <c r="R67" s="138">
        <f>'2a Aggregate costs'!S29</f>
        <v>0</v>
      </c>
      <c r="S67" s="138">
        <f>'2a Aggregate costs'!T29</f>
        <v>0</v>
      </c>
      <c r="T67" s="138">
        <f>'2a Aggregate costs'!U29</f>
        <v>0</v>
      </c>
      <c r="U67" s="138">
        <f>'2a Aggregate costs'!V29</f>
        <v>0</v>
      </c>
      <c r="V67" s="138">
        <f>'2a Aggregate costs'!W29</f>
        <v>0</v>
      </c>
      <c r="W67" s="138">
        <f>'2a Aggregate costs'!X29</f>
        <v>2.6928799999999997</v>
      </c>
      <c r="X67" s="28"/>
      <c r="Y67" s="138">
        <f>'2a Aggregate costs'!X29</f>
        <v>2.6928799999999997</v>
      </c>
      <c r="Z67" s="138">
        <f>'2a Aggregate costs'!AA29</f>
        <v>2.6928799999999997</v>
      </c>
      <c r="AA67" s="138">
        <f>'2a Aggregate costs'!AB29</f>
        <v>0.44530000000000003</v>
      </c>
      <c r="AB67" s="138">
        <f>'2a Aggregate costs'!AC29</f>
        <v>0.44530000000000003</v>
      </c>
      <c r="AC67" s="138">
        <f>'2a Aggregate costs'!AD29</f>
        <v>0.44530000000000003</v>
      </c>
      <c r="AD67" s="138">
        <f>'2a Aggregate costs'!AE29</f>
        <v>0.44530000000000003</v>
      </c>
      <c r="AE67" s="138">
        <f>'2a Aggregate costs'!AF29</f>
        <v>0.38324999999999998</v>
      </c>
      <c r="AF67" s="138">
        <f>'2a Aggregate costs'!AG29</f>
        <v>0.38324999999999998</v>
      </c>
      <c r="AG67" s="138">
        <f>'2a Aggregate costs'!AH29</f>
        <v>0.38324999999999998</v>
      </c>
      <c r="AH67" s="138" t="str">
        <f>'2a Aggregate costs'!AI29</f>
        <v>-</v>
      </c>
      <c r="AI67" s="138" t="str">
        <f>'2a Aggregate costs'!AJ29</f>
        <v>-</v>
      </c>
      <c r="AJ67" s="138" t="str">
        <f>'2a Aggregate costs'!AK29</f>
        <v>-</v>
      </c>
      <c r="AK67" s="138" t="str">
        <f>'2a Aggregate costs'!AL29</f>
        <v>-</v>
      </c>
      <c r="AL67" s="138" t="str">
        <f>'2a Aggregate costs'!AM29</f>
        <v>-</v>
      </c>
      <c r="AM67" s="138" t="str">
        <f>'2a Aggregate costs'!AN29</f>
        <v>-</v>
      </c>
      <c r="AN67" s="138" t="str">
        <f>'2a Aggregate costs'!AO29</f>
        <v>-</v>
      </c>
      <c r="AO67" s="138" t="str">
        <f>'2a Aggregate costs'!AP29</f>
        <v>-</v>
      </c>
      <c r="AP67" s="138" t="str">
        <f>'2a Aggregate costs'!AQ29</f>
        <v>-</v>
      </c>
      <c r="AQ67" s="138" t="str">
        <f>'2a Aggregate costs'!AR29</f>
        <v>-</v>
      </c>
      <c r="AR67" s="138" t="str">
        <f>'2a Aggregate costs'!AS29</f>
        <v>-</v>
      </c>
      <c r="AS67" s="138" t="str">
        <f>'2a Aggregate costs'!AT29</f>
        <v>-</v>
      </c>
      <c r="AT67" s="138" t="str">
        <f>'2a Aggregate costs'!AU29</f>
        <v>-</v>
      </c>
      <c r="AU67" s="138" t="str">
        <f>'2a Aggregate costs'!AV29</f>
        <v>-</v>
      </c>
      <c r="AV67" s="138" t="str">
        <f>'2a Aggregate costs'!AW29</f>
        <v>-</v>
      </c>
      <c r="AW67" s="138" t="str">
        <f>'2a Aggregate costs'!AX29</f>
        <v>-</v>
      </c>
      <c r="AX67" s="138" t="str">
        <f>'2a Aggregate costs'!AY29</f>
        <v>-</v>
      </c>
      <c r="AY67" s="138" t="str">
        <f>'2a Aggregate costs'!AZ29</f>
        <v>-</v>
      </c>
      <c r="AZ67" s="138" t="str">
        <f>'2a Aggregate costs'!BA29</f>
        <v>-</v>
      </c>
      <c r="BA67" s="138" t="str">
        <f>'2a Aggregate costs'!BB29</f>
        <v>-</v>
      </c>
      <c r="BB67" s="138" t="str">
        <f>'2a Aggregate costs'!BC29</f>
        <v>-</v>
      </c>
      <c r="BC67" s="138" t="str">
        <f>'2a Aggregate costs'!BD29</f>
        <v>-</v>
      </c>
      <c r="BD67" s="138" t="str">
        <f>'2a Aggregate costs'!BE29</f>
        <v>-</v>
      </c>
      <c r="BE67" s="138" t="str">
        <f>'2a Aggregate costs'!BF29</f>
        <v>-</v>
      </c>
    </row>
    <row r="68" spans="1:57" s="14" customFormat="1"/>
    <row r="69" spans="1:57">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57" s="85" customFormat="1">
      <c r="B70" s="86" t="s">
        <v>260</v>
      </c>
    </row>
    <row r="71" spans="1:57" s="14" customFormat="1">
      <c r="B71" s="83"/>
    </row>
    <row r="72" spans="1:57" s="14" customFormat="1"/>
    <row r="73" spans="1:57" s="14" customFormat="1" ht="24.75">
      <c r="B73" s="225" t="s">
        <v>87</v>
      </c>
      <c r="C73" s="144" t="s">
        <v>246</v>
      </c>
      <c r="D73" s="222" t="s">
        <v>89</v>
      </c>
      <c r="E73" s="127" t="s">
        <v>261</v>
      </c>
      <c r="F73" s="28"/>
      <c r="G73" s="128" t="s">
        <v>210</v>
      </c>
      <c r="H73" s="128" t="s">
        <v>211</v>
      </c>
      <c r="I73" s="128" t="s">
        <v>212</v>
      </c>
    </row>
    <row r="74" spans="1:57" s="14" customFormat="1">
      <c r="B74" s="364" t="s">
        <v>227</v>
      </c>
      <c r="C74" s="145" t="s">
        <v>252</v>
      </c>
      <c r="D74" s="355" t="s">
        <v>229</v>
      </c>
      <c r="E74" s="363"/>
      <c r="F74" s="28"/>
      <c r="G74" s="106">
        <f>'3a Demand'!$C$9*((G53*'3a Demand'!$C$17)+(H53*'3a Demand'!$D$17))</f>
        <v>39.856246279654741</v>
      </c>
      <c r="H74" s="106">
        <f>'3a Demand'!$C$9*((I53*'3a Demand'!$C$17)+(J53*'3a Demand'!$D$17))</f>
        <v>48.299415355155737</v>
      </c>
      <c r="I74" s="106">
        <f>'3a Demand'!$C$9*((K53*'3a Demand'!$C$17)+(L53*'3a Demand'!$D$17))</f>
        <v>57.788612295619139</v>
      </c>
    </row>
    <row r="75" spans="1:57" s="14" customFormat="1">
      <c r="B75" s="364"/>
      <c r="C75" s="145" t="s">
        <v>254</v>
      </c>
      <c r="D75" s="356"/>
      <c r="E75" s="363"/>
      <c r="F75" s="28"/>
      <c r="G75" s="106">
        <f>'3a Demand'!$C$9*((G54*'3a Demand'!$C$17)+(H54*'3a Demand'!$D$17))</f>
        <v>9.6192301857649181</v>
      </c>
      <c r="H75" s="106">
        <f>'3a Demand'!$C$9*((I54*'3a Demand'!$C$17)+(J54*'3a Demand'!$D$17))</f>
        <v>16.035436811816385</v>
      </c>
      <c r="I75" s="106">
        <f>'3a Demand'!$C$9*((K54*'3a Demand'!$C$17)+(L54*'3a Demand'!$D$17))</f>
        <v>14.38921237332776</v>
      </c>
    </row>
    <row r="76" spans="1:57" s="14" customFormat="1">
      <c r="B76" s="364"/>
      <c r="C76" s="145" t="s">
        <v>255</v>
      </c>
      <c r="D76" s="356"/>
      <c r="E76" s="363"/>
      <c r="F76" s="28"/>
      <c r="G76" s="106">
        <f>'3a Demand'!$C$9*((G55*'3a Demand'!$C$17)+(H55*'3a Demand'!$D$17))</f>
        <v>11.781999033565574</v>
      </c>
      <c r="H76" s="106">
        <f>'3a Demand'!$C$9*((I55*'3a Demand'!$C$17)+(J55*'3a Demand'!$D$17))</f>
        <v>11.845584599499011</v>
      </c>
      <c r="I76" s="106">
        <f>'3a Demand'!$C$9*((K55*'3a Demand'!$C$17)+(L55*'3a Demand'!$D$17))</f>
        <v>9.4283615533623824</v>
      </c>
    </row>
    <row r="77" spans="1:57" s="14" customFormat="1">
      <c r="B77" s="364"/>
      <c r="C77" s="145" t="s">
        <v>256</v>
      </c>
      <c r="D77" s="356"/>
      <c r="E77" s="363"/>
      <c r="F77" s="28"/>
      <c r="G77" s="106">
        <f>((G56*'3a Demand'!$C$17)+(H56*'3a Demand'!$D$17))</f>
        <v>6.5567588596821036</v>
      </c>
      <c r="H77" s="106">
        <f>((I56*'3a Demand'!$C$17)+(J56*'3a Demand'!$D$17))</f>
        <v>6.6197359495950767</v>
      </c>
      <c r="I77" s="106">
        <f>((K56*'3a Demand'!$C$17)+(L56*'3a Demand'!$D$17))</f>
        <v>6.6995028867368625</v>
      </c>
    </row>
    <row r="78" spans="1:57" s="14" customFormat="1">
      <c r="B78" s="364"/>
      <c r="C78" s="145" t="s">
        <v>262</v>
      </c>
      <c r="D78" s="356"/>
      <c r="E78" s="363"/>
      <c r="F78" s="28"/>
      <c r="G78" s="106">
        <f>'3a Demand'!$C$9*((G57*'3a Demand'!$C$17)+(H57*'3a Demand'!$D$17))</f>
        <v>0.73069317557103552</v>
      </c>
      <c r="H78" s="106">
        <f>'3a Demand'!$C$9*((I57*'3a Demand'!$C$17)+(J57*'3a Demand'!$D$17))</f>
        <v>0.76126450113577537</v>
      </c>
      <c r="I78" s="106">
        <f>'3a Demand'!$C$9*((K57*'3a Demand'!$C$17)+(L57*'3a Demand'!$D$17))</f>
        <v>0.78096913824533987</v>
      </c>
    </row>
    <row r="79" spans="1:57" s="14" customFormat="1">
      <c r="B79" s="364"/>
      <c r="C79" s="146" t="s">
        <v>263</v>
      </c>
      <c r="D79" s="356"/>
      <c r="E79" s="363"/>
      <c r="F79" s="28"/>
      <c r="G79" s="126">
        <f>(AVERAGE(G15:G28)*'3a Demand'!C17)+(AVERAGE(H15:H28)*'3a Demand'!D17)</f>
        <v>68.544927534238354</v>
      </c>
      <c r="H79" s="126">
        <f>(AVERAGE(I15:I28)*'3a Demand'!C17)+(AVERAGE(J15:J28)*'3a Demand'!D17)</f>
        <v>83.561437217201998</v>
      </c>
      <c r="I79" s="126">
        <f>(AVERAGE(K15:K28)*'3a Demand'!C17)+(AVERAGE(L15:L28)*'3a Demand'!D17)</f>
        <v>89.086658247291481</v>
      </c>
    </row>
    <row r="80" spans="1:57" s="14" customFormat="1">
      <c r="B80" s="338" t="s">
        <v>243</v>
      </c>
      <c r="C80" s="145" t="s">
        <v>252</v>
      </c>
      <c r="D80" s="356"/>
      <c r="E80" s="363"/>
      <c r="F80" s="28"/>
      <c r="G80" s="106">
        <f>'3a Demand'!$C$10*((G59*'3a Demand'!$C$18)+(H59*'3a Demand'!$D$18))</f>
        <v>53.998364769631209</v>
      </c>
      <c r="H80" s="106">
        <f>'3a Demand'!$C$10*((I59*'3a Demand'!$C$18)+(J59*'3a Demand'!$D$18))</f>
        <v>65.437736574754297</v>
      </c>
      <c r="I80" s="106">
        <f>'3a Demand'!$C$10*((K59*'3a Demand'!$C$18)+(L59*'3a Demand'!$D$18))</f>
        <v>78.294515797066808</v>
      </c>
    </row>
    <row r="81" spans="2:9" s="14" customFormat="1">
      <c r="B81" s="339"/>
      <c r="C81" s="145" t="s">
        <v>254</v>
      </c>
      <c r="D81" s="356"/>
      <c r="E81" s="363"/>
      <c r="F81" s="28"/>
      <c r="G81" s="106">
        <f>'3a Demand'!$C$10*((G60*'3a Demand'!$C$18)+(H60*'3a Demand'!$D$18))</f>
        <v>13.032505412971826</v>
      </c>
      <c r="H81" s="106">
        <f>'3a Demand'!$C$10*((I60*'3a Demand'!$C$18)+(J60*'3a Demand'!$D$18))</f>
        <v>21.7254305192351</v>
      </c>
      <c r="I81" s="106">
        <f>'3a Demand'!$C$10*((K60*'3a Demand'!$C$18)+(L60*'3a Demand'!$D$18))</f>
        <v>19.511538854455289</v>
      </c>
    </row>
    <row r="82" spans="2:9" s="14" customFormat="1">
      <c r="B82" s="339"/>
      <c r="C82" s="145" t="s">
        <v>255</v>
      </c>
      <c r="D82" s="356"/>
      <c r="E82" s="363"/>
      <c r="F82" s="28"/>
      <c r="G82" s="106">
        <f>'3a Demand'!$C$10*((G61*'3a Demand'!$C$18)+(H61*'3a Demand'!$D$18))</f>
        <v>15.962708368056587</v>
      </c>
      <c r="H82" s="106">
        <f>'3a Demand'!$C$10*((I61*'3a Demand'!$C$18)+(J61*'3a Demand'!$D$18))</f>
        <v>16.043473265485858</v>
      </c>
      <c r="I82" s="106">
        <f>'3a Demand'!$C$10*((K61*'3a Demand'!$C$18)+(L61*'3a Demand'!$D$18))</f>
        <v>12.77390920132968</v>
      </c>
    </row>
    <row r="83" spans="2:9" s="14" customFormat="1">
      <c r="B83" s="339"/>
      <c r="C83" s="145" t="s">
        <v>256</v>
      </c>
      <c r="D83" s="356"/>
      <c r="E83" s="363"/>
      <c r="F83" s="28"/>
      <c r="G83" s="106">
        <f>((G62*'3a Demand'!$C$18)+(H62*'3a Demand'!$D$18))</f>
        <v>6.5567588596821027</v>
      </c>
      <c r="H83" s="106">
        <f>((I62*'3a Demand'!$C$18)+(J62*'3a Demand'!$D$18))</f>
        <v>6.6197359495950767</v>
      </c>
      <c r="I83" s="106">
        <f>((K62*'3a Demand'!$C$18)+(L62*'3a Demand'!$D$18))</f>
        <v>6.6995028867368607</v>
      </c>
    </row>
    <row r="84" spans="2:9" s="14" customFormat="1">
      <c r="B84" s="339"/>
      <c r="C84" s="145" t="s">
        <v>262</v>
      </c>
      <c r="D84" s="356"/>
      <c r="E84" s="363"/>
      <c r="F84" s="28"/>
      <c r="G84" s="106">
        <f>'3a Demand'!$C$10*((G63*'3a Demand'!$C$18)+(H63*'3a Demand'!$D$18))</f>
        <v>0.98792297635358117</v>
      </c>
      <c r="H84" s="106">
        <f>'3a Demand'!$C$10*((I63*'3a Demand'!$C$18)+(J63*'3a Demand'!$D$18))</f>
        <v>1.0315161651082234</v>
      </c>
      <c r="I84" s="106">
        <f>'3a Demand'!$C$10*((K63*'3a Demand'!$C$18)+(L63*'3a Demand'!$D$18))</f>
        <v>1.0558090067924109</v>
      </c>
    </row>
    <row r="85" spans="2:9" s="14" customFormat="1">
      <c r="B85" s="339"/>
      <c r="C85" s="146" t="s">
        <v>263</v>
      </c>
      <c r="D85" s="356"/>
      <c r="E85" s="363"/>
      <c r="F85" s="28"/>
      <c r="G85" s="126">
        <f>(AVERAGE(G29:G42)*'3a Demand'!C18)+(AVERAGE(H29:H42)*'3a Demand'!D18)</f>
        <v>90.538260386695313</v>
      </c>
      <c r="H85" s="126">
        <f>(AVERAGE(I29:I42)*'3a Demand'!C18)+(AVERAGE(J29:J42)*'3a Demand'!D18)</f>
        <v>110.85789247417857</v>
      </c>
      <c r="I85" s="126">
        <f>(AVERAGE(K29:K42)*'3a Demand'!C18)+(AVERAGE(L29:L42)*'3a Demand'!D18)</f>
        <v>118.33527574638106</v>
      </c>
    </row>
    <row r="86" spans="2:9" s="14" customFormat="1">
      <c r="B86" s="341" t="s">
        <v>244</v>
      </c>
      <c r="C86" s="145" t="s">
        <v>255</v>
      </c>
      <c r="D86" s="356"/>
      <c r="E86" s="363"/>
      <c r="F86" s="28"/>
      <c r="G86" s="106">
        <f>'3a Demand'!$C$11*((G65*'3a Demand'!$C$19)+(H65*'3a Demand'!$D$19))</f>
        <v>15.369510236881789</v>
      </c>
      <c r="H86" s="106">
        <f>'3a Demand'!$C$11*((I65*'3a Demand'!$C$19)+(J65*'3a Demand'!$D$19))</f>
        <v>15.920595779679616</v>
      </c>
      <c r="I86" s="106">
        <f>'3a Demand'!$C$11*((K65*'3a Demand'!$C$19)+(L65*'3a Demand'!$D$19))</f>
        <v>12.406794332085205</v>
      </c>
    </row>
    <row r="87" spans="2:9" s="14" customFormat="1">
      <c r="B87" s="341"/>
      <c r="C87" s="145" t="s">
        <v>256</v>
      </c>
      <c r="D87" s="356"/>
      <c r="E87" s="363"/>
      <c r="F87" s="28"/>
      <c r="G87" s="106">
        <f>((G66*'3a Demand'!$C$19)+(H66*'3a Demand'!$D$19))</f>
        <v>6.5567588554850307</v>
      </c>
      <c r="H87" s="106">
        <f>((I66*'3a Demand'!$C$19)+(J66*'3a Demand'!$D$19))</f>
        <v>6.6197359453576921</v>
      </c>
      <c r="I87" s="106">
        <f>((K66*'3a Demand'!$C$19)+(L66*'3a Demand'!$D$19))</f>
        <v>6.6995028824484173</v>
      </c>
    </row>
    <row r="88" spans="2:9" s="14" customFormat="1">
      <c r="B88" s="341"/>
      <c r="C88" s="146" t="s">
        <v>263</v>
      </c>
      <c r="D88" s="357"/>
      <c r="E88" s="363"/>
      <c r="F88" s="28"/>
      <c r="G88" s="126">
        <f>(G43*'3a Demand'!C19)+(H43*'3a Demand'!D19)</f>
        <v>21.926269092366816</v>
      </c>
      <c r="H88" s="126">
        <f>I43*'3a Demand'!C19+J43*'3a Demand'!D19</f>
        <v>22.540331725037305</v>
      </c>
      <c r="I88" s="126">
        <f>K43*'3a Demand'!C19+L43*'3a Demand'!D19</f>
        <v>19.106297214533623</v>
      </c>
    </row>
    <row r="89" spans="2:9" s="14" customFormat="1"/>
    <row r="90" spans="2:9" s="14" customFormat="1"/>
    <row r="91" spans="2:9" s="14" customFormat="1" hidden="1"/>
    <row r="92" spans="2:9" s="14" customFormat="1" hidden="1"/>
    <row r="93" spans="2:9"/>
    <row r="94" spans="2:9"/>
    <row r="95" spans="2:9"/>
    <row r="96" spans="2:9"/>
    <row r="97"/>
  </sheetData>
  <mergeCells count="26">
    <mergeCell ref="B86:B88"/>
    <mergeCell ref="D74:D88"/>
    <mergeCell ref="E74:E88"/>
    <mergeCell ref="B80:B85"/>
    <mergeCell ref="B74:B79"/>
    <mergeCell ref="C47:C52"/>
    <mergeCell ref="D47:D52"/>
    <mergeCell ref="B65:B67"/>
    <mergeCell ref="G48:N48"/>
    <mergeCell ref="G47:N47"/>
    <mergeCell ref="B47:B52"/>
    <mergeCell ref="E47:E48"/>
    <mergeCell ref="E53:E67"/>
    <mergeCell ref="B53:B58"/>
    <mergeCell ref="B59:B64"/>
    <mergeCell ref="B3:I3"/>
    <mergeCell ref="C9:C14"/>
    <mergeCell ref="B15:B28"/>
    <mergeCell ref="B29:B42"/>
    <mergeCell ref="D15:D43"/>
    <mergeCell ref="E15:E43"/>
    <mergeCell ref="B9:B14"/>
    <mergeCell ref="D9:D14"/>
    <mergeCell ref="E9:E10"/>
    <mergeCell ref="G9:N9"/>
    <mergeCell ref="G10:N10"/>
  </mergeCells>
  <phoneticPr fontId="191"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4"/>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96"/>
  <sheetViews>
    <sheetView zoomScale="74" zoomScaleNormal="100" workbookViewId="0"/>
  </sheetViews>
  <sheetFormatPr defaultColWidth="0" defaultRowHeight="12.4" zeroHeight="1"/>
  <cols>
    <col min="1" max="1" width="2.46875" customWidth="1"/>
    <col min="2" max="2" width="25.17578125" customWidth="1"/>
    <col min="3" max="3" width="15" customWidth="1"/>
    <col min="4" max="4" width="11.3515625" customWidth="1"/>
    <col min="5" max="5" width="26" customWidth="1"/>
    <col min="6" max="6" width="23.5859375" customWidth="1"/>
    <col min="7" max="7" width="1.3515625" customWidth="1"/>
    <col min="8" max="15" width="15.5859375" customWidth="1"/>
    <col min="16" max="16" width="1.3515625" customWidth="1"/>
    <col min="17" max="24" width="15.5859375" customWidth="1"/>
    <col min="25" max="25" width="1.3515625" customWidth="1"/>
    <col min="26" max="58" width="15.5859375" customWidth="1"/>
    <col min="59" max="16384" width="9" hidden="1"/>
  </cols>
  <sheetData>
    <row r="1" spans="1:58" s="2" customFormat="1" ht="12.75" customHeight="1"/>
    <row r="2" spans="1:58" s="2" customFormat="1" ht="18.75" customHeight="1">
      <c r="B2" s="40" t="s">
        <v>264</v>
      </c>
      <c r="C2" s="40"/>
      <c r="D2" s="40"/>
      <c r="E2" s="40"/>
      <c r="F2" s="40"/>
      <c r="G2" s="40"/>
      <c r="H2" s="40"/>
      <c r="P2" s="40"/>
      <c r="Y2" s="40"/>
      <c r="Z2" s="40"/>
    </row>
    <row r="3" spans="1:58" s="2" customFormat="1" ht="28.5" customHeight="1">
      <c r="B3" s="336" t="s">
        <v>265</v>
      </c>
      <c r="C3" s="336"/>
      <c r="D3" s="336"/>
      <c r="E3" s="336"/>
      <c r="F3" s="336"/>
      <c r="G3" s="336"/>
      <c r="H3" s="336"/>
      <c r="I3" s="336"/>
      <c r="J3" s="336"/>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266</v>
      </c>
      <c r="C7" s="86"/>
    </row>
    <row r="8" spans="1:58" s="14" customFormat="1"/>
    <row r="9" spans="1:58">
      <c r="A9" s="14"/>
      <c r="B9" s="343" t="s">
        <v>87</v>
      </c>
      <c r="C9" s="373" t="s">
        <v>246</v>
      </c>
      <c r="D9" s="374"/>
      <c r="E9" s="344" t="s">
        <v>89</v>
      </c>
      <c r="F9" s="345"/>
      <c r="G9" s="84"/>
      <c r="H9" s="368" t="s">
        <v>90</v>
      </c>
      <c r="I9" s="369"/>
      <c r="J9" s="369"/>
      <c r="K9" s="369"/>
      <c r="L9" s="369"/>
      <c r="M9" s="369"/>
      <c r="N9" s="369"/>
      <c r="O9" s="370"/>
      <c r="P9" s="136"/>
      <c r="Q9" s="229" t="s">
        <v>91</v>
      </c>
      <c r="R9" s="230"/>
      <c r="S9" s="230"/>
      <c r="T9" s="230"/>
      <c r="U9" s="230"/>
      <c r="V9" s="230"/>
      <c r="W9" s="230"/>
      <c r="X9" s="230"/>
      <c r="Y9" s="84"/>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1"/>
    </row>
    <row r="10" spans="1:58" ht="12.75" customHeight="1">
      <c r="A10" s="14"/>
      <c r="B10" s="343"/>
      <c r="C10" s="375"/>
      <c r="D10" s="376"/>
      <c r="E10" s="344"/>
      <c r="F10" s="345"/>
      <c r="G10" s="84"/>
      <c r="H10" s="349" t="s">
        <v>92</v>
      </c>
      <c r="I10" s="350"/>
      <c r="J10" s="350"/>
      <c r="K10" s="350"/>
      <c r="L10" s="350"/>
      <c r="M10" s="350"/>
      <c r="N10" s="350"/>
      <c r="O10" s="351"/>
      <c r="P10" s="136"/>
      <c r="Q10" s="232" t="s">
        <v>93</v>
      </c>
      <c r="R10" s="233"/>
      <c r="S10" s="233"/>
      <c r="T10" s="233"/>
      <c r="U10" s="233"/>
      <c r="V10" s="233"/>
      <c r="W10" s="233"/>
      <c r="X10" s="233"/>
      <c r="Y10" s="84"/>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4"/>
    </row>
    <row r="11" spans="1:58" ht="25.5" customHeight="1">
      <c r="A11" s="14"/>
      <c r="B11" s="343"/>
      <c r="C11" s="375"/>
      <c r="D11" s="376"/>
      <c r="E11" s="344"/>
      <c r="F11" s="97" t="s">
        <v>94</v>
      </c>
      <c r="G11" s="84"/>
      <c r="H11" s="33" t="s">
        <v>95</v>
      </c>
      <c r="I11" s="33" t="s">
        <v>96</v>
      </c>
      <c r="J11" s="33" t="s">
        <v>97</v>
      </c>
      <c r="K11" s="33" t="s">
        <v>98</v>
      </c>
      <c r="L11" s="33" t="s">
        <v>99</v>
      </c>
      <c r="M11" s="34" t="s">
        <v>100</v>
      </c>
      <c r="N11" s="33" t="s">
        <v>101</v>
      </c>
      <c r="O11" s="33" t="s">
        <v>102</v>
      </c>
      <c r="P11" s="84"/>
      <c r="Q11" s="29" t="s">
        <v>103</v>
      </c>
      <c r="R11" s="29" t="s">
        <v>104</v>
      </c>
      <c r="S11" s="29" t="s">
        <v>105</v>
      </c>
      <c r="T11" s="35" t="s">
        <v>106</v>
      </c>
      <c r="U11" s="29" t="s">
        <v>107</v>
      </c>
      <c r="V11" s="29" t="s">
        <v>108</v>
      </c>
      <c r="W11" s="29" t="s">
        <v>109</v>
      </c>
      <c r="X11" s="29" t="s">
        <v>110</v>
      </c>
      <c r="Y11" s="84"/>
      <c r="Z11" s="29" t="s">
        <v>111</v>
      </c>
      <c r="AA11" s="29" t="s">
        <v>111</v>
      </c>
      <c r="AB11" s="29" t="s">
        <v>112</v>
      </c>
      <c r="AC11" s="29" t="s">
        <v>112</v>
      </c>
      <c r="AD11" s="264" t="s">
        <v>113</v>
      </c>
      <c r="AE11" s="264" t="s">
        <v>113</v>
      </c>
      <c r="AF11" s="265" t="s">
        <v>114</v>
      </c>
      <c r="AG11" s="263" t="s">
        <v>114</v>
      </c>
      <c r="AH11" s="263" t="s">
        <v>115</v>
      </c>
      <c r="AI11" s="263" t="s">
        <v>115</v>
      </c>
      <c r="AJ11" s="263" t="s">
        <v>116</v>
      </c>
      <c r="AK11" s="263" t="s">
        <v>116</v>
      </c>
      <c r="AL11" s="263" t="s">
        <v>117</v>
      </c>
      <c r="AM11" s="263" t="s">
        <v>117</v>
      </c>
      <c r="AN11" s="263" t="s">
        <v>118</v>
      </c>
      <c r="AO11" s="263" t="s">
        <v>118</v>
      </c>
      <c r="AP11" s="263" t="s">
        <v>119</v>
      </c>
      <c r="AQ11" s="263" t="s">
        <v>119</v>
      </c>
      <c r="AR11" s="263" t="s">
        <v>120</v>
      </c>
      <c r="AS11" s="263" t="s">
        <v>120</v>
      </c>
      <c r="AT11" s="263" t="s">
        <v>121</v>
      </c>
      <c r="AU11" s="263" t="s">
        <v>121</v>
      </c>
      <c r="AV11" s="263" t="s">
        <v>122</v>
      </c>
      <c r="AW11" s="263" t="s">
        <v>122</v>
      </c>
      <c r="AX11" s="263" t="s">
        <v>123</v>
      </c>
      <c r="AY11" s="263" t="s">
        <v>123</v>
      </c>
      <c r="AZ11" s="263" t="s">
        <v>124</v>
      </c>
      <c r="BA11" s="263" t="s">
        <v>124</v>
      </c>
      <c r="BB11" s="263" t="s">
        <v>125</v>
      </c>
      <c r="BC11" s="263" t="s">
        <v>125</v>
      </c>
      <c r="BD11" s="263" t="s">
        <v>126</v>
      </c>
      <c r="BE11" s="263" t="s">
        <v>126</v>
      </c>
      <c r="BF11" s="263" t="s">
        <v>127</v>
      </c>
    </row>
    <row r="12" spans="1:58" ht="25.5" customHeight="1">
      <c r="A12" s="14"/>
      <c r="B12" s="343"/>
      <c r="C12" s="375"/>
      <c r="D12" s="376"/>
      <c r="E12" s="344"/>
      <c r="F12" s="97" t="s">
        <v>94</v>
      </c>
      <c r="G12" s="84"/>
      <c r="H12" s="33" t="s">
        <v>95</v>
      </c>
      <c r="I12" s="33" t="s">
        <v>96</v>
      </c>
      <c r="J12" s="33" t="s">
        <v>97</v>
      </c>
      <c r="K12" s="33" t="s">
        <v>98</v>
      </c>
      <c r="L12" s="33" t="s">
        <v>99</v>
      </c>
      <c r="M12" s="34" t="s">
        <v>100</v>
      </c>
      <c r="N12" s="33" t="s">
        <v>101</v>
      </c>
      <c r="O12" s="33" t="s">
        <v>102</v>
      </c>
      <c r="P12" s="84"/>
      <c r="Q12" s="29" t="s">
        <v>103</v>
      </c>
      <c r="R12" s="29" t="s">
        <v>104</v>
      </c>
      <c r="S12" s="29" t="s">
        <v>105</v>
      </c>
      <c r="T12" s="35" t="s">
        <v>106</v>
      </c>
      <c r="U12" s="29" t="s">
        <v>107</v>
      </c>
      <c r="V12" s="29" t="s">
        <v>108</v>
      </c>
      <c r="W12" s="29" t="s">
        <v>109</v>
      </c>
      <c r="X12" s="29" t="s">
        <v>110</v>
      </c>
      <c r="Y12" s="84"/>
      <c r="Z12" s="29" t="s">
        <v>111</v>
      </c>
      <c r="AA12" s="29" t="s">
        <v>128</v>
      </c>
      <c r="AB12" s="29" t="s">
        <v>112</v>
      </c>
      <c r="AC12" s="29" t="s">
        <v>129</v>
      </c>
      <c r="AD12" s="29" t="s">
        <v>130</v>
      </c>
      <c r="AE12" s="29" t="s">
        <v>131</v>
      </c>
      <c r="AF12" s="29" t="s">
        <v>132</v>
      </c>
      <c r="AG12" s="29" t="s">
        <v>133</v>
      </c>
      <c r="AH12" s="29" t="s">
        <v>134</v>
      </c>
      <c r="AI12" s="29" t="s">
        <v>135</v>
      </c>
      <c r="AJ12" s="29" t="s">
        <v>136</v>
      </c>
      <c r="AK12" s="29" t="s">
        <v>137</v>
      </c>
      <c r="AL12" s="29" t="s">
        <v>138</v>
      </c>
      <c r="AM12" s="29" t="s">
        <v>139</v>
      </c>
      <c r="AN12" s="29" t="s">
        <v>140</v>
      </c>
      <c r="AO12" s="29" t="s">
        <v>141</v>
      </c>
      <c r="AP12" s="29" t="s">
        <v>142</v>
      </c>
      <c r="AQ12" s="29" t="s">
        <v>143</v>
      </c>
      <c r="AR12" s="29" t="s">
        <v>144</v>
      </c>
      <c r="AS12" s="29" t="s">
        <v>145</v>
      </c>
      <c r="AT12" s="29" t="s">
        <v>146</v>
      </c>
      <c r="AU12" s="29" t="s">
        <v>147</v>
      </c>
      <c r="AV12" s="29" t="s">
        <v>148</v>
      </c>
      <c r="AW12" s="29" t="s">
        <v>149</v>
      </c>
      <c r="AX12" s="29" t="s">
        <v>150</v>
      </c>
      <c r="AY12" s="29" t="s">
        <v>151</v>
      </c>
      <c r="AZ12" s="29" t="s">
        <v>152</v>
      </c>
      <c r="BA12" s="29" t="s">
        <v>153</v>
      </c>
      <c r="BB12" s="29" t="s">
        <v>154</v>
      </c>
      <c r="BC12" s="29" t="s">
        <v>155</v>
      </c>
      <c r="BD12" s="29" t="s">
        <v>156</v>
      </c>
      <c r="BE12" s="29" t="s">
        <v>157</v>
      </c>
      <c r="BF12" s="29" t="s">
        <v>158</v>
      </c>
    </row>
    <row r="13" spans="1:58" ht="12.75" customHeight="1">
      <c r="A13" s="14"/>
      <c r="B13" s="343"/>
      <c r="C13" s="375"/>
      <c r="D13" s="376"/>
      <c r="E13" s="344"/>
      <c r="F13" s="97" t="s">
        <v>159</v>
      </c>
      <c r="G13" s="84"/>
      <c r="H13" s="31" t="s">
        <v>160</v>
      </c>
      <c r="I13" s="31" t="s">
        <v>161</v>
      </c>
      <c r="J13" s="31" t="s">
        <v>162</v>
      </c>
      <c r="K13" s="31" t="s">
        <v>163</v>
      </c>
      <c r="L13" s="31" t="s">
        <v>164</v>
      </c>
      <c r="M13" s="32" t="s">
        <v>165</v>
      </c>
      <c r="N13" s="31" t="s">
        <v>166</v>
      </c>
      <c r="O13" s="31" t="s">
        <v>167</v>
      </c>
      <c r="P13" s="84"/>
      <c r="Q13" s="31" t="s">
        <v>168</v>
      </c>
      <c r="R13" s="31" t="s">
        <v>169</v>
      </c>
      <c r="S13" s="31" t="s">
        <v>170</v>
      </c>
      <c r="T13" s="36" t="s">
        <v>171</v>
      </c>
      <c r="U13" s="31" t="s">
        <v>172</v>
      </c>
      <c r="V13" s="31" t="s">
        <v>173</v>
      </c>
      <c r="W13" s="31" t="s">
        <v>174</v>
      </c>
      <c r="X13" s="31" t="s">
        <v>175</v>
      </c>
      <c r="Y13" s="84"/>
      <c r="Z13" s="31" t="s">
        <v>176</v>
      </c>
      <c r="AA13" s="31" t="s">
        <v>177</v>
      </c>
      <c r="AB13" s="31" t="s">
        <v>178</v>
      </c>
      <c r="AC13" s="31" t="s">
        <v>179</v>
      </c>
      <c r="AD13" s="31" t="s">
        <v>180</v>
      </c>
      <c r="AE13" s="31" t="s">
        <v>181</v>
      </c>
      <c r="AF13" s="31" t="s">
        <v>182</v>
      </c>
      <c r="AG13" s="31" t="s">
        <v>183</v>
      </c>
      <c r="AH13" s="31" t="s">
        <v>184</v>
      </c>
      <c r="AI13" s="31" t="s">
        <v>185</v>
      </c>
      <c r="AJ13" s="31" t="s">
        <v>186</v>
      </c>
      <c r="AK13" s="31" t="s">
        <v>187</v>
      </c>
      <c r="AL13" s="31" t="s">
        <v>188</v>
      </c>
      <c r="AM13" s="31" t="s">
        <v>189</v>
      </c>
      <c r="AN13" s="31" t="s">
        <v>190</v>
      </c>
      <c r="AO13" s="31" t="s">
        <v>191</v>
      </c>
      <c r="AP13" s="31" t="s">
        <v>192</v>
      </c>
      <c r="AQ13" s="31" t="s">
        <v>193</v>
      </c>
      <c r="AR13" s="31" t="s">
        <v>194</v>
      </c>
      <c r="AS13" s="31" t="s">
        <v>195</v>
      </c>
      <c r="AT13" s="31" t="s">
        <v>196</v>
      </c>
      <c r="AU13" s="31" t="s">
        <v>197</v>
      </c>
      <c r="AV13" s="31" t="s">
        <v>198</v>
      </c>
      <c r="AW13" s="31" t="s">
        <v>199</v>
      </c>
      <c r="AX13" s="31" t="s">
        <v>200</v>
      </c>
      <c r="AY13" s="31" t="s">
        <v>201</v>
      </c>
      <c r="AZ13" s="31" t="s">
        <v>202</v>
      </c>
      <c r="BA13" s="31" t="s">
        <v>203</v>
      </c>
      <c r="BB13" s="31" t="s">
        <v>204</v>
      </c>
      <c r="BC13" s="31" t="s">
        <v>205</v>
      </c>
      <c r="BD13" s="31" t="s">
        <v>206</v>
      </c>
      <c r="BE13" s="31" t="s">
        <v>207</v>
      </c>
      <c r="BF13" s="31" t="s">
        <v>208</v>
      </c>
    </row>
    <row r="14" spans="1:58" ht="30.75" customHeight="1">
      <c r="A14" s="14"/>
      <c r="B14" s="343"/>
      <c r="C14" s="377"/>
      <c r="D14" s="378"/>
      <c r="E14" s="344"/>
      <c r="F14" s="98" t="s">
        <v>261</v>
      </c>
      <c r="G14" s="84"/>
      <c r="H14" s="29" t="s">
        <v>210</v>
      </c>
      <c r="I14" s="29" t="s">
        <v>210</v>
      </c>
      <c r="J14" s="29" t="s">
        <v>211</v>
      </c>
      <c r="K14" s="29" t="s">
        <v>211</v>
      </c>
      <c r="L14" s="29" t="s">
        <v>212</v>
      </c>
      <c r="M14" s="30" t="s">
        <v>212</v>
      </c>
      <c r="N14" s="29" t="s">
        <v>213</v>
      </c>
      <c r="O14" s="29" t="s">
        <v>213</v>
      </c>
      <c r="P14" s="84"/>
      <c r="Q14" s="29" t="s">
        <v>214</v>
      </c>
      <c r="R14" s="29" t="s">
        <v>215</v>
      </c>
      <c r="S14" s="29" t="s">
        <v>215</v>
      </c>
      <c r="T14" s="35" t="s">
        <v>216</v>
      </c>
      <c r="U14" s="29" t="s">
        <v>216</v>
      </c>
      <c r="V14" s="29" t="s">
        <v>217</v>
      </c>
      <c r="W14" s="29" t="s">
        <v>217</v>
      </c>
      <c r="X14" s="29" t="s">
        <v>218</v>
      </c>
      <c r="Y14" s="84"/>
      <c r="Z14" s="29" t="s">
        <v>218</v>
      </c>
      <c r="AA14" s="29" t="s">
        <v>218</v>
      </c>
      <c r="AB14" s="29" t="s">
        <v>219</v>
      </c>
      <c r="AC14" s="29" t="s">
        <v>219</v>
      </c>
      <c r="AD14" s="29" t="s">
        <v>219</v>
      </c>
      <c r="AE14" s="29" t="s">
        <v>219</v>
      </c>
      <c r="AF14" s="29" t="s">
        <v>220</v>
      </c>
      <c r="AG14" s="29" t="s">
        <v>220</v>
      </c>
      <c r="AH14" s="29" t="s">
        <v>220</v>
      </c>
      <c r="AI14" s="29" t="s">
        <v>220</v>
      </c>
      <c r="AJ14" s="29" t="s">
        <v>221</v>
      </c>
      <c r="AK14" s="29" t="s">
        <v>221</v>
      </c>
      <c r="AL14" s="29" t="s">
        <v>221</v>
      </c>
      <c r="AM14" s="29" t="s">
        <v>221</v>
      </c>
      <c r="AN14" s="29" t="s">
        <v>222</v>
      </c>
      <c r="AO14" s="29" t="s">
        <v>222</v>
      </c>
      <c r="AP14" s="29" t="s">
        <v>222</v>
      </c>
      <c r="AQ14" s="29" t="s">
        <v>222</v>
      </c>
      <c r="AR14" s="29" t="s">
        <v>223</v>
      </c>
      <c r="AS14" s="29" t="s">
        <v>223</v>
      </c>
      <c r="AT14" s="29" t="s">
        <v>223</v>
      </c>
      <c r="AU14" s="29" t="s">
        <v>223</v>
      </c>
      <c r="AV14" s="29" t="s">
        <v>224</v>
      </c>
      <c r="AW14" s="29" t="s">
        <v>224</v>
      </c>
      <c r="AX14" s="29" t="s">
        <v>224</v>
      </c>
      <c r="AY14" s="29" t="s">
        <v>224</v>
      </c>
      <c r="AZ14" s="29" t="s">
        <v>225</v>
      </c>
      <c r="BA14" s="29" t="s">
        <v>225</v>
      </c>
      <c r="BB14" s="29" t="s">
        <v>225</v>
      </c>
      <c r="BC14" s="29" t="s">
        <v>225</v>
      </c>
      <c r="BD14" s="29" t="s">
        <v>226</v>
      </c>
      <c r="BE14" s="29" t="s">
        <v>226</v>
      </c>
      <c r="BF14" s="29" t="s">
        <v>226</v>
      </c>
    </row>
    <row r="15" spans="1:58" ht="12.7" customHeight="1">
      <c r="A15" s="14"/>
      <c r="B15" s="360" t="s">
        <v>227</v>
      </c>
      <c r="C15" s="341" t="s">
        <v>252</v>
      </c>
      <c r="D15" s="341"/>
      <c r="E15" s="223" t="s">
        <v>253</v>
      </c>
      <c r="F15" s="355"/>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RO'!X19</f>
        <v>25.836025060581413</v>
      </c>
      <c r="AA15" s="15">
        <f>'3b RO'!AA19</f>
        <v>25.964079999999999</v>
      </c>
      <c r="AB15" s="15">
        <f>'3b RO'!AB19</f>
        <v>27.675689999999996</v>
      </c>
      <c r="AC15" s="15">
        <f>'3b RO'!AC19</f>
        <v>27.675689999999996</v>
      </c>
      <c r="AD15" s="15">
        <f>'3b RO'!AD19</f>
        <v>27.675689999999996</v>
      </c>
      <c r="AE15" s="15">
        <f>'3b RO'!AE19</f>
        <v>27.675689999999996</v>
      </c>
      <c r="AF15" s="15">
        <f>'3b RO'!AF19</f>
        <v>31.782430000000002</v>
      </c>
      <c r="AG15" s="15">
        <f>'3b RO'!AG19</f>
        <v>31.782430000000002</v>
      </c>
      <c r="AH15" s="15">
        <f>'3b RO'!AH19</f>
        <v>31.782430000000002</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61"/>
      <c r="C16" s="341" t="s">
        <v>254</v>
      </c>
      <c r="D16" s="341"/>
      <c r="E16" s="223" t="s">
        <v>253</v>
      </c>
      <c r="F16" s="356"/>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methodology'!Q228</f>
        <v>6.0338953603312691</v>
      </c>
      <c r="AA16" s="15">
        <f>'3i New FIT methodology'!T228</f>
        <v>5.6258217510753665</v>
      </c>
      <c r="AB16" s="15">
        <f>'3i New FIT methodology'!U228</f>
        <v>6.4495151998345062</v>
      </c>
      <c r="AC16" s="15">
        <f>'3i New FIT methodology'!V228</f>
        <v>6.4495151998345062</v>
      </c>
      <c r="AD16" s="15">
        <f>'3i New FIT methodology'!W228</f>
        <v>7.0332667280287327</v>
      </c>
      <c r="AE16" s="15">
        <f>'3i New FIT methodology'!X228</f>
        <v>7.0332667280287327</v>
      </c>
      <c r="AF16" s="15">
        <f>'3i New FIT methodology'!Y228</f>
        <v>7.6390917056492249</v>
      </c>
      <c r="AG16" s="15">
        <f>'3i New FIT methodology'!Z228</f>
        <v>7.6390917056492249</v>
      </c>
      <c r="AH16" s="15">
        <f>'3i New FIT methodology'!AA228</f>
        <v>7.3166734556066801</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61"/>
      <c r="C17" s="341" t="s">
        <v>255</v>
      </c>
      <c r="D17" s="341"/>
      <c r="E17" s="223" t="s">
        <v>253</v>
      </c>
      <c r="F17" s="356"/>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ECO'!X29</f>
        <v>5.3948055674536768</v>
      </c>
      <c r="AA17" s="15">
        <f>'3e ECO'!AA29</f>
        <v>5.2411778994660096</v>
      </c>
      <c r="AB17" s="15">
        <f>'3e ECO'!AB29</f>
        <v>7.1239252389941949</v>
      </c>
      <c r="AC17" s="15">
        <f>'3e ECO'!AC29</f>
        <v>7.1239252389941949</v>
      </c>
      <c r="AD17" s="15">
        <f>'3e ECO'!AD29</f>
        <v>7.1232700997361986</v>
      </c>
      <c r="AE17" s="15">
        <f>'3e ECO'!AE29</f>
        <v>7.1232700997361986</v>
      </c>
      <c r="AF17" s="15">
        <f>'3e ECO'!AF29</f>
        <v>8.6993291234543246</v>
      </c>
      <c r="AG17" s="15">
        <f>'3e ECO'!AG29</f>
        <v>8.6993291234543246</v>
      </c>
      <c r="AH17" s="15">
        <f>'3e ECO'!AH29</f>
        <v>8.6865294843491405</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61"/>
      <c r="C18" s="341" t="s">
        <v>256</v>
      </c>
      <c r="D18" s="341"/>
      <c r="E18" s="223" t="s">
        <v>257</v>
      </c>
      <c r="F18" s="356"/>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WHD'!X19</f>
        <v>9.6262235975887975</v>
      </c>
      <c r="AA18" s="15">
        <f>'3f WHD'!AA19</f>
        <v>9.9504863797742438</v>
      </c>
      <c r="AB18" s="15">
        <f>'3f WHD'!AB19</f>
        <v>10.298637820906499</v>
      </c>
      <c r="AC18" s="15">
        <f>'3f WHD'!AC19</f>
        <v>10.298637820906499</v>
      </c>
      <c r="AD18" s="15">
        <f>'3f WHD'!AD19</f>
        <v>10.298637820906499</v>
      </c>
      <c r="AE18" s="15">
        <f>'3f WHD'!AE19</f>
        <v>10.298637820906499</v>
      </c>
      <c r="AF18" s="15">
        <f>'3f WHD'!AF19</f>
        <v>10.909265371253545</v>
      </c>
      <c r="AG18" s="15">
        <f>'3f WHD'!AG19</f>
        <v>10.909265371253545</v>
      </c>
      <c r="AH18" s="15">
        <f>'3f WHD'!AH19</f>
        <v>10.909265371253545</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61"/>
      <c r="C19" s="341" t="s">
        <v>262</v>
      </c>
      <c r="D19" s="341"/>
      <c r="E19" s="223" t="s">
        <v>267</v>
      </c>
      <c r="F19" s="356"/>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AAHEDC'!X18</f>
        <v>0.42281486333143048</v>
      </c>
      <c r="AA19" s="15">
        <f>'3g AAHEDC'!AA18</f>
        <v>0.40669999999999995</v>
      </c>
      <c r="AB19" s="15">
        <f>'3g AAHEDC'!AB18</f>
        <v>0.45951829137287103</v>
      </c>
      <c r="AC19" s="15">
        <f>'3g AAHEDC'!AC18</f>
        <v>0.45951829137287103</v>
      </c>
      <c r="AD19" s="15">
        <f>'3g AAHEDC'!AD18</f>
        <v>0.42037999999999998</v>
      </c>
      <c r="AE19" s="15">
        <f>'3g AAHEDC'!AE18</f>
        <v>0.42037999999999998</v>
      </c>
      <c r="AF19" s="15">
        <f>'3g AAHEDC'!AF18</f>
        <v>0.45511924378137392</v>
      </c>
      <c r="AG19" s="15">
        <f>'3g AAHEDC'!AG18</f>
        <v>0.45511924378137392</v>
      </c>
      <c r="AH19" s="15">
        <f>'3g AAHEDC'!AH18</f>
        <v>0.42144999999999999</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62"/>
      <c r="C20" s="365" t="s">
        <v>488</v>
      </c>
      <c r="D20" s="366"/>
      <c r="E20" s="223" t="s">
        <v>253</v>
      </c>
      <c r="F20" s="356"/>
      <c r="G20" s="28"/>
      <c r="H20" s="15">
        <f>'3k NCC'!I18</f>
        <v>0</v>
      </c>
      <c r="I20" s="15">
        <f>'3k NCC'!J18</f>
        <v>0</v>
      </c>
      <c r="J20" s="15">
        <f>'3k NCC'!K18</f>
        <v>0</v>
      </c>
      <c r="K20" s="15">
        <f>'3k NCC'!L18</f>
        <v>0</v>
      </c>
      <c r="L20" s="15">
        <f>'3k NCC'!M18</f>
        <v>0</v>
      </c>
      <c r="M20" s="15">
        <f>'3k NCC'!N18</f>
        <v>0</v>
      </c>
      <c r="N20" s="15">
        <f>'3k NCC'!O18</f>
        <v>0</v>
      </c>
      <c r="O20" s="15">
        <f>'3k NCC'!P18</f>
        <v>0</v>
      </c>
      <c r="P20" s="28"/>
      <c r="Q20" s="15">
        <f>'3k NCC'!R18</f>
        <v>0</v>
      </c>
      <c r="R20" s="15">
        <f>'3k NCC'!S18</f>
        <v>0</v>
      </c>
      <c r="S20" s="15">
        <f>'3k NCC'!T18</f>
        <v>0</v>
      </c>
      <c r="T20" s="15">
        <f>'3k NCC'!U18</f>
        <v>0</v>
      </c>
      <c r="U20" s="15">
        <f>'3k NCC'!V18</f>
        <v>0</v>
      </c>
      <c r="V20" s="15">
        <f>'3k NCC'!W18</f>
        <v>0</v>
      </c>
      <c r="W20" s="15">
        <f>'3k NCC'!X18</f>
        <v>0</v>
      </c>
      <c r="X20" s="15">
        <f>'3k NCC'!Y18</f>
        <v>0</v>
      </c>
      <c r="Y20" s="28"/>
      <c r="Z20" s="15">
        <f>'3k NCC'!AA18</f>
        <v>0</v>
      </c>
      <c r="AA20" s="15">
        <f>'3k NCC'!AB18</f>
        <v>0</v>
      </c>
      <c r="AB20" s="15">
        <f>'3k NCC'!AC18</f>
        <v>0</v>
      </c>
      <c r="AC20" s="15">
        <f>'3k NCC'!AD18</f>
        <v>0</v>
      </c>
      <c r="AD20" s="15">
        <f>'3k NCC'!AE18</f>
        <v>0</v>
      </c>
      <c r="AE20" s="15">
        <f>'3k NCC'!AF18</f>
        <v>0</v>
      </c>
      <c r="AF20" s="15">
        <f>'3k NCC'!AG18</f>
        <v>0</v>
      </c>
      <c r="AG20" s="15">
        <f>'3k NCC'!AH18</f>
        <v>0</v>
      </c>
      <c r="AH20" s="15">
        <f>'3k NCC'!AI18</f>
        <v>0</v>
      </c>
      <c r="AI20" s="15">
        <f>'3k NCC'!AI18</f>
        <v>0</v>
      </c>
      <c r="AJ20" s="15">
        <f>'3k NCC'!AK18</f>
        <v>0.3113007731906296</v>
      </c>
      <c r="AK20" s="15" t="str">
        <f>'3k NCC'!AL18</f>
        <v>-</v>
      </c>
      <c r="AL20" s="15" t="str">
        <f>'3k NCC'!AM18</f>
        <v>-</v>
      </c>
      <c r="AM20" s="15" t="str">
        <f>'3k NCC'!AN18</f>
        <v>-</v>
      </c>
      <c r="AN20" s="15" t="str">
        <f>'3k NCC'!AO18</f>
        <v>-</v>
      </c>
      <c r="AO20" s="15" t="str">
        <f>'3k NCC'!AP18</f>
        <v>-</v>
      </c>
      <c r="AP20" s="15" t="str">
        <f>'3k NCC'!AQ18</f>
        <v>-</v>
      </c>
      <c r="AQ20" s="15" t="str">
        <f>'3k NCC'!AR18</f>
        <v>-</v>
      </c>
      <c r="AR20" s="15" t="str">
        <f>'3k NCC'!AS18</f>
        <v>-</v>
      </c>
      <c r="AS20" s="15" t="str">
        <f>'3k NCC'!AT18</f>
        <v>-</v>
      </c>
      <c r="AT20" s="15" t="str">
        <f>'3k NCC'!AU18</f>
        <v>-</v>
      </c>
      <c r="AU20" s="15" t="str">
        <f>'3k NCC'!AV18</f>
        <v>-</v>
      </c>
      <c r="AV20" s="15" t="str">
        <f>'3k NCC'!AW18</f>
        <v>-</v>
      </c>
      <c r="AW20" s="15" t="str">
        <f>'3k NCC'!AX18</f>
        <v>-</v>
      </c>
      <c r="AX20" s="15" t="str">
        <f>'3k NCC'!AY18</f>
        <v>-</v>
      </c>
      <c r="AY20" s="15" t="str">
        <f>'3k NCC'!AZ18</f>
        <v>-</v>
      </c>
      <c r="AZ20" s="15" t="str">
        <f>'3k NCC'!BA18</f>
        <v>-</v>
      </c>
      <c r="BA20" s="15" t="str">
        <f>'3k NCC'!BB18</f>
        <v>-</v>
      </c>
      <c r="BB20" s="15" t="str">
        <f>'3k NCC'!BC18</f>
        <v>-</v>
      </c>
      <c r="BC20" s="15" t="str">
        <f>'3k NCC'!BD18</f>
        <v>-</v>
      </c>
      <c r="BD20" s="15" t="str">
        <f>'3k NCC'!BE18</f>
        <v>-</v>
      </c>
      <c r="BE20" s="15" t="str">
        <f>'3k NCC'!BF18</f>
        <v>-</v>
      </c>
      <c r="BF20" s="15" t="str">
        <f>'3k NCC'!BG18</f>
        <v>-</v>
      </c>
    </row>
    <row r="21" spans="1:58" ht="13.5" customHeight="1">
      <c r="A21" s="14"/>
      <c r="B21" s="360" t="s">
        <v>243</v>
      </c>
      <c r="C21" s="341" t="s">
        <v>252</v>
      </c>
      <c r="D21" s="341"/>
      <c r="E21" s="223" t="s">
        <v>253</v>
      </c>
      <c r="F21" s="356"/>
      <c r="G21" s="28"/>
      <c r="H21" s="15">
        <f>'3b RO'!H19</f>
        <v>12.858367999999999</v>
      </c>
      <c r="I21" s="15">
        <f>'3b RO'!I19</f>
        <v>12.855699999999999</v>
      </c>
      <c r="J21" s="15">
        <f>'3b RO'!J19</f>
        <v>15.581108399999998</v>
      </c>
      <c r="K21" s="15">
        <f>'3b RO'!K19</f>
        <v>15.57996</v>
      </c>
      <c r="L21" s="15">
        <f>'3b RO'!L19</f>
        <v>18.640526740000002</v>
      </c>
      <c r="M21" s="15">
        <f>'3b RO'!M19</f>
        <v>18.642219999999998</v>
      </c>
      <c r="N21" s="15">
        <f>'3b RO'!N19</f>
        <v>22.102678517046183</v>
      </c>
      <c r="O21" s="15">
        <f>'3b RO'!O19</f>
        <v>22.098960000000002</v>
      </c>
      <c r="P21" s="28"/>
      <c r="Q21" s="15">
        <f>'3b RO'!Q19</f>
        <v>22.098960000000002</v>
      </c>
      <c r="R21" s="15">
        <f>'3b RO'!R19</f>
        <v>23.644631305063015</v>
      </c>
      <c r="S21" s="15">
        <f>'3b RO'!S19</f>
        <v>23.60952</v>
      </c>
      <c r="T21" s="15">
        <f>'3b RO'!T19</f>
        <v>23.652418974429146</v>
      </c>
      <c r="U21" s="15">
        <f>'3b RO'!U19</f>
        <v>23.573549999999997</v>
      </c>
      <c r="V21" s="15">
        <f>'3b RO'!V19</f>
        <v>24.983646662697712</v>
      </c>
      <c r="W21" s="15">
        <f>'3b RO'!W19</f>
        <v>24.993599999999997</v>
      </c>
      <c r="X21" s="15">
        <f>'3b RO'!X19</f>
        <v>25.836025060581413</v>
      </c>
      <c r="Y21" s="28"/>
      <c r="Z21" s="15">
        <f>'3b RO'!X19</f>
        <v>25.836025060581413</v>
      </c>
      <c r="AA21" s="15">
        <f>'3b RO'!AA19</f>
        <v>25.964079999999999</v>
      </c>
      <c r="AB21" s="15">
        <f>'3b RO'!AB19</f>
        <v>27.675689999999996</v>
      </c>
      <c r="AC21" s="15">
        <f>'3b RO'!AC19</f>
        <v>27.675689999999996</v>
      </c>
      <c r="AD21" s="15">
        <f>'3b RO'!AD19</f>
        <v>27.675689999999996</v>
      </c>
      <c r="AE21" s="15">
        <f>'3b RO'!AE19</f>
        <v>27.675689999999996</v>
      </c>
      <c r="AF21" s="15">
        <f>'3b RO'!AF19</f>
        <v>31.782430000000002</v>
      </c>
      <c r="AG21" s="15">
        <f>'3b RO'!AG19</f>
        <v>31.782430000000002</v>
      </c>
      <c r="AH21" s="15">
        <f>'3b RO'!AH19</f>
        <v>31.782430000000002</v>
      </c>
      <c r="AI21" s="15" t="str">
        <f>'3b RO'!AI19</f>
        <v>-</v>
      </c>
      <c r="AJ21" s="15" t="str">
        <f>'3b RO'!AJ19</f>
        <v>-</v>
      </c>
      <c r="AK21" s="15" t="str">
        <f>'3b RO'!AK19</f>
        <v>-</v>
      </c>
      <c r="AL21" s="15" t="str">
        <f>'3b RO'!AL19</f>
        <v>-</v>
      </c>
      <c r="AM21" s="15" t="str">
        <f>'3b RO'!AM19</f>
        <v>-</v>
      </c>
      <c r="AN21" s="15" t="str">
        <f>'3b RO'!AN19</f>
        <v>-</v>
      </c>
      <c r="AO21" s="15" t="str">
        <f>'3b RO'!AO19</f>
        <v>-</v>
      </c>
      <c r="AP21" s="15" t="str">
        <f>'3b RO'!AP19</f>
        <v>-</v>
      </c>
      <c r="AQ21" s="15" t="str">
        <f>'3b RO'!AQ19</f>
        <v>-</v>
      </c>
      <c r="AR21" s="15" t="str">
        <f>'3b RO'!AR19</f>
        <v>-</v>
      </c>
      <c r="AS21" s="15" t="str">
        <f>'3b RO'!AS19</f>
        <v>-</v>
      </c>
      <c r="AT21" s="15" t="str">
        <f>'3b RO'!AT19</f>
        <v>-</v>
      </c>
      <c r="AU21" s="15" t="str">
        <f>'3b RO'!AU19</f>
        <v>-</v>
      </c>
      <c r="AV21" s="15" t="str">
        <f>'3b RO'!AV19</f>
        <v>-</v>
      </c>
      <c r="AW21" s="15" t="str">
        <f>'3b RO'!AW19</f>
        <v>-</v>
      </c>
      <c r="AX21" s="15" t="str">
        <f>'3b RO'!AX19</f>
        <v>-</v>
      </c>
      <c r="AY21" s="15" t="str">
        <f>'3b RO'!AY19</f>
        <v>-</v>
      </c>
      <c r="AZ21" s="15" t="str">
        <f>'3b RO'!AZ19</f>
        <v>-</v>
      </c>
      <c r="BA21" s="15" t="str">
        <f>'3b RO'!BA19</f>
        <v>-</v>
      </c>
      <c r="BB21" s="15" t="str">
        <f>'3b RO'!BB19</f>
        <v>-</v>
      </c>
      <c r="BC21" s="15" t="str">
        <f>'3b RO'!BC19</f>
        <v>-</v>
      </c>
      <c r="BD21" s="15" t="str">
        <f>'3b RO'!BD19</f>
        <v>-</v>
      </c>
      <c r="BE21" s="15" t="str">
        <f>'3b RO'!BE19</f>
        <v>-</v>
      </c>
      <c r="BF21" s="15" t="str">
        <f>'3b RO'!BF19</f>
        <v>-</v>
      </c>
    </row>
    <row r="22" spans="1:58">
      <c r="A22" s="14"/>
      <c r="B22" s="361"/>
      <c r="C22" s="341" t="s">
        <v>254</v>
      </c>
      <c r="D22" s="341"/>
      <c r="E22" s="223" t="s">
        <v>253</v>
      </c>
      <c r="F22" s="356"/>
      <c r="G22" s="28"/>
      <c r="H22" s="15">
        <f>'3d FIT'!H18</f>
        <v>3.1029774792790059</v>
      </c>
      <c r="I22" s="15">
        <f>'3d FIT'!I18</f>
        <v>3.1029774792790059</v>
      </c>
      <c r="J22" s="15">
        <f>'3d FIT'!J18</f>
        <v>5.1727215521988335</v>
      </c>
      <c r="K22" s="15">
        <f>'3d FIT'!K18</f>
        <v>5.1727215521988335</v>
      </c>
      <c r="L22" s="15">
        <f>'3d FIT'!L18</f>
        <v>4.5823442285238185</v>
      </c>
      <c r="M22" s="15">
        <f>'3d FIT'!M18</f>
        <v>4.6868844010376698</v>
      </c>
      <c r="N22" s="15">
        <f>'3d FIT'!N18</f>
        <v>5.3125820560931691</v>
      </c>
      <c r="O22" s="15">
        <f>'3d FIT'!O18</f>
        <v>5.3125820560931691</v>
      </c>
      <c r="P22" s="28"/>
      <c r="Q22" s="15">
        <f>'3d FIT'!Q18</f>
        <v>5.3125820560931691</v>
      </c>
      <c r="R22" s="15">
        <f>'3d FIT'!R18</f>
        <v>5.8835962363334122</v>
      </c>
      <c r="S22" s="15">
        <f>'3d FIT'!S18</f>
        <v>6.1125706929592383</v>
      </c>
      <c r="T22" s="15">
        <f>'3d FIT'!T18</f>
        <v>6.209419523851972</v>
      </c>
      <c r="U22" s="15">
        <f>'3d FIT'!U18</f>
        <v>6.209419523851972</v>
      </c>
      <c r="V22" s="15">
        <f>'3i New FIT methodology'!O228</f>
        <v>6.8501864450773278</v>
      </c>
      <c r="W22" s="15">
        <f>'3i New FIT methodology'!P228</f>
        <v>6.8480043107034856</v>
      </c>
      <c r="X22" s="15">
        <f>'3i New FIT methodology'!Q228</f>
        <v>6.0338953603312691</v>
      </c>
      <c r="Y22" s="28"/>
      <c r="Z22" s="15">
        <f>'3i New FIT methodology'!Q228</f>
        <v>6.0338953603312691</v>
      </c>
      <c r="AA22" s="15">
        <f>'3i New FIT methodology'!T228</f>
        <v>5.6258217510753665</v>
      </c>
      <c r="AB22" s="15">
        <f>'3i New FIT methodology'!U228</f>
        <v>6.4495151998345062</v>
      </c>
      <c r="AC22" s="15">
        <f>'3i New FIT methodology'!V228</f>
        <v>6.4495151998345062</v>
      </c>
      <c r="AD22" s="15">
        <f>'3i New FIT methodology'!W228</f>
        <v>7.0332667280287327</v>
      </c>
      <c r="AE22" s="15">
        <f>'3i New FIT methodology'!X228</f>
        <v>7.0332667280287327</v>
      </c>
      <c r="AF22" s="15">
        <f>'3i New FIT methodology'!Y228</f>
        <v>7.6390917056492249</v>
      </c>
      <c r="AG22" s="15">
        <f>'3i New FIT methodology'!Z228</f>
        <v>7.6390917056492249</v>
      </c>
      <c r="AH22" s="15">
        <f>'3i New FIT methodology'!AA228</f>
        <v>7.3166734556066801</v>
      </c>
      <c r="AI22" s="15" t="str">
        <f>'3i New FIT methodology'!AB228</f>
        <v>-</v>
      </c>
      <c r="AJ22" s="15" t="str">
        <f>'3i New FIT methodology'!AC228</f>
        <v>-</v>
      </c>
      <c r="AK22" s="15" t="str">
        <f>'3i New FIT methodology'!AD228</f>
        <v>-</v>
      </c>
      <c r="AL22" s="15" t="str">
        <f>'3i New FIT methodology'!AE228</f>
        <v>-</v>
      </c>
      <c r="AM22" s="15" t="str">
        <f>'3i New FIT methodology'!AF228</f>
        <v>-</v>
      </c>
      <c r="AN22" s="15" t="str">
        <f>'3i New FIT methodology'!AG228</f>
        <v>-</v>
      </c>
      <c r="AO22" s="15" t="str">
        <f>'3i New FIT methodology'!AH228</f>
        <v>-</v>
      </c>
      <c r="AP22" s="15" t="str">
        <f>'3i New FIT methodology'!AI228</f>
        <v>-</v>
      </c>
      <c r="AQ22" s="15" t="str">
        <f>'3i New FIT methodology'!AJ228</f>
        <v>-</v>
      </c>
      <c r="AR22" s="15" t="str">
        <f>'3i New FIT methodology'!AK228</f>
        <v>-</v>
      </c>
      <c r="AS22" s="15" t="str">
        <f>'3i New FIT methodology'!AL228</f>
        <v>-</v>
      </c>
      <c r="AT22" s="15" t="str">
        <f>'3i New FIT methodology'!AM228</f>
        <v>-</v>
      </c>
      <c r="AU22" s="15" t="str">
        <f>'3i New FIT methodology'!AN228</f>
        <v>-</v>
      </c>
      <c r="AV22" s="15" t="str">
        <f>'3i New FIT methodology'!AO228</f>
        <v>-</v>
      </c>
      <c r="AW22" s="15" t="str">
        <f>'3i New FIT methodology'!AP228</f>
        <v>-</v>
      </c>
      <c r="AX22" s="15" t="str">
        <f>'3i New FIT methodology'!AQ228</f>
        <v>-</v>
      </c>
      <c r="AY22" s="15" t="str">
        <f>'3i New FIT methodology'!AR228</f>
        <v>-</v>
      </c>
      <c r="AZ22" s="15" t="str">
        <f>'3i New FIT methodology'!AS228</f>
        <v>-</v>
      </c>
      <c r="BA22" s="15" t="str">
        <f>'3i New FIT methodology'!AT228</f>
        <v>-</v>
      </c>
      <c r="BB22" s="15" t="str">
        <f>'3i New FIT methodology'!AU228</f>
        <v>-</v>
      </c>
      <c r="BC22" s="15" t="str">
        <f>'3i New FIT methodology'!AV228</f>
        <v>-</v>
      </c>
      <c r="BD22" s="15" t="str">
        <f>'3i New FIT methodology'!AW228</f>
        <v>-</v>
      </c>
      <c r="BE22" s="15" t="str">
        <f>'3i New FIT methodology'!AX228</f>
        <v>-</v>
      </c>
      <c r="BF22" s="15" t="str">
        <f>'3i New FIT methodology'!AY228</f>
        <v>-</v>
      </c>
    </row>
    <row r="23" spans="1:58">
      <c r="A23" s="14"/>
      <c r="B23" s="361"/>
      <c r="C23" s="341" t="s">
        <v>255</v>
      </c>
      <c r="D23" s="341"/>
      <c r="E23" s="223" t="s">
        <v>253</v>
      </c>
      <c r="F23" s="356"/>
      <c r="G23" s="28"/>
      <c r="H23" s="15">
        <f>'3e ECO'!H29</f>
        <v>3.800644849537282</v>
      </c>
      <c r="I23" s="15">
        <f>'3e ECO'!I29</f>
        <v>3.800644849537282</v>
      </c>
      <c r="J23" s="15">
        <f>'3e ECO'!J29</f>
        <v>3.840542773328024</v>
      </c>
      <c r="K23" s="15">
        <f>'3e ECO'!K29</f>
        <v>3.8063877486640387</v>
      </c>
      <c r="L23" s="15">
        <f>'3e ECO'!L29</f>
        <v>3.0414069526975425</v>
      </c>
      <c r="M23" s="15">
        <f>'3e ECO'!M29</f>
        <v>3.0414069526975425</v>
      </c>
      <c r="N23" s="15">
        <f>'3e ECO'!N29</f>
        <v>3.3175524355353234</v>
      </c>
      <c r="O23" s="15">
        <f>'3e ECO'!O29</f>
        <v>3.3378759371842848</v>
      </c>
      <c r="P23" s="28"/>
      <c r="Q23" s="15">
        <f>'3e ECO'!Q29</f>
        <v>3.3378759371842848</v>
      </c>
      <c r="R23" s="15">
        <f>'3e ECO'!R29</f>
        <v>3.458686192546887</v>
      </c>
      <c r="S23" s="15">
        <f>'3e ECO'!S29</f>
        <v>3.7058915530784011</v>
      </c>
      <c r="T23" s="15">
        <f>'3e ECO'!T29</f>
        <v>4.5347994584924356</v>
      </c>
      <c r="U23" s="15">
        <f>'3e ECO'!U29</f>
        <v>4.5210234547962456</v>
      </c>
      <c r="V23" s="15">
        <f>'3e ECO'!V29</f>
        <v>4.4511581333846166</v>
      </c>
      <c r="W23" s="15">
        <f>'3e ECO'!W29</f>
        <v>4.3254615450700591</v>
      </c>
      <c r="X23" s="15">
        <f>'3e ECO'!X29</f>
        <v>5.3948055674536768</v>
      </c>
      <c r="Y23" s="28"/>
      <c r="Z23" s="15">
        <f>'3e ECO'!X29</f>
        <v>5.3948055674536768</v>
      </c>
      <c r="AA23" s="15">
        <f>'3e ECO'!AA29</f>
        <v>5.2411778994660096</v>
      </c>
      <c r="AB23" s="15">
        <f>'3e ECO'!AB29</f>
        <v>7.1239252389941949</v>
      </c>
      <c r="AC23" s="15">
        <f>'3e ECO'!AC29</f>
        <v>7.1239252389941949</v>
      </c>
      <c r="AD23" s="15">
        <f>'3e ECO'!AD29</f>
        <v>7.1232700997361986</v>
      </c>
      <c r="AE23" s="15">
        <f>'3e ECO'!AE29</f>
        <v>7.1232700997361986</v>
      </c>
      <c r="AF23" s="15">
        <f>'3e ECO'!AF29</f>
        <v>8.6993291234543246</v>
      </c>
      <c r="AG23" s="15">
        <f>'3e ECO'!AG29</f>
        <v>8.6993291234543246</v>
      </c>
      <c r="AH23" s="15">
        <f>'3e ECO'!AH29</f>
        <v>8.6865294843491405</v>
      </c>
      <c r="AI23" s="15" t="str">
        <f>'3e ECO'!AI29</f>
        <v>-</v>
      </c>
      <c r="AJ23" s="15" t="str">
        <f>'3e ECO'!AJ29</f>
        <v>-</v>
      </c>
      <c r="AK23" s="15" t="str">
        <f>'3e ECO'!AK29</f>
        <v>-</v>
      </c>
      <c r="AL23" s="15" t="str">
        <f>'3e ECO'!AL29</f>
        <v>-</v>
      </c>
      <c r="AM23" s="15" t="str">
        <f>'3e ECO'!AM29</f>
        <v>-</v>
      </c>
      <c r="AN23" s="15" t="str">
        <f>'3e ECO'!AN29</f>
        <v>-</v>
      </c>
      <c r="AO23" s="15" t="str">
        <f>'3e ECO'!AO29</f>
        <v>-</v>
      </c>
      <c r="AP23" s="15" t="str">
        <f>'3e ECO'!AP29</f>
        <v>-</v>
      </c>
      <c r="AQ23" s="15" t="str">
        <f>'3e ECO'!AQ29</f>
        <v>-</v>
      </c>
      <c r="AR23" s="15" t="str">
        <f>'3e ECO'!AR29</f>
        <v>-</v>
      </c>
      <c r="AS23" s="15" t="str">
        <f>'3e ECO'!AS29</f>
        <v>-</v>
      </c>
      <c r="AT23" s="15" t="str">
        <f>'3e ECO'!AT29</f>
        <v>-</v>
      </c>
      <c r="AU23" s="15" t="str">
        <f>'3e ECO'!AU29</f>
        <v>-</v>
      </c>
      <c r="AV23" s="15" t="str">
        <f>'3e ECO'!AV29</f>
        <v>-</v>
      </c>
      <c r="AW23" s="15" t="str">
        <f>'3e ECO'!AW29</f>
        <v>-</v>
      </c>
      <c r="AX23" s="15" t="str">
        <f>'3e ECO'!AX29</f>
        <v>-</v>
      </c>
      <c r="AY23" s="15" t="str">
        <f>'3e ECO'!AY29</f>
        <v>-</v>
      </c>
      <c r="AZ23" s="15" t="str">
        <f>'3e ECO'!AZ29</f>
        <v>-</v>
      </c>
      <c r="BA23" s="15" t="str">
        <f>'3e ECO'!BA29</f>
        <v>-</v>
      </c>
      <c r="BB23" s="15" t="str">
        <f>'3e ECO'!BB29</f>
        <v>-</v>
      </c>
      <c r="BC23" s="15" t="str">
        <f>'3e ECO'!BC29</f>
        <v>-</v>
      </c>
      <c r="BD23" s="15" t="str">
        <f>'3e ECO'!BD29</f>
        <v>-</v>
      </c>
      <c r="BE23" s="15" t="str">
        <f>'3e ECO'!BE29</f>
        <v>-</v>
      </c>
      <c r="BF23" s="15" t="str">
        <f>'3e ECO'!BF29</f>
        <v>-</v>
      </c>
    </row>
    <row r="24" spans="1:58">
      <c r="A24" s="14"/>
      <c r="B24" s="361"/>
      <c r="C24" s="341" t="s">
        <v>256</v>
      </c>
      <c r="D24" s="341"/>
      <c r="E24" s="223" t="s">
        <v>257</v>
      </c>
      <c r="F24" s="356"/>
      <c r="G24" s="28"/>
      <c r="H24" s="15">
        <f>'3f WHD'!H19</f>
        <v>6.5567588596821027</v>
      </c>
      <c r="I24" s="15">
        <f>'3f WHD'!I19</f>
        <v>6.5567588596821027</v>
      </c>
      <c r="J24" s="15">
        <f>'3f WHD'!J19</f>
        <v>6.6197359495950758</v>
      </c>
      <c r="K24" s="15">
        <f>'3f WHD'!K19</f>
        <v>6.6197359495950758</v>
      </c>
      <c r="L24" s="15">
        <f>'3f WHD'!L19</f>
        <v>6.6995028867368616</v>
      </c>
      <c r="M24" s="15">
        <f>'3f WHD'!M19</f>
        <v>6.6995028867368616</v>
      </c>
      <c r="N24" s="15">
        <f>'3f WHD'!N19</f>
        <v>7.1131218301273513</v>
      </c>
      <c r="O24" s="15">
        <f>'3f WHD'!O19</f>
        <v>7.1131218301273513</v>
      </c>
      <c r="P24" s="28"/>
      <c r="Q24" s="15">
        <f>'3f WHD'!Q19</f>
        <v>7.1131218301273513</v>
      </c>
      <c r="R24" s="15">
        <f>'3f WHD'!R19</f>
        <v>7.2804579515147188</v>
      </c>
      <c r="S24" s="15">
        <f>'3f WHD'!S19</f>
        <v>7.1935840895118579</v>
      </c>
      <c r="T24" s="15">
        <f>'3f WHD'!T19</f>
        <v>7.3593999937099728</v>
      </c>
      <c r="U24" s="15">
        <f>'3f WHD'!U19</f>
        <v>7.0492243060839304</v>
      </c>
      <c r="V24" s="15">
        <f>'3f WHD'!V19</f>
        <v>7.1089669218364691</v>
      </c>
      <c r="W24" s="15">
        <f>'3f WHD'!W19</f>
        <v>6.9829560851947949</v>
      </c>
      <c r="X24" s="15">
        <f>'3f WHD'!X19</f>
        <v>9.6262235975887975</v>
      </c>
      <c r="Y24" s="28"/>
      <c r="Z24" s="15">
        <f>'3f WHD'!X19</f>
        <v>9.6262235975887975</v>
      </c>
      <c r="AA24" s="15">
        <f>'3f WHD'!AA19</f>
        <v>9.9504863797742438</v>
      </c>
      <c r="AB24" s="15">
        <f>'3f WHD'!AB19</f>
        <v>10.298637820906499</v>
      </c>
      <c r="AC24" s="15">
        <f>'3f WHD'!AC19</f>
        <v>10.298637820906499</v>
      </c>
      <c r="AD24" s="15">
        <f>'3f WHD'!AD19</f>
        <v>10.298637820906499</v>
      </c>
      <c r="AE24" s="15">
        <f>'3f WHD'!AE19</f>
        <v>10.298637820906499</v>
      </c>
      <c r="AF24" s="15">
        <f>'3f WHD'!AF19</f>
        <v>10.909265371253545</v>
      </c>
      <c r="AG24" s="15">
        <f>'3f WHD'!AG19</f>
        <v>10.909265371253545</v>
      </c>
      <c r="AH24" s="15">
        <f>'3f WHD'!AH19</f>
        <v>10.909265371253545</v>
      </c>
      <c r="AI24" s="15" t="str">
        <f>'3f WHD'!AI19</f>
        <v/>
      </c>
      <c r="AJ24" s="15" t="str">
        <f>'3f WHD'!AJ19</f>
        <v/>
      </c>
      <c r="AK24" s="15" t="str">
        <f>'3f WHD'!AK19</f>
        <v/>
      </c>
      <c r="AL24" s="15" t="str">
        <f>'3f WHD'!AL19</f>
        <v/>
      </c>
      <c r="AM24" s="15" t="str">
        <f>'3f WHD'!AM19</f>
        <v/>
      </c>
      <c r="AN24" s="15" t="str">
        <f>'3f WHD'!AN19</f>
        <v/>
      </c>
      <c r="AO24" s="15" t="str">
        <f>'3f WHD'!AO19</f>
        <v/>
      </c>
      <c r="AP24" s="15" t="str">
        <f>'3f WHD'!AP19</f>
        <v/>
      </c>
      <c r="AQ24" s="15" t="str">
        <f>'3f WHD'!AQ19</f>
        <v/>
      </c>
      <c r="AR24" s="15" t="str">
        <f>'3f WHD'!AR19</f>
        <v/>
      </c>
      <c r="AS24" s="15" t="str">
        <f>'3f WHD'!AS19</f>
        <v/>
      </c>
      <c r="AT24" s="15" t="str">
        <f>'3f WHD'!AT19</f>
        <v/>
      </c>
      <c r="AU24" s="15" t="str">
        <f>'3f WHD'!AU19</f>
        <v/>
      </c>
      <c r="AV24" s="15" t="str">
        <f>'3f WHD'!AV19</f>
        <v/>
      </c>
      <c r="AW24" s="15" t="str">
        <f>'3f WHD'!AW19</f>
        <v/>
      </c>
      <c r="AX24" s="15" t="str">
        <f>'3f WHD'!AX19</f>
        <v/>
      </c>
      <c r="AY24" s="15" t="str">
        <f>'3f WHD'!AY19</f>
        <v/>
      </c>
      <c r="AZ24" s="15" t="str">
        <f>'3f WHD'!AZ19</f>
        <v/>
      </c>
      <c r="BA24" s="15" t="str">
        <f>'3f WHD'!BA19</f>
        <v/>
      </c>
      <c r="BB24" s="15" t="str">
        <f>'3f WHD'!BB19</f>
        <v/>
      </c>
      <c r="BC24" s="15" t="str">
        <f>'3f WHD'!BC19</f>
        <v/>
      </c>
      <c r="BD24" s="15" t="str">
        <f>'3f WHD'!BD19</f>
        <v/>
      </c>
      <c r="BE24" s="15" t="str">
        <f>'3f WHD'!BE19</f>
        <v/>
      </c>
      <c r="BF24" s="15" t="str">
        <f>'3f WHD'!BF19</f>
        <v/>
      </c>
    </row>
    <row r="25" spans="1:58">
      <c r="A25" s="14"/>
      <c r="B25" s="361"/>
      <c r="C25" s="341" t="s">
        <v>262</v>
      </c>
      <c r="D25" s="341"/>
      <c r="E25" s="223" t="s">
        <v>267</v>
      </c>
      <c r="F25" s="356"/>
      <c r="G25" s="28"/>
      <c r="H25" s="15">
        <f>'3g AAHEDC'!H18</f>
        <v>0.22001830000000003</v>
      </c>
      <c r="I25" s="15">
        <f>'3g AAHEDC'!I18</f>
        <v>0.21649000000000002</v>
      </c>
      <c r="J25" s="15">
        <f>'3g AAHEDC'!J18</f>
        <v>0.22168576000000001</v>
      </c>
      <c r="K25" s="15">
        <f>'3g AAHEDC'!K18</f>
        <v>0.23129</v>
      </c>
      <c r="L25" s="15">
        <f>'3g AAHEDC'!L18</f>
        <v>0.23545322000000002</v>
      </c>
      <c r="M25" s="15">
        <f>'3g AAHEDC'!M18</f>
        <v>0.23116</v>
      </c>
      <c r="N25" s="15">
        <f>'3g AAHEDC'!N18</f>
        <v>0.23999288745076519</v>
      </c>
      <c r="O25" s="15">
        <f>'3g AAHEDC'!O18</f>
        <v>0.24526999999999999</v>
      </c>
      <c r="P25" s="28"/>
      <c r="Q25" s="15">
        <f>'3g AAHEDC'!Q18</f>
        <v>0.24526999999999999</v>
      </c>
      <c r="R25" s="15">
        <f>'3g AAHEDC'!R18</f>
        <v>0.25358627637030584</v>
      </c>
      <c r="S25" s="15">
        <f>'3g AAHEDC'!S18</f>
        <v>0.26270000000000004</v>
      </c>
      <c r="T25" s="15">
        <f>'3g AAHEDC'!T18</f>
        <v>0.27043985561217054</v>
      </c>
      <c r="U25" s="15">
        <f>'3g AAHEDC'!U18</f>
        <v>0.30446000000000001</v>
      </c>
      <c r="V25" s="15">
        <f>'3g AAHEDC'!V18</f>
        <v>0.43404372473011354</v>
      </c>
      <c r="W25" s="15">
        <f>'3g AAHEDC'!W18</f>
        <v>0.40426999999999996</v>
      </c>
      <c r="X25" s="15">
        <f>'3g AAHEDC'!X18</f>
        <v>0.42281486333143048</v>
      </c>
      <c r="Y25" s="28"/>
      <c r="Z25" s="15">
        <f>'3g AAHEDC'!X18</f>
        <v>0.42281486333143048</v>
      </c>
      <c r="AA25" s="15">
        <f>'3g AAHEDC'!AA18</f>
        <v>0.40669999999999995</v>
      </c>
      <c r="AB25" s="15">
        <f>'3g AAHEDC'!AB18</f>
        <v>0.45951829137287103</v>
      </c>
      <c r="AC25" s="15">
        <f>'3g AAHEDC'!AC18</f>
        <v>0.45951829137287103</v>
      </c>
      <c r="AD25" s="15">
        <f>'3g AAHEDC'!AD18</f>
        <v>0.42037999999999998</v>
      </c>
      <c r="AE25" s="15">
        <f>'3g AAHEDC'!AE18</f>
        <v>0.42037999999999998</v>
      </c>
      <c r="AF25" s="15">
        <f>'3g AAHEDC'!AF18</f>
        <v>0.45511924378137392</v>
      </c>
      <c r="AG25" s="15">
        <f>'3g AAHEDC'!AG18</f>
        <v>0.45511924378137392</v>
      </c>
      <c r="AH25" s="15">
        <f>'3g AAHEDC'!AH18</f>
        <v>0.42144999999999999</v>
      </c>
      <c r="AI25" s="15" t="str">
        <f>'3g AAHEDC'!AI18</f>
        <v>-</v>
      </c>
      <c r="AJ25" s="15" t="str">
        <f>'3g AAHEDC'!AJ18</f>
        <v>-</v>
      </c>
      <c r="AK25" s="15" t="str">
        <f>'3g AAHEDC'!AK18</f>
        <v>-</v>
      </c>
      <c r="AL25" s="15" t="str">
        <f>'3g AAHEDC'!AL18</f>
        <v>-</v>
      </c>
      <c r="AM25" s="15" t="str">
        <f>'3g AAHEDC'!AM18</f>
        <v>-</v>
      </c>
      <c r="AN25" s="15" t="str">
        <f>'3g AAHEDC'!AN18</f>
        <v>-</v>
      </c>
      <c r="AO25" s="15" t="str">
        <f>'3g AAHEDC'!AO18</f>
        <v>-</v>
      </c>
      <c r="AP25" s="15" t="str">
        <f>'3g AAHEDC'!AP18</f>
        <v>-</v>
      </c>
      <c r="AQ25" s="15" t="str">
        <f>'3g AAHEDC'!AQ18</f>
        <v>-</v>
      </c>
      <c r="AR25" s="15" t="str">
        <f>'3g AAHEDC'!AR18</f>
        <v>-</v>
      </c>
      <c r="AS25" s="15" t="str">
        <f>'3g AAHEDC'!AS18</f>
        <v>-</v>
      </c>
      <c r="AT25" s="15" t="str">
        <f>'3g AAHEDC'!AT18</f>
        <v>-</v>
      </c>
      <c r="AU25" s="15" t="str">
        <f>'3g AAHEDC'!AU18</f>
        <v>-</v>
      </c>
      <c r="AV25" s="15" t="str">
        <f>'3g AAHEDC'!AV18</f>
        <v>-</v>
      </c>
      <c r="AW25" s="15" t="str">
        <f>'3g AAHEDC'!AW18</f>
        <v>-</v>
      </c>
      <c r="AX25" s="15" t="str">
        <f>'3g AAHEDC'!AX18</f>
        <v>-</v>
      </c>
      <c r="AY25" s="15" t="str">
        <f>'3g AAHEDC'!AY18</f>
        <v>-</v>
      </c>
      <c r="AZ25" s="15" t="str">
        <f>'3g AAHEDC'!AZ18</f>
        <v>-</v>
      </c>
      <c r="BA25" s="15" t="str">
        <f>'3g AAHEDC'!BA18</f>
        <v>-</v>
      </c>
      <c r="BB25" s="15" t="str">
        <f>'3g AAHEDC'!BB18</f>
        <v>-</v>
      </c>
      <c r="BC25" s="15" t="str">
        <f>'3g AAHEDC'!BC18</f>
        <v>-</v>
      </c>
      <c r="BD25" s="15" t="str">
        <f>'3g AAHEDC'!BD18</f>
        <v>-</v>
      </c>
      <c r="BE25" s="15" t="str">
        <f>'3g AAHEDC'!BE18</f>
        <v>-</v>
      </c>
      <c r="BF25" s="15" t="str">
        <f>'3g AAHEDC'!BF18</f>
        <v>-</v>
      </c>
    </row>
    <row r="26" spans="1:58">
      <c r="A26" s="14"/>
      <c r="B26" s="362"/>
      <c r="C26" s="365" t="s">
        <v>488</v>
      </c>
      <c r="D26" s="366"/>
      <c r="E26" s="223" t="s">
        <v>253</v>
      </c>
      <c r="F26" s="356"/>
      <c r="G26" s="28"/>
      <c r="H26" s="15">
        <f>'3k NCC'!I19</f>
        <v>0</v>
      </c>
      <c r="I26" s="15">
        <f>'3k NCC'!J19</f>
        <v>0</v>
      </c>
      <c r="J26" s="15">
        <f>'3k NCC'!K19</f>
        <v>0</v>
      </c>
      <c r="K26" s="15">
        <f>'3k NCC'!L19</f>
        <v>0</v>
      </c>
      <c r="L26" s="15">
        <f>'3k NCC'!M19</f>
        <v>0</v>
      </c>
      <c r="M26" s="15">
        <f>'3k NCC'!N19</f>
        <v>0</v>
      </c>
      <c r="N26" s="15">
        <f>'3k NCC'!O19</f>
        <v>0</v>
      </c>
      <c r="O26" s="15">
        <f>'3k NCC'!P19</f>
        <v>0</v>
      </c>
      <c r="P26" s="28"/>
      <c r="Q26" s="15">
        <f>'3k NCC'!R19</f>
        <v>0</v>
      </c>
      <c r="R26" s="15">
        <f>'3k NCC'!S19</f>
        <v>0</v>
      </c>
      <c r="S26" s="15">
        <f>'3k NCC'!T19</f>
        <v>0</v>
      </c>
      <c r="T26" s="15">
        <f>'3k NCC'!U19</f>
        <v>0</v>
      </c>
      <c r="U26" s="15">
        <f>'3k NCC'!V19</f>
        <v>0</v>
      </c>
      <c r="V26" s="15">
        <f>'3k NCC'!W19</f>
        <v>0</v>
      </c>
      <c r="W26" s="15">
        <f>'3k NCC'!X19</f>
        <v>0</v>
      </c>
      <c r="X26" s="15">
        <f>'3k NCC'!Y19</f>
        <v>0</v>
      </c>
      <c r="Y26" s="28"/>
      <c r="Z26" s="15">
        <f>'3k NCC'!AA19</f>
        <v>0</v>
      </c>
      <c r="AA26" s="15">
        <f>'3k NCC'!AB19</f>
        <v>0</v>
      </c>
      <c r="AB26" s="15">
        <f>'3k NCC'!AC19</f>
        <v>0</v>
      </c>
      <c r="AC26" s="15">
        <f>'3k NCC'!AD19</f>
        <v>0</v>
      </c>
      <c r="AD26" s="15">
        <f>'3k NCC'!AE19</f>
        <v>0</v>
      </c>
      <c r="AE26" s="15">
        <f>'3k NCC'!AF19</f>
        <v>0</v>
      </c>
      <c r="AF26" s="15">
        <f>'3k NCC'!AG19</f>
        <v>0</v>
      </c>
      <c r="AG26" s="15">
        <f>'3k NCC'!AH19</f>
        <v>0</v>
      </c>
      <c r="AH26" s="15">
        <f>'3k NCC'!AI19</f>
        <v>0</v>
      </c>
      <c r="AI26" s="15">
        <f>'3k NCC'!AI19</f>
        <v>0</v>
      </c>
      <c r="AJ26" s="15">
        <f>'3k NCC'!AK19</f>
        <v>0.29266334007700567</v>
      </c>
      <c r="AK26" s="15" t="str">
        <f>'3k NCC'!AL19</f>
        <v>-</v>
      </c>
      <c r="AL26" s="15" t="str">
        <f>'3k NCC'!AM19</f>
        <v>-</v>
      </c>
      <c r="AM26" s="15" t="str">
        <f>'3k NCC'!AN19</f>
        <v>-</v>
      </c>
      <c r="AN26" s="15" t="str">
        <f>'3k NCC'!AO19</f>
        <v>-</v>
      </c>
      <c r="AO26" s="15" t="str">
        <f>'3k NCC'!AP19</f>
        <v>-</v>
      </c>
      <c r="AP26" s="15" t="str">
        <f>'3k NCC'!AQ19</f>
        <v>-</v>
      </c>
      <c r="AQ26" s="15" t="str">
        <f>'3k NCC'!AR19</f>
        <v>-</v>
      </c>
      <c r="AR26" s="15" t="str">
        <f>'3k NCC'!AS19</f>
        <v>-</v>
      </c>
      <c r="AS26" s="15" t="str">
        <f>'3k NCC'!AT19</f>
        <v>-</v>
      </c>
      <c r="AT26" s="15" t="str">
        <f>'3k NCC'!AU19</f>
        <v>-</v>
      </c>
      <c r="AU26" s="15" t="str">
        <f>'3k NCC'!AV19</f>
        <v>-</v>
      </c>
      <c r="AV26" s="15" t="str">
        <f>'3k NCC'!AW19</f>
        <v>-</v>
      </c>
      <c r="AW26" s="15" t="str">
        <f>'3k NCC'!AX19</f>
        <v>-</v>
      </c>
      <c r="AX26" s="15" t="str">
        <f>'3k NCC'!AY19</f>
        <v>-</v>
      </c>
      <c r="AY26" s="15" t="str">
        <f>'3k NCC'!AZ19</f>
        <v>-</v>
      </c>
      <c r="AZ26" s="15" t="str">
        <f>'3k NCC'!BA19</f>
        <v>-</v>
      </c>
      <c r="BA26" s="15" t="str">
        <f>'3k NCC'!BB19</f>
        <v>-</v>
      </c>
      <c r="BB26" s="15" t="str">
        <f>'3k NCC'!BC19</f>
        <v>-</v>
      </c>
      <c r="BC26" s="15" t="str">
        <f>'3k NCC'!BD19</f>
        <v>-</v>
      </c>
      <c r="BD26" s="15" t="str">
        <f>'3k NCC'!BE19</f>
        <v>-</v>
      </c>
      <c r="BE26" s="15" t="str">
        <f>'3k NCC'!BF19</f>
        <v>-</v>
      </c>
      <c r="BF26" s="15" t="str">
        <f>'3k NCC'!BG19</f>
        <v>-</v>
      </c>
    </row>
    <row r="27" spans="1:58">
      <c r="A27" s="14"/>
      <c r="B27" s="355" t="s">
        <v>244</v>
      </c>
      <c r="C27" s="341" t="s">
        <v>255</v>
      </c>
      <c r="D27" s="341"/>
      <c r="E27" s="223" t="s">
        <v>253</v>
      </c>
      <c r="F27" s="356"/>
      <c r="G27" s="28"/>
      <c r="H27" s="15">
        <f>'3e ECO'!H28</f>
        <v>1.2807925205600019</v>
      </c>
      <c r="I27" s="15">
        <f>'3e ECO'!I28</f>
        <v>1.2807925205600019</v>
      </c>
      <c r="J27" s="15">
        <f>'3e ECO'!J28</f>
        <v>1.335659353563418</v>
      </c>
      <c r="K27" s="15">
        <f>'3e ECO'!K28</f>
        <v>1.3237809601028736</v>
      </c>
      <c r="L27" s="15">
        <f>'3e ECO'!L28</f>
        <v>1.0338995283355803</v>
      </c>
      <c r="M27" s="15">
        <f>'3e ECO'!M28</f>
        <v>1.0338995283355803</v>
      </c>
      <c r="N27" s="15">
        <f>'3e ECO'!N28</f>
        <v>1.1449392746201887</v>
      </c>
      <c r="O27" s="15">
        <f>'3e ECO'!O28</f>
        <v>1.1446873714788544</v>
      </c>
      <c r="P27" s="28"/>
      <c r="Q27" s="15">
        <f>'3e ECO'!Q28</f>
        <v>1.1446873714788544</v>
      </c>
      <c r="R27" s="15">
        <f>'3e ECO'!R28</f>
        <v>1.1852279541409441</v>
      </c>
      <c r="S27" s="15">
        <f>'3e ECO'!S28</f>
        <v>1.2188247882877752</v>
      </c>
      <c r="T27" s="15">
        <f>'3e ECO'!T28</f>
        <v>1.4914429930722879</v>
      </c>
      <c r="U27" s="15">
        <f>'3e ECO'!U28</f>
        <v>1.4265065757514408</v>
      </c>
      <c r="V27" s="15">
        <f>'3e ECO'!V28</f>
        <v>1.4044621556312693</v>
      </c>
      <c r="W27" s="15">
        <f>'3e ECO'!W28</f>
        <v>1.406307692740828</v>
      </c>
      <c r="X27" s="15">
        <f>'3e ECO'!X28</f>
        <v>1.7539761922050034</v>
      </c>
      <c r="Y27" s="28"/>
      <c r="Z27" s="15">
        <f>'3e ECO'!X28</f>
        <v>1.7539761922050034</v>
      </c>
      <c r="AA27" s="15">
        <f>'3e ECO'!AA28</f>
        <v>1.7360420655827042</v>
      </c>
      <c r="AB27" s="15">
        <f>'3e ECO'!AB28</f>
        <v>1.933978746453737</v>
      </c>
      <c r="AC27" s="15">
        <f>'3e ECO'!AC28</f>
        <v>1.933978746453737</v>
      </c>
      <c r="AD27" s="15">
        <f>'3e ECO'!AD28</f>
        <v>1.9338008914989997</v>
      </c>
      <c r="AE27" s="15">
        <f>'3e ECO'!AE28</f>
        <v>1.9338008914989997</v>
      </c>
      <c r="AF27" s="15">
        <f>'3e ECO'!AF28</f>
        <v>2.9941074517373605</v>
      </c>
      <c r="AG27" s="15">
        <f>'3e ECO'!AG28</f>
        <v>2.9941074517373605</v>
      </c>
      <c r="AH27" s="15">
        <f>'3e ECO'!AH28</f>
        <v>2.989702112626663</v>
      </c>
      <c r="AI27" s="15" t="str">
        <f>'3e ECO'!AI28</f>
        <v>-</v>
      </c>
      <c r="AJ27" s="15" t="str">
        <f>'3e ECO'!AJ28</f>
        <v>-</v>
      </c>
      <c r="AK27" s="15" t="str">
        <f>'3e ECO'!AK28</f>
        <v>-</v>
      </c>
      <c r="AL27" s="15" t="str">
        <f>'3e ECO'!AL28</f>
        <v>-</v>
      </c>
      <c r="AM27" s="15" t="str">
        <f>'3e ECO'!AM28</f>
        <v>-</v>
      </c>
      <c r="AN27" s="15" t="str">
        <f>'3e ECO'!AN28</f>
        <v>-</v>
      </c>
      <c r="AO27" s="15" t="str">
        <f>'3e ECO'!AO28</f>
        <v>-</v>
      </c>
      <c r="AP27" s="15" t="str">
        <f>'3e ECO'!AP28</f>
        <v>-</v>
      </c>
      <c r="AQ27" s="15" t="str">
        <f>'3e ECO'!AQ28</f>
        <v>-</v>
      </c>
      <c r="AR27" s="15" t="str">
        <f>'3e ECO'!AR28</f>
        <v>-</v>
      </c>
      <c r="AS27" s="15" t="str">
        <f>'3e ECO'!AS28</f>
        <v>-</v>
      </c>
      <c r="AT27" s="15" t="str">
        <f>'3e ECO'!AT28</f>
        <v>-</v>
      </c>
      <c r="AU27" s="15" t="str">
        <f>'3e ECO'!AU28</f>
        <v>-</v>
      </c>
      <c r="AV27" s="15" t="str">
        <f>'3e ECO'!AV28</f>
        <v>-</v>
      </c>
      <c r="AW27" s="15" t="str">
        <f>'3e ECO'!AW28</f>
        <v>-</v>
      </c>
      <c r="AX27" s="15" t="str">
        <f>'3e ECO'!AX28</f>
        <v>-</v>
      </c>
      <c r="AY27" s="15" t="str">
        <f>'3e ECO'!AY28</f>
        <v>-</v>
      </c>
      <c r="AZ27" s="15" t="str">
        <f>'3e ECO'!AZ28</f>
        <v>-</v>
      </c>
      <c r="BA27" s="15" t="str">
        <f>'3e ECO'!BA28</f>
        <v>-</v>
      </c>
      <c r="BB27" s="15" t="str">
        <f>'3e ECO'!BB28</f>
        <v>-</v>
      </c>
      <c r="BC27" s="15" t="str">
        <f>'3e ECO'!BC28</f>
        <v>-</v>
      </c>
      <c r="BD27" s="15" t="str">
        <f>'3e ECO'!BD28</f>
        <v>-</v>
      </c>
      <c r="BE27" s="15" t="str">
        <f>'3e ECO'!BE28</f>
        <v>-</v>
      </c>
      <c r="BF27" s="15" t="str">
        <f>'3e ECO'!BF28</f>
        <v>-</v>
      </c>
    </row>
    <row r="28" spans="1:58">
      <c r="A28" s="14"/>
      <c r="B28" s="356"/>
      <c r="C28" s="365" t="s">
        <v>256</v>
      </c>
      <c r="D28" s="367"/>
      <c r="E28" s="223" t="s">
        <v>257</v>
      </c>
      <c r="F28" s="356"/>
      <c r="G28" s="28"/>
      <c r="H28" s="15">
        <f>'3f WHD'!H19</f>
        <v>6.5567588596821027</v>
      </c>
      <c r="I28" s="15">
        <f>'3f WHD'!I19</f>
        <v>6.5567588596821027</v>
      </c>
      <c r="J28" s="15">
        <f>'3f WHD'!J19</f>
        <v>6.6197359495950758</v>
      </c>
      <c r="K28" s="15">
        <f>'3f WHD'!K19</f>
        <v>6.6197359495950758</v>
      </c>
      <c r="L28" s="15">
        <f>'3f WHD'!L19</f>
        <v>6.6995028867368616</v>
      </c>
      <c r="M28" s="15">
        <f>'3f WHD'!M19</f>
        <v>6.6995028867368616</v>
      </c>
      <c r="N28" s="15">
        <f>'3f WHD'!N19</f>
        <v>7.1131218301273513</v>
      </c>
      <c r="O28" s="15">
        <f>'3f WHD'!O19</f>
        <v>7.1131218301273513</v>
      </c>
      <c r="P28" s="28"/>
      <c r="Q28" s="15">
        <f>'3f WHD'!Q19</f>
        <v>7.1131218301273513</v>
      </c>
      <c r="R28" s="15">
        <f>'3f WHD'!R19</f>
        <v>7.2804579515147188</v>
      </c>
      <c r="S28" s="15">
        <f>'3f WHD'!S19</f>
        <v>7.1935840895118579</v>
      </c>
      <c r="T28" s="15">
        <f>'3f WHD'!T19</f>
        <v>7.3593999937099728</v>
      </c>
      <c r="U28" s="15">
        <f>'3f WHD'!U19</f>
        <v>7.0492243060839304</v>
      </c>
      <c r="V28" s="15">
        <f>'3f WHD'!V19</f>
        <v>7.1089669218364691</v>
      </c>
      <c r="W28" s="15">
        <f>'3f WHD'!W19</f>
        <v>6.9829560851947949</v>
      </c>
      <c r="X28" s="15">
        <f>'3f WHD'!X19</f>
        <v>9.6262235975887975</v>
      </c>
      <c r="Y28" s="28"/>
      <c r="Z28" s="15">
        <f>'3f WHD'!X19</f>
        <v>9.6262235975887975</v>
      </c>
      <c r="AA28" s="15">
        <f>'3f WHD'!AA19</f>
        <v>9.9504863797742438</v>
      </c>
      <c r="AB28" s="15">
        <f>'3f WHD'!AB19</f>
        <v>10.298637820906499</v>
      </c>
      <c r="AC28" s="15">
        <f>'3f WHD'!AC19</f>
        <v>10.298637820906499</v>
      </c>
      <c r="AD28" s="15">
        <f>'3f WHD'!AD19</f>
        <v>10.298637820906499</v>
      </c>
      <c r="AE28" s="15">
        <f>'3f WHD'!AE19</f>
        <v>10.298637820906499</v>
      </c>
      <c r="AF28" s="15">
        <f>'3f WHD'!AF19</f>
        <v>10.909265371253545</v>
      </c>
      <c r="AG28" s="15">
        <f>'3f WHD'!AG19</f>
        <v>10.909265371253545</v>
      </c>
      <c r="AH28" s="15">
        <f>'3f WHD'!AH19</f>
        <v>10.909265371253545</v>
      </c>
      <c r="AI28" s="15" t="str">
        <f>'3f WHD'!AI19</f>
        <v/>
      </c>
      <c r="AJ28" s="15" t="str">
        <f>'3f WHD'!AJ19</f>
        <v/>
      </c>
      <c r="AK28" s="15" t="str">
        <f>'3f WHD'!AK19</f>
        <v/>
      </c>
      <c r="AL28" s="15" t="str">
        <f>'3f WHD'!AL19</f>
        <v/>
      </c>
      <c r="AM28" s="15" t="str">
        <f>'3f WHD'!AM19</f>
        <v/>
      </c>
      <c r="AN28" s="15" t="str">
        <f>'3f WHD'!AN19</f>
        <v/>
      </c>
      <c r="AO28" s="15" t="str">
        <f>'3f WHD'!AO19</f>
        <v/>
      </c>
      <c r="AP28" s="15" t="str">
        <f>'3f WHD'!AP19</f>
        <v/>
      </c>
      <c r="AQ28" s="15" t="str">
        <f>'3f WHD'!AQ19</f>
        <v/>
      </c>
      <c r="AR28" s="15" t="str">
        <f>'3f WHD'!AR19</f>
        <v/>
      </c>
      <c r="AS28" s="15" t="str">
        <f>'3f WHD'!AS19</f>
        <v/>
      </c>
      <c r="AT28" s="15" t="str">
        <f>'3f WHD'!AT19</f>
        <v/>
      </c>
      <c r="AU28" s="15" t="str">
        <f>'3f WHD'!AU19</f>
        <v/>
      </c>
      <c r="AV28" s="15" t="str">
        <f>'3f WHD'!AV19</f>
        <v/>
      </c>
      <c r="AW28" s="15" t="str">
        <f>'3f WHD'!AW19</f>
        <v/>
      </c>
      <c r="AX28" s="15" t="str">
        <f>'3f WHD'!AX19</f>
        <v/>
      </c>
      <c r="AY28" s="15" t="str">
        <f>'3f WHD'!AY19</f>
        <v/>
      </c>
      <c r="AZ28" s="15" t="str">
        <f>'3f WHD'!AZ19</f>
        <v/>
      </c>
      <c r="BA28" s="15" t="str">
        <f>'3f WHD'!BA19</f>
        <v/>
      </c>
      <c r="BB28" s="15" t="str">
        <f>'3f WHD'!BB19</f>
        <v/>
      </c>
      <c r="BC28" s="15" t="str">
        <f>'3f WHD'!BC19</f>
        <v/>
      </c>
      <c r="BD28" s="15" t="str">
        <f>'3f WHD'!BD19</f>
        <v/>
      </c>
      <c r="BE28" s="15" t="str">
        <f>'3f WHD'!BE19</f>
        <v/>
      </c>
      <c r="BF28" s="15" t="str">
        <f>'3f WHD'!BF19</f>
        <v/>
      </c>
    </row>
    <row r="29" spans="1:58">
      <c r="A29" s="14"/>
      <c r="B29" s="357"/>
      <c r="C29" s="365" t="s">
        <v>259</v>
      </c>
      <c r="D29" s="366"/>
      <c r="E29" s="223" t="s">
        <v>257</v>
      </c>
      <c r="F29" s="357"/>
      <c r="G29" s="28"/>
      <c r="H29" s="15">
        <f>'3j GGL'!H16</f>
        <v>0</v>
      </c>
      <c r="I29" s="15">
        <f>'3j GGL'!I16</f>
        <v>0</v>
      </c>
      <c r="J29" s="15">
        <f>'3j GGL'!J16</f>
        <v>0</v>
      </c>
      <c r="K29" s="15">
        <f>'3j GGL'!K16</f>
        <v>0</v>
      </c>
      <c r="L29" s="15">
        <f>'3j GGL'!L16</f>
        <v>0</v>
      </c>
      <c r="M29" s="15">
        <f>'3j GGL'!M16</f>
        <v>0</v>
      </c>
      <c r="N29" s="15">
        <f>'3j GGL'!N16</f>
        <v>0</v>
      </c>
      <c r="O29" s="15">
        <f>'3j GGL'!O16</f>
        <v>0</v>
      </c>
      <c r="P29" s="28"/>
      <c r="Q29" s="15">
        <f>'3j GGL'!Q16</f>
        <v>0</v>
      </c>
      <c r="R29" s="15">
        <f>'3j GGL'!R16</f>
        <v>0</v>
      </c>
      <c r="S29" s="15">
        <f>'3j GGL'!S16</f>
        <v>0</v>
      </c>
      <c r="T29" s="15">
        <f>'3j GGL'!T16</f>
        <v>0</v>
      </c>
      <c r="U29" s="15">
        <f>'3j GGL'!U16</f>
        <v>0</v>
      </c>
      <c r="V29" s="15">
        <f>'3j GGL'!V16</f>
        <v>0</v>
      </c>
      <c r="W29" s="15">
        <f>'3j GGL'!W16</f>
        <v>0</v>
      </c>
      <c r="X29" s="15">
        <f>'3j GGL'!X16</f>
        <v>2.6928799999999997</v>
      </c>
      <c r="Y29" s="28"/>
      <c r="Z29" s="15">
        <f>'3j GGL'!X16</f>
        <v>2.6928799999999997</v>
      </c>
      <c r="AA29" s="15">
        <f>'3j GGL'!AA16</f>
        <v>2.6928799999999997</v>
      </c>
      <c r="AB29" s="15">
        <f>'3j GGL'!AB16</f>
        <v>0.44530000000000003</v>
      </c>
      <c r="AC29" s="15">
        <f>'3j GGL'!AC16</f>
        <v>0.44530000000000003</v>
      </c>
      <c r="AD29" s="15">
        <f>'3j GGL'!AD16</f>
        <v>0.44530000000000003</v>
      </c>
      <c r="AE29" s="15">
        <f>'3j GGL'!AE16</f>
        <v>0.44530000000000003</v>
      </c>
      <c r="AF29" s="15">
        <f>'3j GGL'!AF16</f>
        <v>0.38324999999999998</v>
      </c>
      <c r="AG29" s="15">
        <f>'3j GGL'!AG16</f>
        <v>0.38324999999999998</v>
      </c>
      <c r="AH29" s="15">
        <f>'3j GGL'!AH16</f>
        <v>0.38324999999999998</v>
      </c>
      <c r="AI29" s="15" t="str">
        <f>'3j GGL'!AI16</f>
        <v>-</v>
      </c>
      <c r="AJ29" s="15" t="str">
        <f>'3j GGL'!AJ16</f>
        <v>-</v>
      </c>
      <c r="AK29" s="15" t="str">
        <f>'3j GGL'!AK16</f>
        <v>-</v>
      </c>
      <c r="AL29" s="15" t="str">
        <f>'3j GGL'!AL16</f>
        <v>-</v>
      </c>
      <c r="AM29" s="15" t="str">
        <f>'3j GGL'!AM16</f>
        <v>-</v>
      </c>
      <c r="AN29" s="15" t="str">
        <f>'3j GGL'!AN16</f>
        <v>-</v>
      </c>
      <c r="AO29" s="15" t="str">
        <f>'3j GGL'!AO16</f>
        <v>-</v>
      </c>
      <c r="AP29" s="15" t="str">
        <f>'3j GGL'!AP16</f>
        <v>-</v>
      </c>
      <c r="AQ29" s="15" t="str">
        <f>'3j GGL'!AQ16</f>
        <v>-</v>
      </c>
      <c r="AR29" s="15" t="str">
        <f>'3j GGL'!AR16</f>
        <v>-</v>
      </c>
      <c r="AS29" s="15" t="str">
        <f>'3j GGL'!AS16</f>
        <v>-</v>
      </c>
      <c r="AT29" s="15" t="str">
        <f>'3j GGL'!AT16</f>
        <v>-</v>
      </c>
      <c r="AU29" s="15" t="str">
        <f>'3j GGL'!AU16</f>
        <v>-</v>
      </c>
      <c r="AV29" s="15" t="str">
        <f>'3j GGL'!AV16</f>
        <v>-</v>
      </c>
      <c r="AW29" s="15" t="str">
        <f>'3j GGL'!AW16</f>
        <v>-</v>
      </c>
      <c r="AX29" s="15" t="str">
        <f>'3j GGL'!AX16</f>
        <v>-</v>
      </c>
      <c r="AY29" s="15" t="str">
        <f>'3j GGL'!AY16</f>
        <v>-</v>
      </c>
      <c r="AZ29" s="15" t="str">
        <f>'3j GGL'!AZ16</f>
        <v>-</v>
      </c>
      <c r="BA29" s="15" t="str">
        <f>'3j GGL'!BA16</f>
        <v>-</v>
      </c>
      <c r="BB29" s="15" t="str">
        <f>'3j GGL'!BB16</f>
        <v>-</v>
      </c>
      <c r="BC29" s="15" t="str">
        <f>'3j GGL'!BC16</f>
        <v>-</v>
      </c>
      <c r="BD29" s="15" t="str">
        <f>'3j GGL'!BD16</f>
        <v>-</v>
      </c>
      <c r="BE29" s="15" t="str">
        <f>'3j GGL'!BE16</f>
        <v>-</v>
      </c>
      <c r="BF29" s="15" t="str">
        <f>'3j GGL'!BF16</f>
        <v>-</v>
      </c>
    </row>
    <row r="30" spans="1:58" s="14" customFormat="1"/>
    <row r="31" spans="1:58" s="14" customFormat="1"/>
    <row r="32" spans="1:58" s="85" customFormat="1">
      <c r="B32" s="86" t="s">
        <v>268</v>
      </c>
      <c r="C32" s="86"/>
    </row>
    <row r="33" spans="1:58" s="101" customFormat="1">
      <c r="B33" s="100"/>
      <c r="C33" s="100"/>
    </row>
    <row r="34" spans="1:58" s="87" customFormat="1">
      <c r="A34" s="101"/>
      <c r="B34" s="343" t="s">
        <v>87</v>
      </c>
      <c r="C34" s="371" t="s">
        <v>246</v>
      </c>
      <c r="D34" s="371" t="s">
        <v>89</v>
      </c>
      <c r="E34" s="372" t="s">
        <v>269</v>
      </c>
      <c r="F34" s="384"/>
      <c r="G34" s="84"/>
      <c r="H34" s="368" t="s">
        <v>90</v>
      </c>
      <c r="I34" s="369"/>
      <c r="J34" s="369"/>
      <c r="K34" s="369"/>
      <c r="L34" s="369"/>
      <c r="M34" s="369"/>
      <c r="N34" s="369"/>
      <c r="O34" s="370"/>
      <c r="P34" s="136"/>
      <c r="Q34" s="229" t="s">
        <v>91</v>
      </c>
      <c r="R34" s="230"/>
      <c r="S34" s="230"/>
      <c r="T34" s="230"/>
      <c r="U34" s="230"/>
      <c r="V34" s="230"/>
      <c r="W34" s="230"/>
      <c r="X34" s="230"/>
      <c r="Y34" s="84"/>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1"/>
    </row>
    <row r="35" spans="1:58" s="87" customFormat="1" ht="12.75" customHeight="1">
      <c r="A35" s="101"/>
      <c r="B35" s="343"/>
      <c r="C35" s="371"/>
      <c r="D35" s="371"/>
      <c r="E35" s="372"/>
      <c r="F35" s="384"/>
      <c r="G35" s="84"/>
      <c r="H35" s="349" t="s">
        <v>92</v>
      </c>
      <c r="I35" s="350"/>
      <c r="J35" s="350"/>
      <c r="K35" s="350"/>
      <c r="L35" s="350"/>
      <c r="M35" s="350"/>
      <c r="N35" s="350"/>
      <c r="O35" s="351"/>
      <c r="P35" s="136"/>
      <c r="Q35" s="232" t="s">
        <v>93</v>
      </c>
      <c r="R35" s="233"/>
      <c r="S35" s="233"/>
      <c r="T35" s="233"/>
      <c r="U35" s="233"/>
      <c r="V35" s="233"/>
      <c r="W35" s="233"/>
      <c r="X35" s="233"/>
      <c r="Y35" s="84"/>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4"/>
    </row>
    <row r="36" spans="1:58" s="87" customFormat="1" ht="25.5" customHeight="1">
      <c r="A36" s="101"/>
      <c r="B36" s="343"/>
      <c r="C36" s="371"/>
      <c r="D36" s="371"/>
      <c r="E36" s="372"/>
      <c r="F36" s="102" t="s">
        <v>94</v>
      </c>
      <c r="G36" s="84"/>
      <c r="H36" s="33" t="s">
        <v>95</v>
      </c>
      <c r="I36" s="33" t="s">
        <v>96</v>
      </c>
      <c r="J36" s="33" t="s">
        <v>97</v>
      </c>
      <c r="K36" s="33" t="s">
        <v>98</v>
      </c>
      <c r="L36" s="33" t="s">
        <v>99</v>
      </c>
      <c r="M36" s="34" t="s">
        <v>100</v>
      </c>
      <c r="N36" s="33" t="s">
        <v>101</v>
      </c>
      <c r="O36" s="33" t="s">
        <v>102</v>
      </c>
      <c r="P36" s="84"/>
      <c r="Q36" s="29" t="s">
        <v>103</v>
      </c>
      <c r="R36" s="29" t="s">
        <v>104</v>
      </c>
      <c r="S36" s="29" t="s">
        <v>105</v>
      </c>
      <c r="T36" s="35" t="s">
        <v>106</v>
      </c>
      <c r="U36" s="29" t="s">
        <v>107</v>
      </c>
      <c r="V36" s="29" t="s">
        <v>108</v>
      </c>
      <c r="W36" s="29" t="s">
        <v>109</v>
      </c>
      <c r="X36" s="29" t="s">
        <v>110</v>
      </c>
      <c r="Y36" s="84"/>
      <c r="Z36" s="29" t="s">
        <v>111</v>
      </c>
      <c r="AA36" s="29" t="s">
        <v>111</v>
      </c>
      <c r="AB36" s="29" t="s">
        <v>112</v>
      </c>
      <c r="AC36" s="29" t="s">
        <v>112</v>
      </c>
      <c r="AD36" s="264" t="s">
        <v>113</v>
      </c>
      <c r="AE36" s="264" t="s">
        <v>113</v>
      </c>
      <c r="AF36" s="265" t="s">
        <v>114</v>
      </c>
      <c r="AG36" s="263" t="s">
        <v>114</v>
      </c>
      <c r="AH36" s="263" t="s">
        <v>115</v>
      </c>
      <c r="AI36" s="263" t="s">
        <v>115</v>
      </c>
      <c r="AJ36" s="263" t="s">
        <v>116</v>
      </c>
      <c r="AK36" s="263" t="s">
        <v>116</v>
      </c>
      <c r="AL36" s="263" t="s">
        <v>117</v>
      </c>
      <c r="AM36" s="263" t="s">
        <v>117</v>
      </c>
      <c r="AN36" s="263" t="s">
        <v>118</v>
      </c>
      <c r="AO36" s="263" t="s">
        <v>118</v>
      </c>
      <c r="AP36" s="263" t="s">
        <v>119</v>
      </c>
      <c r="AQ36" s="263" t="s">
        <v>119</v>
      </c>
      <c r="AR36" s="263" t="s">
        <v>120</v>
      </c>
      <c r="AS36" s="263" t="s">
        <v>120</v>
      </c>
      <c r="AT36" s="263" t="s">
        <v>121</v>
      </c>
      <c r="AU36" s="263" t="s">
        <v>121</v>
      </c>
      <c r="AV36" s="263" t="s">
        <v>122</v>
      </c>
      <c r="AW36" s="263" t="s">
        <v>122</v>
      </c>
      <c r="AX36" s="263" t="s">
        <v>123</v>
      </c>
      <c r="AY36" s="263" t="s">
        <v>123</v>
      </c>
      <c r="AZ36" s="263" t="s">
        <v>124</v>
      </c>
      <c r="BA36" s="263" t="s">
        <v>124</v>
      </c>
      <c r="BB36" s="263" t="s">
        <v>125</v>
      </c>
      <c r="BC36" s="263" t="s">
        <v>125</v>
      </c>
      <c r="BD36" s="263" t="s">
        <v>126</v>
      </c>
      <c r="BE36" s="263" t="s">
        <v>126</v>
      </c>
      <c r="BF36" s="263" t="s">
        <v>127</v>
      </c>
    </row>
    <row r="37" spans="1:58" s="87" customFormat="1" ht="25.5" customHeight="1">
      <c r="A37" s="101"/>
      <c r="B37" s="343"/>
      <c r="C37" s="371"/>
      <c r="D37" s="371"/>
      <c r="E37" s="372"/>
      <c r="F37" s="97" t="s">
        <v>94</v>
      </c>
      <c r="G37" s="84"/>
      <c r="H37" s="33" t="s">
        <v>95</v>
      </c>
      <c r="I37" s="33" t="s">
        <v>96</v>
      </c>
      <c r="J37" s="33" t="s">
        <v>97</v>
      </c>
      <c r="K37" s="33" t="s">
        <v>98</v>
      </c>
      <c r="L37" s="33" t="s">
        <v>99</v>
      </c>
      <c r="M37" s="34" t="s">
        <v>100</v>
      </c>
      <c r="N37" s="33" t="s">
        <v>101</v>
      </c>
      <c r="O37" s="33" t="s">
        <v>102</v>
      </c>
      <c r="P37" s="84"/>
      <c r="Q37" s="29" t="s">
        <v>103</v>
      </c>
      <c r="R37" s="29" t="s">
        <v>104</v>
      </c>
      <c r="S37" s="29" t="s">
        <v>105</v>
      </c>
      <c r="T37" s="35" t="s">
        <v>106</v>
      </c>
      <c r="U37" s="29" t="s">
        <v>107</v>
      </c>
      <c r="V37" s="29" t="s">
        <v>108</v>
      </c>
      <c r="W37" s="29" t="s">
        <v>109</v>
      </c>
      <c r="X37" s="29" t="s">
        <v>110</v>
      </c>
      <c r="Y37" s="84"/>
      <c r="Z37" s="29" t="s">
        <v>111</v>
      </c>
      <c r="AA37" s="29" t="s">
        <v>128</v>
      </c>
      <c r="AB37" s="29" t="s">
        <v>112</v>
      </c>
      <c r="AC37" s="29" t="s">
        <v>129</v>
      </c>
      <c r="AD37" s="29" t="s">
        <v>130</v>
      </c>
      <c r="AE37" s="29" t="s">
        <v>131</v>
      </c>
      <c r="AF37" s="29" t="s">
        <v>132</v>
      </c>
      <c r="AG37" s="29" t="s">
        <v>133</v>
      </c>
      <c r="AH37" s="29" t="s">
        <v>134</v>
      </c>
      <c r="AI37" s="29" t="s">
        <v>135</v>
      </c>
      <c r="AJ37" s="29" t="s">
        <v>136</v>
      </c>
      <c r="AK37" s="29" t="s">
        <v>137</v>
      </c>
      <c r="AL37" s="29" t="s">
        <v>138</v>
      </c>
      <c r="AM37" s="29" t="s">
        <v>139</v>
      </c>
      <c r="AN37" s="29" t="s">
        <v>140</v>
      </c>
      <c r="AO37" s="29" t="s">
        <v>141</v>
      </c>
      <c r="AP37" s="29" t="s">
        <v>142</v>
      </c>
      <c r="AQ37" s="29" t="s">
        <v>143</v>
      </c>
      <c r="AR37" s="29" t="s">
        <v>144</v>
      </c>
      <c r="AS37" s="29" t="s">
        <v>145</v>
      </c>
      <c r="AT37" s="29" t="s">
        <v>146</v>
      </c>
      <c r="AU37" s="29" t="s">
        <v>147</v>
      </c>
      <c r="AV37" s="29" t="s">
        <v>148</v>
      </c>
      <c r="AW37" s="29" t="s">
        <v>149</v>
      </c>
      <c r="AX37" s="29" t="s">
        <v>150</v>
      </c>
      <c r="AY37" s="29" t="s">
        <v>151</v>
      </c>
      <c r="AZ37" s="29" t="s">
        <v>152</v>
      </c>
      <c r="BA37" s="29" t="s">
        <v>153</v>
      </c>
      <c r="BB37" s="29" t="s">
        <v>154</v>
      </c>
      <c r="BC37" s="29" t="s">
        <v>155</v>
      </c>
      <c r="BD37" s="29" t="s">
        <v>156</v>
      </c>
      <c r="BE37" s="29" t="s">
        <v>157</v>
      </c>
      <c r="BF37" s="29" t="s">
        <v>158</v>
      </c>
    </row>
    <row r="38" spans="1:58">
      <c r="A38" s="14"/>
      <c r="B38" s="343"/>
      <c r="C38" s="371"/>
      <c r="D38" s="371"/>
      <c r="E38" s="372"/>
      <c r="F38" s="102" t="s">
        <v>159</v>
      </c>
      <c r="G38" s="84"/>
      <c r="H38" s="31" t="s">
        <v>160</v>
      </c>
      <c r="I38" s="31" t="s">
        <v>161</v>
      </c>
      <c r="J38" s="31" t="s">
        <v>162</v>
      </c>
      <c r="K38" s="31" t="s">
        <v>163</v>
      </c>
      <c r="L38" s="31" t="s">
        <v>164</v>
      </c>
      <c r="M38" s="32" t="s">
        <v>165</v>
      </c>
      <c r="N38" s="31" t="s">
        <v>166</v>
      </c>
      <c r="O38" s="31" t="s">
        <v>167</v>
      </c>
      <c r="P38" s="84"/>
      <c r="Q38" s="31" t="s">
        <v>168</v>
      </c>
      <c r="R38" s="31" t="s">
        <v>169</v>
      </c>
      <c r="S38" s="31" t="s">
        <v>170</v>
      </c>
      <c r="T38" s="36" t="s">
        <v>171</v>
      </c>
      <c r="U38" s="31" t="s">
        <v>172</v>
      </c>
      <c r="V38" s="31" t="s">
        <v>173</v>
      </c>
      <c r="W38" s="31" t="s">
        <v>174</v>
      </c>
      <c r="X38" s="31" t="s">
        <v>175</v>
      </c>
      <c r="Y38" s="84"/>
      <c r="Z38" s="31" t="s">
        <v>176</v>
      </c>
      <c r="AA38" s="31" t="s">
        <v>176</v>
      </c>
      <c r="AB38" s="31" t="s">
        <v>178</v>
      </c>
      <c r="AC38" s="31" t="s">
        <v>178</v>
      </c>
      <c r="AD38" s="31" t="s">
        <v>180</v>
      </c>
      <c r="AE38" s="31" t="s">
        <v>181</v>
      </c>
      <c r="AF38" s="31" t="s">
        <v>182</v>
      </c>
      <c r="AG38" s="31" t="s">
        <v>183</v>
      </c>
      <c r="AH38" s="31" t="s">
        <v>184</v>
      </c>
      <c r="AI38" s="31" t="s">
        <v>185</v>
      </c>
      <c r="AJ38" s="31" t="s">
        <v>186</v>
      </c>
      <c r="AK38" s="31" t="s">
        <v>187</v>
      </c>
      <c r="AL38" s="31" t="s">
        <v>188</v>
      </c>
      <c r="AM38" s="31" t="s">
        <v>189</v>
      </c>
      <c r="AN38" s="31" t="s">
        <v>190</v>
      </c>
      <c r="AO38" s="31" t="s">
        <v>191</v>
      </c>
      <c r="AP38" s="31" t="s">
        <v>192</v>
      </c>
      <c r="AQ38" s="31" t="s">
        <v>193</v>
      </c>
      <c r="AR38" s="31" t="s">
        <v>194</v>
      </c>
      <c r="AS38" s="31" t="s">
        <v>195</v>
      </c>
      <c r="AT38" s="31" t="s">
        <v>196</v>
      </c>
      <c r="AU38" s="31" t="s">
        <v>197</v>
      </c>
      <c r="AV38" s="31" t="s">
        <v>198</v>
      </c>
      <c r="AW38" s="31" t="s">
        <v>199</v>
      </c>
      <c r="AX38" s="31" t="s">
        <v>200</v>
      </c>
      <c r="AY38" s="31" t="s">
        <v>201</v>
      </c>
      <c r="AZ38" s="31" t="s">
        <v>202</v>
      </c>
      <c r="BA38" s="31" t="s">
        <v>203</v>
      </c>
      <c r="BB38" s="31" t="s">
        <v>204</v>
      </c>
      <c r="BC38" s="31" t="s">
        <v>205</v>
      </c>
      <c r="BD38" s="31" t="s">
        <v>206</v>
      </c>
      <c r="BE38" s="31" t="s">
        <v>207</v>
      </c>
      <c r="BF38" s="31" t="s">
        <v>208</v>
      </c>
    </row>
    <row r="39" spans="1:58">
      <c r="A39" s="14"/>
      <c r="B39" s="343"/>
      <c r="C39" s="371"/>
      <c r="D39" s="371"/>
      <c r="E39" s="372"/>
      <c r="F39" s="103" t="s">
        <v>261</v>
      </c>
      <c r="G39" s="84"/>
      <c r="H39" s="29" t="s">
        <v>210</v>
      </c>
      <c r="I39" s="29" t="s">
        <v>210</v>
      </c>
      <c r="J39" s="29" t="s">
        <v>211</v>
      </c>
      <c r="K39" s="29" t="s">
        <v>211</v>
      </c>
      <c r="L39" s="29" t="s">
        <v>212</v>
      </c>
      <c r="M39" s="30" t="s">
        <v>212</v>
      </c>
      <c r="N39" s="29" t="s">
        <v>213</v>
      </c>
      <c r="O39" s="29" t="s">
        <v>213</v>
      </c>
      <c r="P39" s="84"/>
      <c r="Q39" s="29" t="s">
        <v>214</v>
      </c>
      <c r="R39" s="29" t="s">
        <v>215</v>
      </c>
      <c r="S39" s="29" t="s">
        <v>215</v>
      </c>
      <c r="T39" s="35" t="s">
        <v>216</v>
      </c>
      <c r="U39" s="29" t="s">
        <v>216</v>
      </c>
      <c r="V39" s="29" t="s">
        <v>217</v>
      </c>
      <c r="W39" s="29" t="s">
        <v>217</v>
      </c>
      <c r="X39" s="29" t="s">
        <v>218</v>
      </c>
      <c r="Y39" s="84"/>
      <c r="Z39" s="29" t="s">
        <v>218</v>
      </c>
      <c r="AA39" s="29" t="s">
        <v>218</v>
      </c>
      <c r="AB39" s="29" t="s">
        <v>219</v>
      </c>
      <c r="AC39" s="29" t="s">
        <v>219</v>
      </c>
      <c r="AD39" s="29" t="s">
        <v>219</v>
      </c>
      <c r="AE39" s="29" t="s">
        <v>219</v>
      </c>
      <c r="AF39" s="29" t="s">
        <v>220</v>
      </c>
      <c r="AG39" s="29" t="s">
        <v>220</v>
      </c>
      <c r="AH39" s="29" t="s">
        <v>220</v>
      </c>
      <c r="AI39" s="29" t="s">
        <v>220</v>
      </c>
      <c r="AJ39" s="29" t="s">
        <v>221</v>
      </c>
      <c r="AK39" s="29" t="s">
        <v>221</v>
      </c>
      <c r="AL39" s="29" t="s">
        <v>221</v>
      </c>
      <c r="AM39" s="29" t="s">
        <v>221</v>
      </c>
      <c r="AN39" s="29" t="s">
        <v>222</v>
      </c>
      <c r="AO39" s="29" t="s">
        <v>222</v>
      </c>
      <c r="AP39" s="29" t="s">
        <v>222</v>
      </c>
      <c r="AQ39" s="29" t="s">
        <v>222</v>
      </c>
      <c r="AR39" s="29" t="s">
        <v>223</v>
      </c>
      <c r="AS39" s="29" t="s">
        <v>223</v>
      </c>
      <c r="AT39" s="29" t="s">
        <v>223</v>
      </c>
      <c r="AU39" s="29" t="s">
        <v>223</v>
      </c>
      <c r="AV39" s="29" t="s">
        <v>224</v>
      </c>
      <c r="AW39" s="29" t="s">
        <v>224</v>
      </c>
      <c r="AX39" s="29" t="s">
        <v>224</v>
      </c>
      <c r="AY39" s="29" t="s">
        <v>224</v>
      </c>
      <c r="AZ39" s="29" t="s">
        <v>225</v>
      </c>
      <c r="BA39" s="29" t="s">
        <v>225</v>
      </c>
      <c r="BB39" s="29" t="s">
        <v>225</v>
      </c>
      <c r="BC39" s="29" t="s">
        <v>225</v>
      </c>
      <c r="BD39" s="29" t="s">
        <v>226</v>
      </c>
      <c r="BE39" s="29" t="s">
        <v>226</v>
      </c>
      <c r="BF39" s="29" t="s">
        <v>226</v>
      </c>
    </row>
    <row r="40" spans="1:58" ht="12.75" customHeight="1">
      <c r="A40" s="14"/>
      <c r="B40" s="383" t="s">
        <v>227</v>
      </c>
      <c r="C40" s="379" t="s">
        <v>262</v>
      </c>
      <c r="D40" s="379" t="s">
        <v>253</v>
      </c>
      <c r="E40" s="108" t="s">
        <v>228</v>
      </c>
      <c r="F40" s="382"/>
      <c r="G40" s="28"/>
      <c r="H40" s="15">
        <f>IF(H$19="-","-",H$19*'3h Losses'!G15)</f>
        <v>0.24091693169378359</v>
      </c>
      <c r="I40" s="15">
        <f>IF(I$19="-","-",I$19*'3h Losses'!H15)</f>
        <v>0.2370534930157501</v>
      </c>
      <c r="J40" s="15">
        <f>IF(J$19="-","-",J$19*'3h Losses'!I15)</f>
        <v>0.24274277684812809</v>
      </c>
      <c r="K40" s="15">
        <f>IF(K$19="-","-",K$19*'3h Losses'!J15)</f>
        <v>0.25325928402980663</v>
      </c>
      <c r="L40" s="15">
        <f>IF(L$19="-","-",L$19*'3h Losses'!K15)</f>
        <v>0.25781795114234318</v>
      </c>
      <c r="M40" s="15">
        <f>IF(M$19="-","-",M$19*'3h Losses'!L15)</f>
        <v>0.25311693586549394</v>
      </c>
      <c r="N40" s="15">
        <f>IF(N$19="-","-",N$19*'3h Losses'!M15)</f>
        <v>0.26001755656755593</v>
      </c>
      <c r="O40" s="15">
        <f>IF(O$19="-","-",O$19*'3h Losses'!N15)</f>
        <v>0.26573498396867218</v>
      </c>
      <c r="P40" s="28"/>
      <c r="Q40" s="15">
        <f>IF(Q$19="-","-",Q$19*'3h Losses'!P15)</f>
        <v>0.26573498396867218</v>
      </c>
      <c r="R40" s="15">
        <f>IF(R$19="-","-",R$19*'3h Losses'!Q15)</f>
        <v>0.27616269311857883</v>
      </c>
      <c r="S40" s="15">
        <f>IF(S$19="-","-",S$19*'3h Losses'!R15)</f>
        <v>0.28609047959608547</v>
      </c>
      <c r="T40" s="15">
        <f>IF(T$19="-","-",T$19*'3h Losses'!S15)</f>
        <v>0.29408936745569797</v>
      </c>
      <c r="U40" s="15">
        <f>IF(U$19="-","-",U$19*'3h Losses'!T15)</f>
        <v>0.33110114243433081</v>
      </c>
      <c r="V40" s="15">
        <f>IF(V$19="-","-",V$19*'3h Losses'!U15)</f>
        <v>0.47131063159430681</v>
      </c>
      <c r="W40" s="15">
        <f>IF(W$19="-","-",W$19*'3h Losses'!V15)</f>
        <v>0.43897614197678042</v>
      </c>
      <c r="X40" s="15">
        <f>IF(X$19="-","-",X$19*'3h Losses'!W15)</f>
        <v>0.46078851743275506</v>
      </c>
      <c r="Y40" s="28"/>
      <c r="Z40" s="15">
        <f>IF(X$19="-","-",X$19*'3h Losses'!W15)</f>
        <v>0.46078851743275506</v>
      </c>
      <c r="AA40" s="15">
        <f>IF(AA$19="-","-",AA$19*'3h Losses'!Z15)</f>
        <v>0.44322138178346404</v>
      </c>
      <c r="AB40" s="15">
        <f>IF(AB$19="-","-",AB$19*'3h Losses'!AA15)</f>
        <v>0.5033207888977953</v>
      </c>
      <c r="AC40" s="15">
        <f>IF(AC$19="-","-",AC$19*'3h Losses'!AB15)</f>
        <v>0.5033207888977953</v>
      </c>
      <c r="AD40" s="15">
        <f>IF(AD$19="-","-",AD$19*'3h Losses'!AC15)</f>
        <v>0.46038554608002163</v>
      </c>
      <c r="AE40" s="15">
        <f>IF(AE$19="-","-",AE$19*'3h Losses'!AD15)</f>
        <v>0.46038554608002163</v>
      </c>
      <c r="AF40" s="15">
        <f>IF(AF$19="-","-",AF$19*'3h Losses'!AE15)</f>
        <v>0.50003155233435825</v>
      </c>
      <c r="AG40" s="15">
        <f>IF(AG$19="-","-",AG$19*'3h Losses'!AF15)</f>
        <v>0.50003155233435825</v>
      </c>
      <c r="AH40" s="15">
        <f>IF(AH$19="-","-",AH$19*'3h Losses'!AG15)</f>
        <v>0.46294673507275969</v>
      </c>
      <c r="AI40" s="15" t="str">
        <f>IF(AI$19="-","-",AI$19*'3h Losses'!AH15)</f>
        <v>-</v>
      </c>
      <c r="AJ40" s="15" t="str">
        <f>IF(AJ$19="-","-",AJ$19*'3h Losses'!AI15)</f>
        <v>-</v>
      </c>
      <c r="AK40" s="15" t="str">
        <f>IF(AK$19="-","-",AK$19*'3h Losses'!AJ15)</f>
        <v>-</v>
      </c>
      <c r="AL40" s="15" t="str">
        <f>IF(AL$19="-","-",AL$19*'3h Losses'!AK15)</f>
        <v>-</v>
      </c>
      <c r="AM40" s="15" t="str">
        <f>IF(AM$19="-","-",AM$19*'3h Losses'!AL15)</f>
        <v>-</v>
      </c>
      <c r="AN40" s="15" t="str">
        <f>IF(AN$19="-","-",AN$19*'3h Losses'!AM15)</f>
        <v>-</v>
      </c>
      <c r="AO40" s="15" t="str">
        <f>IF(AO$19="-","-",AO$19*'3h Losses'!AN15)</f>
        <v>-</v>
      </c>
      <c r="AP40" s="15" t="str">
        <f>IF(AP$19="-","-",AP$19*'3h Losses'!AO15)</f>
        <v>-</v>
      </c>
      <c r="AQ40" s="15" t="str">
        <f>IF(AQ$19="-","-",AQ$19*'3h Losses'!AP15)</f>
        <v>-</v>
      </c>
      <c r="AR40" s="15" t="str">
        <f>IF(AR$19="-","-",AR$19*'3h Losses'!AQ15)</f>
        <v>-</v>
      </c>
      <c r="AS40" s="15" t="str">
        <f>IF(AS$19="-","-",AS$19*'3h Losses'!AR15)</f>
        <v>-</v>
      </c>
      <c r="AT40" s="15" t="str">
        <f>IF(AT$19="-","-",AT$19*'3h Losses'!AS15)</f>
        <v>-</v>
      </c>
      <c r="AU40" s="15" t="str">
        <f>IF(AU$19="-","-",AU$19*'3h Losses'!AT15)</f>
        <v>-</v>
      </c>
      <c r="AV40" s="15" t="str">
        <f>IF(AV$19="-","-",AV$19*'3h Losses'!AU15)</f>
        <v>-</v>
      </c>
      <c r="AW40" s="15" t="str">
        <f>IF(AW$19="-","-",AW$19*'3h Losses'!AV15)</f>
        <v>-</v>
      </c>
      <c r="AX40" s="15" t="str">
        <f>IF(AX$19="-","-",AX$19*'3h Losses'!AW15)</f>
        <v>-</v>
      </c>
      <c r="AY40" s="15" t="str">
        <f>IF(AY$19="-","-",AY$19*'3h Losses'!AX15)</f>
        <v>-</v>
      </c>
      <c r="AZ40" s="15" t="str">
        <f>IF(AZ$19="-","-",AZ$19*'3h Losses'!AY15)</f>
        <v>-</v>
      </c>
      <c r="BA40" s="15" t="str">
        <f>IF(BA$19="-","-",BA$19*'3h Losses'!AZ15)</f>
        <v>-</v>
      </c>
      <c r="BB40" s="15" t="str">
        <f>IF(BB$19="-","-",BB$19*'3h Losses'!BA15)</f>
        <v>-</v>
      </c>
      <c r="BC40" s="15" t="str">
        <f>IF(BC$19="-","-",BC$19*'3h Losses'!BB15)</f>
        <v>-</v>
      </c>
      <c r="BD40" s="15" t="str">
        <f>IF(BD$19="-","-",BD$19*'3h Losses'!BC15)</f>
        <v>-</v>
      </c>
      <c r="BE40" s="15" t="str">
        <f>IF(BE$19="-","-",BE$19*'3h Losses'!BD15)</f>
        <v>-</v>
      </c>
      <c r="BF40" s="15" t="str">
        <f>IF(BF$19="-","-",BF$19*'3h Losses'!BE15)</f>
        <v>-</v>
      </c>
    </row>
    <row r="41" spans="1:58">
      <c r="A41" s="14"/>
      <c r="B41" s="383"/>
      <c r="C41" s="380"/>
      <c r="D41" s="380"/>
      <c r="E41" s="108" t="s">
        <v>230</v>
      </c>
      <c r="F41" s="382"/>
      <c r="G41" s="28"/>
      <c r="H41" s="15">
        <f>IF(H$19="-","-",H$19*'3h Losses'!G16)</f>
        <v>0.23559640476997723</v>
      </c>
      <c r="I41" s="15">
        <f>IF(I$19="-","-",I$19*'3h Losses'!H16)</f>
        <v>0.23181828815445066</v>
      </c>
      <c r="J41" s="15">
        <f>IF(J$19="-","-",J$19*'3h Losses'!I16)</f>
        <v>0.23738192707015746</v>
      </c>
      <c r="K41" s="15">
        <f>IF(K$19="-","-",K$19*'3h Losses'!J16)</f>
        <v>0.2476661825823035</v>
      </c>
      <c r="L41" s="15">
        <f>IF(L$19="-","-",L$19*'3h Losses'!K16)</f>
        <v>0.252124173868785</v>
      </c>
      <c r="M41" s="15">
        <f>IF(M$19="-","-",M$19*'3h Losses'!L16)</f>
        <v>0.24752697810422103</v>
      </c>
      <c r="N41" s="15">
        <f>IF(N$19="-","-",N$19*'3h Losses'!M16)</f>
        <v>0.25698526646995301</v>
      </c>
      <c r="O41" s="15">
        <f>IF(O$19="-","-",O$19*'3h Losses'!N16)</f>
        <v>0.2626360179945591</v>
      </c>
      <c r="P41" s="28"/>
      <c r="Q41" s="15">
        <f>IF(Q$19="-","-",Q$19*'3h Losses'!P16)</f>
        <v>0.2626360179945591</v>
      </c>
      <c r="R41" s="15">
        <f>IF(R$19="-","-",R$19*'3h Losses'!Q16)</f>
        <v>0.27082464707895187</v>
      </c>
      <c r="S41" s="15">
        <f>IF(S$19="-","-",S$19*'3h Losses'!R16)</f>
        <v>0.28055905969335859</v>
      </c>
      <c r="T41" s="15">
        <f>IF(T$19="-","-",T$19*'3h Losses'!S16)</f>
        <v>0.28882509171738951</v>
      </c>
      <c r="U41" s="15">
        <f>IF(U$19="-","-",U$19*'3h Losses'!T16)</f>
        <v>0.32516121732409747</v>
      </c>
      <c r="V41" s="15">
        <f>IF(V$19="-","-",V$19*'3h Losses'!U16)</f>
        <v>0.46302205652787365</v>
      </c>
      <c r="W41" s="15">
        <f>IF(W$19="-","-",W$19*'3h Losses'!V16)</f>
        <v>0.43125217520472675</v>
      </c>
      <c r="X41" s="15">
        <f>IF(X$19="-","-",X$19*'3h Losses'!W16)</f>
        <v>0.45103477755106403</v>
      </c>
      <c r="Y41" s="28"/>
      <c r="Z41" s="15">
        <f>IF(X$19="-","-",X$19*'3h Losses'!W16)</f>
        <v>0.45103477755106403</v>
      </c>
      <c r="AA41" s="15">
        <f>IF(AA$19="-","-",AA$19*'3h Losses'!Z16)</f>
        <v>0.43384752637827745</v>
      </c>
      <c r="AB41" s="15">
        <f>IF(AB$19="-","-",AB$19*'3h Losses'!AA16)</f>
        <v>0.49551404603234717</v>
      </c>
      <c r="AC41" s="15">
        <f>IF(AC$19="-","-",AC$19*'3h Losses'!AB16)</f>
        <v>0.49551404603234717</v>
      </c>
      <c r="AD41" s="15">
        <f>IF(AD$19="-","-",AD$19*'3h Losses'!AC16)</f>
        <v>0.45329616576592768</v>
      </c>
      <c r="AE41" s="15">
        <f>IF(AE$19="-","-",AE$19*'3h Losses'!AD16)</f>
        <v>0.45329616576592768</v>
      </c>
      <c r="AF41" s="15">
        <f>IF(AF$19="-","-",AF$19*'3h Losses'!AE16)</f>
        <v>0.49075552636277969</v>
      </c>
      <c r="AG41" s="15">
        <f>IF(AG$19="-","-",AG$19*'3h Losses'!AF16)</f>
        <v>0.49075552636277969</v>
      </c>
      <c r="AH41" s="15">
        <f>IF(AH$19="-","-",AH$19*'3h Losses'!AG16)</f>
        <v>0.45443562834543971</v>
      </c>
      <c r="AI41" s="15" t="str">
        <f>IF(AI$19="-","-",AI$19*'3h Losses'!AH16)</f>
        <v>-</v>
      </c>
      <c r="AJ41" s="15" t="str">
        <f>IF(AJ$19="-","-",AJ$19*'3h Losses'!AI16)</f>
        <v>-</v>
      </c>
      <c r="AK41" s="15" t="str">
        <f>IF(AK$19="-","-",AK$19*'3h Losses'!AJ16)</f>
        <v>-</v>
      </c>
      <c r="AL41" s="15" t="str">
        <f>IF(AL$19="-","-",AL$19*'3h Losses'!AK16)</f>
        <v>-</v>
      </c>
      <c r="AM41" s="15" t="str">
        <f>IF(AM$19="-","-",AM$19*'3h Losses'!AL16)</f>
        <v>-</v>
      </c>
      <c r="AN41" s="15" t="str">
        <f>IF(AN$19="-","-",AN$19*'3h Losses'!AM16)</f>
        <v>-</v>
      </c>
      <c r="AO41" s="15" t="str">
        <f>IF(AO$19="-","-",AO$19*'3h Losses'!AN16)</f>
        <v>-</v>
      </c>
      <c r="AP41" s="15" t="str">
        <f>IF(AP$19="-","-",AP$19*'3h Losses'!AO16)</f>
        <v>-</v>
      </c>
      <c r="AQ41" s="15" t="str">
        <f>IF(AQ$19="-","-",AQ$19*'3h Losses'!AP16)</f>
        <v>-</v>
      </c>
      <c r="AR41" s="15" t="str">
        <f>IF(AR$19="-","-",AR$19*'3h Losses'!AQ16)</f>
        <v>-</v>
      </c>
      <c r="AS41" s="15" t="str">
        <f>IF(AS$19="-","-",AS$19*'3h Losses'!AR16)</f>
        <v>-</v>
      </c>
      <c r="AT41" s="15" t="str">
        <f>IF(AT$19="-","-",AT$19*'3h Losses'!AS16)</f>
        <v>-</v>
      </c>
      <c r="AU41" s="15" t="str">
        <f>IF(AU$19="-","-",AU$19*'3h Losses'!AT16)</f>
        <v>-</v>
      </c>
      <c r="AV41" s="15" t="str">
        <f>IF(AV$19="-","-",AV$19*'3h Losses'!AU16)</f>
        <v>-</v>
      </c>
      <c r="AW41" s="15" t="str">
        <f>IF(AW$19="-","-",AW$19*'3h Losses'!AV16)</f>
        <v>-</v>
      </c>
      <c r="AX41" s="15" t="str">
        <f>IF(AX$19="-","-",AX$19*'3h Losses'!AW16)</f>
        <v>-</v>
      </c>
      <c r="AY41" s="15" t="str">
        <f>IF(AY$19="-","-",AY$19*'3h Losses'!AX16)</f>
        <v>-</v>
      </c>
      <c r="AZ41" s="15" t="str">
        <f>IF(AZ$19="-","-",AZ$19*'3h Losses'!AY16)</f>
        <v>-</v>
      </c>
      <c r="BA41" s="15" t="str">
        <f>IF(BA$19="-","-",BA$19*'3h Losses'!AZ16)</f>
        <v>-</v>
      </c>
      <c r="BB41" s="15" t="str">
        <f>IF(BB$19="-","-",BB$19*'3h Losses'!BA16)</f>
        <v>-</v>
      </c>
      <c r="BC41" s="15" t="str">
        <f>IF(BC$19="-","-",BC$19*'3h Losses'!BB16)</f>
        <v>-</v>
      </c>
      <c r="BD41" s="15" t="str">
        <f>IF(BD$19="-","-",BD$19*'3h Losses'!BC16)</f>
        <v>-</v>
      </c>
      <c r="BE41" s="15" t="str">
        <f>IF(BE$19="-","-",BE$19*'3h Losses'!BD16)</f>
        <v>-</v>
      </c>
      <c r="BF41" s="15" t="str">
        <f>IF(BF$19="-","-",BF$19*'3h Losses'!BE16)</f>
        <v>-</v>
      </c>
    </row>
    <row r="42" spans="1:58">
      <c r="A42" s="14"/>
      <c r="B42" s="383"/>
      <c r="C42" s="380"/>
      <c r="D42" s="380"/>
      <c r="E42" s="108" t="s">
        <v>231</v>
      </c>
      <c r="F42" s="382"/>
      <c r="G42" s="28"/>
      <c r="H42" s="15">
        <f>IF(H$19="-","-",H$19*'3h Losses'!G17)</f>
        <v>0.2380046393276854</v>
      </c>
      <c r="I42" s="15">
        <f>IF(I$19="-","-",I$19*'3h Losses'!H17)</f>
        <v>0.23418790331554515</v>
      </c>
      <c r="J42" s="15">
        <f>IF(J$19="-","-",J$19*'3h Losses'!I17)</f>
        <v>0.23980841299511824</v>
      </c>
      <c r="K42" s="15">
        <f>IF(K$19="-","-",K$19*'3h Losses'!J17)</f>
        <v>0.25019779277496623</v>
      </c>
      <c r="L42" s="15">
        <f>IF(L$19="-","-",L$19*'3h Losses'!K17)</f>
        <v>0.25470135304491565</v>
      </c>
      <c r="M42" s="15">
        <f>IF(M$19="-","-",M$19*'3h Losses'!L17)</f>
        <v>0.2500571653675524</v>
      </c>
      <c r="N42" s="15">
        <f>IF(N$19="-","-",N$19*'3h Losses'!M17)</f>
        <v>0.25998397643126192</v>
      </c>
      <c r="O42" s="15">
        <f>IF(O$19="-","-",O$19*'3h Losses'!N17)</f>
        <v>0.26570066545150151</v>
      </c>
      <c r="P42" s="28"/>
      <c r="Q42" s="15">
        <f>IF(Q$19="-","-",Q$19*'3h Losses'!P17)</f>
        <v>0.26570066545150151</v>
      </c>
      <c r="R42" s="15">
        <f>IF(R$19="-","-",R$19*'3h Losses'!Q17)</f>
        <v>0.27455658347989148</v>
      </c>
      <c r="S42" s="15">
        <f>IF(S$19="-","-",S$19*'3h Losses'!R17)</f>
        <v>0.284427158324419</v>
      </c>
      <c r="T42" s="15">
        <f>IF(T$19="-","-",T$19*'3h Losses'!S17)</f>
        <v>0.29233665714661644</v>
      </c>
      <c r="U42" s="15">
        <f>IF(U$19="-","-",U$19*'3h Losses'!T17)</f>
        <v>0.32912424274979279</v>
      </c>
      <c r="V42" s="15">
        <f>IF(V$19="-","-",V$19*'3h Losses'!U17)</f>
        <v>0.46915495874552093</v>
      </c>
      <c r="W42" s="15">
        <f>IF(W$19="-","-",W$19*'3h Losses'!V17)</f>
        <v>0.43697205580359161</v>
      </c>
      <c r="X42" s="15">
        <f>IF(X$19="-","-",X$19*'3h Losses'!W17)</f>
        <v>0.4606000961795319</v>
      </c>
      <c r="Y42" s="28"/>
      <c r="Z42" s="15">
        <f>IF(X$19="-","-",X$19*'3h Losses'!W17)</f>
        <v>0.4606000961795319</v>
      </c>
      <c r="AA42" s="15">
        <f>IF(AA$19="-","-",AA$19*'3h Losses'!Z17)</f>
        <v>0.44304222078946282</v>
      </c>
      <c r="AB42" s="15">
        <f>IF(AB$19="-","-",AB$19*'3h Losses'!AA17)</f>
        <v>0.49940492952409415</v>
      </c>
      <c r="AC42" s="15">
        <f>IF(AC$19="-","-",AC$19*'3h Losses'!AB17)</f>
        <v>0.49940492952409415</v>
      </c>
      <c r="AD42" s="15">
        <f>IF(AD$19="-","-",AD$19*'3h Losses'!AC17)</f>
        <v>0.45680510747900988</v>
      </c>
      <c r="AE42" s="15">
        <f>IF(AE$19="-","-",AE$19*'3h Losses'!AD17)</f>
        <v>0.45680510747900988</v>
      </c>
      <c r="AF42" s="15">
        <f>IF(AF$19="-","-",AF$19*'3h Losses'!AE17)</f>
        <v>0.49597533261880739</v>
      </c>
      <c r="AG42" s="15">
        <f>IF(AG$19="-","-",AG$19*'3h Losses'!AF17)</f>
        <v>0.49597533261880739</v>
      </c>
      <c r="AH42" s="15">
        <f>IF(AH$19="-","-",AH$19*'3h Losses'!AG17)</f>
        <v>0.45919589719265119</v>
      </c>
      <c r="AI42" s="15" t="str">
        <f>IF(AI$19="-","-",AI$19*'3h Losses'!AH17)</f>
        <v>-</v>
      </c>
      <c r="AJ42" s="15" t="str">
        <f>IF(AJ$19="-","-",AJ$19*'3h Losses'!AI17)</f>
        <v>-</v>
      </c>
      <c r="AK42" s="15" t="str">
        <f>IF(AK$19="-","-",AK$19*'3h Losses'!AJ17)</f>
        <v>-</v>
      </c>
      <c r="AL42" s="15" t="str">
        <f>IF(AL$19="-","-",AL$19*'3h Losses'!AK17)</f>
        <v>-</v>
      </c>
      <c r="AM42" s="15" t="str">
        <f>IF(AM$19="-","-",AM$19*'3h Losses'!AL17)</f>
        <v>-</v>
      </c>
      <c r="AN42" s="15" t="str">
        <f>IF(AN$19="-","-",AN$19*'3h Losses'!AM17)</f>
        <v>-</v>
      </c>
      <c r="AO42" s="15" t="str">
        <f>IF(AO$19="-","-",AO$19*'3h Losses'!AN17)</f>
        <v>-</v>
      </c>
      <c r="AP42" s="15" t="str">
        <f>IF(AP$19="-","-",AP$19*'3h Losses'!AO17)</f>
        <v>-</v>
      </c>
      <c r="AQ42" s="15" t="str">
        <f>IF(AQ$19="-","-",AQ$19*'3h Losses'!AP17)</f>
        <v>-</v>
      </c>
      <c r="AR42" s="15" t="str">
        <f>IF(AR$19="-","-",AR$19*'3h Losses'!AQ17)</f>
        <v>-</v>
      </c>
      <c r="AS42" s="15" t="str">
        <f>IF(AS$19="-","-",AS$19*'3h Losses'!AR17)</f>
        <v>-</v>
      </c>
      <c r="AT42" s="15" t="str">
        <f>IF(AT$19="-","-",AT$19*'3h Losses'!AS17)</f>
        <v>-</v>
      </c>
      <c r="AU42" s="15" t="str">
        <f>IF(AU$19="-","-",AU$19*'3h Losses'!AT17)</f>
        <v>-</v>
      </c>
      <c r="AV42" s="15" t="str">
        <f>IF(AV$19="-","-",AV$19*'3h Losses'!AU17)</f>
        <v>-</v>
      </c>
      <c r="AW42" s="15" t="str">
        <f>IF(AW$19="-","-",AW$19*'3h Losses'!AV17)</f>
        <v>-</v>
      </c>
      <c r="AX42" s="15" t="str">
        <f>IF(AX$19="-","-",AX$19*'3h Losses'!AW17)</f>
        <v>-</v>
      </c>
      <c r="AY42" s="15" t="str">
        <f>IF(AY$19="-","-",AY$19*'3h Losses'!AX17)</f>
        <v>-</v>
      </c>
      <c r="AZ42" s="15" t="str">
        <f>IF(AZ$19="-","-",AZ$19*'3h Losses'!AY17)</f>
        <v>-</v>
      </c>
      <c r="BA42" s="15" t="str">
        <f>IF(BA$19="-","-",BA$19*'3h Losses'!AZ17)</f>
        <v>-</v>
      </c>
      <c r="BB42" s="15" t="str">
        <f>IF(BB$19="-","-",BB$19*'3h Losses'!BA17)</f>
        <v>-</v>
      </c>
      <c r="BC42" s="15" t="str">
        <f>IF(BC$19="-","-",BC$19*'3h Losses'!BB17)</f>
        <v>-</v>
      </c>
      <c r="BD42" s="15" t="str">
        <f>IF(BD$19="-","-",BD$19*'3h Losses'!BC17)</f>
        <v>-</v>
      </c>
      <c r="BE42" s="15" t="str">
        <f>IF(BE$19="-","-",BE$19*'3h Losses'!BD17)</f>
        <v>-</v>
      </c>
      <c r="BF42" s="15" t="str">
        <f>IF(BF$19="-","-",BF$19*'3h Losses'!BE17)</f>
        <v>-</v>
      </c>
    </row>
    <row r="43" spans="1:58">
      <c r="A43" s="14"/>
      <c r="B43" s="383"/>
      <c r="C43" s="380"/>
      <c r="D43" s="380"/>
      <c r="E43" s="108" t="s">
        <v>232</v>
      </c>
      <c r="F43" s="382"/>
      <c r="G43" s="28"/>
      <c r="H43" s="15">
        <f>IF(H$19="-","-",H$19*'3h Losses'!G18)</f>
        <v>0.24090912848229701</v>
      </c>
      <c r="I43" s="15">
        <f>IF(I$19="-","-",I$19*'3h Losses'!H18)</f>
        <v>0.2370458149396322</v>
      </c>
      <c r="J43" s="15">
        <f>IF(J$19="-","-",J$19*'3h Losses'!I18)</f>
        <v>0.24273491449818335</v>
      </c>
      <c r="K43" s="15">
        <f>IF(K$19="-","-",K$19*'3h Losses'!J18)</f>
        <v>0.25325108105403266</v>
      </c>
      <c r="L43" s="15">
        <f>IF(L$19="-","-",L$19*'3h Losses'!K18)</f>
        <v>0.25780960051300522</v>
      </c>
      <c r="M43" s="15">
        <f>IF(M$19="-","-",M$19*'3h Losses'!L18)</f>
        <v>0.25310873750032509</v>
      </c>
      <c r="N43" s="15">
        <f>IF(N$19="-","-",N$19*'3h Losses'!M18)</f>
        <v>0.26464258210671682</v>
      </c>
      <c r="O43" s="15">
        <f>IF(O$19="-","-",O$19*'3h Losses'!N18)</f>
        <v>0.27046170743968639</v>
      </c>
      <c r="P43" s="28"/>
      <c r="Q43" s="15">
        <f>IF(Q$19="-","-",Q$19*'3h Losses'!P18)</f>
        <v>0.27046170743968639</v>
      </c>
      <c r="R43" s="15">
        <f>IF(R$19="-","-",R$19*'3h Losses'!Q18)</f>
        <v>0.28014644912789621</v>
      </c>
      <c r="S43" s="15">
        <f>IF(S$19="-","-",S$19*'3h Losses'!R18)</f>
        <v>0.29022310126059714</v>
      </c>
      <c r="T43" s="15">
        <f>IF(T$19="-","-",T$19*'3h Losses'!S18)</f>
        <v>0.30065436531804424</v>
      </c>
      <c r="U43" s="15">
        <f>IF(U$19="-","-",U$19*'3h Losses'!T18)</f>
        <v>0.3384950482805511</v>
      </c>
      <c r="V43" s="15">
        <f>IF(V$19="-","-",V$19*'3h Losses'!U18)</f>
        <v>0.48071444360212917</v>
      </c>
      <c r="W43" s="15">
        <f>IF(W$19="-","-",W$19*'3h Losses'!V18)</f>
        <v>0.44770845697157363</v>
      </c>
      <c r="X43" s="15">
        <f>IF(X$19="-","-",X$19*'3h Losses'!W18)</f>
        <v>0.47191645790955511</v>
      </c>
      <c r="Y43" s="28"/>
      <c r="Z43" s="15">
        <f>IF(X$19="-","-",X$19*'3h Losses'!W18)</f>
        <v>0.47191645790955511</v>
      </c>
      <c r="AA43" s="15">
        <f>IF(AA$19="-","-",AA$19*'3h Losses'!Z18)</f>
        <v>0.4539386880505194</v>
      </c>
      <c r="AB43" s="15">
        <f>IF(AB$19="-","-",AB$19*'3h Losses'!AA18)</f>
        <v>0.51243236840894124</v>
      </c>
      <c r="AC43" s="15">
        <f>IF(AC$19="-","-",AC$19*'3h Losses'!AB18)</f>
        <v>0.51243236840894124</v>
      </c>
      <c r="AD43" s="15">
        <f>IF(AD$19="-","-",AD$19*'3h Losses'!AC18)</f>
        <v>0.46868428650946559</v>
      </c>
      <c r="AE43" s="15">
        <f>IF(AE$19="-","-",AE$19*'3h Losses'!AD18)</f>
        <v>0.46868428650946559</v>
      </c>
      <c r="AF43" s="15">
        <f>IF(AF$19="-","-",AF$19*'3h Losses'!AE18)</f>
        <v>0.50557215877353412</v>
      </c>
      <c r="AG43" s="15">
        <f>IF(AG$19="-","-",AG$19*'3h Losses'!AF18)</f>
        <v>0.50557215877353412</v>
      </c>
      <c r="AH43" s="15">
        <f>IF(AH$19="-","-",AH$19*'3h Losses'!AG18)</f>
        <v>0.46812052193075454</v>
      </c>
      <c r="AI43" s="15" t="str">
        <f>IF(AI$19="-","-",AI$19*'3h Losses'!AH18)</f>
        <v>-</v>
      </c>
      <c r="AJ43" s="15" t="str">
        <f>IF(AJ$19="-","-",AJ$19*'3h Losses'!AI18)</f>
        <v>-</v>
      </c>
      <c r="AK43" s="15" t="str">
        <f>IF(AK$19="-","-",AK$19*'3h Losses'!AJ18)</f>
        <v>-</v>
      </c>
      <c r="AL43" s="15" t="str">
        <f>IF(AL$19="-","-",AL$19*'3h Losses'!AK18)</f>
        <v>-</v>
      </c>
      <c r="AM43" s="15" t="str">
        <f>IF(AM$19="-","-",AM$19*'3h Losses'!AL18)</f>
        <v>-</v>
      </c>
      <c r="AN43" s="15" t="str">
        <f>IF(AN$19="-","-",AN$19*'3h Losses'!AM18)</f>
        <v>-</v>
      </c>
      <c r="AO43" s="15" t="str">
        <f>IF(AO$19="-","-",AO$19*'3h Losses'!AN18)</f>
        <v>-</v>
      </c>
      <c r="AP43" s="15" t="str">
        <f>IF(AP$19="-","-",AP$19*'3h Losses'!AO18)</f>
        <v>-</v>
      </c>
      <c r="AQ43" s="15" t="str">
        <f>IF(AQ$19="-","-",AQ$19*'3h Losses'!AP18)</f>
        <v>-</v>
      </c>
      <c r="AR43" s="15" t="str">
        <f>IF(AR$19="-","-",AR$19*'3h Losses'!AQ18)</f>
        <v>-</v>
      </c>
      <c r="AS43" s="15" t="str">
        <f>IF(AS$19="-","-",AS$19*'3h Losses'!AR18)</f>
        <v>-</v>
      </c>
      <c r="AT43" s="15" t="str">
        <f>IF(AT$19="-","-",AT$19*'3h Losses'!AS18)</f>
        <v>-</v>
      </c>
      <c r="AU43" s="15" t="str">
        <f>IF(AU$19="-","-",AU$19*'3h Losses'!AT18)</f>
        <v>-</v>
      </c>
      <c r="AV43" s="15" t="str">
        <f>IF(AV$19="-","-",AV$19*'3h Losses'!AU18)</f>
        <v>-</v>
      </c>
      <c r="AW43" s="15" t="str">
        <f>IF(AW$19="-","-",AW$19*'3h Losses'!AV18)</f>
        <v>-</v>
      </c>
      <c r="AX43" s="15" t="str">
        <f>IF(AX$19="-","-",AX$19*'3h Losses'!AW18)</f>
        <v>-</v>
      </c>
      <c r="AY43" s="15" t="str">
        <f>IF(AY$19="-","-",AY$19*'3h Losses'!AX18)</f>
        <v>-</v>
      </c>
      <c r="AZ43" s="15" t="str">
        <f>IF(AZ$19="-","-",AZ$19*'3h Losses'!AY18)</f>
        <v>-</v>
      </c>
      <c r="BA43" s="15" t="str">
        <f>IF(BA$19="-","-",BA$19*'3h Losses'!AZ18)</f>
        <v>-</v>
      </c>
      <c r="BB43" s="15" t="str">
        <f>IF(BB$19="-","-",BB$19*'3h Losses'!BA18)</f>
        <v>-</v>
      </c>
      <c r="BC43" s="15" t="str">
        <f>IF(BC$19="-","-",BC$19*'3h Losses'!BB18)</f>
        <v>-</v>
      </c>
      <c r="BD43" s="15" t="str">
        <f>IF(BD$19="-","-",BD$19*'3h Losses'!BC18)</f>
        <v>-</v>
      </c>
      <c r="BE43" s="15" t="str">
        <f>IF(BE$19="-","-",BE$19*'3h Losses'!BD18)</f>
        <v>-</v>
      </c>
      <c r="BF43" s="15" t="str">
        <f>IF(BF$19="-","-",BF$19*'3h Losses'!BE18)</f>
        <v>-</v>
      </c>
    </row>
    <row r="44" spans="1:58">
      <c r="A44" s="14"/>
      <c r="B44" s="383"/>
      <c r="C44" s="380"/>
      <c r="D44" s="380"/>
      <c r="E44" s="108" t="s">
        <v>233</v>
      </c>
      <c r="F44" s="382"/>
      <c r="G44" s="28"/>
      <c r="H44" s="15">
        <f>IF(H$19="-","-",H$19*'3h Losses'!G19)</f>
        <v>0.23609170583476491</v>
      </c>
      <c r="I44" s="15">
        <f>IF(I$19="-","-",I$19*'3h Losses'!H19)</f>
        <v>0.23230564637654347</v>
      </c>
      <c r="J44" s="15">
        <f>IF(J$19="-","-",J$19*'3h Losses'!I19)</f>
        <v>0.23788098188958048</v>
      </c>
      <c r="K44" s="15">
        <f>IF(K$19="-","-",K$19*'3h Losses'!J19)</f>
        <v>0.24818685828643694</v>
      </c>
      <c r="L44" s="15">
        <f>IF(L$19="-","-",L$19*'3h Losses'!K19)</f>
        <v>0.25265422173559282</v>
      </c>
      <c r="M44" s="15">
        <f>IF(M$19="-","-",M$19*'3h Losses'!L19)</f>
        <v>0.24804736115479598</v>
      </c>
      <c r="N44" s="15">
        <f>IF(N$19="-","-",N$19*'3h Losses'!M19)</f>
        <v>0.25696171913466087</v>
      </c>
      <c r="O44" s="15">
        <f>IF(O$19="-","-",O$19*'3h Losses'!N19)</f>
        <v>0.26261195288584505</v>
      </c>
      <c r="P44" s="28"/>
      <c r="Q44" s="15">
        <f>IF(Q$19="-","-",Q$19*'3h Losses'!P19)</f>
        <v>0.26261195288584505</v>
      </c>
      <c r="R44" s="15">
        <f>IF(R$19="-","-",R$19*'3h Losses'!Q19)</f>
        <v>0.27151623624028887</v>
      </c>
      <c r="S44" s="15">
        <f>IF(S$19="-","-",S$19*'3h Losses'!R19)</f>
        <v>0.28127601204757757</v>
      </c>
      <c r="T44" s="15">
        <f>IF(T$19="-","-",T$19*'3h Losses'!S19)</f>
        <v>0.29100997783509436</v>
      </c>
      <c r="U44" s="15">
        <f>IF(U$19="-","-",U$19*'3h Losses'!T19)</f>
        <v>0.32762281074128846</v>
      </c>
      <c r="V44" s="15">
        <f>IF(V$19="-","-",V$19*'3h Losses'!U19)</f>
        <v>0.46706504986105857</v>
      </c>
      <c r="W44" s="15">
        <f>IF(W$19="-","-",W$19*'3h Losses'!V19)</f>
        <v>0.43501029082288933</v>
      </c>
      <c r="X44" s="15">
        <f>IF(X$19="-","-",X$19*'3h Losses'!W19)</f>
        <v>0.45628384696114349</v>
      </c>
      <c r="Y44" s="28"/>
      <c r="Z44" s="15">
        <f>IF(Z$19="-","-",Z$19*'3h Losses'!Z19)</f>
        <v>0.45629007623816642</v>
      </c>
      <c r="AA44" s="15">
        <f>IF(AA$19="-","-",AA$19*'3h Losses'!Z19)</f>
        <v>0.43889936258129519</v>
      </c>
      <c r="AB44" s="15">
        <f>IF(AB$19="-","-",AB$19*'3h Losses'!AA19)</f>
        <v>0.49589939802802802</v>
      </c>
      <c r="AC44" s="15">
        <f>IF(AC$19="-","-",AC$19*'3h Losses'!AB19)</f>
        <v>0.49589939802802802</v>
      </c>
      <c r="AD44" s="15">
        <f>IF(AD$19="-","-",AD$19*'3h Losses'!AC19)</f>
        <v>0.4536410846367735</v>
      </c>
      <c r="AE44" s="15">
        <f>IF(AE$19="-","-",AE$19*'3h Losses'!AD19)</f>
        <v>0.4536410846367735</v>
      </c>
      <c r="AF44" s="15">
        <f>IF(AF$19="-","-",AF$19*'3h Losses'!AE19)</f>
        <v>0.4920381096205636</v>
      </c>
      <c r="AG44" s="15">
        <f>IF(AG$19="-","-",AG$19*'3h Losses'!AF19)</f>
        <v>0.4920381096205636</v>
      </c>
      <c r="AH44" s="15">
        <f>IF(AH$19="-","-",AH$19*'3h Losses'!AG19)</f>
        <v>0.45561748721803164</v>
      </c>
      <c r="AI44" s="15" t="str">
        <f>IF(AI$19="-","-",AI$19*'3h Losses'!AH19)</f>
        <v>-</v>
      </c>
      <c r="AJ44" s="15" t="str">
        <f>IF(AJ$19="-","-",AJ$19*'3h Losses'!AI19)</f>
        <v>-</v>
      </c>
      <c r="AK44" s="15" t="str">
        <f>IF(AK$19="-","-",AK$19*'3h Losses'!AJ19)</f>
        <v>-</v>
      </c>
      <c r="AL44" s="15" t="str">
        <f>IF(AL$19="-","-",AL$19*'3h Losses'!AK19)</f>
        <v>-</v>
      </c>
      <c r="AM44" s="15" t="str">
        <f>IF(AM$19="-","-",AM$19*'3h Losses'!AL19)</f>
        <v>-</v>
      </c>
      <c r="AN44" s="15" t="str">
        <f>IF(AN$19="-","-",AN$19*'3h Losses'!AM19)</f>
        <v>-</v>
      </c>
      <c r="AO44" s="15" t="str">
        <f>IF(AO$19="-","-",AO$19*'3h Losses'!AN19)</f>
        <v>-</v>
      </c>
      <c r="AP44" s="15" t="str">
        <f>IF(AP$19="-","-",AP$19*'3h Losses'!AO19)</f>
        <v>-</v>
      </c>
      <c r="AQ44" s="15" t="str">
        <f>IF(AQ$19="-","-",AQ$19*'3h Losses'!AP19)</f>
        <v>-</v>
      </c>
      <c r="AR44" s="15" t="str">
        <f>IF(AR$19="-","-",AR$19*'3h Losses'!AQ19)</f>
        <v>-</v>
      </c>
      <c r="AS44" s="15" t="str">
        <f>IF(AS$19="-","-",AS$19*'3h Losses'!AR19)</f>
        <v>-</v>
      </c>
      <c r="AT44" s="15" t="str">
        <f>IF(AT$19="-","-",AT$19*'3h Losses'!AS19)</f>
        <v>-</v>
      </c>
      <c r="AU44" s="15" t="str">
        <f>IF(AU$19="-","-",AU$19*'3h Losses'!AT19)</f>
        <v>-</v>
      </c>
      <c r="AV44" s="15" t="str">
        <f>IF(AV$19="-","-",AV$19*'3h Losses'!AU19)</f>
        <v>-</v>
      </c>
      <c r="AW44" s="15" t="str">
        <f>IF(AW$19="-","-",AW$19*'3h Losses'!AV19)</f>
        <v>-</v>
      </c>
      <c r="AX44" s="15" t="str">
        <f>IF(AX$19="-","-",AX$19*'3h Losses'!AW19)</f>
        <v>-</v>
      </c>
      <c r="AY44" s="15" t="str">
        <f>IF(AY$19="-","-",AY$19*'3h Losses'!AX19)</f>
        <v>-</v>
      </c>
      <c r="AZ44" s="15" t="str">
        <f>IF(AZ$19="-","-",AZ$19*'3h Losses'!AY19)</f>
        <v>-</v>
      </c>
      <c r="BA44" s="15" t="str">
        <f>IF(BA$19="-","-",BA$19*'3h Losses'!AZ19)</f>
        <v>-</v>
      </c>
      <c r="BB44" s="15" t="str">
        <f>IF(BB$19="-","-",BB$19*'3h Losses'!BA19)</f>
        <v>-</v>
      </c>
      <c r="BC44" s="15" t="str">
        <f>IF(BC$19="-","-",BC$19*'3h Losses'!BB19)</f>
        <v>-</v>
      </c>
      <c r="BD44" s="15" t="str">
        <f>IF(BD$19="-","-",BD$19*'3h Losses'!BC19)</f>
        <v>-</v>
      </c>
      <c r="BE44" s="15" t="str">
        <f>IF(BE$19="-","-",BE$19*'3h Losses'!BD19)</f>
        <v>-</v>
      </c>
      <c r="BF44" s="15" t="str">
        <f>IF(BF$19="-","-",BF$19*'3h Losses'!BE19)</f>
        <v>-</v>
      </c>
    </row>
    <row r="45" spans="1:58">
      <c r="A45" s="14"/>
      <c r="B45" s="383"/>
      <c r="C45" s="380"/>
      <c r="D45" s="380"/>
      <c r="E45" s="108" t="s">
        <v>234</v>
      </c>
      <c r="F45" s="382"/>
      <c r="G45" s="28"/>
      <c r="H45" s="15">
        <f>IF(H$19="-","-",H$19*'3h Losses'!G20)</f>
        <v>0.23799902246072904</v>
      </c>
      <c r="I45" s="15">
        <f>IF(I$19="-","-",I$19*'3h Losses'!H20)</f>
        <v>0.23418237652287663</v>
      </c>
      <c r="J45" s="15">
        <f>IF(J$19="-","-",J$19*'3h Losses'!I20)</f>
        <v>0.23980275355942568</v>
      </c>
      <c r="K45" s="15">
        <f>IF(K$19="-","-",K$19*'3h Losses'!J20)</f>
        <v>0.25019188815176746</v>
      </c>
      <c r="L45" s="15">
        <f>IF(L$19="-","-",L$19*'3h Losses'!K20)</f>
        <v>0.25469534213849926</v>
      </c>
      <c r="M45" s="15">
        <f>IF(M$19="-","-",M$19*'3h Losses'!L20)</f>
        <v>0.25005126406313527</v>
      </c>
      <c r="N45" s="15">
        <f>IF(N$19="-","-",N$19*'3h Losses'!M20)</f>
        <v>0.25842293069629363</v>
      </c>
      <c r="O45" s="15">
        <f>IF(O$19="-","-",O$19*'3h Losses'!N20)</f>
        <v>0.26410529447412523</v>
      </c>
      <c r="P45" s="28"/>
      <c r="Q45" s="15">
        <f>IF(Q$19="-","-",Q$19*'3h Losses'!P20)</f>
        <v>0.26410529447412523</v>
      </c>
      <c r="R45" s="15">
        <f>IF(R$19="-","-",R$19*'3h Losses'!Q20)</f>
        <v>0.27161444077958369</v>
      </c>
      <c r="S45" s="15">
        <f>IF(S$19="-","-",S$19*'3h Losses'!R20)</f>
        <v>0.28137775894820843</v>
      </c>
      <c r="T45" s="15">
        <f>IF(T$19="-","-",T$19*'3h Losses'!S20)</f>
        <v>0.28880695673113327</v>
      </c>
      <c r="U45" s="15">
        <f>IF(U$19="-","-",U$19*'3h Losses'!T20)</f>
        <v>0.32514195978801874</v>
      </c>
      <c r="V45" s="15">
        <f>IF(V$19="-","-",V$19*'3h Losses'!U20)</f>
        <v>0.46338053353388881</v>
      </c>
      <c r="W45" s="15">
        <f>IF(W$19="-","-",W$19*'3h Losses'!V20)</f>
        <v>0.43158320918297172</v>
      </c>
      <c r="X45" s="15">
        <f>IF(X$19="-","-",X$19*'3h Losses'!W20)</f>
        <v>0.45201058767432134</v>
      </c>
      <c r="Y45" s="28"/>
      <c r="Z45" s="15">
        <f>IF(X$19="-","-",X$19*'3h Losses'!W20)</f>
        <v>0.45201058767432134</v>
      </c>
      <c r="AA45" s="15">
        <f>IF(AA$19="-","-",AA$19*'3h Losses'!Z20)</f>
        <v>0.43478798040017835</v>
      </c>
      <c r="AB45" s="15">
        <f>IF(AB$19="-","-",AB$19*'3h Losses'!AA20)</f>
        <v>0.49359281401216026</v>
      </c>
      <c r="AC45" s="15">
        <f>IF(AC$19="-","-",AC$19*'3h Losses'!AB20)</f>
        <v>0.49359281401216026</v>
      </c>
      <c r="AD45" s="15">
        <f>IF(AD$19="-","-",AD$19*'3h Losses'!AC20)</f>
        <v>0.4515308902345439</v>
      </c>
      <c r="AE45" s="15">
        <f>IF(AE$19="-","-",AE$19*'3h Losses'!AD20)</f>
        <v>0.4515308902345439</v>
      </c>
      <c r="AF45" s="15">
        <f>IF(AF$19="-","-",AF$19*'3h Losses'!AE20)</f>
        <v>0.48884437249030921</v>
      </c>
      <c r="AG45" s="15">
        <f>IF(AG$19="-","-",AG$19*'3h Losses'!AF20)</f>
        <v>0.48884437249030921</v>
      </c>
      <c r="AH45" s="15">
        <f>IF(AH$19="-","-",AH$19*'3h Losses'!AG20)</f>
        <v>0.44749837755451932</v>
      </c>
      <c r="AI45" s="15" t="str">
        <f>IF(AI$19="-","-",AI$19*'3h Losses'!AH20)</f>
        <v>-</v>
      </c>
      <c r="AJ45" s="15" t="str">
        <f>IF(AJ$19="-","-",AJ$19*'3h Losses'!AI20)</f>
        <v>-</v>
      </c>
      <c r="AK45" s="15" t="str">
        <f>IF(AK$19="-","-",AK$19*'3h Losses'!AJ20)</f>
        <v>-</v>
      </c>
      <c r="AL45" s="15" t="str">
        <f>IF(AL$19="-","-",AL$19*'3h Losses'!AK20)</f>
        <v>-</v>
      </c>
      <c r="AM45" s="15" t="str">
        <f>IF(AM$19="-","-",AM$19*'3h Losses'!AL20)</f>
        <v>-</v>
      </c>
      <c r="AN45" s="15" t="str">
        <f>IF(AN$19="-","-",AN$19*'3h Losses'!AM20)</f>
        <v>-</v>
      </c>
      <c r="AO45" s="15" t="str">
        <f>IF(AO$19="-","-",AO$19*'3h Losses'!AN20)</f>
        <v>-</v>
      </c>
      <c r="AP45" s="15" t="str">
        <f>IF(AP$19="-","-",AP$19*'3h Losses'!AO20)</f>
        <v>-</v>
      </c>
      <c r="AQ45" s="15" t="str">
        <f>IF(AQ$19="-","-",AQ$19*'3h Losses'!AP20)</f>
        <v>-</v>
      </c>
      <c r="AR45" s="15" t="str">
        <f>IF(AR$19="-","-",AR$19*'3h Losses'!AQ20)</f>
        <v>-</v>
      </c>
      <c r="AS45" s="15" t="str">
        <f>IF(AS$19="-","-",AS$19*'3h Losses'!AR20)</f>
        <v>-</v>
      </c>
      <c r="AT45" s="15" t="str">
        <f>IF(AT$19="-","-",AT$19*'3h Losses'!AS20)</f>
        <v>-</v>
      </c>
      <c r="AU45" s="15" t="str">
        <f>IF(AU$19="-","-",AU$19*'3h Losses'!AT20)</f>
        <v>-</v>
      </c>
      <c r="AV45" s="15" t="str">
        <f>IF(AV$19="-","-",AV$19*'3h Losses'!AU20)</f>
        <v>-</v>
      </c>
      <c r="AW45" s="15" t="str">
        <f>IF(AW$19="-","-",AW$19*'3h Losses'!AV20)</f>
        <v>-</v>
      </c>
      <c r="AX45" s="15" t="str">
        <f>IF(AX$19="-","-",AX$19*'3h Losses'!AW20)</f>
        <v>-</v>
      </c>
      <c r="AY45" s="15" t="str">
        <f>IF(AY$19="-","-",AY$19*'3h Losses'!AX20)</f>
        <v>-</v>
      </c>
      <c r="AZ45" s="15" t="str">
        <f>IF(AZ$19="-","-",AZ$19*'3h Losses'!AY20)</f>
        <v>-</v>
      </c>
      <c r="BA45" s="15" t="str">
        <f>IF(BA$19="-","-",BA$19*'3h Losses'!AZ20)</f>
        <v>-</v>
      </c>
      <c r="BB45" s="15" t="str">
        <f>IF(BB$19="-","-",BB$19*'3h Losses'!BA20)</f>
        <v>-</v>
      </c>
      <c r="BC45" s="15" t="str">
        <f>IF(BC$19="-","-",BC$19*'3h Losses'!BB20)</f>
        <v>-</v>
      </c>
      <c r="BD45" s="15" t="str">
        <f>IF(BD$19="-","-",BD$19*'3h Losses'!BC20)</f>
        <v>-</v>
      </c>
      <c r="BE45" s="15" t="str">
        <f>IF(BE$19="-","-",BE$19*'3h Losses'!BD20)</f>
        <v>-</v>
      </c>
      <c r="BF45" s="15" t="str">
        <f>IF(BF$19="-","-",BF$19*'3h Losses'!BE20)</f>
        <v>-</v>
      </c>
    </row>
    <row r="46" spans="1:58">
      <c r="A46" s="14"/>
      <c r="B46" s="383"/>
      <c r="C46" s="380"/>
      <c r="D46" s="380"/>
      <c r="E46" s="108" t="s">
        <v>235</v>
      </c>
      <c r="F46" s="382"/>
      <c r="G46" s="28"/>
      <c r="H46" s="15">
        <f>IF(H$19="-","-",H$19*'3h Losses'!G21)</f>
        <v>0.23910681513353765</v>
      </c>
      <c r="I46" s="15">
        <f>IF(I$19="-","-",I$19*'3h Losses'!H21)</f>
        <v>0.23527240419664891</v>
      </c>
      <c r="J46" s="15">
        <f>IF(J$19="-","-",J$19*'3h Losses'!I21)</f>
        <v>0.24091894189736848</v>
      </c>
      <c r="K46" s="15">
        <f>IF(K$19="-","-",K$19*'3h Losses'!J21)</f>
        <v>0.2513564338613466</v>
      </c>
      <c r="L46" s="15">
        <f>IF(L$19="-","-",L$19*'3h Losses'!K21)</f>
        <v>0.25588084967085084</v>
      </c>
      <c r="M46" s="15">
        <f>IF(M$19="-","-",M$19*'3h Losses'!L21)</f>
        <v>0.25121515522239996</v>
      </c>
      <c r="N46" s="15">
        <f>IF(N$19="-","-",N$19*'3h Losses'!M21)</f>
        <v>0.2619874380421231</v>
      </c>
      <c r="O46" s="15">
        <f>IF(O$19="-","-",O$19*'3h Losses'!N21)</f>
        <v>0.26774818041961373</v>
      </c>
      <c r="P46" s="28"/>
      <c r="Q46" s="15">
        <f>IF(Q$19="-","-",Q$19*'3h Losses'!P21)</f>
        <v>0.26774818041961373</v>
      </c>
      <c r="R46" s="15">
        <f>IF(R$19="-","-",R$19*'3h Losses'!Q21)</f>
        <v>0.27682661588263824</v>
      </c>
      <c r="S46" s="15">
        <f>IF(S$19="-","-",S$19*'3h Losses'!R21)</f>
        <v>0.28677810484627891</v>
      </c>
      <c r="T46" s="15">
        <f>IF(T$19="-","-",T$19*'3h Losses'!S21)</f>
        <v>0.294776889154862</v>
      </c>
      <c r="U46" s="15">
        <f>IF(U$19="-","-",U$19*'3h Losses'!T21)</f>
        <v>0.33186932808902408</v>
      </c>
      <c r="V46" s="15">
        <f>IF(V$19="-","-",V$19*'3h Losses'!U21)</f>
        <v>0.46952966356840348</v>
      </c>
      <c r="W46" s="15">
        <f>IF(W$19="-","-",W$19*'3h Losses'!V21)</f>
        <v>0.43730757061707909</v>
      </c>
      <c r="X46" s="15">
        <f>IF(X$19="-","-",X$19*'3h Losses'!W21)</f>
        <v>0.45736794890607807</v>
      </c>
      <c r="Y46" s="28"/>
      <c r="Z46" s="15">
        <f>IF(X$19="-","-",X$19*'3h Losses'!W21)</f>
        <v>0.45736794890607807</v>
      </c>
      <c r="AA46" s="15">
        <f>IF(AA$19="-","-",AA$19*'3h Losses'!Z21)</f>
        <v>0.43916381403690097</v>
      </c>
      <c r="AB46" s="15">
        <f>IF(AB$19="-","-",AB$19*'3h Losses'!AA21)</f>
        <v>0.49312900878860394</v>
      </c>
      <c r="AC46" s="15">
        <f>IF(AC$19="-","-",AC$19*'3h Losses'!AB21)</f>
        <v>0.49312900878860394</v>
      </c>
      <c r="AD46" s="15">
        <f>IF(AD$19="-","-",AD$19*'3h Losses'!AC21)</f>
        <v>0.45111305045444683</v>
      </c>
      <c r="AE46" s="15">
        <f>IF(AE$19="-","-",AE$19*'3h Losses'!AD21)</f>
        <v>0.45111305045444683</v>
      </c>
      <c r="AF46" s="15">
        <f>IF(AF$19="-","-",AF$19*'3h Losses'!AE21)</f>
        <v>0.48839200338440608</v>
      </c>
      <c r="AG46" s="15">
        <f>IF(AG$19="-","-",AG$19*'3h Losses'!AF21)</f>
        <v>0.48839200338440608</v>
      </c>
      <c r="AH46" s="15">
        <f>IF(AH$19="-","-",AH$19*'3h Losses'!AG21)</f>
        <v>0.46385346140975808</v>
      </c>
      <c r="AI46" s="15" t="str">
        <f>IF(AI$19="-","-",AI$19*'3h Losses'!AH21)</f>
        <v>-</v>
      </c>
      <c r="AJ46" s="15" t="str">
        <f>IF(AJ$19="-","-",AJ$19*'3h Losses'!AI21)</f>
        <v>-</v>
      </c>
      <c r="AK46" s="15" t="str">
        <f>IF(AK$19="-","-",AK$19*'3h Losses'!AJ21)</f>
        <v>-</v>
      </c>
      <c r="AL46" s="15" t="str">
        <f>IF(AL$19="-","-",AL$19*'3h Losses'!AK21)</f>
        <v>-</v>
      </c>
      <c r="AM46" s="15" t="str">
        <f>IF(AM$19="-","-",AM$19*'3h Losses'!AL21)</f>
        <v>-</v>
      </c>
      <c r="AN46" s="15" t="str">
        <f>IF(AN$19="-","-",AN$19*'3h Losses'!AM21)</f>
        <v>-</v>
      </c>
      <c r="AO46" s="15" t="str">
        <f>IF(AO$19="-","-",AO$19*'3h Losses'!AN21)</f>
        <v>-</v>
      </c>
      <c r="AP46" s="15" t="str">
        <f>IF(AP$19="-","-",AP$19*'3h Losses'!AO21)</f>
        <v>-</v>
      </c>
      <c r="AQ46" s="15" t="str">
        <f>IF(AQ$19="-","-",AQ$19*'3h Losses'!AP21)</f>
        <v>-</v>
      </c>
      <c r="AR46" s="15" t="str">
        <f>IF(AR$19="-","-",AR$19*'3h Losses'!AQ21)</f>
        <v>-</v>
      </c>
      <c r="AS46" s="15" t="str">
        <f>IF(AS$19="-","-",AS$19*'3h Losses'!AR21)</f>
        <v>-</v>
      </c>
      <c r="AT46" s="15" t="str">
        <f>IF(AT$19="-","-",AT$19*'3h Losses'!AS21)</f>
        <v>-</v>
      </c>
      <c r="AU46" s="15" t="str">
        <f>IF(AU$19="-","-",AU$19*'3h Losses'!AT21)</f>
        <v>-</v>
      </c>
      <c r="AV46" s="15" t="str">
        <f>IF(AV$19="-","-",AV$19*'3h Losses'!AU21)</f>
        <v>-</v>
      </c>
      <c r="AW46" s="15" t="str">
        <f>IF(AW$19="-","-",AW$19*'3h Losses'!AV21)</f>
        <v>-</v>
      </c>
      <c r="AX46" s="15" t="str">
        <f>IF(AX$19="-","-",AX$19*'3h Losses'!AW21)</f>
        <v>-</v>
      </c>
      <c r="AY46" s="15" t="str">
        <f>IF(AY$19="-","-",AY$19*'3h Losses'!AX21)</f>
        <v>-</v>
      </c>
      <c r="AZ46" s="15" t="str">
        <f>IF(AZ$19="-","-",AZ$19*'3h Losses'!AY21)</f>
        <v>-</v>
      </c>
      <c r="BA46" s="15" t="str">
        <f>IF(BA$19="-","-",BA$19*'3h Losses'!AZ21)</f>
        <v>-</v>
      </c>
      <c r="BB46" s="15" t="str">
        <f>IF(BB$19="-","-",BB$19*'3h Losses'!BA21)</f>
        <v>-</v>
      </c>
      <c r="BC46" s="15" t="str">
        <f>IF(BC$19="-","-",BC$19*'3h Losses'!BB21)</f>
        <v>-</v>
      </c>
      <c r="BD46" s="15" t="str">
        <f>IF(BD$19="-","-",BD$19*'3h Losses'!BC21)</f>
        <v>-</v>
      </c>
      <c r="BE46" s="15" t="str">
        <f>IF(BE$19="-","-",BE$19*'3h Losses'!BD21)</f>
        <v>-</v>
      </c>
      <c r="BF46" s="15" t="str">
        <f>IF(BF$19="-","-",BF$19*'3h Losses'!BE21)</f>
        <v>-</v>
      </c>
    </row>
    <row r="47" spans="1:58">
      <c r="A47" s="14"/>
      <c r="B47" s="383"/>
      <c r="C47" s="380"/>
      <c r="D47" s="380"/>
      <c r="E47" s="108" t="s">
        <v>236</v>
      </c>
      <c r="F47" s="382"/>
      <c r="G47" s="28"/>
      <c r="H47" s="15">
        <f>IF(H$19="-","-",H$19*'3h Losses'!G22)</f>
        <v>0.23498638819709181</v>
      </c>
      <c r="I47" s="15">
        <f>IF(I$19="-","-",I$19*'3h Losses'!H22)</f>
        <v>0.23121805404726972</v>
      </c>
      <c r="J47" s="15">
        <f>IF(J$19="-","-",J$19*'3h Losses'!I22)</f>
        <v>0.23676728734440419</v>
      </c>
      <c r="K47" s="15">
        <f>IF(K$19="-","-",K$19*'3h Losses'!J22)</f>
        <v>0.24702491440987115</v>
      </c>
      <c r="L47" s="15">
        <f>IF(L$19="-","-",L$19*'3h Losses'!K22)</f>
        <v>0.25147136286924887</v>
      </c>
      <c r="M47" s="15">
        <f>IF(M$19="-","-",M$19*'3h Losses'!L22)</f>
        <v>0.24688607036614563</v>
      </c>
      <c r="N47" s="15">
        <f>IF(N$19="-","-",N$19*'3h Losses'!M22)</f>
        <v>0.25651794728245908</v>
      </c>
      <c r="O47" s="15">
        <f>IF(O$19="-","-",O$19*'3h Losses'!N22)</f>
        <v>0.26215842310275156</v>
      </c>
      <c r="P47" s="28"/>
      <c r="Q47" s="15">
        <f>IF(Q$19="-","-",Q$19*'3h Losses'!P22)</f>
        <v>0.26215842310275156</v>
      </c>
      <c r="R47" s="15">
        <f>IF(R$19="-","-",R$19*'3h Losses'!Q22)</f>
        <v>0.27104732879576765</v>
      </c>
      <c r="S47" s="15">
        <f>IF(S$19="-","-",S$19*'3h Losses'!R22)</f>
        <v>0.28204060865469743</v>
      </c>
      <c r="T47" s="15">
        <f>IF(T$19="-","-",T$19*'3h Losses'!S22)</f>
        <v>0.29035029113568733</v>
      </c>
      <c r="U47" s="15">
        <f>IF(U$19="-","-",U$19*'3h Losses'!T22)</f>
        <v>0.32802706263615455</v>
      </c>
      <c r="V47" s="15">
        <f>IF(V$19="-","-",V$19*'3h Losses'!U22)</f>
        <v>0.46764135872979962</v>
      </c>
      <c r="W47" s="15">
        <f>IF(W$19="-","-",W$19*'3h Losses'!V22)</f>
        <v>0.43467134717492278</v>
      </c>
      <c r="X47" s="15">
        <f>IF(X$19="-","-",X$19*'3h Losses'!W22)</f>
        <v>0.45461079538391114</v>
      </c>
      <c r="Y47" s="28"/>
      <c r="Z47" s="15">
        <f>IF(X$19="-","-",X$19*'3h Losses'!W22)</f>
        <v>0.45461079538391114</v>
      </c>
      <c r="AA47" s="15">
        <f>IF(AA$19="-","-",AA$19*'3h Losses'!Z22)</f>
        <v>0.43717198570214033</v>
      </c>
      <c r="AB47" s="15">
        <f>IF(AB$19="-","-",AB$19*'3h Losses'!AA22)</f>
        <v>0.49532329129558972</v>
      </c>
      <c r="AC47" s="15">
        <f>IF(AC$19="-","-",AC$19*'3h Losses'!AB22)</f>
        <v>0.49532329129558972</v>
      </c>
      <c r="AD47" s="15">
        <f>IF(AD$19="-","-",AD$19*'3h Losses'!AC22)</f>
        <v>0.45311938001858393</v>
      </c>
      <c r="AE47" s="15">
        <f>IF(AE$19="-","-",AE$19*'3h Losses'!AD22)</f>
        <v>0.45311938001858393</v>
      </c>
      <c r="AF47" s="15">
        <f>IF(AF$19="-","-",AF$19*'3h Losses'!AE22)</f>
        <v>0.49056413144474742</v>
      </c>
      <c r="AG47" s="15">
        <f>IF(AG$19="-","-",AG$19*'3h Losses'!AF22)</f>
        <v>0.49056413144474742</v>
      </c>
      <c r="AH47" s="15">
        <f>IF(AH$19="-","-",AH$19*'3h Losses'!AG22)</f>
        <v>0.45388894777703526</v>
      </c>
      <c r="AI47" s="15" t="str">
        <f>IF(AI$19="-","-",AI$19*'3h Losses'!AH22)</f>
        <v>-</v>
      </c>
      <c r="AJ47" s="15" t="str">
        <f>IF(AJ$19="-","-",AJ$19*'3h Losses'!AI22)</f>
        <v>-</v>
      </c>
      <c r="AK47" s="15" t="str">
        <f>IF(AK$19="-","-",AK$19*'3h Losses'!AJ22)</f>
        <v>-</v>
      </c>
      <c r="AL47" s="15" t="str">
        <f>IF(AL$19="-","-",AL$19*'3h Losses'!AK22)</f>
        <v>-</v>
      </c>
      <c r="AM47" s="15" t="str">
        <f>IF(AM$19="-","-",AM$19*'3h Losses'!AL22)</f>
        <v>-</v>
      </c>
      <c r="AN47" s="15" t="str">
        <f>IF(AN$19="-","-",AN$19*'3h Losses'!AM22)</f>
        <v>-</v>
      </c>
      <c r="AO47" s="15" t="str">
        <f>IF(AO$19="-","-",AO$19*'3h Losses'!AN22)</f>
        <v>-</v>
      </c>
      <c r="AP47" s="15" t="str">
        <f>IF(AP$19="-","-",AP$19*'3h Losses'!AO22)</f>
        <v>-</v>
      </c>
      <c r="AQ47" s="15" t="str">
        <f>IF(AQ$19="-","-",AQ$19*'3h Losses'!AP22)</f>
        <v>-</v>
      </c>
      <c r="AR47" s="15" t="str">
        <f>IF(AR$19="-","-",AR$19*'3h Losses'!AQ22)</f>
        <v>-</v>
      </c>
      <c r="AS47" s="15" t="str">
        <f>IF(AS$19="-","-",AS$19*'3h Losses'!AR22)</f>
        <v>-</v>
      </c>
      <c r="AT47" s="15" t="str">
        <f>IF(AT$19="-","-",AT$19*'3h Losses'!AS22)</f>
        <v>-</v>
      </c>
      <c r="AU47" s="15" t="str">
        <f>IF(AU$19="-","-",AU$19*'3h Losses'!AT22)</f>
        <v>-</v>
      </c>
      <c r="AV47" s="15" t="str">
        <f>IF(AV$19="-","-",AV$19*'3h Losses'!AU22)</f>
        <v>-</v>
      </c>
      <c r="AW47" s="15" t="str">
        <f>IF(AW$19="-","-",AW$19*'3h Losses'!AV22)</f>
        <v>-</v>
      </c>
      <c r="AX47" s="15" t="str">
        <f>IF(AX$19="-","-",AX$19*'3h Losses'!AW22)</f>
        <v>-</v>
      </c>
      <c r="AY47" s="15" t="str">
        <f>IF(AY$19="-","-",AY$19*'3h Losses'!AX22)</f>
        <v>-</v>
      </c>
      <c r="AZ47" s="15" t="str">
        <f>IF(AZ$19="-","-",AZ$19*'3h Losses'!AY22)</f>
        <v>-</v>
      </c>
      <c r="BA47" s="15" t="str">
        <f>IF(BA$19="-","-",BA$19*'3h Losses'!AZ22)</f>
        <v>-</v>
      </c>
      <c r="BB47" s="15" t="str">
        <f>IF(BB$19="-","-",BB$19*'3h Losses'!BA22)</f>
        <v>-</v>
      </c>
      <c r="BC47" s="15" t="str">
        <f>IF(BC$19="-","-",BC$19*'3h Losses'!BB22)</f>
        <v>-</v>
      </c>
      <c r="BD47" s="15" t="str">
        <f>IF(BD$19="-","-",BD$19*'3h Losses'!BC22)</f>
        <v>-</v>
      </c>
      <c r="BE47" s="15" t="str">
        <f>IF(BE$19="-","-",BE$19*'3h Losses'!BD22)</f>
        <v>-</v>
      </c>
      <c r="BF47" s="15" t="str">
        <f>IF(BF$19="-","-",BF$19*'3h Losses'!BE22)</f>
        <v>-</v>
      </c>
    </row>
    <row r="48" spans="1:58">
      <c r="A48" s="14"/>
      <c r="B48" s="383"/>
      <c r="C48" s="380"/>
      <c r="D48" s="380"/>
      <c r="E48" s="108" t="s">
        <v>237</v>
      </c>
      <c r="F48" s="382"/>
      <c r="G48" s="28"/>
      <c r="H48" s="15">
        <f>IF(H$19="-","-",H$19*'3h Losses'!G23)</f>
        <v>0.23769713802109035</v>
      </c>
      <c r="I48" s="15">
        <f>IF(I$19="-","-",I$19*'3h Losses'!H23)</f>
        <v>0.23388533322085414</v>
      </c>
      <c r="J48" s="15">
        <f>IF(J$19="-","-",J$19*'3h Losses'!I23)</f>
        <v>0.23949858121815462</v>
      </c>
      <c r="K48" s="15">
        <f>IF(K$19="-","-",K$19*'3h Losses'!J23)</f>
        <v>0.24987453794933415</v>
      </c>
      <c r="L48" s="15">
        <f>IF(L$19="-","-",L$19*'3h Losses'!K23)</f>
        <v>0.25437227963242215</v>
      </c>
      <c r="M48" s="15">
        <f>IF(M$19="-","-",M$19*'3h Losses'!L23)</f>
        <v>0.24973409223212453</v>
      </c>
      <c r="N48" s="15">
        <f>IF(N$19="-","-",N$19*'3h Losses'!M23)</f>
        <v>0.2581452056217905</v>
      </c>
      <c r="O48" s="15">
        <f>IF(O$19="-","-",O$19*'3h Losses'!N23)</f>
        <v>0.26382146260832728</v>
      </c>
      <c r="P48" s="28"/>
      <c r="Q48" s="15">
        <f>IF(Q$19="-","-",Q$19*'3h Losses'!P23)</f>
        <v>0.26382146260832728</v>
      </c>
      <c r="R48" s="15">
        <f>IF(R$19="-","-",R$19*'3h Losses'!Q23)</f>
        <v>0.27321675474040669</v>
      </c>
      <c r="S48" s="15">
        <f>IF(S$19="-","-",S$19*'3h Losses'!R23)</f>
        <v>0.2830387672019184</v>
      </c>
      <c r="T48" s="15">
        <f>IF(T$19="-","-",T$19*'3h Losses'!S23)</f>
        <v>0.29203876064145606</v>
      </c>
      <c r="U48" s="15">
        <f>IF(U$19="-","-",U$19*'3h Losses'!T23)</f>
        <v>0.32879172808780061</v>
      </c>
      <c r="V48" s="15">
        <f>IF(V$19="-","-",V$19*'3h Losses'!U23)</f>
        <v>0.46817694757370121</v>
      </c>
      <c r="W48" s="15">
        <f>IF(W$19="-","-",W$19*'3h Losses'!V23)</f>
        <v>0.43605681255440581</v>
      </c>
      <c r="X48" s="15">
        <f>IF(X$19="-","-",X$19*'3h Losses'!W23)</f>
        <v>0.45861313764306716</v>
      </c>
      <c r="Y48" s="28"/>
      <c r="Z48" s="15">
        <f>IF(X$19="-","-",X$19*'3h Losses'!W23)</f>
        <v>0.45861313764306716</v>
      </c>
      <c r="AA48" s="15">
        <f>IF(AA$19="-","-",AA$19*'3h Losses'!Z23)</f>
        <v>0.4411291277822062</v>
      </c>
      <c r="AB48" s="15">
        <f>IF(AB$19="-","-",AB$19*'3h Losses'!AA23)</f>
        <v>0.49853968320561609</v>
      </c>
      <c r="AC48" s="15">
        <f>IF(AC$19="-","-",AC$19*'3h Losses'!AB23)</f>
        <v>0.49853968320561609</v>
      </c>
      <c r="AD48" s="15">
        <f>IF(AD$19="-","-",AD$19*'3h Losses'!AC23)</f>
        <v>0.45601784001092938</v>
      </c>
      <c r="AE48" s="15">
        <f>IF(AE$19="-","-",AE$19*'3h Losses'!AD23)</f>
        <v>0.45601784001092938</v>
      </c>
      <c r="AF48" s="15">
        <f>IF(AF$19="-","-",AF$19*'3h Losses'!AE23)</f>
        <v>0.49308390727178358</v>
      </c>
      <c r="AG48" s="15">
        <f>IF(AG$19="-","-",AG$19*'3h Losses'!AF23)</f>
        <v>0.49308390727178358</v>
      </c>
      <c r="AH48" s="15">
        <f>IF(AH$19="-","-",AH$19*'3h Losses'!AG23)</f>
        <v>0.45653228347630492</v>
      </c>
      <c r="AI48" s="15" t="str">
        <f>IF(AI$19="-","-",AI$19*'3h Losses'!AH23)</f>
        <v>-</v>
      </c>
      <c r="AJ48" s="15" t="str">
        <f>IF(AJ$19="-","-",AJ$19*'3h Losses'!AI23)</f>
        <v>-</v>
      </c>
      <c r="AK48" s="15" t="str">
        <f>IF(AK$19="-","-",AK$19*'3h Losses'!AJ23)</f>
        <v>-</v>
      </c>
      <c r="AL48" s="15" t="str">
        <f>IF(AL$19="-","-",AL$19*'3h Losses'!AK23)</f>
        <v>-</v>
      </c>
      <c r="AM48" s="15" t="str">
        <f>IF(AM$19="-","-",AM$19*'3h Losses'!AL23)</f>
        <v>-</v>
      </c>
      <c r="AN48" s="15" t="str">
        <f>IF(AN$19="-","-",AN$19*'3h Losses'!AM23)</f>
        <v>-</v>
      </c>
      <c r="AO48" s="15" t="str">
        <f>IF(AO$19="-","-",AO$19*'3h Losses'!AN23)</f>
        <v>-</v>
      </c>
      <c r="AP48" s="15" t="str">
        <f>IF(AP$19="-","-",AP$19*'3h Losses'!AO23)</f>
        <v>-</v>
      </c>
      <c r="AQ48" s="15" t="str">
        <f>IF(AQ$19="-","-",AQ$19*'3h Losses'!AP23)</f>
        <v>-</v>
      </c>
      <c r="AR48" s="15" t="str">
        <f>IF(AR$19="-","-",AR$19*'3h Losses'!AQ23)</f>
        <v>-</v>
      </c>
      <c r="AS48" s="15" t="str">
        <f>IF(AS$19="-","-",AS$19*'3h Losses'!AR23)</f>
        <v>-</v>
      </c>
      <c r="AT48" s="15" t="str">
        <f>IF(AT$19="-","-",AT$19*'3h Losses'!AS23)</f>
        <v>-</v>
      </c>
      <c r="AU48" s="15" t="str">
        <f>IF(AU$19="-","-",AU$19*'3h Losses'!AT23)</f>
        <v>-</v>
      </c>
      <c r="AV48" s="15" t="str">
        <f>IF(AV$19="-","-",AV$19*'3h Losses'!AU23)</f>
        <v>-</v>
      </c>
      <c r="AW48" s="15" t="str">
        <f>IF(AW$19="-","-",AW$19*'3h Losses'!AV23)</f>
        <v>-</v>
      </c>
      <c r="AX48" s="15" t="str">
        <f>IF(AX$19="-","-",AX$19*'3h Losses'!AW23)</f>
        <v>-</v>
      </c>
      <c r="AY48" s="15" t="str">
        <f>IF(AY$19="-","-",AY$19*'3h Losses'!AX23)</f>
        <v>-</v>
      </c>
      <c r="AZ48" s="15" t="str">
        <f>IF(AZ$19="-","-",AZ$19*'3h Losses'!AY23)</f>
        <v>-</v>
      </c>
      <c r="BA48" s="15" t="str">
        <f>IF(BA$19="-","-",BA$19*'3h Losses'!AZ23)</f>
        <v>-</v>
      </c>
      <c r="BB48" s="15" t="str">
        <f>IF(BB$19="-","-",BB$19*'3h Losses'!BA23)</f>
        <v>-</v>
      </c>
      <c r="BC48" s="15" t="str">
        <f>IF(BC$19="-","-",BC$19*'3h Losses'!BB23)</f>
        <v>-</v>
      </c>
      <c r="BD48" s="15" t="str">
        <f>IF(BD$19="-","-",BD$19*'3h Losses'!BC23)</f>
        <v>-</v>
      </c>
      <c r="BE48" s="15" t="str">
        <f>IF(BE$19="-","-",BE$19*'3h Losses'!BD23)</f>
        <v>-</v>
      </c>
      <c r="BF48" s="15" t="str">
        <f>IF(BF$19="-","-",BF$19*'3h Losses'!BE23)</f>
        <v>-</v>
      </c>
    </row>
    <row r="49" spans="1:58">
      <c r="A49" s="14"/>
      <c r="B49" s="383"/>
      <c r="C49" s="380"/>
      <c r="D49" s="380"/>
      <c r="E49" s="108" t="s">
        <v>238</v>
      </c>
      <c r="F49" s="382"/>
      <c r="G49" s="28"/>
      <c r="H49" s="15">
        <f>IF(H$19="-","-",H$19*'3h Losses'!G24)</f>
        <v>0.23636035184033269</v>
      </c>
      <c r="I49" s="15">
        <f>IF(I$19="-","-",I$19*'3h Losses'!H24)</f>
        <v>0.2325699842690977</v>
      </c>
      <c r="J49" s="15">
        <f>IF(J$19="-","-",J$19*'3h Losses'!I24)</f>
        <v>0.23815166389155604</v>
      </c>
      <c r="K49" s="15">
        <f>IF(K$19="-","-",K$19*'3h Losses'!J24)</f>
        <v>0.24846926722527415</v>
      </c>
      <c r="L49" s="15">
        <f>IF(L$19="-","-",L$19*'3h Losses'!K24)</f>
        <v>0.25294171403532911</v>
      </c>
      <c r="M49" s="15">
        <f>IF(M$19="-","-",M$19*'3h Losses'!L24)</f>
        <v>0.24832961136146992</v>
      </c>
      <c r="N49" s="15">
        <f>IF(N$19="-","-",N$19*'3h Losses'!M24)</f>
        <v>0.25664840040339315</v>
      </c>
      <c r="O49" s="15">
        <f>IF(O$19="-","-",O$19*'3h Losses'!N24)</f>
        <v>0.26229174470786815</v>
      </c>
      <c r="P49" s="28"/>
      <c r="Q49" s="15">
        <f>IF(Q$19="-","-",Q$19*'3h Losses'!P24)</f>
        <v>0.26229174470786815</v>
      </c>
      <c r="R49" s="15">
        <f>IF(R$19="-","-",R$19*'3h Losses'!Q24)</f>
        <v>0.27118517088571437</v>
      </c>
      <c r="S49" s="15">
        <f>IF(S$19="-","-",S$19*'3h Losses'!R24)</f>
        <v>0.28093230295596733</v>
      </c>
      <c r="T49" s="15">
        <f>IF(T$19="-","-",T$19*'3h Losses'!S24)</f>
        <v>0.28813457270274728</v>
      </c>
      <c r="U49" s="15">
        <f>IF(U$19="-","-",U$19*'3h Losses'!T24)</f>
        <v>0.32438101021773008</v>
      </c>
      <c r="V49" s="15">
        <f>IF(V$19="-","-",V$19*'3h Losses'!U24)</f>
        <v>0.46244347995342766</v>
      </c>
      <c r="W49" s="15">
        <f>IF(W$19="-","-",W$19*'3h Losses'!V24)</f>
        <v>0.43072088191628738</v>
      </c>
      <c r="X49" s="15">
        <f>IF(X$19="-","-",X$19*'3h Losses'!W24)</f>
        <v>0.45528320617017909</v>
      </c>
      <c r="Y49" s="28"/>
      <c r="Z49" s="15">
        <f>IF(X$19="-","-",X$19*'3h Losses'!W24)</f>
        <v>0.45528320617017909</v>
      </c>
      <c r="AA49" s="15">
        <f>IF(AA$19="-","-",AA$19*'3h Losses'!Z24)</f>
        <v>0.4379341150666779</v>
      </c>
      <c r="AB49" s="15">
        <f>IF(AB$19="-","-",AB$19*'3h Losses'!AA24)</f>
        <v>0.4948087934333173</v>
      </c>
      <c r="AC49" s="15">
        <f>IF(AC$19="-","-",AC$19*'3h Losses'!AB24)</f>
        <v>0.4948087934333173</v>
      </c>
      <c r="AD49" s="15">
        <f>IF(AD$19="-","-",AD$19*'3h Losses'!AC24)</f>
        <v>0.45266805487671968</v>
      </c>
      <c r="AE49" s="15">
        <f>IF(AE$19="-","-",AE$19*'3h Losses'!AD24)</f>
        <v>0.45266805487671968</v>
      </c>
      <c r="AF49" s="15">
        <f>IF(AF$19="-","-",AF$19*'3h Losses'!AE24)</f>
        <v>0.49199151475123853</v>
      </c>
      <c r="AG49" s="15">
        <f>IF(AG$19="-","-",AG$19*'3h Losses'!AF24)</f>
        <v>0.49199151475123853</v>
      </c>
      <c r="AH49" s="15">
        <f>IF(AH$19="-","-",AH$19*'3h Losses'!AG24)</f>
        <v>0.45559105597701915</v>
      </c>
      <c r="AI49" s="15" t="str">
        <f>IF(AI$19="-","-",AI$19*'3h Losses'!AH24)</f>
        <v>-</v>
      </c>
      <c r="AJ49" s="15" t="str">
        <f>IF(AJ$19="-","-",AJ$19*'3h Losses'!AI24)</f>
        <v>-</v>
      </c>
      <c r="AK49" s="15" t="str">
        <f>IF(AK$19="-","-",AK$19*'3h Losses'!AJ24)</f>
        <v>-</v>
      </c>
      <c r="AL49" s="15" t="str">
        <f>IF(AL$19="-","-",AL$19*'3h Losses'!AK24)</f>
        <v>-</v>
      </c>
      <c r="AM49" s="15" t="str">
        <f>IF(AM$19="-","-",AM$19*'3h Losses'!AL24)</f>
        <v>-</v>
      </c>
      <c r="AN49" s="15" t="str">
        <f>IF(AN$19="-","-",AN$19*'3h Losses'!AM24)</f>
        <v>-</v>
      </c>
      <c r="AO49" s="15" t="str">
        <f>IF(AO$19="-","-",AO$19*'3h Losses'!AN24)</f>
        <v>-</v>
      </c>
      <c r="AP49" s="15" t="str">
        <f>IF(AP$19="-","-",AP$19*'3h Losses'!AO24)</f>
        <v>-</v>
      </c>
      <c r="AQ49" s="15" t="str">
        <f>IF(AQ$19="-","-",AQ$19*'3h Losses'!AP24)</f>
        <v>-</v>
      </c>
      <c r="AR49" s="15" t="str">
        <f>IF(AR$19="-","-",AR$19*'3h Losses'!AQ24)</f>
        <v>-</v>
      </c>
      <c r="AS49" s="15" t="str">
        <f>IF(AS$19="-","-",AS$19*'3h Losses'!AR24)</f>
        <v>-</v>
      </c>
      <c r="AT49" s="15" t="str">
        <f>IF(AT$19="-","-",AT$19*'3h Losses'!AS24)</f>
        <v>-</v>
      </c>
      <c r="AU49" s="15" t="str">
        <f>IF(AU$19="-","-",AU$19*'3h Losses'!AT24)</f>
        <v>-</v>
      </c>
      <c r="AV49" s="15" t="str">
        <f>IF(AV$19="-","-",AV$19*'3h Losses'!AU24)</f>
        <v>-</v>
      </c>
      <c r="AW49" s="15" t="str">
        <f>IF(AW$19="-","-",AW$19*'3h Losses'!AV24)</f>
        <v>-</v>
      </c>
      <c r="AX49" s="15" t="str">
        <f>IF(AX$19="-","-",AX$19*'3h Losses'!AW24)</f>
        <v>-</v>
      </c>
      <c r="AY49" s="15" t="str">
        <f>IF(AY$19="-","-",AY$19*'3h Losses'!AX24)</f>
        <v>-</v>
      </c>
      <c r="AZ49" s="15" t="str">
        <f>IF(AZ$19="-","-",AZ$19*'3h Losses'!AY24)</f>
        <v>-</v>
      </c>
      <c r="BA49" s="15" t="str">
        <f>IF(BA$19="-","-",BA$19*'3h Losses'!AZ24)</f>
        <v>-</v>
      </c>
      <c r="BB49" s="15" t="str">
        <f>IF(BB$19="-","-",BB$19*'3h Losses'!BA24)</f>
        <v>-</v>
      </c>
      <c r="BC49" s="15" t="str">
        <f>IF(BC$19="-","-",BC$19*'3h Losses'!BB24)</f>
        <v>-</v>
      </c>
      <c r="BD49" s="15" t="str">
        <f>IF(BD$19="-","-",BD$19*'3h Losses'!BC24)</f>
        <v>-</v>
      </c>
      <c r="BE49" s="15" t="str">
        <f>IF(BE$19="-","-",BE$19*'3h Losses'!BD24)</f>
        <v>-</v>
      </c>
      <c r="BF49" s="15" t="str">
        <f>IF(BF$19="-","-",BF$19*'3h Losses'!BE24)</f>
        <v>-</v>
      </c>
    </row>
    <row r="50" spans="1:58">
      <c r="A50" s="14"/>
      <c r="B50" s="383"/>
      <c r="C50" s="380"/>
      <c r="D50" s="380"/>
      <c r="E50" s="108" t="s">
        <v>239</v>
      </c>
      <c r="F50" s="382"/>
      <c r="G50" s="28"/>
      <c r="H50" s="15">
        <f>IF(H$19="-","-",H$19*'3h Losses'!G25)</f>
        <v>0.23245871540863891</v>
      </c>
      <c r="I50" s="15">
        <f>IF(I$19="-","-",I$19*'3h Losses'!H25)</f>
        <v>0.2287309160138781</v>
      </c>
      <c r="J50" s="15">
        <f>IF(J$19="-","-",J$19*'3h Losses'!I25)</f>
        <v>0.23422045799821115</v>
      </c>
      <c r="K50" s="15">
        <f>IF(K$19="-","-",K$19*'3h Losses'!J25)</f>
        <v>0.24436774707769346</v>
      </c>
      <c r="L50" s="15">
        <f>IF(L$19="-","-",L$19*'3h Losses'!K25)</f>
        <v>0.24876636652509199</v>
      </c>
      <c r="M50" s="15">
        <f>IF(M$19="-","-",M$19*'3h Losses'!L25)</f>
        <v>0.24423039653456538</v>
      </c>
      <c r="N50" s="15">
        <f>IF(N$19="-","-",N$19*'3h Losses'!M25)</f>
        <v>0.25356271875573499</v>
      </c>
      <c r="O50" s="15">
        <f>IF(O$19="-","-",O$19*'3h Losses'!N25)</f>
        <v>0.25913821317716235</v>
      </c>
      <c r="P50" s="28"/>
      <c r="Q50" s="15">
        <f>IF(Q$19="-","-",Q$19*'3h Losses'!P25)</f>
        <v>0.25913821317716235</v>
      </c>
      <c r="R50" s="15">
        <f>IF(R$19="-","-",R$19*'3h Losses'!Q25)</f>
        <v>0.26940419652973191</v>
      </c>
      <c r="S50" s="15">
        <f>IF(S$19="-","-",S$19*'3h Losses'!R25)</f>
        <v>0.2790868929184192</v>
      </c>
      <c r="T50" s="15">
        <f>IF(T$19="-","-",T$19*'3h Losses'!S25)</f>
        <v>0.28730955091018873</v>
      </c>
      <c r="U50" s="15">
        <f>IF(U$19="-","-",U$19*'3h Losses'!T25)</f>
        <v>0.32345331735615507</v>
      </c>
      <c r="V50" s="15">
        <f>IF(V$19="-","-",V$19*'3h Losses'!U25)</f>
        <v>0.45969938064903471</v>
      </c>
      <c r="W50" s="15">
        <f>IF(W$19="-","-",W$19*'3h Losses'!V25)</f>
        <v>0.42816543330704332</v>
      </c>
      <c r="X50" s="15">
        <f>IF(X$19="-","-",X$19*'3h Losses'!W25)</f>
        <v>0.44780643917916307</v>
      </c>
      <c r="Y50" s="28"/>
      <c r="Z50" s="15">
        <f>IF(X$19="-","-",X$19*'3h Losses'!W25)</f>
        <v>0.44780643917916307</v>
      </c>
      <c r="AA50" s="15">
        <f>IF(AA$19="-","-",AA$19*'3h Losses'!Z25)</f>
        <v>0.43073905879314628</v>
      </c>
      <c r="AB50" s="15">
        <f>IF(AB$19="-","-",AB$19*'3h Losses'!AA25)</f>
        <v>0.48614294125588076</v>
      </c>
      <c r="AC50" s="15">
        <f>IF(AC$19="-","-",AC$19*'3h Losses'!AB25)</f>
        <v>0.48614294125588076</v>
      </c>
      <c r="AD50" s="15">
        <f>IF(AD$19="-","-",AD$19*'3h Losses'!AC25)</f>
        <v>0.44473819958046634</v>
      </c>
      <c r="AE50" s="15">
        <f>IF(AE$19="-","-",AE$19*'3h Losses'!AD25)</f>
        <v>0.44473819958046634</v>
      </c>
      <c r="AF50" s="15">
        <f>IF(AF$19="-","-",AF$19*'3h Losses'!AE25)</f>
        <v>0.48149034938329988</v>
      </c>
      <c r="AG50" s="15">
        <f>IF(AG$19="-","-",AG$19*'3h Losses'!AF25)</f>
        <v>0.48149034938329988</v>
      </c>
      <c r="AH50" s="15">
        <f>IF(AH$19="-","-",AH$19*'3h Losses'!AG25)</f>
        <v>0.44587115809635014</v>
      </c>
      <c r="AI50" s="15" t="str">
        <f>IF(AI$19="-","-",AI$19*'3h Losses'!AH25)</f>
        <v>-</v>
      </c>
      <c r="AJ50" s="15" t="str">
        <f>IF(AJ$19="-","-",AJ$19*'3h Losses'!AI25)</f>
        <v>-</v>
      </c>
      <c r="AK50" s="15" t="str">
        <f>IF(AK$19="-","-",AK$19*'3h Losses'!AJ25)</f>
        <v>-</v>
      </c>
      <c r="AL50" s="15" t="str">
        <f>IF(AL$19="-","-",AL$19*'3h Losses'!AK25)</f>
        <v>-</v>
      </c>
      <c r="AM50" s="15" t="str">
        <f>IF(AM$19="-","-",AM$19*'3h Losses'!AL25)</f>
        <v>-</v>
      </c>
      <c r="AN50" s="15" t="str">
        <f>IF(AN$19="-","-",AN$19*'3h Losses'!AM25)</f>
        <v>-</v>
      </c>
      <c r="AO50" s="15" t="str">
        <f>IF(AO$19="-","-",AO$19*'3h Losses'!AN25)</f>
        <v>-</v>
      </c>
      <c r="AP50" s="15" t="str">
        <f>IF(AP$19="-","-",AP$19*'3h Losses'!AO25)</f>
        <v>-</v>
      </c>
      <c r="AQ50" s="15" t="str">
        <f>IF(AQ$19="-","-",AQ$19*'3h Losses'!AP25)</f>
        <v>-</v>
      </c>
      <c r="AR50" s="15" t="str">
        <f>IF(AR$19="-","-",AR$19*'3h Losses'!AQ25)</f>
        <v>-</v>
      </c>
      <c r="AS50" s="15" t="str">
        <f>IF(AS$19="-","-",AS$19*'3h Losses'!AR25)</f>
        <v>-</v>
      </c>
      <c r="AT50" s="15" t="str">
        <f>IF(AT$19="-","-",AT$19*'3h Losses'!AS25)</f>
        <v>-</v>
      </c>
      <c r="AU50" s="15" t="str">
        <f>IF(AU$19="-","-",AU$19*'3h Losses'!AT25)</f>
        <v>-</v>
      </c>
      <c r="AV50" s="15" t="str">
        <f>IF(AV$19="-","-",AV$19*'3h Losses'!AU25)</f>
        <v>-</v>
      </c>
      <c r="AW50" s="15" t="str">
        <f>IF(AW$19="-","-",AW$19*'3h Losses'!AV25)</f>
        <v>-</v>
      </c>
      <c r="AX50" s="15" t="str">
        <f>IF(AX$19="-","-",AX$19*'3h Losses'!AW25)</f>
        <v>-</v>
      </c>
      <c r="AY50" s="15" t="str">
        <f>IF(AY$19="-","-",AY$19*'3h Losses'!AX25)</f>
        <v>-</v>
      </c>
      <c r="AZ50" s="15" t="str">
        <f>IF(AZ$19="-","-",AZ$19*'3h Losses'!AY25)</f>
        <v>-</v>
      </c>
      <c r="BA50" s="15" t="str">
        <f>IF(BA$19="-","-",BA$19*'3h Losses'!AZ25)</f>
        <v>-</v>
      </c>
      <c r="BB50" s="15" t="str">
        <f>IF(BB$19="-","-",BB$19*'3h Losses'!BA25)</f>
        <v>-</v>
      </c>
      <c r="BC50" s="15" t="str">
        <f>IF(BC$19="-","-",BC$19*'3h Losses'!BB25)</f>
        <v>-</v>
      </c>
      <c r="BD50" s="15" t="str">
        <f>IF(BD$19="-","-",BD$19*'3h Losses'!BC25)</f>
        <v>-</v>
      </c>
      <c r="BE50" s="15" t="str">
        <f>IF(BE$19="-","-",BE$19*'3h Losses'!BD25)</f>
        <v>-</v>
      </c>
      <c r="BF50" s="15" t="str">
        <f>IF(BF$19="-","-",BF$19*'3h Losses'!BE25)</f>
        <v>-</v>
      </c>
    </row>
    <row r="51" spans="1:58">
      <c r="A51" s="14"/>
      <c r="B51" s="383"/>
      <c r="C51" s="380"/>
      <c r="D51" s="380"/>
      <c r="E51" s="108" t="s">
        <v>240</v>
      </c>
      <c r="F51" s="382"/>
      <c r="G51" s="28"/>
      <c r="H51" s="15">
        <f>IF(H$19="-","-",H$19*'3h Losses'!G26)</f>
        <v>0.24107374229856365</v>
      </c>
      <c r="I51" s="15">
        <f>IF(I$19="-","-",I$19*'3h Losses'!H26)</f>
        <v>0.23720778894399258</v>
      </c>
      <c r="J51" s="15">
        <f>IF(J$19="-","-",J$19*'3h Losses'!I26)</f>
        <v>0.24290077587864839</v>
      </c>
      <c r="K51" s="15">
        <f>IF(K$19="-","-",K$19*'3h Losses'!J26)</f>
        <v>0.25342412815767951</v>
      </c>
      <c r="L51" s="15">
        <f>IF(L$19="-","-",L$19*'3h Losses'!K26)</f>
        <v>0.25798576246451776</v>
      </c>
      <c r="M51" s="15">
        <f>IF(M$19="-","-",M$19*'3h Losses'!L26)</f>
        <v>0.25328168734026202</v>
      </c>
      <c r="N51" s="15">
        <f>IF(N$19="-","-",N$19*'3h Losses'!M26)</f>
        <v>0.26073862779084073</v>
      </c>
      <c r="O51" s="15">
        <f>IF(O$19="-","-",O$19*'3h Losses'!N26)</f>
        <v>0.26647191055351249</v>
      </c>
      <c r="P51" s="28"/>
      <c r="Q51" s="15">
        <f>IF(Q$19="-","-",Q$19*'3h Losses'!P26)</f>
        <v>0.26647191055351249</v>
      </c>
      <c r="R51" s="15">
        <f>IF(R$19="-","-",R$19*'3h Losses'!Q26)</f>
        <v>0.27539978583060498</v>
      </c>
      <c r="S51" s="15">
        <f>IF(S$19="-","-",S$19*'3h Losses'!R26)</f>
        <v>0.28530205125866898</v>
      </c>
      <c r="T51" s="15">
        <f>IF(T$19="-","-",T$19*'3h Losses'!S26)</f>
        <v>0.29537353738345445</v>
      </c>
      <c r="U51" s="15">
        <f>IF(U$19="-","-",U$19*'3h Losses'!T26)</f>
        <v>0.3325423329823225</v>
      </c>
      <c r="V51" s="15">
        <f>IF(V$19="-","-",V$19*'3h Losses'!U26)</f>
        <v>0.47452784496954231</v>
      </c>
      <c r="W51" s="15">
        <f>IF(W$19="-","-",W$19*'3h Losses'!V26)</f>
        <v>0.44195513671096942</v>
      </c>
      <c r="X51" s="15">
        <f>IF(X$19="-","-",X$19*'3h Losses'!W26)</f>
        <v>0.46387992935652983</v>
      </c>
      <c r="Y51" s="28"/>
      <c r="Z51" s="15">
        <f>IF(X$19="-","-",X$19*'3h Losses'!W26)</f>
        <v>0.46387992935652983</v>
      </c>
      <c r="AA51" s="15">
        <f>IF(AA$19="-","-",AA$19*'3h Losses'!Z26)</f>
        <v>0.44620240825270818</v>
      </c>
      <c r="AB51" s="15">
        <f>IF(AB$19="-","-",AB$19*'3h Losses'!AA26)</f>
        <v>0.50415089315649064</v>
      </c>
      <c r="AC51" s="15">
        <f>IF(AC$19="-","-",AC$19*'3h Losses'!AB26)</f>
        <v>0.50415089315649064</v>
      </c>
      <c r="AD51" s="15">
        <f>IF(AD$19="-","-",AD$19*'3h Losses'!AC26)</f>
        <v>0.46115595074805782</v>
      </c>
      <c r="AE51" s="15">
        <f>IF(AE$19="-","-",AE$19*'3h Losses'!AD26)</f>
        <v>0.46115595074805782</v>
      </c>
      <c r="AF51" s="15">
        <f>IF(AF$19="-","-",AF$19*'3h Losses'!AE26)</f>
        <v>0.49926482603771971</v>
      </c>
      <c r="AG51" s="15">
        <f>IF(AG$19="-","-",AG$19*'3h Losses'!AF26)</f>
        <v>0.49926482603771971</v>
      </c>
      <c r="AH51" s="15">
        <f>IF(AH$19="-","-",AH$19*'3h Losses'!AG26)</f>
        <v>0.46691803257009445</v>
      </c>
      <c r="AI51" s="15" t="str">
        <f>IF(AI$19="-","-",AI$19*'3h Losses'!AH26)</f>
        <v>-</v>
      </c>
      <c r="AJ51" s="15" t="str">
        <f>IF(AJ$19="-","-",AJ$19*'3h Losses'!AI26)</f>
        <v>-</v>
      </c>
      <c r="AK51" s="15" t="str">
        <f>IF(AK$19="-","-",AK$19*'3h Losses'!AJ26)</f>
        <v>-</v>
      </c>
      <c r="AL51" s="15" t="str">
        <f>IF(AL$19="-","-",AL$19*'3h Losses'!AK26)</f>
        <v>-</v>
      </c>
      <c r="AM51" s="15" t="str">
        <f>IF(AM$19="-","-",AM$19*'3h Losses'!AL26)</f>
        <v>-</v>
      </c>
      <c r="AN51" s="15" t="str">
        <f>IF(AN$19="-","-",AN$19*'3h Losses'!AM26)</f>
        <v>-</v>
      </c>
      <c r="AO51" s="15" t="str">
        <f>IF(AO$19="-","-",AO$19*'3h Losses'!AN26)</f>
        <v>-</v>
      </c>
      <c r="AP51" s="15" t="str">
        <f>IF(AP$19="-","-",AP$19*'3h Losses'!AO26)</f>
        <v>-</v>
      </c>
      <c r="AQ51" s="15" t="str">
        <f>IF(AQ$19="-","-",AQ$19*'3h Losses'!AP26)</f>
        <v>-</v>
      </c>
      <c r="AR51" s="15" t="str">
        <f>IF(AR$19="-","-",AR$19*'3h Losses'!AQ26)</f>
        <v>-</v>
      </c>
      <c r="AS51" s="15" t="str">
        <f>IF(AS$19="-","-",AS$19*'3h Losses'!AR26)</f>
        <v>-</v>
      </c>
      <c r="AT51" s="15" t="str">
        <f>IF(AT$19="-","-",AT$19*'3h Losses'!AS26)</f>
        <v>-</v>
      </c>
      <c r="AU51" s="15" t="str">
        <f>IF(AU$19="-","-",AU$19*'3h Losses'!AT26)</f>
        <v>-</v>
      </c>
      <c r="AV51" s="15" t="str">
        <f>IF(AV$19="-","-",AV$19*'3h Losses'!AU26)</f>
        <v>-</v>
      </c>
      <c r="AW51" s="15" t="str">
        <f>IF(AW$19="-","-",AW$19*'3h Losses'!AV26)</f>
        <v>-</v>
      </c>
      <c r="AX51" s="15" t="str">
        <f>IF(AX$19="-","-",AX$19*'3h Losses'!AW26)</f>
        <v>-</v>
      </c>
      <c r="AY51" s="15" t="str">
        <f>IF(AY$19="-","-",AY$19*'3h Losses'!AX26)</f>
        <v>-</v>
      </c>
      <c r="AZ51" s="15" t="str">
        <f>IF(AZ$19="-","-",AZ$19*'3h Losses'!AY26)</f>
        <v>-</v>
      </c>
      <c r="BA51" s="15" t="str">
        <f>IF(BA$19="-","-",BA$19*'3h Losses'!AZ26)</f>
        <v>-</v>
      </c>
      <c r="BB51" s="15" t="str">
        <f>IF(BB$19="-","-",BB$19*'3h Losses'!BA26)</f>
        <v>-</v>
      </c>
      <c r="BC51" s="15" t="str">
        <f>IF(BC$19="-","-",BC$19*'3h Losses'!BB26)</f>
        <v>-</v>
      </c>
      <c r="BD51" s="15" t="str">
        <f>IF(BD$19="-","-",BD$19*'3h Losses'!BC26)</f>
        <v>-</v>
      </c>
      <c r="BE51" s="15" t="str">
        <f>IF(BE$19="-","-",BE$19*'3h Losses'!BD26)</f>
        <v>-</v>
      </c>
      <c r="BF51" s="15" t="str">
        <f>IF(BF$19="-","-",BF$19*'3h Losses'!BE26)</f>
        <v>-</v>
      </c>
    </row>
    <row r="52" spans="1:58">
      <c r="A52" s="14"/>
      <c r="B52" s="383"/>
      <c r="C52" s="380"/>
      <c r="D52" s="380"/>
      <c r="E52" s="108" t="s">
        <v>241</v>
      </c>
      <c r="F52" s="382"/>
      <c r="G52" s="28"/>
      <c r="H52" s="15">
        <f>IF(H$19="-","-",H$19*'3h Losses'!G27)</f>
        <v>0.23946572720438297</v>
      </c>
      <c r="I52" s="15">
        <f>IF(I$19="-","-",I$19*'3h Losses'!H27)</f>
        <v>0.23562556061235301</v>
      </c>
      <c r="J52" s="15">
        <f>IF(J$19="-","-",J$19*'3h Losses'!I27)</f>
        <v>0.24128057406704947</v>
      </c>
      <c r="K52" s="15">
        <f>IF(K$19="-","-",K$19*'3h Losses'!J27)</f>
        <v>0.25173373326265014</v>
      </c>
      <c r="L52" s="15">
        <f>IF(L$19="-","-",L$19*'3h Losses'!K27)</f>
        <v>0.25626494046137782</v>
      </c>
      <c r="M52" s="15">
        <f>IF(M$19="-","-",M$19*'3h Losses'!L27)</f>
        <v>0.25159224255693807</v>
      </c>
      <c r="N52" s="15">
        <f>IF(N$19="-","-",N$19*'3h Losses'!M27)</f>
        <v>0.26351094978314299</v>
      </c>
      <c r="O52" s="15">
        <f>IF(O$19="-","-",O$19*'3h Losses'!N27)</f>
        <v>0.26930519208228898</v>
      </c>
      <c r="P52" s="28"/>
      <c r="Q52" s="15">
        <f>IF(Q$19="-","-",Q$19*'3h Losses'!P27)</f>
        <v>0.26930519208228898</v>
      </c>
      <c r="R52" s="15">
        <f>IF(R$19="-","-",R$19*'3h Losses'!Q27)</f>
        <v>0.27829730926118057</v>
      </c>
      <c r="S52" s="15">
        <f>IF(S$19="-","-",S$19*'3h Losses'!R27)</f>
        <v>0.28830586582696427</v>
      </c>
      <c r="T52" s="15">
        <f>IF(T$19="-","-",T$19*'3h Losses'!S27)</f>
        <v>0.29700260954198038</v>
      </c>
      <c r="U52" s="15">
        <f>IF(U$19="-","-",U$19*'3h Losses'!T27)</f>
        <v>0.33437904821159692</v>
      </c>
      <c r="V52" s="15">
        <f>IF(V$19="-","-",V$19*'3h Losses'!U27)</f>
        <v>0.47710737077477888</v>
      </c>
      <c r="W52" s="15">
        <f>IF(W$19="-","-",W$19*'3h Losses'!V27)</f>
        <v>0.44435092193552472</v>
      </c>
      <c r="X52" s="15">
        <f>IF(X$19="-","-",X$19*'3h Losses'!W27)</f>
        <v>0.46740621341870742</v>
      </c>
      <c r="Y52" s="28"/>
      <c r="Z52" s="15">
        <f>IF(X$19="-","-",X$19*'3h Losses'!W27)</f>
        <v>0.46740621341870742</v>
      </c>
      <c r="AA52" s="15">
        <f>IF(AA$19="-","-",AA$19*'3h Losses'!Z27)</f>
        <v>0.44960087393378723</v>
      </c>
      <c r="AB52" s="15">
        <f>IF(AB$19="-","-",AB$19*'3h Losses'!AA27)</f>
        <v>0.50806488158001173</v>
      </c>
      <c r="AC52" s="15">
        <f>IF(AC$19="-","-",AC$19*'3h Losses'!AB27)</f>
        <v>0.50806488158001173</v>
      </c>
      <c r="AD52" s="15">
        <f>IF(AD$19="-","-",AD$19*'3h Losses'!AC27)</f>
        <v>0.46471465502925302</v>
      </c>
      <c r="AE52" s="15">
        <f>IF(AE$19="-","-",AE$19*'3h Losses'!AD27)</f>
        <v>0.46471465502925302</v>
      </c>
      <c r="AF52" s="15">
        <f>IF(AF$19="-","-",AF$19*'3h Losses'!AE27)</f>
        <v>0.50503453393477693</v>
      </c>
      <c r="AG52" s="15">
        <f>IF(AG$19="-","-",AG$19*'3h Losses'!AF27)</f>
        <v>0.50503453393477693</v>
      </c>
      <c r="AH52" s="15">
        <f>IF(AH$19="-","-",AH$19*'3h Losses'!AG27)</f>
        <v>0.4676183010795717</v>
      </c>
      <c r="AI52" s="15" t="str">
        <f>IF(AI$19="-","-",AI$19*'3h Losses'!AH27)</f>
        <v>-</v>
      </c>
      <c r="AJ52" s="15" t="str">
        <f>IF(AJ$19="-","-",AJ$19*'3h Losses'!AI27)</f>
        <v>-</v>
      </c>
      <c r="AK52" s="15" t="str">
        <f>IF(AK$19="-","-",AK$19*'3h Losses'!AJ27)</f>
        <v>-</v>
      </c>
      <c r="AL52" s="15" t="str">
        <f>IF(AL$19="-","-",AL$19*'3h Losses'!AK27)</f>
        <v>-</v>
      </c>
      <c r="AM52" s="15" t="str">
        <f>IF(AM$19="-","-",AM$19*'3h Losses'!AL27)</f>
        <v>-</v>
      </c>
      <c r="AN52" s="15" t="str">
        <f>IF(AN$19="-","-",AN$19*'3h Losses'!AM27)</f>
        <v>-</v>
      </c>
      <c r="AO52" s="15" t="str">
        <f>IF(AO$19="-","-",AO$19*'3h Losses'!AN27)</f>
        <v>-</v>
      </c>
      <c r="AP52" s="15" t="str">
        <f>IF(AP$19="-","-",AP$19*'3h Losses'!AO27)</f>
        <v>-</v>
      </c>
      <c r="AQ52" s="15" t="str">
        <f>IF(AQ$19="-","-",AQ$19*'3h Losses'!AP27)</f>
        <v>-</v>
      </c>
      <c r="AR52" s="15" t="str">
        <f>IF(AR$19="-","-",AR$19*'3h Losses'!AQ27)</f>
        <v>-</v>
      </c>
      <c r="AS52" s="15" t="str">
        <f>IF(AS$19="-","-",AS$19*'3h Losses'!AR27)</f>
        <v>-</v>
      </c>
      <c r="AT52" s="15" t="str">
        <f>IF(AT$19="-","-",AT$19*'3h Losses'!AS27)</f>
        <v>-</v>
      </c>
      <c r="AU52" s="15" t="str">
        <f>IF(AU$19="-","-",AU$19*'3h Losses'!AT27)</f>
        <v>-</v>
      </c>
      <c r="AV52" s="15" t="str">
        <f>IF(AV$19="-","-",AV$19*'3h Losses'!AU27)</f>
        <v>-</v>
      </c>
      <c r="AW52" s="15" t="str">
        <f>IF(AW$19="-","-",AW$19*'3h Losses'!AV27)</f>
        <v>-</v>
      </c>
      <c r="AX52" s="15" t="str">
        <f>IF(AX$19="-","-",AX$19*'3h Losses'!AW27)</f>
        <v>-</v>
      </c>
      <c r="AY52" s="15" t="str">
        <f>IF(AY$19="-","-",AY$19*'3h Losses'!AX27)</f>
        <v>-</v>
      </c>
      <c r="AZ52" s="15" t="str">
        <f>IF(AZ$19="-","-",AZ$19*'3h Losses'!AY27)</f>
        <v>-</v>
      </c>
      <c r="BA52" s="15" t="str">
        <f>IF(BA$19="-","-",BA$19*'3h Losses'!AZ27)</f>
        <v>-</v>
      </c>
      <c r="BB52" s="15" t="str">
        <f>IF(BB$19="-","-",BB$19*'3h Losses'!BA27)</f>
        <v>-</v>
      </c>
      <c r="BC52" s="15" t="str">
        <f>IF(BC$19="-","-",BC$19*'3h Losses'!BB27)</f>
        <v>-</v>
      </c>
      <c r="BD52" s="15" t="str">
        <f>IF(BD$19="-","-",BD$19*'3h Losses'!BC27)</f>
        <v>-</v>
      </c>
      <c r="BE52" s="15" t="str">
        <f>IF(BE$19="-","-",BE$19*'3h Losses'!BD27)</f>
        <v>-</v>
      </c>
      <c r="BF52" s="15" t="str">
        <f>IF(BF$19="-","-",BF$19*'3h Losses'!BE27)</f>
        <v>-</v>
      </c>
    </row>
    <row r="53" spans="1:58">
      <c r="A53" s="14"/>
      <c r="B53" s="383"/>
      <c r="C53" s="380"/>
      <c r="D53" s="380"/>
      <c r="E53" s="108" t="s">
        <v>242</v>
      </c>
      <c r="F53" s="382"/>
      <c r="G53" s="28"/>
      <c r="H53" s="15">
        <f>IF(H$19="-","-",H$19*'3h Losses'!G28)</f>
        <v>0.23955053809766497</v>
      </c>
      <c r="I53" s="15">
        <f>IF(I$19="-","-",I$19*'3h Losses'!H28)</f>
        <v>0.23570901144479112</v>
      </c>
      <c r="J53" s="15">
        <f>IF(J$19="-","-",J$19*'3h Losses'!I28)</f>
        <v>0.24136602771946611</v>
      </c>
      <c r="K53" s="15">
        <f>IF(K$19="-","-",K$19*'3h Losses'!J28)</f>
        <v>0.25182288908063066</v>
      </c>
      <c r="L53" s="15">
        <f>IF(L$19="-","-",L$19*'3h Losses'!K28)</f>
        <v>0.25635570108408207</v>
      </c>
      <c r="M53" s="15">
        <f>IF(M$19="-","-",M$19*'3h Losses'!L28)</f>
        <v>0.25168134826355909</v>
      </c>
      <c r="N53" s="15">
        <f>IF(N$19="-","-",N$19*'3h Losses'!M28)</f>
        <v>0.26217262216414361</v>
      </c>
      <c r="O53" s="15">
        <f>IF(O$19="-","-",O$19*'3h Losses'!N28)</f>
        <v>0.26793743648503476</v>
      </c>
      <c r="P53" s="28"/>
      <c r="Q53" s="15">
        <f>IF(Q$19="-","-",Q$19*'3h Losses'!P28)</f>
        <v>0.26793743648503476</v>
      </c>
      <c r="R53" s="15">
        <f>IF(R$19="-","-",R$19*'3h Losses'!Q28)</f>
        <v>0.27702228898130754</v>
      </c>
      <c r="S53" s="15">
        <f>IF(S$19="-","-",S$19*'3h Losses'!R28)</f>
        <v>0.28563047458976404</v>
      </c>
      <c r="T53" s="15">
        <f>IF(T$19="-","-",T$19*'3h Losses'!S28)</f>
        <v>0.29404592427290266</v>
      </c>
      <c r="U53" s="15">
        <f>IF(U$19="-","-",U$19*'3h Losses'!T28)</f>
        <v>0.33382953596540244</v>
      </c>
      <c r="V53" s="15">
        <f>IF(V$19="-","-",V$19*'3h Losses'!U28)</f>
        <v>0.47591347045703436</v>
      </c>
      <c r="W53" s="15">
        <f>IF(W$19="-","-",W$19*'3h Losses'!V28)</f>
        <v>0.44603612032043177</v>
      </c>
      <c r="X53" s="15">
        <f>IF(X$19="-","-",X$19*'3h Losses'!W28)</f>
        <v>0.46649689874134825</v>
      </c>
      <c r="Y53" s="28"/>
      <c r="Z53" s="15">
        <f>IF(X$19="-","-",X$19*'3h Losses'!W28)</f>
        <v>0.46649689874134825</v>
      </c>
      <c r="AA53" s="15">
        <f>IF(AA$19="-","-",AA$19*'3h Losses'!Z28)</f>
        <v>0.44652427833513719</v>
      </c>
      <c r="AB53" s="15">
        <f>IF(AB$19="-","-",AB$19*'3h Losses'!AA28)</f>
        <v>0.50451456463502964</v>
      </c>
      <c r="AC53" s="15">
        <f>IF(AC$19="-","-",AC$19*'3h Losses'!AB28)</f>
        <v>0.50451456463502964</v>
      </c>
      <c r="AD53" s="15">
        <f>IF(AD$19="-","-",AD$19*'3h Losses'!AC28)</f>
        <v>0.46155940737211465</v>
      </c>
      <c r="AE53" s="15">
        <f>IF(AE$19="-","-",AE$19*'3h Losses'!AD28)</f>
        <v>0.46155940737211465</v>
      </c>
      <c r="AF53" s="15">
        <f>IF(AF$19="-","-",AF$19*'3h Losses'!AE28)</f>
        <v>0.49970162339639357</v>
      </c>
      <c r="AG53" s="15">
        <f>IF(AG$19="-","-",AG$19*'3h Losses'!AF28)</f>
        <v>0.49970162339639357</v>
      </c>
      <c r="AH53" s="15">
        <f>IF(AH$19="-","-",AH$19*'3h Losses'!AG28)</f>
        <v>0.46274366730399413</v>
      </c>
      <c r="AI53" s="15" t="str">
        <f>IF(AI$19="-","-",AI$19*'3h Losses'!AH28)</f>
        <v>-</v>
      </c>
      <c r="AJ53" s="15" t="str">
        <f>IF(AJ$19="-","-",AJ$19*'3h Losses'!AI28)</f>
        <v>-</v>
      </c>
      <c r="AK53" s="15" t="str">
        <f>IF(AK$19="-","-",AK$19*'3h Losses'!AJ28)</f>
        <v>-</v>
      </c>
      <c r="AL53" s="15" t="str">
        <f>IF(AL$19="-","-",AL$19*'3h Losses'!AK28)</f>
        <v>-</v>
      </c>
      <c r="AM53" s="15" t="str">
        <f>IF(AM$19="-","-",AM$19*'3h Losses'!AL28)</f>
        <v>-</v>
      </c>
      <c r="AN53" s="15" t="str">
        <f>IF(AN$19="-","-",AN$19*'3h Losses'!AM28)</f>
        <v>-</v>
      </c>
      <c r="AO53" s="15" t="str">
        <f>IF(AO$19="-","-",AO$19*'3h Losses'!AN28)</f>
        <v>-</v>
      </c>
      <c r="AP53" s="15" t="str">
        <f>IF(AP$19="-","-",AP$19*'3h Losses'!AO28)</f>
        <v>-</v>
      </c>
      <c r="AQ53" s="15" t="str">
        <f>IF(AQ$19="-","-",AQ$19*'3h Losses'!AP28)</f>
        <v>-</v>
      </c>
      <c r="AR53" s="15" t="str">
        <f>IF(AR$19="-","-",AR$19*'3h Losses'!AQ28)</f>
        <v>-</v>
      </c>
      <c r="AS53" s="15" t="str">
        <f>IF(AS$19="-","-",AS$19*'3h Losses'!AR28)</f>
        <v>-</v>
      </c>
      <c r="AT53" s="15" t="str">
        <f>IF(AT$19="-","-",AT$19*'3h Losses'!AS28)</f>
        <v>-</v>
      </c>
      <c r="AU53" s="15" t="str">
        <f>IF(AU$19="-","-",AU$19*'3h Losses'!AT28)</f>
        <v>-</v>
      </c>
      <c r="AV53" s="15" t="str">
        <f>IF(AV$19="-","-",AV$19*'3h Losses'!AU28)</f>
        <v>-</v>
      </c>
      <c r="AW53" s="15" t="str">
        <f>IF(AW$19="-","-",AW$19*'3h Losses'!AV28)</f>
        <v>-</v>
      </c>
      <c r="AX53" s="15" t="str">
        <f>IF(AX$19="-","-",AX$19*'3h Losses'!AW28)</f>
        <v>-</v>
      </c>
      <c r="AY53" s="15" t="str">
        <f>IF(AY$19="-","-",AY$19*'3h Losses'!AX28)</f>
        <v>-</v>
      </c>
      <c r="AZ53" s="15" t="str">
        <f>IF(AZ$19="-","-",AZ$19*'3h Losses'!AY28)</f>
        <v>-</v>
      </c>
      <c r="BA53" s="15" t="str">
        <f>IF(BA$19="-","-",BA$19*'3h Losses'!AZ28)</f>
        <v>-</v>
      </c>
      <c r="BB53" s="15" t="str">
        <f>IF(BB$19="-","-",BB$19*'3h Losses'!BA28)</f>
        <v>-</v>
      </c>
      <c r="BC53" s="15" t="str">
        <f>IF(BC$19="-","-",BC$19*'3h Losses'!BB28)</f>
        <v>-</v>
      </c>
      <c r="BD53" s="15" t="str">
        <f>IF(BD$19="-","-",BD$19*'3h Losses'!BC28)</f>
        <v>-</v>
      </c>
      <c r="BE53" s="15" t="str">
        <f>IF(BE$19="-","-",BE$19*'3h Losses'!BD28)</f>
        <v>-</v>
      </c>
      <c r="BF53" s="15" t="str">
        <f>IF(BF$19="-","-",BF$19*'3h Losses'!BE28)</f>
        <v>-</v>
      </c>
    </row>
    <row r="54" spans="1:58" ht="12.75" customHeight="1">
      <c r="A54" s="14"/>
      <c r="B54" s="383" t="s">
        <v>243</v>
      </c>
      <c r="C54" s="380"/>
      <c r="D54" s="380"/>
      <c r="E54" s="108" t="s">
        <v>228</v>
      </c>
      <c r="F54" s="382"/>
      <c r="G54" s="28"/>
      <c r="H54" s="15">
        <f>IF(H$25="-","-",H$25*'3h Losses'!G29)</f>
        <v>0.24047603186300415</v>
      </c>
      <c r="I54" s="15">
        <f>IF(I$25="-","-",I$25*'3h Losses'!H29)</f>
        <v>0.23661966362807896</v>
      </c>
      <c r="J54" s="15">
        <f>IF(J$25="-","-",J$25*'3h Losses'!I29)</f>
        <v>0.24229853555515285</v>
      </c>
      <c r="K54" s="15">
        <f>IF(K$25="-","-",K$25*'3h Losses'!J29)</f>
        <v>0.25279579657507684</v>
      </c>
      <c r="L54" s="15">
        <f>IF(L$25="-","-",L$25*'3h Losses'!K29)</f>
        <v>0.25734612091342823</v>
      </c>
      <c r="M54" s="15">
        <f>IF(M$25="-","-",M$25*'3h Losses'!L29)</f>
        <v>0.25265370892081263</v>
      </c>
      <c r="N54" s="15">
        <f>IF(N$25="-","-",N$25*'3h Losses'!M29)</f>
        <v>0.25954785899067145</v>
      </c>
      <c r="O54" s="15">
        <f>IF(O$25="-","-",O$25*'3h Losses'!N29)</f>
        <v>0.2652549583899721</v>
      </c>
      <c r="P54" s="28"/>
      <c r="Q54" s="15">
        <f>IF(Q$25="-","-",Q$25*'3h Losses'!P29)</f>
        <v>0.2652549583899721</v>
      </c>
      <c r="R54" s="15">
        <f>IF(R$25="-","-",R$25*'3h Losses'!Q29)</f>
        <v>0.27547025149508897</v>
      </c>
      <c r="S54" s="15">
        <f>IF(S$25="-","-",S$25*'3h Losses'!R29)</f>
        <v>0.28533844390256957</v>
      </c>
      <c r="T54" s="15">
        <f>IF(T$25="-","-",T$25*'3h Losses'!S29)</f>
        <v>0.29340319674085036</v>
      </c>
      <c r="U54" s="15">
        <f>IF(U$25="-","-",U$25*'3h Losses'!T29)</f>
        <v>0.33029368168713719</v>
      </c>
      <c r="V54" s="15">
        <f>IF(V$25="-","-",V$25*'3h Losses'!U29)</f>
        <v>0.47021870891750123</v>
      </c>
      <c r="W54" s="15">
        <f>IF(W$25="-","-",W$25*'3h Losses'!V29)</f>
        <v>0.43796894008116521</v>
      </c>
      <c r="X54" s="15">
        <f>IF(X$25="-","-",X$25*'3h Losses'!W29)</f>
        <v>0.45964521266673714</v>
      </c>
      <c r="Y54" s="28"/>
      <c r="Z54" s="15">
        <f>IF(X$25="-","-",X$25*'3h Losses'!W29)</f>
        <v>0.45964521266673714</v>
      </c>
      <c r="AA54" s="15">
        <f>IF(AA$25="-","-",AA$25*'3h Losses'!Z29)</f>
        <v>0.44229423063125561</v>
      </c>
      <c r="AB54" s="15">
        <f>IF(AB$25="-","-",AB$25*'3h Losses'!AA29)</f>
        <v>0.50207912475623528</v>
      </c>
      <c r="AC54" s="15">
        <f>IF(AC$25="-","-",AC$25*'3h Losses'!AB29)</f>
        <v>0.50207912475623528</v>
      </c>
      <c r="AD54" s="15">
        <f>IF(AD$25="-","-",AD$25*'3h Losses'!AC29)</f>
        <v>0.45939726810334669</v>
      </c>
      <c r="AE54" s="15">
        <f>IF(AE$25="-","-",AE$25*'3h Losses'!AD29)</f>
        <v>0.45939726810334669</v>
      </c>
      <c r="AF54" s="15">
        <f>IF(AF$25="-","-",AF$25*'3h Losses'!AE29)</f>
        <v>0.49885023941159407</v>
      </c>
      <c r="AG54" s="15">
        <f>IF(AG$25="-","-",AG$25*'3h Losses'!AF29)</f>
        <v>0.49885023941159407</v>
      </c>
      <c r="AH54" s="15">
        <f>IF(AH$25="-","-",AH$25*'3h Losses'!AG29)</f>
        <v>0.46184860941843209</v>
      </c>
      <c r="AI54" s="15" t="str">
        <f>IF(AI$25="-","-",AI$25*'3h Losses'!AH29)</f>
        <v>-</v>
      </c>
      <c r="AJ54" s="15" t="str">
        <f>IF(AJ$25="-","-",AJ$25*'3h Losses'!AI29)</f>
        <v>-</v>
      </c>
      <c r="AK54" s="15" t="str">
        <f>IF(AK$25="-","-",AK$25*'3h Losses'!AJ29)</f>
        <v>-</v>
      </c>
      <c r="AL54" s="15" t="str">
        <f>IF(AL$25="-","-",AL$25*'3h Losses'!AK29)</f>
        <v>-</v>
      </c>
      <c r="AM54" s="15" t="str">
        <f>IF(AM$25="-","-",AM$25*'3h Losses'!AL29)</f>
        <v>-</v>
      </c>
      <c r="AN54" s="15" t="str">
        <f>IF(AN$25="-","-",AN$25*'3h Losses'!AM29)</f>
        <v>-</v>
      </c>
      <c r="AO54" s="15" t="str">
        <f>IF(AO$25="-","-",AO$25*'3h Losses'!AN29)</f>
        <v>-</v>
      </c>
      <c r="AP54" s="15" t="str">
        <f>IF(AP$25="-","-",AP$25*'3h Losses'!AO29)</f>
        <v>-</v>
      </c>
      <c r="AQ54" s="15" t="str">
        <f>IF(AQ$25="-","-",AQ$25*'3h Losses'!AP29)</f>
        <v>-</v>
      </c>
      <c r="AR54" s="15" t="str">
        <f>IF(AR$25="-","-",AR$25*'3h Losses'!AQ29)</f>
        <v>-</v>
      </c>
      <c r="AS54" s="15" t="str">
        <f>IF(AS$25="-","-",AS$25*'3h Losses'!AR29)</f>
        <v>-</v>
      </c>
      <c r="AT54" s="15" t="str">
        <f>IF(AT$25="-","-",AT$25*'3h Losses'!AS29)</f>
        <v>-</v>
      </c>
      <c r="AU54" s="15" t="str">
        <f>IF(AU$25="-","-",AU$25*'3h Losses'!AT29)</f>
        <v>-</v>
      </c>
      <c r="AV54" s="15" t="str">
        <f>IF(AV$25="-","-",AV$25*'3h Losses'!AU29)</f>
        <v>-</v>
      </c>
      <c r="AW54" s="15" t="str">
        <f>IF(AW$25="-","-",AW$25*'3h Losses'!AV29)</f>
        <v>-</v>
      </c>
      <c r="AX54" s="15" t="str">
        <f>IF(AX$25="-","-",AX$25*'3h Losses'!AW29)</f>
        <v>-</v>
      </c>
      <c r="AY54" s="15" t="str">
        <f>IF(AY$25="-","-",AY$25*'3h Losses'!AX29)</f>
        <v>-</v>
      </c>
      <c r="AZ54" s="15" t="str">
        <f>IF(AZ$25="-","-",AZ$25*'3h Losses'!AY29)</f>
        <v>-</v>
      </c>
      <c r="BA54" s="15" t="str">
        <f>IF(BA$25="-","-",BA$25*'3h Losses'!AZ29)</f>
        <v>-</v>
      </c>
      <c r="BB54" s="15" t="str">
        <f>IF(BB$25="-","-",BB$25*'3h Losses'!BA29)</f>
        <v>-</v>
      </c>
      <c r="BC54" s="15" t="str">
        <f>IF(BC$25="-","-",BC$25*'3h Losses'!BB29)</f>
        <v>-</v>
      </c>
      <c r="BD54" s="15" t="str">
        <f>IF(BD$25="-","-",BD$25*'3h Losses'!BC29)</f>
        <v>-</v>
      </c>
      <c r="BE54" s="15" t="str">
        <f>IF(BE$25="-","-",BE$25*'3h Losses'!BD29)</f>
        <v>-</v>
      </c>
      <c r="BF54" s="15" t="str">
        <f>IF(BF$25="-","-",BF$25*'3h Losses'!BE29)</f>
        <v>-</v>
      </c>
    </row>
    <row r="55" spans="1:58">
      <c r="A55" s="14"/>
      <c r="B55" s="383"/>
      <c r="C55" s="380"/>
      <c r="D55" s="380"/>
      <c r="E55" s="108" t="s">
        <v>230</v>
      </c>
      <c r="F55" s="382"/>
      <c r="G55" s="28"/>
      <c r="H55" s="15">
        <f>IF(H$25="-","-",H$25*'3h Losses'!G30)</f>
        <v>0.23546951286413736</v>
      </c>
      <c r="I55" s="15">
        <f>IF(I$25="-","-",I$25*'3h Losses'!H30)</f>
        <v>0.23169343113712404</v>
      </c>
      <c r="J55" s="15">
        <f>IF(J$25="-","-",J$25*'3h Losses'!I30)</f>
        <v>0.23725407348441499</v>
      </c>
      <c r="K55" s="15">
        <f>IF(K$25="-","-",K$25*'3h Losses'!J30)</f>
        <v>0.24753278991041347</v>
      </c>
      <c r="L55" s="15">
        <f>IF(L$25="-","-",L$25*'3h Losses'!K30)</f>
        <v>0.25198838012880093</v>
      </c>
      <c r="M55" s="15">
        <f>IF(M$25="-","-",M$25*'3h Losses'!L30)</f>
        <v>0.24739366040767513</v>
      </c>
      <c r="N55" s="15">
        <f>IF(N$25="-","-",N$25*'3h Losses'!M30)</f>
        <v>0.25684685455205053</v>
      </c>
      <c r="O55" s="15">
        <f>IF(O$25="-","-",O$25*'3h Losses'!N30)</f>
        <v>0.26249456258950715</v>
      </c>
      <c r="P55" s="28"/>
      <c r="Q55" s="15">
        <f>IF(Q$25="-","-",Q$25*'3h Losses'!P30)</f>
        <v>0.26249456258950715</v>
      </c>
      <c r="R55" s="15">
        <f>IF(R$25="-","-",R$25*'3h Losses'!Q30)</f>
        <v>0.27066914563133254</v>
      </c>
      <c r="S55" s="15">
        <f>IF(S$25="-","-",S$25*'3h Losses'!R30)</f>
        <v>0.28038984801027672</v>
      </c>
      <c r="T55" s="15">
        <f>IF(T$25="-","-",T$25*'3h Losses'!S30)</f>
        <v>0.28865089459846849</v>
      </c>
      <c r="U55" s="15">
        <f>IF(U$25="-","-",U$25*'3h Losses'!T30)</f>
        <v>0.32495759332449947</v>
      </c>
      <c r="V55" s="15">
        <f>IF(V$25="-","-",V$25*'3h Losses'!U30)</f>
        <v>0.46275492737888446</v>
      </c>
      <c r="W55" s="15">
        <f>IF(W$25="-","-",W$25*'3h Losses'!V30)</f>
        <v>0.43100484499210207</v>
      </c>
      <c r="X55" s="15">
        <f>IF(X$25="-","-",X$25*'3h Losses'!W30)</f>
        <v>0.45077610169075133</v>
      </c>
      <c r="Y55" s="28"/>
      <c r="Z55" s="15">
        <f>IF(X$25="-","-",X$25*'3h Losses'!W30)</f>
        <v>0.45077610169075133</v>
      </c>
      <c r="AA55" s="15">
        <f>IF(AA$25="-","-",AA$25*'3h Losses'!Z30)</f>
        <v>0.43364085226957488</v>
      </c>
      <c r="AB55" s="15">
        <f>IF(AB$25="-","-",AB$25*'3h Losses'!AA30)</f>
        <v>0.49515033257962066</v>
      </c>
      <c r="AC55" s="15">
        <f>IF(AC$25="-","-",AC$25*'3h Losses'!AB30)</f>
        <v>0.49515033257962066</v>
      </c>
      <c r="AD55" s="15">
        <f>IF(AD$25="-","-",AD$25*'3h Losses'!AC30)</f>
        <v>0.45300542437421509</v>
      </c>
      <c r="AE55" s="15">
        <f>IF(AE$25="-","-",AE$25*'3h Losses'!AD30)</f>
        <v>0.45300542437421509</v>
      </c>
      <c r="AF55" s="15">
        <f>IF(AF$25="-","-",AF$25*'3h Losses'!AE30)</f>
        <v>0.4904407587660049</v>
      </c>
      <c r="AG55" s="15">
        <f>IF(AG$25="-","-",AG$25*'3h Losses'!AF30)</f>
        <v>0.4904407587660049</v>
      </c>
      <c r="AH55" s="15">
        <f>IF(AH$25="-","-",AH$25*'3h Losses'!AG30)</f>
        <v>0.45414483924544463</v>
      </c>
      <c r="AI55" s="15" t="str">
        <f>IF(AI$25="-","-",AI$25*'3h Losses'!AH30)</f>
        <v>-</v>
      </c>
      <c r="AJ55" s="15" t="str">
        <f>IF(AJ$25="-","-",AJ$25*'3h Losses'!AI30)</f>
        <v>-</v>
      </c>
      <c r="AK55" s="15" t="str">
        <f>IF(AK$25="-","-",AK$25*'3h Losses'!AJ30)</f>
        <v>-</v>
      </c>
      <c r="AL55" s="15" t="str">
        <f>IF(AL$25="-","-",AL$25*'3h Losses'!AK30)</f>
        <v>-</v>
      </c>
      <c r="AM55" s="15" t="str">
        <f>IF(AM$25="-","-",AM$25*'3h Losses'!AL30)</f>
        <v>-</v>
      </c>
      <c r="AN55" s="15" t="str">
        <f>IF(AN$25="-","-",AN$25*'3h Losses'!AM30)</f>
        <v>-</v>
      </c>
      <c r="AO55" s="15" t="str">
        <f>IF(AO$25="-","-",AO$25*'3h Losses'!AN30)</f>
        <v>-</v>
      </c>
      <c r="AP55" s="15" t="str">
        <f>IF(AP$25="-","-",AP$25*'3h Losses'!AO30)</f>
        <v>-</v>
      </c>
      <c r="AQ55" s="15" t="str">
        <f>IF(AQ$25="-","-",AQ$25*'3h Losses'!AP30)</f>
        <v>-</v>
      </c>
      <c r="AR55" s="15" t="str">
        <f>IF(AR$25="-","-",AR$25*'3h Losses'!AQ30)</f>
        <v>-</v>
      </c>
      <c r="AS55" s="15" t="str">
        <f>IF(AS$25="-","-",AS$25*'3h Losses'!AR30)</f>
        <v>-</v>
      </c>
      <c r="AT55" s="15" t="str">
        <f>IF(AT$25="-","-",AT$25*'3h Losses'!AS30)</f>
        <v>-</v>
      </c>
      <c r="AU55" s="15" t="str">
        <f>IF(AU$25="-","-",AU$25*'3h Losses'!AT30)</f>
        <v>-</v>
      </c>
      <c r="AV55" s="15" t="str">
        <f>IF(AV$25="-","-",AV$25*'3h Losses'!AU30)</f>
        <v>-</v>
      </c>
      <c r="AW55" s="15" t="str">
        <f>IF(AW$25="-","-",AW$25*'3h Losses'!AV30)</f>
        <v>-</v>
      </c>
      <c r="AX55" s="15" t="str">
        <f>IF(AX$25="-","-",AX$25*'3h Losses'!AW30)</f>
        <v>-</v>
      </c>
      <c r="AY55" s="15" t="str">
        <f>IF(AY$25="-","-",AY$25*'3h Losses'!AX30)</f>
        <v>-</v>
      </c>
      <c r="AZ55" s="15" t="str">
        <f>IF(AZ$25="-","-",AZ$25*'3h Losses'!AY30)</f>
        <v>-</v>
      </c>
      <c r="BA55" s="15" t="str">
        <f>IF(BA$25="-","-",BA$25*'3h Losses'!AZ30)</f>
        <v>-</v>
      </c>
      <c r="BB55" s="15" t="str">
        <f>IF(BB$25="-","-",BB$25*'3h Losses'!BA30)</f>
        <v>-</v>
      </c>
      <c r="BC55" s="15" t="str">
        <f>IF(BC$25="-","-",BC$25*'3h Losses'!BB30)</f>
        <v>-</v>
      </c>
      <c r="BD55" s="15" t="str">
        <f>IF(BD$25="-","-",BD$25*'3h Losses'!BC30)</f>
        <v>-</v>
      </c>
      <c r="BE55" s="15" t="str">
        <f>IF(BE$25="-","-",BE$25*'3h Losses'!BD30)</f>
        <v>-</v>
      </c>
      <c r="BF55" s="15" t="str">
        <f>IF(BF$25="-","-",BF$25*'3h Losses'!BE30)</f>
        <v>-</v>
      </c>
    </row>
    <row r="56" spans="1:58">
      <c r="A56" s="14"/>
      <c r="B56" s="383"/>
      <c r="C56" s="380"/>
      <c r="D56" s="380"/>
      <c r="E56" s="108" t="s">
        <v>231</v>
      </c>
      <c r="F56" s="382"/>
      <c r="G56" s="28"/>
      <c r="H56" s="15">
        <f>IF(H$25="-","-",H$25*'3h Losses'!G31)</f>
        <v>0.23750321480649034</v>
      </c>
      <c r="I56" s="15">
        <f>IF(I$25="-","-",I$25*'3h Losses'!H31)</f>
        <v>0.23369451983520048</v>
      </c>
      <c r="J56" s="15">
        <f>IF(J$25="-","-",J$25*'3h Losses'!I31)</f>
        <v>0.23930318831124531</v>
      </c>
      <c r="K56" s="15">
        <f>IF(K$25="-","-",K$25*'3h Losses'!J31)</f>
        <v>0.24967067990523126</v>
      </c>
      <c r="L56" s="15">
        <f>IF(L$25="-","-",L$25*'3h Losses'!K31)</f>
        <v>0.25416475214352546</v>
      </c>
      <c r="M56" s="15">
        <f>IF(M$25="-","-",M$25*'3h Losses'!L31)</f>
        <v>0.24953034876948102</v>
      </c>
      <c r="N56" s="15">
        <f>IF(N$25="-","-",N$25*'3h Losses'!M31)</f>
        <v>0.2593570207517597</v>
      </c>
      <c r="O56" s="15">
        <f>IF(O$25="-","-",O$25*'3h Losses'!N31)</f>
        <v>0.26505992388142868</v>
      </c>
      <c r="P56" s="28"/>
      <c r="Q56" s="15">
        <f>IF(Q$25="-","-",Q$25*'3h Losses'!P31)</f>
        <v>0.26505992388142868</v>
      </c>
      <c r="R56" s="15">
        <f>IF(R$25="-","-",R$25*'3h Losses'!Q31)</f>
        <v>0.27368851910752273</v>
      </c>
      <c r="S56" s="15">
        <f>IF(S$25="-","-",S$25*'3h Losses'!R31)</f>
        <v>0.28348752885347028</v>
      </c>
      <c r="T56" s="15">
        <f>IF(T$25="-","-",T$25*'3h Losses'!S31)</f>
        <v>0.29141098834924906</v>
      </c>
      <c r="U56" s="15">
        <f>IF(U$25="-","-",U$25*'3h Losses'!T31)</f>
        <v>0.32803538150627409</v>
      </c>
      <c r="V56" s="15">
        <f>IF(V$25="-","-",V$25*'3h Losses'!U31)</f>
        <v>0.46770221092496295</v>
      </c>
      <c r="W56" s="15">
        <f>IF(W$25="-","-",W$25*'3h Losses'!V31)</f>
        <v>0.43563178488972698</v>
      </c>
      <c r="X56" s="15">
        <f>IF(X$25="-","-",X$25*'3h Losses'!W31)</f>
        <v>0.45897790134436811</v>
      </c>
      <c r="Y56" s="28"/>
      <c r="Z56" s="15">
        <f>IF(X$25="-","-",X$25*'3h Losses'!W31)</f>
        <v>0.45897790134436811</v>
      </c>
      <c r="AA56" s="15">
        <f>IF(AA$25="-","-",AA$25*'3h Losses'!Z31)</f>
        <v>0.44170909680551829</v>
      </c>
      <c r="AB56" s="15">
        <f>IF(AB$25="-","-",AB$25*'3h Losses'!AA31)</f>
        <v>0.49812384659525499</v>
      </c>
      <c r="AC56" s="15">
        <f>IF(AC$25="-","-",AC$25*'3h Losses'!AB31)</f>
        <v>0.49812384659525499</v>
      </c>
      <c r="AD56" s="15">
        <f>IF(AD$25="-","-",AD$25*'3h Losses'!AC31)</f>
        <v>0.45579077696604225</v>
      </c>
      <c r="AE56" s="15">
        <f>IF(AE$25="-","-",AE$25*'3h Losses'!AD31)</f>
        <v>0.45579077696604225</v>
      </c>
      <c r="AF56" s="15">
        <f>IF(AF$25="-","-",AF$25*'3h Losses'!AE31)</f>
        <v>0.49473138348848766</v>
      </c>
      <c r="AG56" s="15">
        <f>IF(AG$25="-","-",AG$25*'3h Losses'!AF31)</f>
        <v>0.49473138348848766</v>
      </c>
      <c r="AH56" s="15">
        <f>IF(AH$25="-","-",AH$25*'3h Losses'!AG31)</f>
        <v>0.45801752605410617</v>
      </c>
      <c r="AI56" s="15" t="str">
        <f>IF(AI$25="-","-",AI$25*'3h Losses'!AH31)</f>
        <v>-</v>
      </c>
      <c r="AJ56" s="15" t="str">
        <f>IF(AJ$25="-","-",AJ$25*'3h Losses'!AI31)</f>
        <v>-</v>
      </c>
      <c r="AK56" s="15" t="str">
        <f>IF(AK$25="-","-",AK$25*'3h Losses'!AJ31)</f>
        <v>-</v>
      </c>
      <c r="AL56" s="15" t="str">
        <f>IF(AL$25="-","-",AL$25*'3h Losses'!AK31)</f>
        <v>-</v>
      </c>
      <c r="AM56" s="15" t="str">
        <f>IF(AM$25="-","-",AM$25*'3h Losses'!AL31)</f>
        <v>-</v>
      </c>
      <c r="AN56" s="15" t="str">
        <f>IF(AN$25="-","-",AN$25*'3h Losses'!AM31)</f>
        <v>-</v>
      </c>
      <c r="AO56" s="15" t="str">
        <f>IF(AO$25="-","-",AO$25*'3h Losses'!AN31)</f>
        <v>-</v>
      </c>
      <c r="AP56" s="15" t="str">
        <f>IF(AP$25="-","-",AP$25*'3h Losses'!AO31)</f>
        <v>-</v>
      </c>
      <c r="AQ56" s="15" t="str">
        <f>IF(AQ$25="-","-",AQ$25*'3h Losses'!AP31)</f>
        <v>-</v>
      </c>
      <c r="AR56" s="15" t="str">
        <f>IF(AR$25="-","-",AR$25*'3h Losses'!AQ31)</f>
        <v>-</v>
      </c>
      <c r="AS56" s="15" t="str">
        <f>IF(AS$25="-","-",AS$25*'3h Losses'!AR31)</f>
        <v>-</v>
      </c>
      <c r="AT56" s="15" t="str">
        <f>IF(AT$25="-","-",AT$25*'3h Losses'!AS31)</f>
        <v>-</v>
      </c>
      <c r="AU56" s="15" t="str">
        <f>IF(AU$25="-","-",AU$25*'3h Losses'!AT31)</f>
        <v>-</v>
      </c>
      <c r="AV56" s="15" t="str">
        <f>IF(AV$25="-","-",AV$25*'3h Losses'!AU31)</f>
        <v>-</v>
      </c>
      <c r="AW56" s="15" t="str">
        <f>IF(AW$25="-","-",AW$25*'3h Losses'!AV31)</f>
        <v>-</v>
      </c>
      <c r="AX56" s="15" t="str">
        <f>IF(AX$25="-","-",AX$25*'3h Losses'!AW31)</f>
        <v>-</v>
      </c>
      <c r="AY56" s="15" t="str">
        <f>IF(AY$25="-","-",AY$25*'3h Losses'!AX31)</f>
        <v>-</v>
      </c>
      <c r="AZ56" s="15" t="str">
        <f>IF(AZ$25="-","-",AZ$25*'3h Losses'!AY31)</f>
        <v>-</v>
      </c>
      <c r="BA56" s="15" t="str">
        <f>IF(BA$25="-","-",BA$25*'3h Losses'!AZ31)</f>
        <v>-</v>
      </c>
      <c r="BB56" s="15" t="str">
        <f>IF(BB$25="-","-",BB$25*'3h Losses'!BA31)</f>
        <v>-</v>
      </c>
      <c r="BC56" s="15" t="str">
        <f>IF(BC$25="-","-",BC$25*'3h Losses'!BB31)</f>
        <v>-</v>
      </c>
      <c r="BD56" s="15" t="str">
        <f>IF(BD$25="-","-",BD$25*'3h Losses'!BC31)</f>
        <v>-</v>
      </c>
      <c r="BE56" s="15" t="str">
        <f>IF(BE$25="-","-",BE$25*'3h Losses'!BD31)</f>
        <v>-</v>
      </c>
      <c r="BF56" s="15" t="str">
        <f>IF(BF$25="-","-",BF$25*'3h Losses'!BE31)</f>
        <v>-</v>
      </c>
    </row>
    <row r="57" spans="1:58">
      <c r="A57" s="14"/>
      <c r="B57" s="383"/>
      <c r="C57" s="380"/>
      <c r="D57" s="380"/>
      <c r="E57" s="108" t="s">
        <v>232</v>
      </c>
      <c r="F57" s="382"/>
      <c r="G57" s="28"/>
      <c r="H57" s="15">
        <f>IF(H$25="-","-",H$25*'3h Losses'!G32)</f>
        <v>0.24023029098574666</v>
      </c>
      <c r="I57" s="15">
        <f>IF(I$25="-","-",I$25*'3h Losses'!H32)</f>
        <v>0.23637786354818802</v>
      </c>
      <c r="J57" s="15">
        <f>IF(J$25="-","-",J$25*'3h Losses'!I32)</f>
        <v>0.24205093227334451</v>
      </c>
      <c r="K57" s="15">
        <f>IF(K$25="-","-",K$25*'3h Losses'!J32)</f>
        <v>0.25253746621118944</v>
      </c>
      <c r="L57" s="15">
        <f>IF(L$25="-","-",L$25*'3h Losses'!K32)</f>
        <v>0.25708314060299087</v>
      </c>
      <c r="M57" s="15">
        <f>IF(M$25="-","-",M$25*'3h Losses'!L32)</f>
        <v>0.25239552375536578</v>
      </c>
      <c r="N57" s="15">
        <f>IF(N$25="-","-",N$25*'3h Losses'!M32)</f>
        <v>0.26381505805507138</v>
      </c>
      <c r="O57" s="15">
        <f>IF(O$25="-","-",O$25*'3h Losses'!N32)</f>
        <v>0.26961598727563058</v>
      </c>
      <c r="P57" s="28"/>
      <c r="Q57" s="15">
        <f>IF(Q$25="-","-",Q$25*'3h Losses'!P32)</f>
        <v>0.26961598727563058</v>
      </c>
      <c r="R57" s="15">
        <f>IF(R$25="-","-",R$25*'3h Losses'!Q32)</f>
        <v>0.2792182328197107</v>
      </c>
      <c r="S57" s="15">
        <f>IF(S$25="-","-",S$25*'3h Losses'!R32)</f>
        <v>0.28921520008256441</v>
      </c>
      <c r="T57" s="15">
        <f>IF(T$25="-","-",T$25*'3h Losses'!S32)</f>
        <v>0.29950335571946063</v>
      </c>
      <c r="U57" s="15">
        <f>IF(U$25="-","-",U$25*'3h Losses'!T32)</f>
        <v>0.33713633523214503</v>
      </c>
      <c r="V57" s="15">
        <f>IF(V$25="-","-",V$25*'3h Losses'!U32)</f>
        <v>0.47890165148620456</v>
      </c>
      <c r="W57" s="15">
        <f>IF(W$25="-","-",W$25*'3h Losses'!V32)</f>
        <v>0.44602808829338031</v>
      </c>
      <c r="X57" s="15">
        <f>IF(X$25="-","-",X$25*'3h Losses'!W32)</f>
        <v>0.46990190449029184</v>
      </c>
      <c r="Y57" s="28"/>
      <c r="Z57" s="15">
        <f>IF(X$25="-","-",X$25*'3h Losses'!W32)</f>
        <v>0.46990190449029184</v>
      </c>
      <c r="AA57" s="15">
        <f>IF(AA$25="-","-",AA$25*'3h Losses'!Z32)</f>
        <v>0.45227313241054801</v>
      </c>
      <c r="AB57" s="15">
        <f>IF(AB$25="-","-",AB$25*'3h Losses'!AA32)</f>
        <v>0.51055050639303878</v>
      </c>
      <c r="AC57" s="15">
        <f>IF(AC$25="-","-",AC$25*'3h Losses'!AB32)</f>
        <v>0.51055050639303878</v>
      </c>
      <c r="AD57" s="15">
        <f>IF(AD$25="-","-",AD$25*'3h Losses'!AC32)</f>
        <v>0.46721048595182302</v>
      </c>
      <c r="AE57" s="15">
        <f>IF(AE$25="-","-",AE$25*'3h Losses'!AD32)</f>
        <v>0.46721048595182302</v>
      </c>
      <c r="AF57" s="15">
        <f>IF(AF$25="-","-",AF$25*'3h Losses'!AE32)</f>
        <v>0.50435617511803654</v>
      </c>
      <c r="AG57" s="15">
        <f>IF(AG$25="-","-",AG$25*'3h Losses'!AF32)</f>
        <v>0.50435617511803654</v>
      </c>
      <c r="AH57" s="15">
        <f>IF(AH$25="-","-",AH$25*'3h Losses'!AG32)</f>
        <v>0.46701032939433262</v>
      </c>
      <c r="AI57" s="15" t="str">
        <f>IF(AI$25="-","-",AI$25*'3h Losses'!AH32)</f>
        <v>-</v>
      </c>
      <c r="AJ57" s="15" t="str">
        <f>IF(AJ$25="-","-",AJ$25*'3h Losses'!AI32)</f>
        <v>-</v>
      </c>
      <c r="AK57" s="15" t="str">
        <f>IF(AK$25="-","-",AK$25*'3h Losses'!AJ32)</f>
        <v>-</v>
      </c>
      <c r="AL57" s="15" t="str">
        <f>IF(AL$25="-","-",AL$25*'3h Losses'!AK32)</f>
        <v>-</v>
      </c>
      <c r="AM57" s="15" t="str">
        <f>IF(AM$25="-","-",AM$25*'3h Losses'!AL32)</f>
        <v>-</v>
      </c>
      <c r="AN57" s="15" t="str">
        <f>IF(AN$25="-","-",AN$25*'3h Losses'!AM32)</f>
        <v>-</v>
      </c>
      <c r="AO57" s="15" t="str">
        <f>IF(AO$25="-","-",AO$25*'3h Losses'!AN32)</f>
        <v>-</v>
      </c>
      <c r="AP57" s="15" t="str">
        <f>IF(AP$25="-","-",AP$25*'3h Losses'!AO32)</f>
        <v>-</v>
      </c>
      <c r="AQ57" s="15" t="str">
        <f>IF(AQ$25="-","-",AQ$25*'3h Losses'!AP32)</f>
        <v>-</v>
      </c>
      <c r="AR57" s="15" t="str">
        <f>IF(AR$25="-","-",AR$25*'3h Losses'!AQ32)</f>
        <v>-</v>
      </c>
      <c r="AS57" s="15" t="str">
        <f>IF(AS$25="-","-",AS$25*'3h Losses'!AR32)</f>
        <v>-</v>
      </c>
      <c r="AT57" s="15" t="str">
        <f>IF(AT$25="-","-",AT$25*'3h Losses'!AS32)</f>
        <v>-</v>
      </c>
      <c r="AU57" s="15" t="str">
        <f>IF(AU$25="-","-",AU$25*'3h Losses'!AT32)</f>
        <v>-</v>
      </c>
      <c r="AV57" s="15" t="str">
        <f>IF(AV$25="-","-",AV$25*'3h Losses'!AU32)</f>
        <v>-</v>
      </c>
      <c r="AW57" s="15" t="str">
        <f>IF(AW$25="-","-",AW$25*'3h Losses'!AV32)</f>
        <v>-</v>
      </c>
      <c r="AX57" s="15" t="str">
        <f>IF(AX$25="-","-",AX$25*'3h Losses'!AW32)</f>
        <v>-</v>
      </c>
      <c r="AY57" s="15" t="str">
        <f>IF(AY$25="-","-",AY$25*'3h Losses'!AX32)</f>
        <v>-</v>
      </c>
      <c r="AZ57" s="15" t="str">
        <f>IF(AZ$25="-","-",AZ$25*'3h Losses'!AY32)</f>
        <v>-</v>
      </c>
      <c r="BA57" s="15" t="str">
        <f>IF(BA$25="-","-",BA$25*'3h Losses'!AZ32)</f>
        <v>-</v>
      </c>
      <c r="BB57" s="15" t="str">
        <f>IF(BB$25="-","-",BB$25*'3h Losses'!BA32)</f>
        <v>-</v>
      </c>
      <c r="BC57" s="15" t="str">
        <f>IF(BC$25="-","-",BC$25*'3h Losses'!BB32)</f>
        <v>-</v>
      </c>
      <c r="BD57" s="15" t="str">
        <f>IF(BD$25="-","-",BD$25*'3h Losses'!BC32)</f>
        <v>-</v>
      </c>
      <c r="BE57" s="15" t="str">
        <f>IF(BE$25="-","-",BE$25*'3h Losses'!BD32)</f>
        <v>-</v>
      </c>
      <c r="BF57" s="15" t="str">
        <f>IF(BF$25="-","-",BF$25*'3h Losses'!BE32)</f>
        <v>-</v>
      </c>
    </row>
    <row r="58" spans="1:58">
      <c r="A58" s="14"/>
      <c r="B58" s="383"/>
      <c r="C58" s="380"/>
      <c r="D58" s="380"/>
      <c r="E58" s="108" t="s">
        <v>233</v>
      </c>
      <c r="F58" s="382"/>
      <c r="G58" s="28"/>
      <c r="H58" s="15">
        <f>IF(H$25="-","-",H$25*'3h Losses'!G33)</f>
        <v>0.23581861996984138</v>
      </c>
      <c r="I58" s="15">
        <f>IF(I$25="-","-",I$25*'3h Losses'!H33)</f>
        <v>0.23203693982396445</v>
      </c>
      <c r="J58" s="15">
        <f>IF(J$25="-","-",J$25*'3h Losses'!I33)</f>
        <v>0.23760582637973959</v>
      </c>
      <c r="K58" s="15">
        <f>IF(K$25="-","-",K$25*'3h Losses'!J33)</f>
        <v>0.24789978203097016</v>
      </c>
      <c r="L58" s="15">
        <f>IF(L$25="-","-",L$25*'3h Losses'!K33)</f>
        <v>0.25236197810752764</v>
      </c>
      <c r="M58" s="15">
        <f>IF(M$25="-","-",M$25*'3h Losses'!L33)</f>
        <v>0.24776044625482757</v>
      </c>
      <c r="N58" s="15">
        <f>IF(N$25="-","-",N$25*'3h Losses'!M33)</f>
        <v>0.25668134876494858</v>
      </c>
      <c r="O58" s="15">
        <f>IF(O$25="-","-",O$25*'3h Losses'!N33)</f>
        <v>0.26232541755844524</v>
      </c>
      <c r="P58" s="28"/>
      <c r="Q58" s="15">
        <f>IF(Q$25="-","-",Q$25*'3h Losses'!P33)</f>
        <v>0.26232541755844524</v>
      </c>
      <c r="R58" s="15">
        <f>IF(R$25="-","-",R$25*'3h Losses'!Q33)</f>
        <v>0.27121998546879678</v>
      </c>
      <c r="S58" s="15">
        <f>IF(S$25="-","-",S$25*'3h Losses'!R33)</f>
        <v>0.28095595839957227</v>
      </c>
      <c r="T58" s="15">
        <f>IF(T$25="-","-",T$25*'3h Losses'!S33)</f>
        <v>0.290659606568347</v>
      </c>
      <c r="U58" s="15">
        <f>IF(U$25="-","-",U$25*'3h Losses'!T33)</f>
        <v>0.32721345529450635</v>
      </c>
      <c r="V58" s="15">
        <f>IF(V$25="-","-",V$25*'3h Losses'!U33)</f>
        <v>0.46648146527569473</v>
      </c>
      <c r="W58" s="15">
        <f>IF(W$25="-","-",W$25*'3h Losses'!V33)</f>
        <v>0.43447042878170949</v>
      </c>
      <c r="X58" s="15">
        <f>IF(X$25="-","-",X$25*'3h Losses'!W33)</f>
        <v>0.45570943753697607</v>
      </c>
      <c r="Y58" s="28"/>
      <c r="Z58" s="15">
        <f>IF(X$25="-","-",X$25*'3h Losses'!W33)</f>
        <v>0.45570943753697607</v>
      </c>
      <c r="AA58" s="15">
        <f>IF(AA$25="-","-",AA$25*'3h Losses'!Z33)</f>
        <v>0.43843758714051911</v>
      </c>
      <c r="AB58" s="15">
        <f>IF(AB$25="-","-",AB$25*'3h Losses'!AA33)</f>
        <v>0.49537765162639691</v>
      </c>
      <c r="AC58" s="15">
        <f>IF(AC$25="-","-",AC$25*'3h Losses'!AB33)</f>
        <v>0.49537765162639691</v>
      </c>
      <c r="AD58" s="15">
        <f>IF(AD$25="-","-",AD$25*'3h Losses'!AC33)</f>
        <v>0.45322710030915292</v>
      </c>
      <c r="AE58" s="15">
        <f>IF(AE$25="-","-",AE$25*'3h Losses'!AD33)</f>
        <v>0.45322710030915292</v>
      </c>
      <c r="AF58" s="15">
        <f>IF(AF$25="-","-",AF$25*'3h Losses'!AE33)</f>
        <v>0.49151721545029398</v>
      </c>
      <c r="AG58" s="15">
        <f>IF(AG$25="-","-",AG$25*'3h Losses'!AF33)</f>
        <v>0.49151721545029398</v>
      </c>
      <c r="AH58" s="15">
        <f>IF(AH$25="-","-",AH$25*'3h Losses'!AG33)</f>
        <v>0.45513597515439774</v>
      </c>
      <c r="AI58" s="15" t="str">
        <f>IF(AI$25="-","-",AI$25*'3h Losses'!AH33)</f>
        <v>-</v>
      </c>
      <c r="AJ58" s="15" t="str">
        <f>IF(AJ$25="-","-",AJ$25*'3h Losses'!AI33)</f>
        <v>-</v>
      </c>
      <c r="AK58" s="15" t="str">
        <f>IF(AK$25="-","-",AK$25*'3h Losses'!AJ33)</f>
        <v>-</v>
      </c>
      <c r="AL58" s="15" t="str">
        <f>IF(AL$25="-","-",AL$25*'3h Losses'!AK33)</f>
        <v>-</v>
      </c>
      <c r="AM58" s="15" t="str">
        <f>IF(AM$25="-","-",AM$25*'3h Losses'!AL33)</f>
        <v>-</v>
      </c>
      <c r="AN58" s="15" t="str">
        <f>IF(AN$25="-","-",AN$25*'3h Losses'!AM33)</f>
        <v>-</v>
      </c>
      <c r="AO58" s="15" t="str">
        <f>IF(AO$25="-","-",AO$25*'3h Losses'!AN33)</f>
        <v>-</v>
      </c>
      <c r="AP58" s="15" t="str">
        <f>IF(AP$25="-","-",AP$25*'3h Losses'!AO33)</f>
        <v>-</v>
      </c>
      <c r="AQ58" s="15" t="str">
        <f>IF(AQ$25="-","-",AQ$25*'3h Losses'!AP33)</f>
        <v>-</v>
      </c>
      <c r="AR58" s="15" t="str">
        <f>IF(AR$25="-","-",AR$25*'3h Losses'!AQ33)</f>
        <v>-</v>
      </c>
      <c r="AS58" s="15" t="str">
        <f>IF(AS$25="-","-",AS$25*'3h Losses'!AR33)</f>
        <v>-</v>
      </c>
      <c r="AT58" s="15" t="str">
        <f>IF(AT$25="-","-",AT$25*'3h Losses'!AS33)</f>
        <v>-</v>
      </c>
      <c r="AU58" s="15" t="str">
        <f>IF(AU$25="-","-",AU$25*'3h Losses'!AT33)</f>
        <v>-</v>
      </c>
      <c r="AV58" s="15" t="str">
        <f>IF(AV$25="-","-",AV$25*'3h Losses'!AU33)</f>
        <v>-</v>
      </c>
      <c r="AW58" s="15" t="str">
        <f>IF(AW$25="-","-",AW$25*'3h Losses'!AV33)</f>
        <v>-</v>
      </c>
      <c r="AX58" s="15" t="str">
        <f>IF(AX$25="-","-",AX$25*'3h Losses'!AW33)</f>
        <v>-</v>
      </c>
      <c r="AY58" s="15" t="str">
        <f>IF(AY$25="-","-",AY$25*'3h Losses'!AX33)</f>
        <v>-</v>
      </c>
      <c r="AZ58" s="15" t="str">
        <f>IF(AZ$25="-","-",AZ$25*'3h Losses'!AY33)</f>
        <v>-</v>
      </c>
      <c r="BA58" s="15" t="str">
        <f>IF(BA$25="-","-",BA$25*'3h Losses'!AZ33)</f>
        <v>-</v>
      </c>
      <c r="BB58" s="15" t="str">
        <f>IF(BB$25="-","-",BB$25*'3h Losses'!BA33)</f>
        <v>-</v>
      </c>
      <c r="BC58" s="15" t="str">
        <f>IF(BC$25="-","-",BC$25*'3h Losses'!BB33)</f>
        <v>-</v>
      </c>
      <c r="BD58" s="15" t="str">
        <f>IF(BD$25="-","-",BD$25*'3h Losses'!BC33)</f>
        <v>-</v>
      </c>
      <c r="BE58" s="15" t="str">
        <f>IF(BE$25="-","-",BE$25*'3h Losses'!BD33)</f>
        <v>-</v>
      </c>
      <c r="BF58" s="15" t="str">
        <f>IF(BF$25="-","-",BF$25*'3h Losses'!BE33)</f>
        <v>-</v>
      </c>
    </row>
    <row r="59" spans="1:58">
      <c r="A59" s="14"/>
      <c r="B59" s="383"/>
      <c r="C59" s="380"/>
      <c r="D59" s="380"/>
      <c r="E59" s="108" t="s">
        <v>234</v>
      </c>
      <c r="F59" s="382"/>
      <c r="G59" s="28"/>
      <c r="H59" s="15">
        <f>IF(H$25="-","-",H$25*'3h Losses'!G34)</f>
        <v>0.23751690268161504</v>
      </c>
      <c r="I59" s="15">
        <f>IF(I$25="-","-",I$25*'3h Losses'!H34)</f>
        <v>0.23370798820617575</v>
      </c>
      <c r="J59" s="15">
        <f>IF(J$25="-","-",J$25*'3h Losses'!I34)</f>
        <v>0.23931697992312395</v>
      </c>
      <c r="K59" s="15">
        <f>IF(K$25="-","-",K$25*'3h Losses'!J34)</f>
        <v>0.24968506902030754</v>
      </c>
      <c r="L59" s="15">
        <f>IF(L$25="-","-",L$25*'3h Losses'!K34)</f>
        <v>0.25417940026267311</v>
      </c>
      <c r="M59" s="15">
        <f>IF(M$25="-","-",M$25*'3h Losses'!L34)</f>
        <v>0.24954472979694017</v>
      </c>
      <c r="N59" s="15">
        <f>IF(N$25="-","-",N$25*'3h Losses'!M34)</f>
        <v>0.25804039297103276</v>
      </c>
      <c r="O59" s="15">
        <f>IF(O$25="-","-",O$25*'3h Losses'!N34)</f>
        <v>0.26371434527195781</v>
      </c>
      <c r="P59" s="28"/>
      <c r="Q59" s="15">
        <f>IF(Q$25="-","-",Q$25*'3h Losses'!P34)</f>
        <v>0.26371434527195781</v>
      </c>
      <c r="R59" s="15">
        <f>IF(R$25="-","-",R$25*'3h Losses'!Q34)</f>
        <v>0.27134957797137532</v>
      </c>
      <c r="S59" s="15">
        <f>IF(S$25="-","-",S$25*'3h Losses'!R34)</f>
        <v>0.28109141778709279</v>
      </c>
      <c r="T59" s="15">
        <f>IF(T$25="-","-",T$25*'3h Losses'!S34)</f>
        <v>0.28858019620892683</v>
      </c>
      <c r="U59" s="15">
        <f>IF(U$25="-","-",U$25*'3h Losses'!T34)</f>
        <v>0.32487716459991889</v>
      </c>
      <c r="V59" s="15">
        <f>IF(V$25="-","-",V$25*'3h Losses'!U34)</f>
        <v>0.46294101035392143</v>
      </c>
      <c r="W59" s="15">
        <f>IF(W$25="-","-",W$25*'3h Losses'!V34)</f>
        <v>0.43117655087400847</v>
      </c>
      <c r="X59" s="15">
        <f>IF(X$25="-","-",X$25*'3h Losses'!W34)</f>
        <v>0.45154017046545114</v>
      </c>
      <c r="Y59" s="28"/>
      <c r="Z59" s="15">
        <f>IF(X$25="-","-",X$25*'3h Losses'!W34)</f>
        <v>0.45154017046545114</v>
      </c>
      <c r="AA59" s="15">
        <f>IF(AA$25="-","-",AA$25*'3h Losses'!Z34)</f>
        <v>0.43441148706032678</v>
      </c>
      <c r="AB59" s="15">
        <f>IF(AB$25="-","-",AB$25*'3h Losses'!AA34)</f>
        <v>0.49307252128832785</v>
      </c>
      <c r="AC59" s="15">
        <f>IF(AC$25="-","-",AC$25*'3h Losses'!AB34)</f>
        <v>0.49307252128832785</v>
      </c>
      <c r="AD59" s="15">
        <f>IF(AD$25="-","-",AD$25*'3h Losses'!AC34)</f>
        <v>0.45111882003213843</v>
      </c>
      <c r="AE59" s="15">
        <f>IF(AE$25="-","-",AE$25*'3h Losses'!AD34)</f>
        <v>0.45111882003213843</v>
      </c>
      <c r="AF59" s="15">
        <f>IF(AF$25="-","-",AF$25*'3h Losses'!AE34)</f>
        <v>0.48839824974683038</v>
      </c>
      <c r="AG59" s="15">
        <f>IF(AG$25="-","-",AG$25*'3h Losses'!AF34)</f>
        <v>0.48839824974683038</v>
      </c>
      <c r="AH59" s="15">
        <f>IF(AH$25="-","-",AH$25*'3h Losses'!AG34)</f>
        <v>0.44730726649718572</v>
      </c>
      <c r="AI59" s="15" t="str">
        <f>IF(AI$25="-","-",AI$25*'3h Losses'!AH34)</f>
        <v>-</v>
      </c>
      <c r="AJ59" s="15" t="str">
        <f>IF(AJ$25="-","-",AJ$25*'3h Losses'!AI34)</f>
        <v>-</v>
      </c>
      <c r="AK59" s="15" t="str">
        <f>IF(AK$25="-","-",AK$25*'3h Losses'!AJ34)</f>
        <v>-</v>
      </c>
      <c r="AL59" s="15" t="str">
        <f>IF(AL$25="-","-",AL$25*'3h Losses'!AK34)</f>
        <v>-</v>
      </c>
      <c r="AM59" s="15" t="str">
        <f>IF(AM$25="-","-",AM$25*'3h Losses'!AL34)</f>
        <v>-</v>
      </c>
      <c r="AN59" s="15" t="str">
        <f>IF(AN$25="-","-",AN$25*'3h Losses'!AM34)</f>
        <v>-</v>
      </c>
      <c r="AO59" s="15" t="str">
        <f>IF(AO$25="-","-",AO$25*'3h Losses'!AN34)</f>
        <v>-</v>
      </c>
      <c r="AP59" s="15" t="str">
        <f>IF(AP$25="-","-",AP$25*'3h Losses'!AO34)</f>
        <v>-</v>
      </c>
      <c r="AQ59" s="15" t="str">
        <f>IF(AQ$25="-","-",AQ$25*'3h Losses'!AP34)</f>
        <v>-</v>
      </c>
      <c r="AR59" s="15" t="str">
        <f>IF(AR$25="-","-",AR$25*'3h Losses'!AQ34)</f>
        <v>-</v>
      </c>
      <c r="AS59" s="15" t="str">
        <f>IF(AS$25="-","-",AS$25*'3h Losses'!AR34)</f>
        <v>-</v>
      </c>
      <c r="AT59" s="15" t="str">
        <f>IF(AT$25="-","-",AT$25*'3h Losses'!AS34)</f>
        <v>-</v>
      </c>
      <c r="AU59" s="15" t="str">
        <f>IF(AU$25="-","-",AU$25*'3h Losses'!AT34)</f>
        <v>-</v>
      </c>
      <c r="AV59" s="15" t="str">
        <f>IF(AV$25="-","-",AV$25*'3h Losses'!AU34)</f>
        <v>-</v>
      </c>
      <c r="AW59" s="15" t="str">
        <f>IF(AW$25="-","-",AW$25*'3h Losses'!AV34)</f>
        <v>-</v>
      </c>
      <c r="AX59" s="15" t="str">
        <f>IF(AX$25="-","-",AX$25*'3h Losses'!AW34)</f>
        <v>-</v>
      </c>
      <c r="AY59" s="15" t="str">
        <f>IF(AY$25="-","-",AY$25*'3h Losses'!AX34)</f>
        <v>-</v>
      </c>
      <c r="AZ59" s="15" t="str">
        <f>IF(AZ$25="-","-",AZ$25*'3h Losses'!AY34)</f>
        <v>-</v>
      </c>
      <c r="BA59" s="15" t="str">
        <f>IF(BA$25="-","-",BA$25*'3h Losses'!AZ34)</f>
        <v>-</v>
      </c>
      <c r="BB59" s="15" t="str">
        <f>IF(BB$25="-","-",BB$25*'3h Losses'!BA34)</f>
        <v>-</v>
      </c>
      <c r="BC59" s="15" t="str">
        <f>IF(BC$25="-","-",BC$25*'3h Losses'!BB34)</f>
        <v>-</v>
      </c>
      <c r="BD59" s="15" t="str">
        <f>IF(BD$25="-","-",BD$25*'3h Losses'!BC34)</f>
        <v>-</v>
      </c>
      <c r="BE59" s="15" t="str">
        <f>IF(BE$25="-","-",BE$25*'3h Losses'!BD34)</f>
        <v>-</v>
      </c>
      <c r="BF59" s="15" t="str">
        <f>IF(BF$25="-","-",BF$25*'3h Losses'!BE34)</f>
        <v>-</v>
      </c>
    </row>
    <row r="60" spans="1:58">
      <c r="A60" s="14"/>
      <c r="B60" s="383"/>
      <c r="C60" s="380"/>
      <c r="D60" s="380"/>
      <c r="E60" s="108" t="s">
        <v>235</v>
      </c>
      <c r="F60" s="382"/>
      <c r="G60" s="28"/>
      <c r="H60" s="15">
        <f>IF(H$25="-","-",H$25*'3h Losses'!G35)</f>
        <v>0.23881946514113728</v>
      </c>
      <c r="I60" s="15">
        <f>IF(I$25="-","-",I$25*'3h Losses'!H35)</f>
        <v>0.23498966226175189</v>
      </c>
      <c r="J60" s="15">
        <f>IF(J$25="-","-",J$25*'3h Losses'!I35)</f>
        <v>0.24062941415603392</v>
      </c>
      <c r="K60" s="15">
        <f>IF(K$25="-","-",K$25*'3h Losses'!J35)</f>
        <v>0.2510543627166178</v>
      </c>
      <c r="L60" s="15">
        <f>IF(L$25="-","-",L$25*'3h Losses'!K35)</f>
        <v>0.25557334124551695</v>
      </c>
      <c r="M60" s="15">
        <f>IF(M$25="-","-",M$25*'3h Losses'!L35)</f>
        <v>0.250913253861271</v>
      </c>
      <c r="N60" s="15">
        <f>IF(N$25="-","-",N$25*'3h Losses'!M35)</f>
        <v>0.26163260934554033</v>
      </c>
      <c r="O60" s="15">
        <f>IF(O$25="-","-",O$25*'3h Losses'!N35)</f>
        <v>0.26738554952944327</v>
      </c>
      <c r="P60" s="28"/>
      <c r="Q60" s="15">
        <f>IF(Q$25="-","-",Q$25*'3h Losses'!P35)</f>
        <v>0.26738554952944327</v>
      </c>
      <c r="R60" s="15">
        <f>IF(R$25="-","-",R$25*'3h Losses'!Q35)</f>
        <v>0.27645168940514331</v>
      </c>
      <c r="S60" s="15">
        <f>IF(S$25="-","-",S$25*'3h Losses'!R35)</f>
        <v>0.28637228394025899</v>
      </c>
      <c r="T60" s="15">
        <f>IF(T$25="-","-",T$25*'3h Losses'!S35)</f>
        <v>0.29418261936454654</v>
      </c>
      <c r="U60" s="15">
        <f>IF(U$25="-","-",U$25*'3h Losses'!T35)</f>
        <v>0.33116821110093425</v>
      </c>
      <c r="V60" s="15">
        <f>IF(V$25="-","-",V$25*'3h Losses'!U35)</f>
        <v>0.46882309528245236</v>
      </c>
      <c r="W60" s="15">
        <f>IF(W$25="-","-",W$25*'3h Losses'!V35)</f>
        <v>0.43665360712765489</v>
      </c>
      <c r="X60" s="15">
        <f>IF(X$25="-","-",X$25*'3h Losses'!W35)</f>
        <v>0.45668398649629099</v>
      </c>
      <c r="Y60" s="28"/>
      <c r="Z60" s="15">
        <f>IF(X$25="-","-",X$25*'3h Losses'!W35)</f>
        <v>0.45668398649629099</v>
      </c>
      <c r="AA60" s="15">
        <f>IF(AA$25="-","-",AA$25*'3h Losses'!Z35)</f>
        <v>0.43866989505907505</v>
      </c>
      <c r="AB60" s="15">
        <f>IF(AB$25="-","-",AB$25*'3h Losses'!AA35)</f>
        <v>0.49287874510797991</v>
      </c>
      <c r="AC60" s="15">
        <f>IF(AC$25="-","-",AC$25*'3h Losses'!AB35)</f>
        <v>0.49287874510797991</v>
      </c>
      <c r="AD60" s="15">
        <f>IF(AD$25="-","-",AD$25*'3h Losses'!AC35)</f>
        <v>0.4509146257639553</v>
      </c>
      <c r="AE60" s="15">
        <f>IF(AE$25="-","-",AE$25*'3h Losses'!AD35)</f>
        <v>0.4509146257639553</v>
      </c>
      <c r="AF60" s="15">
        <f>IF(AF$25="-","-",AF$25*'3h Losses'!AE35)</f>
        <v>0.4881771813303501</v>
      </c>
      <c r="AG60" s="15">
        <f>IF(AG$25="-","-",AG$25*'3h Losses'!AF35)</f>
        <v>0.4881771813303501</v>
      </c>
      <c r="AH60" s="15">
        <f>IF(AH$25="-","-",AH$25*'3h Losses'!AG35)</f>
        <v>0.46296579062460069</v>
      </c>
      <c r="AI60" s="15" t="str">
        <f>IF(AI$25="-","-",AI$25*'3h Losses'!AH35)</f>
        <v>-</v>
      </c>
      <c r="AJ60" s="15" t="str">
        <f>IF(AJ$25="-","-",AJ$25*'3h Losses'!AI35)</f>
        <v>-</v>
      </c>
      <c r="AK60" s="15" t="str">
        <f>IF(AK$25="-","-",AK$25*'3h Losses'!AJ35)</f>
        <v>-</v>
      </c>
      <c r="AL60" s="15" t="str">
        <f>IF(AL$25="-","-",AL$25*'3h Losses'!AK35)</f>
        <v>-</v>
      </c>
      <c r="AM60" s="15" t="str">
        <f>IF(AM$25="-","-",AM$25*'3h Losses'!AL35)</f>
        <v>-</v>
      </c>
      <c r="AN60" s="15" t="str">
        <f>IF(AN$25="-","-",AN$25*'3h Losses'!AM35)</f>
        <v>-</v>
      </c>
      <c r="AO60" s="15" t="str">
        <f>IF(AO$25="-","-",AO$25*'3h Losses'!AN35)</f>
        <v>-</v>
      </c>
      <c r="AP60" s="15" t="str">
        <f>IF(AP$25="-","-",AP$25*'3h Losses'!AO35)</f>
        <v>-</v>
      </c>
      <c r="AQ60" s="15" t="str">
        <f>IF(AQ$25="-","-",AQ$25*'3h Losses'!AP35)</f>
        <v>-</v>
      </c>
      <c r="AR60" s="15" t="str">
        <f>IF(AR$25="-","-",AR$25*'3h Losses'!AQ35)</f>
        <v>-</v>
      </c>
      <c r="AS60" s="15" t="str">
        <f>IF(AS$25="-","-",AS$25*'3h Losses'!AR35)</f>
        <v>-</v>
      </c>
      <c r="AT60" s="15" t="str">
        <f>IF(AT$25="-","-",AT$25*'3h Losses'!AS35)</f>
        <v>-</v>
      </c>
      <c r="AU60" s="15" t="str">
        <f>IF(AU$25="-","-",AU$25*'3h Losses'!AT35)</f>
        <v>-</v>
      </c>
      <c r="AV60" s="15" t="str">
        <f>IF(AV$25="-","-",AV$25*'3h Losses'!AU35)</f>
        <v>-</v>
      </c>
      <c r="AW60" s="15" t="str">
        <f>IF(AW$25="-","-",AW$25*'3h Losses'!AV35)</f>
        <v>-</v>
      </c>
      <c r="AX60" s="15" t="str">
        <f>IF(AX$25="-","-",AX$25*'3h Losses'!AW35)</f>
        <v>-</v>
      </c>
      <c r="AY60" s="15" t="str">
        <f>IF(AY$25="-","-",AY$25*'3h Losses'!AX35)</f>
        <v>-</v>
      </c>
      <c r="AZ60" s="15" t="str">
        <f>IF(AZ$25="-","-",AZ$25*'3h Losses'!AY35)</f>
        <v>-</v>
      </c>
      <c r="BA60" s="15" t="str">
        <f>IF(BA$25="-","-",BA$25*'3h Losses'!AZ35)</f>
        <v>-</v>
      </c>
      <c r="BB60" s="15" t="str">
        <f>IF(BB$25="-","-",BB$25*'3h Losses'!BA35)</f>
        <v>-</v>
      </c>
      <c r="BC60" s="15" t="str">
        <f>IF(BC$25="-","-",BC$25*'3h Losses'!BB35)</f>
        <v>-</v>
      </c>
      <c r="BD60" s="15" t="str">
        <f>IF(BD$25="-","-",BD$25*'3h Losses'!BC35)</f>
        <v>-</v>
      </c>
      <c r="BE60" s="15" t="str">
        <f>IF(BE$25="-","-",BE$25*'3h Losses'!BD35)</f>
        <v>-</v>
      </c>
      <c r="BF60" s="15" t="str">
        <f>IF(BF$25="-","-",BF$25*'3h Losses'!BE35)</f>
        <v>-</v>
      </c>
    </row>
    <row r="61" spans="1:58">
      <c r="A61" s="14"/>
      <c r="B61" s="383"/>
      <c r="C61" s="380"/>
      <c r="D61" s="380"/>
      <c r="E61" s="108" t="s">
        <v>236</v>
      </c>
      <c r="F61" s="382"/>
      <c r="G61" s="28"/>
      <c r="H61" s="15">
        <f>IF(H$25="-","-",H$25*'3h Losses'!G36)</f>
        <v>0.23484900091505895</v>
      </c>
      <c r="I61" s="15">
        <f>IF(I$25="-","-",I$25*'3h Losses'!H36)</f>
        <v>0.23108286996173097</v>
      </c>
      <c r="J61" s="15">
        <f>IF(J$25="-","-",J$25*'3h Losses'!I36)</f>
        <v>0.2366288588408125</v>
      </c>
      <c r="K61" s="15">
        <f>IF(K$25="-","-",K$25*'3h Losses'!J36)</f>
        <v>0.24688048867591458</v>
      </c>
      <c r="L61" s="15">
        <f>IF(L$25="-","-",L$25*'3h Losses'!K36)</f>
        <v>0.25132433747208105</v>
      </c>
      <c r="M61" s="15">
        <f>IF(M$25="-","-",M$25*'3h Losses'!L36)</f>
        <v>0.24674172580883055</v>
      </c>
      <c r="N61" s="15">
        <f>IF(N$25="-","-",N$25*'3h Losses'!M36)</f>
        <v>0.25637684109288833</v>
      </c>
      <c r="O61" s="15">
        <f>IF(O$25="-","-",O$25*'3h Losses'!N36)</f>
        <v>0.26201421418271381</v>
      </c>
      <c r="P61" s="28"/>
      <c r="Q61" s="15">
        <f>IF(Q$25="-","-",Q$25*'3h Losses'!P36)</f>
        <v>0.26201421418271381</v>
      </c>
      <c r="R61" s="15">
        <f>IF(R$25="-","-",R$25*'3h Losses'!Q36)</f>
        <v>0.270898230238864</v>
      </c>
      <c r="S61" s="15">
        <f>IF(S$25="-","-",S$25*'3h Losses'!R36)</f>
        <v>0.2817783241164053</v>
      </c>
      <c r="T61" s="15">
        <f>IF(T$25="-","-",T$25*'3h Losses'!S36)</f>
        <v>0.29008027898241351</v>
      </c>
      <c r="U61" s="15">
        <f>IF(U$25="-","-",U$25*'3h Losses'!T36)</f>
        <v>0.32765964490846555</v>
      </c>
      <c r="V61" s="15">
        <f>IF(V$25="-","-",V$25*'3h Losses'!U36)</f>
        <v>0.46711756132108251</v>
      </c>
      <c r="W61" s="15">
        <f>IF(W$25="-","-",W$25*'3h Losses'!V36)</f>
        <v>0.4342926266874842</v>
      </c>
      <c r="X61" s="15">
        <f>IF(X$25="-","-",X$25*'3h Losses'!W36)</f>
        <v>0.45421470205238235</v>
      </c>
      <c r="Y61" s="28"/>
      <c r="Z61" s="15">
        <f>IF(X$25="-","-",X$25*'3h Losses'!W36)</f>
        <v>0.45421470205238235</v>
      </c>
      <c r="AA61" s="15">
        <f>IF(AA$25="-","-",AA$25*'3h Losses'!Z36)</f>
        <v>0.43679821699485022</v>
      </c>
      <c r="AB61" s="15">
        <f>IF(AB$25="-","-",AB$25*'3h Losses'!AA36)</f>
        <v>0.49498645987518664</v>
      </c>
      <c r="AC61" s="15">
        <f>IF(AC$25="-","-",AC$25*'3h Losses'!AB36)</f>
        <v>0.49498645987518664</v>
      </c>
      <c r="AD61" s="15">
        <f>IF(AD$25="-","-",AD$25*'3h Losses'!AC36)</f>
        <v>0.45285263021507755</v>
      </c>
      <c r="AE61" s="15">
        <f>IF(AE$25="-","-",AE$25*'3h Losses'!AD36)</f>
        <v>0.45285263021507755</v>
      </c>
      <c r="AF61" s="15">
        <f>IF(AF$25="-","-",AF$25*'3h Losses'!AE36)</f>
        <v>0.49027533804627305</v>
      </c>
      <c r="AG61" s="15">
        <f>IF(AG$25="-","-",AG$25*'3h Losses'!AF36)</f>
        <v>0.49027533804627305</v>
      </c>
      <c r="AH61" s="15">
        <f>IF(AH$25="-","-",AH$25*'3h Losses'!AG36)</f>
        <v>0.45361883932397423</v>
      </c>
      <c r="AI61" s="15" t="str">
        <f>IF(AI$25="-","-",AI$25*'3h Losses'!AH36)</f>
        <v>-</v>
      </c>
      <c r="AJ61" s="15" t="str">
        <f>IF(AJ$25="-","-",AJ$25*'3h Losses'!AI36)</f>
        <v>-</v>
      </c>
      <c r="AK61" s="15" t="str">
        <f>IF(AK$25="-","-",AK$25*'3h Losses'!AJ36)</f>
        <v>-</v>
      </c>
      <c r="AL61" s="15" t="str">
        <f>IF(AL$25="-","-",AL$25*'3h Losses'!AK36)</f>
        <v>-</v>
      </c>
      <c r="AM61" s="15" t="str">
        <f>IF(AM$25="-","-",AM$25*'3h Losses'!AL36)</f>
        <v>-</v>
      </c>
      <c r="AN61" s="15" t="str">
        <f>IF(AN$25="-","-",AN$25*'3h Losses'!AM36)</f>
        <v>-</v>
      </c>
      <c r="AO61" s="15" t="str">
        <f>IF(AO$25="-","-",AO$25*'3h Losses'!AN36)</f>
        <v>-</v>
      </c>
      <c r="AP61" s="15" t="str">
        <f>IF(AP$25="-","-",AP$25*'3h Losses'!AO36)</f>
        <v>-</v>
      </c>
      <c r="AQ61" s="15" t="str">
        <f>IF(AQ$25="-","-",AQ$25*'3h Losses'!AP36)</f>
        <v>-</v>
      </c>
      <c r="AR61" s="15" t="str">
        <f>IF(AR$25="-","-",AR$25*'3h Losses'!AQ36)</f>
        <v>-</v>
      </c>
      <c r="AS61" s="15" t="str">
        <f>IF(AS$25="-","-",AS$25*'3h Losses'!AR36)</f>
        <v>-</v>
      </c>
      <c r="AT61" s="15" t="str">
        <f>IF(AT$25="-","-",AT$25*'3h Losses'!AS36)</f>
        <v>-</v>
      </c>
      <c r="AU61" s="15" t="str">
        <f>IF(AU$25="-","-",AU$25*'3h Losses'!AT36)</f>
        <v>-</v>
      </c>
      <c r="AV61" s="15" t="str">
        <f>IF(AV$25="-","-",AV$25*'3h Losses'!AU36)</f>
        <v>-</v>
      </c>
      <c r="AW61" s="15" t="str">
        <f>IF(AW$25="-","-",AW$25*'3h Losses'!AV36)</f>
        <v>-</v>
      </c>
      <c r="AX61" s="15" t="str">
        <f>IF(AX$25="-","-",AX$25*'3h Losses'!AW36)</f>
        <v>-</v>
      </c>
      <c r="AY61" s="15" t="str">
        <f>IF(AY$25="-","-",AY$25*'3h Losses'!AX36)</f>
        <v>-</v>
      </c>
      <c r="AZ61" s="15" t="str">
        <f>IF(AZ$25="-","-",AZ$25*'3h Losses'!AY36)</f>
        <v>-</v>
      </c>
      <c r="BA61" s="15" t="str">
        <f>IF(BA$25="-","-",BA$25*'3h Losses'!AZ36)</f>
        <v>-</v>
      </c>
      <c r="BB61" s="15" t="str">
        <f>IF(BB$25="-","-",BB$25*'3h Losses'!BA36)</f>
        <v>-</v>
      </c>
      <c r="BC61" s="15" t="str">
        <f>IF(BC$25="-","-",BC$25*'3h Losses'!BB36)</f>
        <v>-</v>
      </c>
      <c r="BD61" s="15" t="str">
        <f>IF(BD$25="-","-",BD$25*'3h Losses'!BC36)</f>
        <v>-</v>
      </c>
      <c r="BE61" s="15" t="str">
        <f>IF(BE$25="-","-",BE$25*'3h Losses'!BD36)</f>
        <v>-</v>
      </c>
      <c r="BF61" s="15" t="str">
        <f>IF(BF$25="-","-",BF$25*'3h Losses'!BE36)</f>
        <v>-</v>
      </c>
    </row>
    <row r="62" spans="1:58">
      <c r="A62" s="14"/>
      <c r="B62" s="383"/>
      <c r="C62" s="380"/>
      <c r="D62" s="380"/>
      <c r="E62" s="108" t="s">
        <v>237</v>
      </c>
      <c r="F62" s="382"/>
      <c r="G62" s="28"/>
      <c r="H62" s="15">
        <f>IF(H$25="-","-",H$25*'3h Losses'!G37)</f>
        <v>0.23706212238647048</v>
      </c>
      <c r="I62" s="15">
        <f>IF(I$25="-","-",I$25*'3h Losses'!H37)</f>
        <v>0.23326050094672576</v>
      </c>
      <c r="J62" s="15">
        <f>IF(J$25="-","-",J$25*'3h Losses'!I37)</f>
        <v>0.23885875296944717</v>
      </c>
      <c r="K62" s="15">
        <f>IF(K$25="-","-",K$25*'3h Losses'!J37)</f>
        <v>0.24920698999477203</v>
      </c>
      <c r="L62" s="15">
        <f>IF(L$25="-","-",L$25*'3h Losses'!K37)</f>
        <v>0.25369271581467795</v>
      </c>
      <c r="M62" s="15">
        <f>IF(M$25="-","-",M$25*'3h Losses'!L37)</f>
        <v>0.24906691948286352</v>
      </c>
      <c r="N62" s="15">
        <f>IF(N$25="-","-",N$25*'3h Losses'!M37)</f>
        <v>0.25771301152790904</v>
      </c>
      <c r="O62" s="15">
        <f>IF(O$25="-","-",O$25*'3h Losses'!N37)</f>
        <v>0.26337976516248923</v>
      </c>
      <c r="P62" s="28"/>
      <c r="Q62" s="15">
        <f>IF(Q$25="-","-",Q$25*'3h Losses'!P37)</f>
        <v>0.26337976516248923</v>
      </c>
      <c r="R62" s="15">
        <f>IF(R$25="-","-",R$25*'3h Losses'!Q37)</f>
        <v>0.2726044942541615</v>
      </c>
      <c r="S62" s="15">
        <f>IF(S$25="-","-",S$25*'3h Losses'!R37)</f>
        <v>0.28237458687424005</v>
      </c>
      <c r="T62" s="15">
        <f>IF(T$25="-","-",T$25*'3h Losses'!S37)</f>
        <v>0.29133156467137383</v>
      </c>
      <c r="U62" s="15">
        <f>IF(U$25="-","-",U$25*'3h Losses'!T37)</f>
        <v>0.32795848624504487</v>
      </c>
      <c r="V62" s="15">
        <f>IF(V$25="-","-",V$25*'3h Losses'!U37)</f>
        <v>0.46710478259388144</v>
      </c>
      <c r="W62" s="15">
        <f>IF(W$25="-","-",W$25*'3h Losses'!V37)</f>
        <v>0.43506752722721925</v>
      </c>
      <c r="X62" s="15">
        <f>IF(X$25="-","-",X$25*'3h Losses'!W37)</f>
        <v>0.45739625422872648</v>
      </c>
      <c r="Y62" s="28"/>
      <c r="Z62" s="15">
        <f>IF(X$25="-","-",X$25*'3h Losses'!W37)</f>
        <v>0.45739625422872648</v>
      </c>
      <c r="AA62" s="15">
        <f>IF(AA$25="-","-",AA$25*'3h Losses'!Z37)</f>
        <v>0.44013826426420088</v>
      </c>
      <c r="AB62" s="15">
        <f>IF(AB$25="-","-",AB$25*'3h Losses'!AA37)</f>
        <v>0.49741070956181244</v>
      </c>
      <c r="AC62" s="15">
        <f>IF(AC$25="-","-",AC$25*'3h Losses'!AB37)</f>
        <v>0.49741070956181244</v>
      </c>
      <c r="AD62" s="15">
        <f>IF(AD$25="-","-",AD$25*'3h Losses'!AC37)</f>
        <v>0.45512077031298026</v>
      </c>
      <c r="AE62" s="15">
        <f>IF(AE$25="-","-",AE$25*'3h Losses'!AD37)</f>
        <v>0.45512077031298026</v>
      </c>
      <c r="AF62" s="15">
        <f>IF(AF$25="-","-",AF$25*'3h Losses'!AE37)</f>
        <v>0.49213271121516189</v>
      </c>
      <c r="AG62" s="15">
        <f>IF(AG$25="-","-",AG$25*'3h Losses'!AF37)</f>
        <v>0.49213271121516189</v>
      </c>
      <c r="AH62" s="15">
        <f>IF(AH$25="-","-",AH$25*'3h Losses'!AG37)</f>
        <v>0.45564935012643709</v>
      </c>
      <c r="AI62" s="15" t="str">
        <f>IF(AI$25="-","-",AI$25*'3h Losses'!AH37)</f>
        <v>-</v>
      </c>
      <c r="AJ62" s="15" t="str">
        <f>IF(AJ$25="-","-",AJ$25*'3h Losses'!AI37)</f>
        <v>-</v>
      </c>
      <c r="AK62" s="15" t="str">
        <f>IF(AK$25="-","-",AK$25*'3h Losses'!AJ37)</f>
        <v>-</v>
      </c>
      <c r="AL62" s="15" t="str">
        <f>IF(AL$25="-","-",AL$25*'3h Losses'!AK37)</f>
        <v>-</v>
      </c>
      <c r="AM62" s="15" t="str">
        <f>IF(AM$25="-","-",AM$25*'3h Losses'!AL37)</f>
        <v>-</v>
      </c>
      <c r="AN62" s="15" t="str">
        <f>IF(AN$25="-","-",AN$25*'3h Losses'!AM37)</f>
        <v>-</v>
      </c>
      <c r="AO62" s="15" t="str">
        <f>IF(AO$25="-","-",AO$25*'3h Losses'!AN37)</f>
        <v>-</v>
      </c>
      <c r="AP62" s="15" t="str">
        <f>IF(AP$25="-","-",AP$25*'3h Losses'!AO37)</f>
        <v>-</v>
      </c>
      <c r="AQ62" s="15" t="str">
        <f>IF(AQ$25="-","-",AQ$25*'3h Losses'!AP37)</f>
        <v>-</v>
      </c>
      <c r="AR62" s="15" t="str">
        <f>IF(AR$25="-","-",AR$25*'3h Losses'!AQ37)</f>
        <v>-</v>
      </c>
      <c r="AS62" s="15" t="str">
        <f>IF(AS$25="-","-",AS$25*'3h Losses'!AR37)</f>
        <v>-</v>
      </c>
      <c r="AT62" s="15" t="str">
        <f>IF(AT$25="-","-",AT$25*'3h Losses'!AS37)</f>
        <v>-</v>
      </c>
      <c r="AU62" s="15" t="str">
        <f>IF(AU$25="-","-",AU$25*'3h Losses'!AT37)</f>
        <v>-</v>
      </c>
      <c r="AV62" s="15" t="str">
        <f>IF(AV$25="-","-",AV$25*'3h Losses'!AU37)</f>
        <v>-</v>
      </c>
      <c r="AW62" s="15" t="str">
        <f>IF(AW$25="-","-",AW$25*'3h Losses'!AV37)</f>
        <v>-</v>
      </c>
      <c r="AX62" s="15" t="str">
        <f>IF(AX$25="-","-",AX$25*'3h Losses'!AW37)</f>
        <v>-</v>
      </c>
      <c r="AY62" s="15" t="str">
        <f>IF(AY$25="-","-",AY$25*'3h Losses'!AX37)</f>
        <v>-</v>
      </c>
      <c r="AZ62" s="15" t="str">
        <f>IF(AZ$25="-","-",AZ$25*'3h Losses'!AY37)</f>
        <v>-</v>
      </c>
      <c r="BA62" s="15" t="str">
        <f>IF(BA$25="-","-",BA$25*'3h Losses'!AZ37)</f>
        <v>-</v>
      </c>
      <c r="BB62" s="15" t="str">
        <f>IF(BB$25="-","-",BB$25*'3h Losses'!BA37)</f>
        <v>-</v>
      </c>
      <c r="BC62" s="15" t="str">
        <f>IF(BC$25="-","-",BC$25*'3h Losses'!BB37)</f>
        <v>-</v>
      </c>
      <c r="BD62" s="15" t="str">
        <f>IF(BD$25="-","-",BD$25*'3h Losses'!BC37)</f>
        <v>-</v>
      </c>
      <c r="BE62" s="15" t="str">
        <f>IF(BE$25="-","-",BE$25*'3h Losses'!BD37)</f>
        <v>-</v>
      </c>
      <c r="BF62" s="15" t="str">
        <f>IF(BF$25="-","-",BF$25*'3h Losses'!BE37)</f>
        <v>-</v>
      </c>
    </row>
    <row r="63" spans="1:58">
      <c r="A63" s="14"/>
      <c r="B63" s="383"/>
      <c r="C63" s="380"/>
      <c r="D63" s="380"/>
      <c r="E63" s="108" t="s">
        <v>238</v>
      </c>
      <c r="F63" s="382"/>
      <c r="G63" s="28"/>
      <c r="H63" s="15">
        <f>IF(H$25="-","-",H$25*'3h Losses'!G38)</f>
        <v>0.23616755728785857</v>
      </c>
      <c r="I63" s="15">
        <f>IF(I$25="-","-",I$25*'3h Losses'!H38)</f>
        <v>0.23238028144590017</v>
      </c>
      <c r="J63" s="15">
        <f>IF(J$25="-","-",J$25*'3h Losses'!I38)</f>
        <v>0.23795740820060179</v>
      </c>
      <c r="K63" s="15">
        <f>IF(K$25="-","-",K$25*'3h Losses'!J38)</f>
        <v>0.24826659566549147</v>
      </c>
      <c r="L63" s="15">
        <f>IF(L$25="-","-",L$25*'3h Losses'!K38)</f>
        <v>0.25273539438747034</v>
      </c>
      <c r="M63" s="15">
        <f>IF(M$25="-","-",M$25*'3h Losses'!L38)</f>
        <v>0.24812705371626534</v>
      </c>
      <c r="N63" s="15">
        <f>IF(N$25="-","-",N$25*'3h Losses'!M38)</f>
        <v>0.25652991549922577</v>
      </c>
      <c r="O63" s="15">
        <f>IF(O$25="-","-",O$25*'3h Losses'!N38)</f>
        <v>0.26217065448409599</v>
      </c>
      <c r="P63" s="28"/>
      <c r="Q63" s="15">
        <f>IF(Q$25="-","-",Q$25*'3h Losses'!P38)</f>
        <v>0.26217065448409599</v>
      </c>
      <c r="R63" s="15">
        <f>IF(R$25="-","-",R$25*'3h Losses'!Q38)</f>
        <v>0.2710599749018956</v>
      </c>
      <c r="S63" s="15">
        <f>IF(S$25="-","-",S$25*'3h Losses'!R38)</f>
        <v>0.28079623394505815</v>
      </c>
      <c r="T63" s="15">
        <f>IF(T$25="-","-",T$25*'3h Losses'!S38)</f>
        <v>0.28816527680267096</v>
      </c>
      <c r="U63" s="15">
        <f>IF(U$25="-","-",U$25*'3h Losses'!T38)</f>
        <v>0.32441680334945766</v>
      </c>
      <c r="V63" s="15">
        <f>IF(V$25="-","-",V$25*'3h Losses'!U38)</f>
        <v>0.46249450729434205</v>
      </c>
      <c r="W63" s="15">
        <f>IF(W$25="-","-",W$25*'3h Losses'!V38)</f>
        <v>0.43076784560141251</v>
      </c>
      <c r="X63" s="15">
        <f>IF(X$25="-","-",X$25*'3h Losses'!W38)</f>
        <v>0.45529731532635193</v>
      </c>
      <c r="Y63" s="28"/>
      <c r="Z63" s="15">
        <f>IF(X$25="-","-",X$25*'3h Losses'!W38)</f>
        <v>0.45529731532635193</v>
      </c>
      <c r="AA63" s="15">
        <f>IF(AA$25="-","-",AA$25*'3h Losses'!Z38)</f>
        <v>0.43795319964660451</v>
      </c>
      <c r="AB63" s="15">
        <f>IF(AB$25="-","-",AB$25*'3h Losses'!AA38)</f>
        <v>0.49483035653525842</v>
      </c>
      <c r="AC63" s="15">
        <f>IF(AC$25="-","-",AC$25*'3h Losses'!AB38)</f>
        <v>0.49483035653525842</v>
      </c>
      <c r="AD63" s="15">
        <f>IF(AD$25="-","-",AD$25*'3h Losses'!AC38)</f>
        <v>0.45268181730945678</v>
      </c>
      <c r="AE63" s="15">
        <f>IF(AE$25="-","-",AE$25*'3h Losses'!AD38)</f>
        <v>0.45268181730945678</v>
      </c>
      <c r="AF63" s="15">
        <f>IF(AF$25="-","-",AF$25*'3h Losses'!AE38)</f>
        <v>0.49199113828018048</v>
      </c>
      <c r="AG63" s="15">
        <f>IF(AG$25="-","-",AG$25*'3h Losses'!AF38)</f>
        <v>0.49199113828018048</v>
      </c>
      <c r="AH63" s="15">
        <f>IF(AH$25="-","-",AH$25*'3h Losses'!AG38)</f>
        <v>0.45558980455487313</v>
      </c>
      <c r="AI63" s="15" t="str">
        <f>IF(AI$25="-","-",AI$25*'3h Losses'!AH38)</f>
        <v>-</v>
      </c>
      <c r="AJ63" s="15" t="str">
        <f>IF(AJ$25="-","-",AJ$25*'3h Losses'!AI38)</f>
        <v>-</v>
      </c>
      <c r="AK63" s="15" t="str">
        <f>IF(AK$25="-","-",AK$25*'3h Losses'!AJ38)</f>
        <v>-</v>
      </c>
      <c r="AL63" s="15" t="str">
        <f>IF(AL$25="-","-",AL$25*'3h Losses'!AK38)</f>
        <v>-</v>
      </c>
      <c r="AM63" s="15" t="str">
        <f>IF(AM$25="-","-",AM$25*'3h Losses'!AL38)</f>
        <v>-</v>
      </c>
      <c r="AN63" s="15" t="str">
        <f>IF(AN$25="-","-",AN$25*'3h Losses'!AM38)</f>
        <v>-</v>
      </c>
      <c r="AO63" s="15" t="str">
        <f>IF(AO$25="-","-",AO$25*'3h Losses'!AN38)</f>
        <v>-</v>
      </c>
      <c r="AP63" s="15" t="str">
        <f>IF(AP$25="-","-",AP$25*'3h Losses'!AO38)</f>
        <v>-</v>
      </c>
      <c r="AQ63" s="15" t="str">
        <f>IF(AQ$25="-","-",AQ$25*'3h Losses'!AP38)</f>
        <v>-</v>
      </c>
      <c r="AR63" s="15" t="str">
        <f>IF(AR$25="-","-",AR$25*'3h Losses'!AQ38)</f>
        <v>-</v>
      </c>
      <c r="AS63" s="15" t="str">
        <f>IF(AS$25="-","-",AS$25*'3h Losses'!AR38)</f>
        <v>-</v>
      </c>
      <c r="AT63" s="15" t="str">
        <f>IF(AT$25="-","-",AT$25*'3h Losses'!AS38)</f>
        <v>-</v>
      </c>
      <c r="AU63" s="15" t="str">
        <f>IF(AU$25="-","-",AU$25*'3h Losses'!AT38)</f>
        <v>-</v>
      </c>
      <c r="AV63" s="15" t="str">
        <f>IF(AV$25="-","-",AV$25*'3h Losses'!AU38)</f>
        <v>-</v>
      </c>
      <c r="AW63" s="15" t="str">
        <f>IF(AW$25="-","-",AW$25*'3h Losses'!AV38)</f>
        <v>-</v>
      </c>
      <c r="AX63" s="15" t="str">
        <f>IF(AX$25="-","-",AX$25*'3h Losses'!AW38)</f>
        <v>-</v>
      </c>
      <c r="AY63" s="15" t="str">
        <f>IF(AY$25="-","-",AY$25*'3h Losses'!AX38)</f>
        <v>-</v>
      </c>
      <c r="AZ63" s="15" t="str">
        <f>IF(AZ$25="-","-",AZ$25*'3h Losses'!AY38)</f>
        <v>-</v>
      </c>
      <c r="BA63" s="15" t="str">
        <f>IF(BA$25="-","-",BA$25*'3h Losses'!AZ38)</f>
        <v>-</v>
      </c>
      <c r="BB63" s="15" t="str">
        <f>IF(BB$25="-","-",BB$25*'3h Losses'!BA38)</f>
        <v>-</v>
      </c>
      <c r="BC63" s="15" t="str">
        <f>IF(BC$25="-","-",BC$25*'3h Losses'!BB38)</f>
        <v>-</v>
      </c>
      <c r="BD63" s="15" t="str">
        <f>IF(BD$25="-","-",BD$25*'3h Losses'!BC38)</f>
        <v>-</v>
      </c>
      <c r="BE63" s="15" t="str">
        <f>IF(BE$25="-","-",BE$25*'3h Losses'!BD38)</f>
        <v>-</v>
      </c>
      <c r="BF63" s="15" t="str">
        <f>IF(BF$25="-","-",BF$25*'3h Losses'!BE38)</f>
        <v>-</v>
      </c>
    </row>
    <row r="64" spans="1:58">
      <c r="A64" s="14"/>
      <c r="B64" s="383"/>
      <c r="C64" s="380"/>
      <c r="D64" s="380"/>
      <c r="E64" s="108" t="s">
        <v>239</v>
      </c>
      <c r="F64" s="382"/>
      <c r="G64" s="28"/>
      <c r="H64" s="15">
        <f>IF(H$25="-","-",H$25*'3h Losses'!G39)</f>
        <v>0.23243659539828693</v>
      </c>
      <c r="I64" s="15">
        <f>IF(I$25="-","-",I$25*'3h Losses'!H39)</f>
        <v>0.22870915072871273</v>
      </c>
      <c r="J64" s="15">
        <f>IF(J$25="-","-",J$25*'3h Losses'!I39)</f>
        <v>0.23419817034620183</v>
      </c>
      <c r="K64" s="15">
        <f>IF(K$25="-","-",K$25*'3h Losses'!J39)</f>
        <v>0.24434449384287477</v>
      </c>
      <c r="L64" s="15">
        <f>IF(L$25="-","-",L$25*'3h Losses'!K39)</f>
        <v>0.24874269473204655</v>
      </c>
      <c r="M64" s="15">
        <f>IF(M$25="-","-",M$25*'3h Losses'!L39)</f>
        <v>0.24420715636957471</v>
      </c>
      <c r="N64" s="15">
        <f>IF(N$25="-","-",N$25*'3h Losses'!M39)</f>
        <v>0.25353859055751321</v>
      </c>
      <c r="O64" s="15">
        <f>IF(O$25="-","-",O$25*'3h Losses'!N39)</f>
        <v>0.2591135544331441</v>
      </c>
      <c r="P64" s="28"/>
      <c r="Q64" s="15">
        <f>IF(Q$25="-","-",Q$25*'3h Losses'!P39)</f>
        <v>0.2591135544331441</v>
      </c>
      <c r="R64" s="15">
        <f>IF(R$25="-","-",R$25*'3h Losses'!Q39)</f>
        <v>0.26938575535567505</v>
      </c>
      <c r="S64" s="15">
        <f>IF(S$25="-","-",S$25*'3h Losses'!R39)</f>
        <v>0.27906549438865802</v>
      </c>
      <c r="T64" s="15">
        <f>IF(T$25="-","-",T$25*'3h Losses'!S39)</f>
        <v>0.28728752192161272</v>
      </c>
      <c r="U64" s="15">
        <f>IF(U$25="-","-",U$25*'3h Losses'!T39)</f>
        <v>0.32342628809569557</v>
      </c>
      <c r="V64" s="15">
        <f>IF(V$25="-","-",V$25*'3h Losses'!U39)</f>
        <v>0.45968668060245504</v>
      </c>
      <c r="W64" s="15">
        <f>IF(W$25="-","-",W$25*'3h Losses'!V39)</f>
        <v>0.42815323965160573</v>
      </c>
      <c r="X64" s="15">
        <f>IF(X$25="-","-",X$25*'3h Losses'!W39)</f>
        <v>0.4477936861706357</v>
      </c>
      <c r="Y64" s="28"/>
      <c r="Z64" s="15">
        <f>IF(X$25="-","-",X$25*'3h Losses'!W39)</f>
        <v>0.4477936861706357</v>
      </c>
      <c r="AA64" s="15">
        <f>IF(AA$25="-","-",AA$25*'3h Losses'!Z39)</f>
        <v>0.43072853387832333</v>
      </c>
      <c r="AB64" s="15">
        <f>IF(AB$25="-","-",AB$25*'3h Losses'!AA39)</f>
        <v>0.48621587288087192</v>
      </c>
      <c r="AC64" s="15">
        <f>IF(AC$25="-","-",AC$25*'3h Losses'!AB39)</f>
        <v>0.48621587288087192</v>
      </c>
      <c r="AD64" s="15">
        <f>IF(AD$25="-","-",AD$25*'3h Losses'!AC39)</f>
        <v>0.44479626212895218</v>
      </c>
      <c r="AE64" s="15">
        <f>IF(AE$25="-","-",AE$25*'3h Losses'!AD39)</f>
        <v>0.44479626212895218</v>
      </c>
      <c r="AF64" s="15">
        <f>IF(AF$25="-","-",AF$25*'3h Losses'!AE39)</f>
        <v>0.48155321008827845</v>
      </c>
      <c r="AG64" s="15">
        <f>IF(AG$25="-","-",AG$25*'3h Losses'!AF39)</f>
        <v>0.48155321008827845</v>
      </c>
      <c r="AH64" s="15">
        <f>IF(AH$25="-","-",AH$25*'3h Losses'!AG39)</f>
        <v>0.44593626804543152</v>
      </c>
      <c r="AI64" s="15" t="str">
        <f>IF(AI$25="-","-",AI$25*'3h Losses'!AH39)</f>
        <v>-</v>
      </c>
      <c r="AJ64" s="15" t="str">
        <f>IF(AJ$25="-","-",AJ$25*'3h Losses'!AI39)</f>
        <v>-</v>
      </c>
      <c r="AK64" s="15" t="str">
        <f>IF(AK$25="-","-",AK$25*'3h Losses'!AJ39)</f>
        <v>-</v>
      </c>
      <c r="AL64" s="15" t="str">
        <f>IF(AL$25="-","-",AL$25*'3h Losses'!AK39)</f>
        <v>-</v>
      </c>
      <c r="AM64" s="15" t="str">
        <f>IF(AM$25="-","-",AM$25*'3h Losses'!AL39)</f>
        <v>-</v>
      </c>
      <c r="AN64" s="15" t="str">
        <f>IF(AN$25="-","-",AN$25*'3h Losses'!AM39)</f>
        <v>-</v>
      </c>
      <c r="AO64" s="15" t="str">
        <f>IF(AO$25="-","-",AO$25*'3h Losses'!AN39)</f>
        <v>-</v>
      </c>
      <c r="AP64" s="15" t="str">
        <f>IF(AP$25="-","-",AP$25*'3h Losses'!AO39)</f>
        <v>-</v>
      </c>
      <c r="AQ64" s="15" t="str">
        <f>IF(AQ$25="-","-",AQ$25*'3h Losses'!AP39)</f>
        <v>-</v>
      </c>
      <c r="AR64" s="15" t="str">
        <f>IF(AR$25="-","-",AR$25*'3h Losses'!AQ39)</f>
        <v>-</v>
      </c>
      <c r="AS64" s="15" t="str">
        <f>IF(AS$25="-","-",AS$25*'3h Losses'!AR39)</f>
        <v>-</v>
      </c>
      <c r="AT64" s="15" t="str">
        <f>IF(AT$25="-","-",AT$25*'3h Losses'!AS39)</f>
        <v>-</v>
      </c>
      <c r="AU64" s="15" t="str">
        <f>IF(AU$25="-","-",AU$25*'3h Losses'!AT39)</f>
        <v>-</v>
      </c>
      <c r="AV64" s="15" t="str">
        <f>IF(AV$25="-","-",AV$25*'3h Losses'!AU39)</f>
        <v>-</v>
      </c>
      <c r="AW64" s="15" t="str">
        <f>IF(AW$25="-","-",AW$25*'3h Losses'!AV39)</f>
        <v>-</v>
      </c>
      <c r="AX64" s="15" t="str">
        <f>IF(AX$25="-","-",AX$25*'3h Losses'!AW39)</f>
        <v>-</v>
      </c>
      <c r="AY64" s="15" t="str">
        <f>IF(AY$25="-","-",AY$25*'3h Losses'!AX39)</f>
        <v>-</v>
      </c>
      <c r="AZ64" s="15" t="str">
        <f>IF(AZ$25="-","-",AZ$25*'3h Losses'!AY39)</f>
        <v>-</v>
      </c>
      <c r="BA64" s="15" t="str">
        <f>IF(BA$25="-","-",BA$25*'3h Losses'!AZ39)</f>
        <v>-</v>
      </c>
      <c r="BB64" s="15" t="str">
        <f>IF(BB$25="-","-",BB$25*'3h Losses'!BA39)</f>
        <v>-</v>
      </c>
      <c r="BC64" s="15" t="str">
        <f>IF(BC$25="-","-",BC$25*'3h Losses'!BB39)</f>
        <v>-</v>
      </c>
      <c r="BD64" s="15" t="str">
        <f>IF(BD$25="-","-",BD$25*'3h Losses'!BC39)</f>
        <v>-</v>
      </c>
      <c r="BE64" s="15" t="str">
        <f>IF(BE$25="-","-",BE$25*'3h Losses'!BD39)</f>
        <v>-</v>
      </c>
      <c r="BF64" s="15" t="str">
        <f>IF(BF$25="-","-",BF$25*'3h Losses'!BE39)</f>
        <v>-</v>
      </c>
    </row>
    <row r="65" spans="1:58">
      <c r="A65" s="14"/>
      <c r="B65" s="383"/>
      <c r="C65" s="380"/>
      <c r="D65" s="380"/>
      <c r="E65" s="108" t="s">
        <v>240</v>
      </c>
      <c r="F65" s="382"/>
      <c r="G65" s="28"/>
      <c r="H65" s="15">
        <f>IF(H$25="-","-",H$25*'3h Losses'!G40)</f>
        <v>0.24049028895665642</v>
      </c>
      <c r="I65" s="15">
        <f>IF(I$25="-","-",I$25*'3h Losses'!H40)</f>
        <v>0.2366336920893696</v>
      </c>
      <c r="J65" s="15">
        <f>IF(J$25="-","-",J$25*'3h Losses'!I40)</f>
        <v>0.24231290069951444</v>
      </c>
      <c r="K65" s="15">
        <f>IF(K$25="-","-",K$25*'3h Losses'!J40)</f>
        <v>0.25281078407016622</v>
      </c>
      <c r="L65" s="15">
        <f>IF(L$25="-","-",L$25*'3h Losses'!K40)</f>
        <v>0.25736137818342925</v>
      </c>
      <c r="M65" s="15">
        <f>IF(M$25="-","-",M$25*'3h Losses'!L40)</f>
        <v>0.25266868799195652</v>
      </c>
      <c r="N65" s="15">
        <f>IF(N$25="-","-",N$25*'3h Losses'!M40)</f>
        <v>0.26025365716272586</v>
      </c>
      <c r="O65" s="15">
        <f>IF(O$25="-","-",O$25*'3h Losses'!N40)</f>
        <v>0.26597627609025315</v>
      </c>
      <c r="P65" s="28"/>
      <c r="Q65" s="15">
        <f>IF(Q$25="-","-",Q$25*'3h Losses'!P40)</f>
        <v>0.26597627609025315</v>
      </c>
      <c r="R65" s="15">
        <f>IF(R$25="-","-",R$25*'3h Losses'!Q40)</f>
        <v>0.27490807058108635</v>
      </c>
      <c r="S65" s="15">
        <f>IF(S$25="-","-",S$25*'3h Losses'!R40)</f>
        <v>0.28476718966720344</v>
      </c>
      <c r="T65" s="15">
        <f>IF(T$25="-","-",T$25*'3h Losses'!S40)</f>
        <v>0.29470619444540397</v>
      </c>
      <c r="U65" s="15">
        <f>IF(U$25="-","-",U$25*'3h Losses'!T40)</f>
        <v>0.33175691939879814</v>
      </c>
      <c r="V65" s="15">
        <f>IF(V$25="-","-",V$25*'3h Losses'!U40)</f>
        <v>0.47349402094597154</v>
      </c>
      <c r="W65" s="15">
        <f>IF(W$25="-","-",W$25*'3h Losses'!V40)</f>
        <v>0.44099947114063509</v>
      </c>
      <c r="X65" s="15">
        <f>IF(X$25="-","-",X$25*'3h Losses'!W40)</f>
        <v>0.46271158252300559</v>
      </c>
      <c r="Y65" s="28"/>
      <c r="Z65" s="15">
        <f>IF(X$25="-","-",X$25*'3h Losses'!W40)</f>
        <v>0.46271158252300559</v>
      </c>
      <c r="AA65" s="15">
        <f>IF(AA$25="-","-",AA$25*'3h Losses'!Z40)</f>
        <v>0.44524816415103691</v>
      </c>
      <c r="AB65" s="15">
        <f>IF(AB$25="-","-",AB$25*'3h Losses'!AA40)</f>
        <v>0.50307272099235822</v>
      </c>
      <c r="AC65" s="15">
        <f>IF(AC$25="-","-",AC$25*'3h Losses'!AB40)</f>
        <v>0.50307272099235822</v>
      </c>
      <c r="AD65" s="15">
        <f>IF(AD$25="-","-",AD$25*'3h Losses'!AC40)</f>
        <v>0.46030768426491059</v>
      </c>
      <c r="AE65" s="15">
        <f>IF(AE$25="-","-",AE$25*'3h Losses'!AD40)</f>
        <v>0.46030768426491059</v>
      </c>
      <c r="AF65" s="15">
        <f>IF(AF$25="-","-",AF$25*'3h Losses'!AE40)</f>
        <v>0.49834646074837424</v>
      </c>
      <c r="AG65" s="15">
        <f>IF(AG$25="-","-",AG$25*'3h Losses'!AF40)</f>
        <v>0.49834646074837424</v>
      </c>
      <c r="AH65" s="15">
        <f>IF(AH$25="-","-",AH$25*'3h Losses'!AG40)</f>
        <v>0.46579649567955633</v>
      </c>
      <c r="AI65" s="15" t="str">
        <f>IF(AI$25="-","-",AI$25*'3h Losses'!AH40)</f>
        <v>-</v>
      </c>
      <c r="AJ65" s="15" t="str">
        <f>IF(AJ$25="-","-",AJ$25*'3h Losses'!AI40)</f>
        <v>-</v>
      </c>
      <c r="AK65" s="15" t="str">
        <f>IF(AK$25="-","-",AK$25*'3h Losses'!AJ40)</f>
        <v>-</v>
      </c>
      <c r="AL65" s="15" t="str">
        <f>IF(AL$25="-","-",AL$25*'3h Losses'!AK40)</f>
        <v>-</v>
      </c>
      <c r="AM65" s="15" t="str">
        <f>IF(AM$25="-","-",AM$25*'3h Losses'!AL40)</f>
        <v>-</v>
      </c>
      <c r="AN65" s="15" t="str">
        <f>IF(AN$25="-","-",AN$25*'3h Losses'!AM40)</f>
        <v>-</v>
      </c>
      <c r="AO65" s="15" t="str">
        <f>IF(AO$25="-","-",AO$25*'3h Losses'!AN40)</f>
        <v>-</v>
      </c>
      <c r="AP65" s="15" t="str">
        <f>IF(AP$25="-","-",AP$25*'3h Losses'!AO40)</f>
        <v>-</v>
      </c>
      <c r="AQ65" s="15" t="str">
        <f>IF(AQ$25="-","-",AQ$25*'3h Losses'!AP40)</f>
        <v>-</v>
      </c>
      <c r="AR65" s="15" t="str">
        <f>IF(AR$25="-","-",AR$25*'3h Losses'!AQ40)</f>
        <v>-</v>
      </c>
      <c r="AS65" s="15" t="str">
        <f>IF(AS$25="-","-",AS$25*'3h Losses'!AR40)</f>
        <v>-</v>
      </c>
      <c r="AT65" s="15" t="str">
        <f>IF(AT$25="-","-",AT$25*'3h Losses'!AS40)</f>
        <v>-</v>
      </c>
      <c r="AU65" s="15" t="str">
        <f>IF(AU$25="-","-",AU$25*'3h Losses'!AT40)</f>
        <v>-</v>
      </c>
      <c r="AV65" s="15" t="str">
        <f>IF(AV$25="-","-",AV$25*'3h Losses'!AU40)</f>
        <v>-</v>
      </c>
      <c r="AW65" s="15" t="str">
        <f>IF(AW$25="-","-",AW$25*'3h Losses'!AV40)</f>
        <v>-</v>
      </c>
      <c r="AX65" s="15" t="str">
        <f>IF(AX$25="-","-",AX$25*'3h Losses'!AW40)</f>
        <v>-</v>
      </c>
      <c r="AY65" s="15" t="str">
        <f>IF(AY$25="-","-",AY$25*'3h Losses'!AX40)</f>
        <v>-</v>
      </c>
      <c r="AZ65" s="15" t="str">
        <f>IF(AZ$25="-","-",AZ$25*'3h Losses'!AY40)</f>
        <v>-</v>
      </c>
      <c r="BA65" s="15" t="str">
        <f>IF(BA$25="-","-",BA$25*'3h Losses'!AZ40)</f>
        <v>-</v>
      </c>
      <c r="BB65" s="15" t="str">
        <f>IF(BB$25="-","-",BB$25*'3h Losses'!BA40)</f>
        <v>-</v>
      </c>
      <c r="BC65" s="15" t="str">
        <f>IF(BC$25="-","-",BC$25*'3h Losses'!BB40)</f>
        <v>-</v>
      </c>
      <c r="BD65" s="15" t="str">
        <f>IF(BD$25="-","-",BD$25*'3h Losses'!BC40)</f>
        <v>-</v>
      </c>
      <c r="BE65" s="15" t="str">
        <f>IF(BE$25="-","-",BE$25*'3h Losses'!BD40)</f>
        <v>-</v>
      </c>
      <c r="BF65" s="15" t="str">
        <f>IF(BF$25="-","-",BF$25*'3h Losses'!BE40)</f>
        <v>-</v>
      </c>
    </row>
    <row r="66" spans="1:58">
      <c r="A66" s="14"/>
      <c r="B66" s="383"/>
      <c r="C66" s="380"/>
      <c r="D66" s="380"/>
      <c r="E66" s="108" t="s">
        <v>241</v>
      </c>
      <c r="F66" s="382"/>
      <c r="G66" s="28"/>
      <c r="H66" s="15">
        <f>IF(H$25="-","-",H$25*'3h Losses'!G41)</f>
        <v>0.23890290236514852</v>
      </c>
      <c r="I66" s="15">
        <f>IF(I$25="-","-",I$25*'3h Losses'!H41)</f>
        <v>0.23507176145361999</v>
      </c>
      <c r="J66" s="15">
        <f>IF(J$25="-","-",J$25*'3h Losses'!I41)</f>
        <v>0.24071348372850687</v>
      </c>
      <c r="K66" s="15">
        <f>IF(K$25="-","-",K$25*'3h Losses'!J41)</f>
        <v>0.25114207449123638</v>
      </c>
      <c r="L66" s="15">
        <f>IF(L$25="-","-",L$25*'3h Losses'!K41)</f>
        <v>0.25566263183207866</v>
      </c>
      <c r="M66" s="15">
        <f>IF(M$25="-","-",M$25*'3h Losses'!L41)</f>
        <v>0.25100091633617627</v>
      </c>
      <c r="N66" s="15">
        <f>IF(N$25="-","-",N$25*'3h Losses'!M41)</f>
        <v>0.26271887660396215</v>
      </c>
      <c r="O66" s="15">
        <f>IF(O$25="-","-",O$25*'3h Losses'!N41)</f>
        <v>0.26849570230648245</v>
      </c>
      <c r="P66" s="28"/>
      <c r="Q66" s="15">
        <f>IF(Q$25="-","-",Q$25*'3h Losses'!P41)</f>
        <v>0.26849570230648245</v>
      </c>
      <c r="R66" s="15">
        <f>IF(R$25="-","-",R$25*'3h Losses'!Q41)</f>
        <v>0.27754097352191653</v>
      </c>
      <c r="S66" s="15">
        <f>IF(S$25="-","-",S$25*'3h Losses'!R41)</f>
        <v>0.28748435411015266</v>
      </c>
      <c r="T66" s="15">
        <f>IF(T$25="-","-",T$25*'3h Losses'!S41)</f>
        <v>0.29611408640493242</v>
      </c>
      <c r="U66" s="15">
        <f>IF(U$25="-","-",U$25*'3h Losses'!T41)</f>
        <v>0.33333203960624824</v>
      </c>
      <c r="V66" s="15">
        <f>IF(V$25="-","-",V$25*'3h Losses'!U41)</f>
        <v>0.475621086248736</v>
      </c>
      <c r="W66" s="15">
        <f>IF(W$25="-","-",W$25*'3h Losses'!V41)</f>
        <v>0.44297395998486522</v>
      </c>
      <c r="X66" s="15">
        <f>IF(X$25="-","-",X$25*'3h Losses'!W41)</f>
        <v>0.46584220925025033</v>
      </c>
      <c r="Y66" s="28"/>
      <c r="Z66" s="15">
        <f>IF(X$25="-","-",X$25*'3h Losses'!W41)</f>
        <v>0.46584220925025033</v>
      </c>
      <c r="AA66" s="15">
        <f>IF(AA$25="-","-",AA$25*'3h Losses'!Z41)</f>
        <v>0.44831409068063327</v>
      </c>
      <c r="AB66" s="15">
        <f>IF(AB$25="-","-",AB$25*'3h Losses'!AA41)</f>
        <v>0.50659314558745783</v>
      </c>
      <c r="AC66" s="15">
        <f>IF(AC$25="-","-",AC$25*'3h Losses'!AB41)</f>
        <v>0.50659314558745783</v>
      </c>
      <c r="AD66" s="15">
        <f>IF(AD$25="-","-",AD$25*'3h Losses'!AC41)</f>
        <v>0.46355892600529686</v>
      </c>
      <c r="AE66" s="15">
        <f>IF(AE$25="-","-",AE$25*'3h Losses'!AD41)</f>
        <v>0.46355892600529686</v>
      </c>
      <c r="AF66" s="15">
        <f>IF(AF$25="-","-",AF$25*'3h Losses'!AE41)</f>
        <v>0.50369680972565367</v>
      </c>
      <c r="AG66" s="15">
        <f>IF(AG$25="-","-",AG$25*'3h Losses'!AF41)</f>
        <v>0.50369680972565367</v>
      </c>
      <c r="AH66" s="15">
        <f>IF(AH$25="-","-",AH$25*'3h Losses'!AG41)</f>
        <v>0.46638296574356475</v>
      </c>
      <c r="AI66" s="15" t="str">
        <f>IF(AI$25="-","-",AI$25*'3h Losses'!AH41)</f>
        <v>-</v>
      </c>
      <c r="AJ66" s="15" t="str">
        <f>IF(AJ$25="-","-",AJ$25*'3h Losses'!AI41)</f>
        <v>-</v>
      </c>
      <c r="AK66" s="15" t="str">
        <f>IF(AK$25="-","-",AK$25*'3h Losses'!AJ41)</f>
        <v>-</v>
      </c>
      <c r="AL66" s="15" t="str">
        <f>IF(AL$25="-","-",AL$25*'3h Losses'!AK41)</f>
        <v>-</v>
      </c>
      <c r="AM66" s="15" t="str">
        <f>IF(AM$25="-","-",AM$25*'3h Losses'!AL41)</f>
        <v>-</v>
      </c>
      <c r="AN66" s="15" t="str">
        <f>IF(AN$25="-","-",AN$25*'3h Losses'!AM41)</f>
        <v>-</v>
      </c>
      <c r="AO66" s="15" t="str">
        <f>IF(AO$25="-","-",AO$25*'3h Losses'!AN41)</f>
        <v>-</v>
      </c>
      <c r="AP66" s="15" t="str">
        <f>IF(AP$25="-","-",AP$25*'3h Losses'!AO41)</f>
        <v>-</v>
      </c>
      <c r="AQ66" s="15" t="str">
        <f>IF(AQ$25="-","-",AQ$25*'3h Losses'!AP41)</f>
        <v>-</v>
      </c>
      <c r="AR66" s="15" t="str">
        <f>IF(AR$25="-","-",AR$25*'3h Losses'!AQ41)</f>
        <v>-</v>
      </c>
      <c r="AS66" s="15" t="str">
        <f>IF(AS$25="-","-",AS$25*'3h Losses'!AR41)</f>
        <v>-</v>
      </c>
      <c r="AT66" s="15" t="str">
        <f>IF(AT$25="-","-",AT$25*'3h Losses'!AS41)</f>
        <v>-</v>
      </c>
      <c r="AU66" s="15" t="str">
        <f>IF(AU$25="-","-",AU$25*'3h Losses'!AT41)</f>
        <v>-</v>
      </c>
      <c r="AV66" s="15" t="str">
        <f>IF(AV$25="-","-",AV$25*'3h Losses'!AU41)</f>
        <v>-</v>
      </c>
      <c r="AW66" s="15" t="str">
        <f>IF(AW$25="-","-",AW$25*'3h Losses'!AV41)</f>
        <v>-</v>
      </c>
      <c r="AX66" s="15" t="str">
        <f>IF(AX$25="-","-",AX$25*'3h Losses'!AW41)</f>
        <v>-</v>
      </c>
      <c r="AY66" s="15" t="str">
        <f>IF(AY$25="-","-",AY$25*'3h Losses'!AX41)</f>
        <v>-</v>
      </c>
      <c r="AZ66" s="15" t="str">
        <f>IF(AZ$25="-","-",AZ$25*'3h Losses'!AY41)</f>
        <v>-</v>
      </c>
      <c r="BA66" s="15" t="str">
        <f>IF(BA$25="-","-",BA$25*'3h Losses'!AZ41)</f>
        <v>-</v>
      </c>
      <c r="BB66" s="15" t="str">
        <f>IF(BB$25="-","-",BB$25*'3h Losses'!BA41)</f>
        <v>-</v>
      </c>
      <c r="BC66" s="15" t="str">
        <f>IF(BC$25="-","-",BC$25*'3h Losses'!BB41)</f>
        <v>-</v>
      </c>
      <c r="BD66" s="15" t="str">
        <f>IF(BD$25="-","-",BD$25*'3h Losses'!BC41)</f>
        <v>-</v>
      </c>
      <c r="BE66" s="15" t="str">
        <f>IF(BE$25="-","-",BE$25*'3h Losses'!BD41)</f>
        <v>-</v>
      </c>
      <c r="BF66" s="15" t="str">
        <f>IF(BF$25="-","-",BF$25*'3h Losses'!BE41)</f>
        <v>-</v>
      </c>
    </row>
    <row r="67" spans="1:58">
      <c r="A67" s="14"/>
      <c r="B67" s="383"/>
      <c r="C67" s="381"/>
      <c r="D67" s="381"/>
      <c r="E67" s="108" t="s">
        <v>242</v>
      </c>
      <c r="F67" s="382"/>
      <c r="G67" s="28"/>
      <c r="H67" s="15">
        <f>IF(H$25="-","-",H$25*'3h Losses'!G42)</f>
        <v>0.23960351316763673</v>
      </c>
      <c r="I67" s="15">
        <f>IF(I$25="-","-",I$25*'3h Losses'!H42)</f>
        <v>0.23576113698570378</v>
      </c>
      <c r="J67" s="15">
        <f>IF(J$25="-","-",J$25*'3h Losses'!I42)</f>
        <v>0.24141940427336067</v>
      </c>
      <c r="K67" s="15">
        <f>IF(K$25="-","-",K$25*'3h Losses'!J42)</f>
        <v>0.25187857810256098</v>
      </c>
      <c r="L67" s="15">
        <f>IF(L$25="-","-",L$25*'3h Losses'!K42)</f>
        <v>0.25641239250840708</v>
      </c>
      <c r="M67" s="15">
        <f>IF(M$25="-","-",M$25*'3h Losses'!L42)</f>
        <v>0.25173700598464266</v>
      </c>
      <c r="N67" s="15">
        <f>IF(N$25="-","-",N$25*'3h Losses'!M42)</f>
        <v>0.26229725387908037</v>
      </c>
      <c r="O67" s="15">
        <f>IF(O$25="-","-",O$25*'3h Losses'!N42)</f>
        <v>0.26806480867946619</v>
      </c>
      <c r="P67" s="28"/>
      <c r="Q67" s="15">
        <f>IF(Q$25="-","-",Q$25*'3h Losses'!P42)</f>
        <v>0.26806480867946619</v>
      </c>
      <c r="R67" s="15">
        <f>IF(R$25="-","-",R$25*'3h Losses'!Q42)</f>
        <v>0.27715397993616947</v>
      </c>
      <c r="S67" s="15">
        <f>IF(S$25="-","-",S$25*'3h Losses'!R42)</f>
        <v>0.28583237338814671</v>
      </c>
      <c r="T67" s="15">
        <f>IF(T$25="-","-",T$25*'3h Losses'!S42)</f>
        <v>0.29425377155833421</v>
      </c>
      <c r="U67" s="15">
        <f>IF(U$25="-","-",U$25*'3h Losses'!T42)</f>
        <v>0.3341967143639975</v>
      </c>
      <c r="V67" s="15">
        <f>IF(V$25="-","-",V$25*'3h Losses'!U42)</f>
        <v>0.47643692667383336</v>
      </c>
      <c r="W67" s="15">
        <f>IF(W$25="-","-",W$25*'3h Losses'!V42)</f>
        <v>0.44653499531864999</v>
      </c>
      <c r="X67" s="15">
        <f>IF(X$25="-","-",X$25*'3h Losses'!W42)</f>
        <v>0.46701865836781348</v>
      </c>
      <c r="Y67" s="28"/>
      <c r="Z67" s="15">
        <f>IF(X$25="-","-",X$25*'3h Losses'!W42)</f>
        <v>0.46701865836781348</v>
      </c>
      <c r="AA67" s="15">
        <f>IF(AA$25="-","-",AA$25*'3h Losses'!Z42)</f>
        <v>0.44683215524525038</v>
      </c>
      <c r="AB67" s="15">
        <f>IF(AB$25="-","-",AB$25*'3h Losses'!AA42)</f>
        <v>0.50486242564237749</v>
      </c>
      <c r="AC67" s="15">
        <f>IF(AC$25="-","-",AC$25*'3h Losses'!AB42)</f>
        <v>0.50486242564237749</v>
      </c>
      <c r="AD67" s="15">
        <f>IF(AD$25="-","-",AD$25*'3h Losses'!AC42)</f>
        <v>0.46183259717343994</v>
      </c>
      <c r="AE67" s="15">
        <f>IF(AE$25="-","-",AE$25*'3h Losses'!AD42)</f>
        <v>0.46183259717343994</v>
      </c>
      <c r="AF67" s="15">
        <f>IF(AF$25="-","-",AF$25*'3h Losses'!AE42)</f>
        <v>0.49999738897940882</v>
      </c>
      <c r="AG67" s="15">
        <f>IF(AG$25="-","-",AG$25*'3h Losses'!AF42)</f>
        <v>0.49999738897940882</v>
      </c>
      <c r="AH67" s="15">
        <f>IF(AH$25="-","-",AH$25*'3h Losses'!AG42)</f>
        <v>0.46301717989701102</v>
      </c>
      <c r="AI67" s="15" t="str">
        <f>IF(AI$25="-","-",AI$25*'3h Losses'!AH42)</f>
        <v>-</v>
      </c>
      <c r="AJ67" s="15" t="str">
        <f>IF(AJ$25="-","-",AJ$25*'3h Losses'!AI42)</f>
        <v>-</v>
      </c>
      <c r="AK67" s="15" t="str">
        <f>IF(AK$25="-","-",AK$25*'3h Losses'!AJ42)</f>
        <v>-</v>
      </c>
      <c r="AL67" s="15" t="str">
        <f>IF(AL$25="-","-",AL$25*'3h Losses'!AK42)</f>
        <v>-</v>
      </c>
      <c r="AM67" s="15" t="str">
        <f>IF(AM$25="-","-",AM$25*'3h Losses'!AL42)</f>
        <v>-</v>
      </c>
      <c r="AN67" s="15" t="str">
        <f>IF(AN$25="-","-",AN$25*'3h Losses'!AM42)</f>
        <v>-</v>
      </c>
      <c r="AO67" s="15" t="str">
        <f>IF(AO$25="-","-",AO$25*'3h Losses'!AN42)</f>
        <v>-</v>
      </c>
      <c r="AP67" s="15" t="str">
        <f>IF(AP$25="-","-",AP$25*'3h Losses'!AO42)</f>
        <v>-</v>
      </c>
      <c r="AQ67" s="15" t="str">
        <f>IF(AQ$25="-","-",AQ$25*'3h Losses'!AP42)</f>
        <v>-</v>
      </c>
      <c r="AR67" s="15" t="str">
        <f>IF(AR$25="-","-",AR$25*'3h Losses'!AQ42)</f>
        <v>-</v>
      </c>
      <c r="AS67" s="15" t="str">
        <f>IF(AS$25="-","-",AS$25*'3h Losses'!AR42)</f>
        <v>-</v>
      </c>
      <c r="AT67" s="15" t="str">
        <f>IF(AT$25="-","-",AT$25*'3h Losses'!AS42)</f>
        <v>-</v>
      </c>
      <c r="AU67" s="15" t="str">
        <f>IF(AU$25="-","-",AU$25*'3h Losses'!AT42)</f>
        <v>-</v>
      </c>
      <c r="AV67" s="15" t="str">
        <f>IF(AV$25="-","-",AV$25*'3h Losses'!AU42)</f>
        <v>-</v>
      </c>
      <c r="AW67" s="15" t="str">
        <f>IF(AW$25="-","-",AW$25*'3h Losses'!AV42)</f>
        <v>-</v>
      </c>
      <c r="AX67" s="15" t="str">
        <f>IF(AX$25="-","-",AX$25*'3h Losses'!AW42)</f>
        <v>-</v>
      </c>
      <c r="AY67" s="15" t="str">
        <f>IF(AY$25="-","-",AY$25*'3h Losses'!AX42)</f>
        <v>-</v>
      </c>
      <c r="AZ67" s="15" t="str">
        <f>IF(AZ$25="-","-",AZ$25*'3h Losses'!AY42)</f>
        <v>-</v>
      </c>
      <c r="BA67" s="15" t="str">
        <f>IF(BA$25="-","-",BA$25*'3h Losses'!AZ42)</f>
        <v>-</v>
      </c>
      <c r="BB67" s="15" t="str">
        <f>IF(BB$25="-","-",BB$25*'3h Losses'!BA42)</f>
        <v>-</v>
      </c>
      <c r="BC67" s="15" t="str">
        <f>IF(BC$25="-","-",BC$25*'3h Losses'!BB42)</f>
        <v>-</v>
      </c>
      <c r="BD67" s="15" t="str">
        <f>IF(BD$25="-","-",BD$25*'3h Losses'!BC42)</f>
        <v>-</v>
      </c>
      <c r="BE67" s="15" t="str">
        <f>IF(BE$25="-","-",BE$25*'3h Losses'!BD42)</f>
        <v>-</v>
      </c>
      <c r="BF67" s="15" t="str">
        <f>IF(BF$25="-","-",BF$25*'3h Losses'!BE42)</f>
        <v>-</v>
      </c>
    </row>
    <row r="68" spans="1:58" s="14" customFormat="1"/>
    <row r="69" spans="1:58" s="14" customFormat="1"/>
    <row r="70" spans="1:58" s="14" customFormat="1" hidden="1"/>
    <row r="81" spans="5:8"/>
    <row r="82" spans="5:8"/>
    <row r="93" spans="5:8" s="14" customFormat="1" hidden="1"/>
    <row r="94" spans="5:8" s="14" customFormat="1" hidden="1"/>
    <row r="95" spans="5:8" hidden="1">
      <c r="E95" s="14"/>
      <c r="F95" s="14"/>
      <c r="H95" s="14"/>
    </row>
    <row r="96" spans="5:8"/>
  </sheetData>
  <mergeCells count="38">
    <mergeCell ref="C40:C67"/>
    <mergeCell ref="C22:D22"/>
    <mergeCell ref="F40:F67"/>
    <mergeCell ref="B40:B53"/>
    <mergeCell ref="D40:D67"/>
    <mergeCell ref="F34:F35"/>
    <mergeCell ref="B54:B67"/>
    <mergeCell ref="B34:B39"/>
    <mergeCell ref="C34:C39"/>
    <mergeCell ref="B21:B26"/>
    <mergeCell ref="C18:D18"/>
    <mergeCell ref="C17:D17"/>
    <mergeCell ref="C16:D16"/>
    <mergeCell ref="C9:D14"/>
    <mergeCell ref="B3:J3"/>
    <mergeCell ref="B9:B14"/>
    <mergeCell ref="E9:E14"/>
    <mergeCell ref="H10:O10"/>
    <mergeCell ref="C15:D15"/>
    <mergeCell ref="F9:F10"/>
    <mergeCell ref="H9:O9"/>
    <mergeCell ref="B15:B20"/>
    <mergeCell ref="H35:O35"/>
    <mergeCell ref="C29:D29"/>
    <mergeCell ref="B27:B29"/>
    <mergeCell ref="F15:F29"/>
    <mergeCell ref="C28:D28"/>
    <mergeCell ref="C27:D27"/>
    <mergeCell ref="C21:D21"/>
    <mergeCell ref="C25:D25"/>
    <mergeCell ref="C24:D24"/>
    <mergeCell ref="C23:D23"/>
    <mergeCell ref="H34:O34"/>
    <mergeCell ref="D34:D39"/>
    <mergeCell ref="E34:E39"/>
    <mergeCell ref="C20:D20"/>
    <mergeCell ref="C26:D26"/>
    <mergeCell ref="C19:D19"/>
  </mergeCells>
  <phoneticPr fontId="191"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4"/>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25" zeroHeight="1"/>
  <cols>
    <col min="1" max="1" width="5.1757812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270</v>
      </c>
      <c r="D2" s="39"/>
    </row>
    <row r="3" spans="2:5" s="2" customFormat="1" ht="67.5" customHeight="1">
      <c r="B3" s="336" t="s">
        <v>271</v>
      </c>
      <c r="C3" s="336"/>
      <c r="D3" s="336"/>
    </row>
    <row r="4" spans="2:5" s="2" customFormat="1" ht="12.75" customHeight="1">
      <c r="D4" s="39"/>
    </row>
    <row r="5" spans="2:5" s="55" customFormat="1"/>
    <row r="6" spans="2:5" s="55" customFormat="1">
      <c r="B6" s="129" t="s">
        <v>272</v>
      </c>
    </row>
    <row r="7" spans="2:5" s="55" customFormat="1"/>
    <row r="8" spans="2:5" s="55" customFormat="1">
      <c r="B8" s="131" t="s">
        <v>273</v>
      </c>
      <c r="C8" s="387" t="s">
        <v>274</v>
      </c>
      <c r="D8" s="388"/>
    </row>
    <row r="9" spans="2:5" s="55" customFormat="1">
      <c r="B9" s="26" t="s">
        <v>227</v>
      </c>
      <c r="C9" s="385">
        <v>3.1</v>
      </c>
      <c r="D9" s="386"/>
    </row>
    <row r="10" spans="2:5" s="55" customFormat="1">
      <c r="B10" s="26" t="s">
        <v>243</v>
      </c>
      <c r="C10" s="385">
        <v>4.2</v>
      </c>
      <c r="D10" s="386"/>
    </row>
    <row r="11" spans="2:5" s="55" customFormat="1">
      <c r="B11" s="26" t="s">
        <v>244</v>
      </c>
      <c r="C11" s="385">
        <v>12</v>
      </c>
      <c r="D11" s="386"/>
    </row>
    <row r="12" spans="2:5" s="55" customFormat="1">
      <c r="B12" s="130"/>
      <c r="C12" s="62"/>
      <c r="D12" s="62"/>
    </row>
    <row r="13" spans="2:5" s="55" customFormat="1">
      <c r="B13" s="130"/>
      <c r="C13" s="62"/>
      <c r="D13" s="62"/>
    </row>
    <row r="14" spans="2:5" s="55" customFormat="1" ht="12.4">
      <c r="B14" s="83" t="s">
        <v>275</v>
      </c>
      <c r="C14" s="14"/>
      <c r="D14" s="14"/>
      <c r="E14" s="14"/>
    </row>
    <row r="15" spans="2:5" s="55" customFormat="1" ht="12.4">
      <c r="B15" s="14"/>
      <c r="C15" s="14"/>
      <c r="D15" s="14"/>
      <c r="E15" s="14"/>
    </row>
    <row r="16" spans="2:5" s="55" customFormat="1" ht="12.4">
      <c r="B16" s="131" t="s">
        <v>273</v>
      </c>
      <c r="C16" s="104" t="s">
        <v>276</v>
      </c>
      <c r="D16" s="104" t="s">
        <v>277</v>
      </c>
    </row>
    <row r="17" spans="2:4" s="55" customFormat="1" ht="12.4">
      <c r="B17" s="26" t="s">
        <v>227</v>
      </c>
      <c r="C17" s="149">
        <v>0.43239827522563951</v>
      </c>
      <c r="D17" s="149">
        <v>0.56760172477436055</v>
      </c>
    </row>
    <row r="18" spans="2:4" s="55" customFormat="1" ht="12.4">
      <c r="B18" s="26" t="s">
        <v>243</v>
      </c>
      <c r="C18" s="149">
        <v>0.39487128143182382</v>
      </c>
      <c r="D18" s="149">
        <v>0.60512871856817618</v>
      </c>
    </row>
    <row r="19" spans="2:4" s="55" customFormat="1" ht="12.4">
      <c r="B19" s="105" t="s">
        <v>244</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2.4" zeroHeight="1"/>
  <cols>
    <col min="1" max="1" width="3.5859375" customWidth="1"/>
    <col min="2" max="2" width="37.8203125" customWidth="1"/>
    <col min="3" max="3" width="35.3515625" customWidth="1"/>
    <col min="4" max="4" width="36.17578125" style="1" customWidth="1"/>
    <col min="5" max="5" width="18.76171875" customWidth="1"/>
    <col min="6" max="6" width="26.46875" customWidth="1"/>
    <col min="7" max="7" width="1.46875" customWidth="1"/>
    <col min="8" max="8" width="15" customWidth="1"/>
    <col min="9" max="9" width="11.76171875" customWidth="1"/>
    <col min="10" max="10" width="14.17578125" customWidth="1"/>
    <col min="11" max="11" width="12" customWidth="1"/>
    <col min="12" max="12" width="15.46875" customWidth="1"/>
    <col min="13" max="15" width="15.5859375" customWidth="1"/>
    <col min="16" max="16" width="1.46875" customWidth="1"/>
    <col min="17" max="24" width="15.5859375" customWidth="1"/>
    <col min="25" max="25" width="1.46875" customWidth="1"/>
    <col min="26" max="26" width="15.46875" customWidth="1"/>
    <col min="27" max="58" width="15.5859375" customWidth="1"/>
    <col min="59" max="16384" width="9.234375" hidden="1"/>
  </cols>
  <sheetData>
    <row r="1" spans="1:58" s="2" customFormat="1" ht="12.75" customHeight="1">
      <c r="D1" s="39"/>
    </row>
    <row r="2" spans="1:58" s="2" customFormat="1" ht="18.75" customHeight="1">
      <c r="B2" s="40" t="s">
        <v>278</v>
      </c>
      <c r="D2" s="39"/>
    </row>
    <row r="3" spans="1:58" s="2" customFormat="1" ht="12.75" customHeight="1">
      <c r="B3" s="2" t="s">
        <v>279</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44" t="s">
        <v>37</v>
      </c>
      <c r="C6" s="393" t="s">
        <v>53</v>
      </c>
      <c r="D6" s="394" t="s">
        <v>280</v>
      </c>
      <c r="E6" s="393" t="s">
        <v>89</v>
      </c>
      <c r="F6" s="345"/>
      <c r="G6" s="28"/>
      <c r="H6" s="368" t="s">
        <v>90</v>
      </c>
      <c r="I6" s="369"/>
      <c r="J6" s="369"/>
      <c r="K6" s="369"/>
      <c r="L6" s="369"/>
      <c r="M6" s="369"/>
      <c r="N6" s="369"/>
      <c r="O6" s="370"/>
      <c r="P6" s="136"/>
      <c r="Q6" s="229" t="s">
        <v>91</v>
      </c>
      <c r="R6" s="230"/>
      <c r="S6" s="230"/>
      <c r="T6" s="230"/>
      <c r="U6" s="230"/>
      <c r="V6" s="230"/>
      <c r="W6" s="230"/>
      <c r="X6" s="230"/>
      <c r="Y6" s="37"/>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44"/>
      <c r="C7" s="393"/>
      <c r="D7" s="394"/>
      <c r="E7" s="393"/>
      <c r="F7" s="345"/>
      <c r="G7" s="28"/>
      <c r="H7" s="349" t="s">
        <v>92</v>
      </c>
      <c r="I7" s="350"/>
      <c r="J7" s="350"/>
      <c r="K7" s="350"/>
      <c r="L7" s="350"/>
      <c r="M7" s="350"/>
      <c r="N7" s="350"/>
      <c r="O7" s="351"/>
      <c r="P7" s="136"/>
      <c r="Q7" s="232" t="s">
        <v>93</v>
      </c>
      <c r="R7" s="233"/>
      <c r="S7" s="233"/>
      <c r="T7" s="233"/>
      <c r="U7" s="233"/>
      <c r="V7" s="233"/>
      <c r="W7" s="233"/>
      <c r="X7" s="233"/>
      <c r="Y7" s="37"/>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44"/>
      <c r="C8" s="393"/>
      <c r="D8" s="394"/>
      <c r="E8" s="393"/>
      <c r="F8" s="53" t="s">
        <v>94</v>
      </c>
      <c r="G8" s="28"/>
      <c r="H8" s="33" t="s">
        <v>95</v>
      </c>
      <c r="I8" s="33" t="s">
        <v>96</v>
      </c>
      <c r="J8" s="33" t="s">
        <v>97</v>
      </c>
      <c r="K8" s="33" t="s">
        <v>98</v>
      </c>
      <c r="L8" s="33" t="s">
        <v>99</v>
      </c>
      <c r="M8" s="34" t="s">
        <v>100</v>
      </c>
      <c r="N8" s="33" t="s">
        <v>101</v>
      </c>
      <c r="O8" s="33" t="s">
        <v>102</v>
      </c>
      <c r="P8" s="37"/>
      <c r="Q8" s="29" t="s">
        <v>103</v>
      </c>
      <c r="R8" s="29" t="s">
        <v>104</v>
      </c>
      <c r="S8" s="29" t="s">
        <v>105</v>
      </c>
      <c r="T8" s="35" t="s">
        <v>106</v>
      </c>
      <c r="U8" s="29" t="s">
        <v>107</v>
      </c>
      <c r="V8" s="29" t="s">
        <v>108</v>
      </c>
      <c r="W8" s="29" t="s">
        <v>109</v>
      </c>
      <c r="X8" s="29" t="s">
        <v>110</v>
      </c>
      <c r="Y8" s="37"/>
      <c r="Z8" s="29" t="s">
        <v>111</v>
      </c>
      <c r="AA8" s="29" t="s">
        <v>111</v>
      </c>
      <c r="AB8" s="29" t="s">
        <v>112</v>
      </c>
      <c r="AC8" s="29" t="s">
        <v>112</v>
      </c>
      <c r="AD8" s="264" t="s">
        <v>113</v>
      </c>
      <c r="AE8" s="264" t="s">
        <v>113</v>
      </c>
      <c r="AF8" s="265" t="s">
        <v>114</v>
      </c>
      <c r="AG8" s="263" t="s">
        <v>114</v>
      </c>
      <c r="AH8" s="263" t="s">
        <v>115</v>
      </c>
      <c r="AI8" s="263" t="s">
        <v>115</v>
      </c>
      <c r="AJ8" s="263" t="s">
        <v>116</v>
      </c>
      <c r="AK8" s="263" t="s">
        <v>116</v>
      </c>
      <c r="AL8" s="263" t="s">
        <v>117</v>
      </c>
      <c r="AM8" s="263" t="s">
        <v>117</v>
      </c>
      <c r="AN8" s="263" t="s">
        <v>118</v>
      </c>
      <c r="AO8" s="263" t="s">
        <v>118</v>
      </c>
      <c r="AP8" s="263" t="s">
        <v>119</v>
      </c>
      <c r="AQ8" s="263" t="s">
        <v>119</v>
      </c>
      <c r="AR8" s="263" t="s">
        <v>120</v>
      </c>
      <c r="AS8" s="263" t="s">
        <v>120</v>
      </c>
      <c r="AT8" s="263" t="s">
        <v>121</v>
      </c>
      <c r="AU8" s="263" t="s">
        <v>121</v>
      </c>
      <c r="AV8" s="263" t="s">
        <v>122</v>
      </c>
      <c r="AW8" s="263" t="s">
        <v>122</v>
      </c>
      <c r="AX8" s="263" t="s">
        <v>123</v>
      </c>
      <c r="AY8" s="263" t="s">
        <v>123</v>
      </c>
      <c r="AZ8" s="263" t="s">
        <v>124</v>
      </c>
      <c r="BA8" s="263" t="s">
        <v>124</v>
      </c>
      <c r="BB8" s="263" t="s">
        <v>125</v>
      </c>
      <c r="BC8" s="263" t="s">
        <v>125</v>
      </c>
      <c r="BD8" s="263" t="s">
        <v>126</v>
      </c>
      <c r="BE8" s="263" t="s">
        <v>126</v>
      </c>
      <c r="BF8" s="263" t="s">
        <v>127</v>
      </c>
    </row>
    <row r="9" spans="1:58"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111</v>
      </c>
      <c r="AA9" s="29" t="s">
        <v>128</v>
      </c>
      <c r="AB9" s="29" t="s">
        <v>112</v>
      </c>
      <c r="AC9" s="29" t="s">
        <v>129</v>
      </c>
      <c r="AD9" s="29" t="s">
        <v>130</v>
      </c>
      <c r="AE9" s="29" t="s">
        <v>131</v>
      </c>
      <c r="AF9" s="29" t="s">
        <v>132</v>
      </c>
      <c r="AG9" s="29" t="s">
        <v>133</v>
      </c>
      <c r="AH9" s="29" t="s">
        <v>134</v>
      </c>
      <c r="AI9" s="29" t="s">
        <v>135</v>
      </c>
      <c r="AJ9" s="29" t="s">
        <v>136</v>
      </c>
      <c r="AK9" s="29" t="s">
        <v>137</v>
      </c>
      <c r="AL9" s="29" t="s">
        <v>138</v>
      </c>
      <c r="AM9" s="29" t="s">
        <v>139</v>
      </c>
      <c r="AN9" s="29" t="s">
        <v>140</v>
      </c>
      <c r="AO9" s="29" t="s">
        <v>141</v>
      </c>
      <c r="AP9" s="29" t="s">
        <v>142</v>
      </c>
      <c r="AQ9" s="29" t="s">
        <v>143</v>
      </c>
      <c r="AR9" s="29" t="s">
        <v>144</v>
      </c>
      <c r="AS9" s="29" t="s">
        <v>145</v>
      </c>
      <c r="AT9" s="29" t="s">
        <v>146</v>
      </c>
      <c r="AU9" s="29" t="s">
        <v>147</v>
      </c>
      <c r="AV9" s="29" t="s">
        <v>148</v>
      </c>
      <c r="AW9" s="29" t="s">
        <v>149</v>
      </c>
      <c r="AX9" s="29" t="s">
        <v>150</v>
      </c>
      <c r="AY9" s="29" t="s">
        <v>151</v>
      </c>
      <c r="AZ9" s="29" t="s">
        <v>152</v>
      </c>
      <c r="BA9" s="29" t="s">
        <v>153</v>
      </c>
      <c r="BB9" s="29" t="s">
        <v>154</v>
      </c>
      <c r="BC9" s="29" t="s">
        <v>155</v>
      </c>
      <c r="BD9" s="29" t="s">
        <v>156</v>
      </c>
      <c r="BE9" s="29" t="s">
        <v>157</v>
      </c>
      <c r="BF9" s="29" t="s">
        <v>158</v>
      </c>
    </row>
    <row r="10" spans="1:58" ht="12.75" customHeight="1">
      <c r="A10" s="14"/>
      <c r="B10" s="344"/>
      <c r="C10" s="393"/>
      <c r="D10" s="394"/>
      <c r="E10" s="393"/>
      <c r="F10" s="53" t="s">
        <v>159</v>
      </c>
      <c r="G10" s="28"/>
      <c r="H10" s="31" t="s">
        <v>160</v>
      </c>
      <c r="I10" s="31" t="s">
        <v>161</v>
      </c>
      <c r="J10" s="31" t="s">
        <v>162</v>
      </c>
      <c r="K10" s="31" t="s">
        <v>163</v>
      </c>
      <c r="L10" s="31" t="s">
        <v>164</v>
      </c>
      <c r="M10" s="32" t="s">
        <v>165</v>
      </c>
      <c r="N10" s="31" t="s">
        <v>166</v>
      </c>
      <c r="O10" s="31" t="s">
        <v>167</v>
      </c>
      <c r="P10" s="37"/>
      <c r="Q10" s="31" t="s">
        <v>168</v>
      </c>
      <c r="R10" s="31" t="s">
        <v>169</v>
      </c>
      <c r="S10" s="31" t="s">
        <v>170</v>
      </c>
      <c r="T10" s="36" t="s">
        <v>171</v>
      </c>
      <c r="U10" s="31" t="s">
        <v>172</v>
      </c>
      <c r="V10" s="31" t="s">
        <v>173</v>
      </c>
      <c r="W10" s="31" t="s">
        <v>174</v>
      </c>
      <c r="X10" s="31" t="s">
        <v>175</v>
      </c>
      <c r="Y10" s="37"/>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c r="BE10" s="31" t="s">
        <v>207</v>
      </c>
      <c r="BF10" s="31" t="s">
        <v>208</v>
      </c>
    </row>
    <row r="11" spans="1:58" ht="12.75" customHeight="1">
      <c r="A11" s="14"/>
      <c r="B11" s="344"/>
      <c r="C11" s="393"/>
      <c r="D11" s="394"/>
      <c r="E11" s="393"/>
      <c r="F11" s="54" t="s">
        <v>281</v>
      </c>
      <c r="G11" s="28"/>
      <c r="H11" s="29" t="s">
        <v>210</v>
      </c>
      <c r="I11" s="29" t="s">
        <v>210</v>
      </c>
      <c r="J11" s="29" t="s">
        <v>211</v>
      </c>
      <c r="K11" s="29" t="s">
        <v>211</v>
      </c>
      <c r="L11" s="29" t="s">
        <v>212</v>
      </c>
      <c r="M11" s="30" t="s">
        <v>212</v>
      </c>
      <c r="N11" s="29" t="s">
        <v>213</v>
      </c>
      <c r="O11" s="29" t="s">
        <v>213</v>
      </c>
      <c r="P11" s="37"/>
      <c r="Q11" s="29" t="s">
        <v>214</v>
      </c>
      <c r="R11" s="29" t="s">
        <v>215</v>
      </c>
      <c r="S11" s="29" t="s">
        <v>215</v>
      </c>
      <c r="T11" s="35" t="s">
        <v>216</v>
      </c>
      <c r="U11" s="29" t="s">
        <v>216</v>
      </c>
      <c r="V11" s="29" t="s">
        <v>217</v>
      </c>
      <c r="W11" s="29" t="s">
        <v>217</v>
      </c>
      <c r="X11" s="29" t="s">
        <v>218</v>
      </c>
      <c r="Y11" s="37"/>
      <c r="Z11" s="29" t="s">
        <v>251</v>
      </c>
      <c r="AA11" s="29" t="s">
        <v>218</v>
      </c>
      <c r="AB11" s="29" t="s">
        <v>219</v>
      </c>
      <c r="AC11" s="29" t="s">
        <v>219</v>
      </c>
      <c r="AD11" s="29" t="s">
        <v>219</v>
      </c>
      <c r="AE11" s="29" t="s">
        <v>219</v>
      </c>
      <c r="AF11" s="180" t="s">
        <v>220</v>
      </c>
      <c r="AG11" s="180" t="s">
        <v>220</v>
      </c>
      <c r="AH11" s="180" t="s">
        <v>220</v>
      </c>
      <c r="AI11" s="180" t="s">
        <v>220</v>
      </c>
      <c r="AJ11" s="180" t="s">
        <v>221</v>
      </c>
      <c r="AK11" s="180" t="s">
        <v>221</v>
      </c>
      <c r="AL11" s="180" t="s">
        <v>221</v>
      </c>
      <c r="AM11" s="180" t="s">
        <v>221</v>
      </c>
      <c r="AN11" s="180" t="s">
        <v>222</v>
      </c>
      <c r="AO11" s="180" t="s">
        <v>222</v>
      </c>
      <c r="AP11" s="180" t="s">
        <v>222</v>
      </c>
      <c r="AQ11" s="180" t="s">
        <v>222</v>
      </c>
      <c r="AR11" s="180" t="s">
        <v>223</v>
      </c>
      <c r="AS11" s="180" t="s">
        <v>223</v>
      </c>
      <c r="AT11" s="180" t="s">
        <v>223</v>
      </c>
      <c r="AU11" s="180" t="s">
        <v>223</v>
      </c>
      <c r="AV11" s="180" t="s">
        <v>224</v>
      </c>
      <c r="AW11" s="180" t="s">
        <v>224</v>
      </c>
      <c r="AX11" s="180" t="s">
        <v>224</v>
      </c>
      <c r="AY11" s="180" t="s">
        <v>224</v>
      </c>
      <c r="AZ11" s="180" t="s">
        <v>225</v>
      </c>
      <c r="BA11" s="180" t="s">
        <v>225</v>
      </c>
      <c r="BB11" s="180" t="s">
        <v>225</v>
      </c>
      <c r="BC11" s="180" t="s">
        <v>225</v>
      </c>
      <c r="BD11" s="180" t="s">
        <v>226</v>
      </c>
      <c r="BE11" s="180" t="s">
        <v>226</v>
      </c>
      <c r="BF11" s="180" t="s">
        <v>226</v>
      </c>
    </row>
    <row r="12" spans="1:58" s="52" customFormat="1">
      <c r="A12" s="14"/>
      <c r="B12" s="391" t="s">
        <v>65</v>
      </c>
      <c r="C12" s="392"/>
      <c r="D12" s="392"/>
      <c r="E12" s="392"/>
      <c r="F12" s="392"/>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282</v>
      </c>
      <c r="C13" s="26"/>
      <c r="D13" s="202" t="s">
        <v>471</v>
      </c>
      <c r="E13" s="3" t="s">
        <v>283</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5">
        <v>0.49099999999999999</v>
      </c>
      <c r="Y13" s="37"/>
      <c r="Z13" s="242">
        <v>0.49099999999999999</v>
      </c>
      <c r="AA13" s="242">
        <v>0.49099999999999999</v>
      </c>
      <c r="AB13" s="215">
        <v>0.46899999999999997</v>
      </c>
      <c r="AC13" s="215">
        <v>0.46899999999999997</v>
      </c>
      <c r="AD13" s="215">
        <v>0.46899999999999997</v>
      </c>
      <c r="AE13" s="215">
        <v>0.46899999999999997</v>
      </c>
      <c r="AF13" s="215">
        <v>0.49099999999999999</v>
      </c>
      <c r="AG13" s="215">
        <v>0.49099999999999999</v>
      </c>
      <c r="AH13" s="215">
        <v>0.49099999999999999</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row>
    <row r="14" spans="1:58" s="4" customFormat="1" ht="12.75" customHeight="1">
      <c r="A14" s="55"/>
      <c r="B14" s="26" t="s">
        <v>284</v>
      </c>
      <c r="C14" s="26"/>
      <c r="D14" s="202" t="s">
        <v>285</v>
      </c>
      <c r="E14" s="3" t="s">
        <v>286</v>
      </c>
      <c r="F14" s="19"/>
      <c r="G14" s="28"/>
      <c r="H14" s="227"/>
      <c r="I14" s="38">
        <v>44.33</v>
      </c>
      <c r="J14" s="227"/>
      <c r="K14" s="38">
        <v>44.77</v>
      </c>
      <c r="L14" s="227"/>
      <c r="M14" s="148">
        <v>45.58</v>
      </c>
      <c r="N14" s="227"/>
      <c r="O14" s="148">
        <v>47.22</v>
      </c>
      <c r="P14" s="37"/>
      <c r="Q14" s="82">
        <v>47.22</v>
      </c>
      <c r="R14" s="224"/>
      <c r="S14" s="82">
        <v>48.78</v>
      </c>
      <c r="T14" s="224"/>
      <c r="U14" s="82">
        <v>50.05</v>
      </c>
      <c r="V14" s="224"/>
      <c r="W14" s="82">
        <v>50.8</v>
      </c>
      <c r="X14" s="224"/>
      <c r="Y14" s="37"/>
      <c r="Z14" s="243">
        <v>52.88</v>
      </c>
      <c r="AA14" s="243">
        <v>52.88</v>
      </c>
      <c r="AB14" s="82">
        <v>59.01</v>
      </c>
      <c r="AC14" s="82">
        <v>59.01</v>
      </c>
      <c r="AD14" s="82">
        <v>59.01</v>
      </c>
      <c r="AE14" s="82">
        <v>59.01</v>
      </c>
      <c r="AF14" s="82">
        <v>64.73</v>
      </c>
      <c r="AG14" s="82">
        <v>64.73</v>
      </c>
      <c r="AH14" s="82">
        <v>64.73</v>
      </c>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287</v>
      </c>
      <c r="C15" s="401" t="s">
        <v>288</v>
      </c>
      <c r="D15" s="81" t="s">
        <v>285</v>
      </c>
      <c r="E15" s="3" t="s">
        <v>286</v>
      </c>
      <c r="F15" s="19"/>
      <c r="G15" s="28"/>
      <c r="H15" s="38">
        <v>43.3</v>
      </c>
      <c r="I15" s="399"/>
      <c r="J15" s="38">
        <v>44.33</v>
      </c>
      <c r="K15" s="399"/>
      <c r="L15" s="148">
        <v>44.77</v>
      </c>
      <c r="M15" s="395"/>
      <c r="N15" s="148">
        <v>45.58</v>
      </c>
      <c r="O15" s="395"/>
      <c r="P15" s="37"/>
      <c r="Q15" s="389"/>
      <c r="R15" s="82">
        <v>47.22</v>
      </c>
      <c r="S15" s="389"/>
      <c r="T15" s="82">
        <v>48.78</v>
      </c>
      <c r="U15" s="389"/>
      <c r="V15" s="82">
        <v>50.05</v>
      </c>
      <c r="W15" s="389"/>
      <c r="X15" s="215">
        <v>50.8</v>
      </c>
      <c r="Y15" s="37"/>
      <c r="Z15" s="389"/>
      <c r="AA15" s="389"/>
      <c r="AB15" s="389"/>
      <c r="AC15" s="389"/>
      <c r="AD15" s="389"/>
      <c r="AE15" s="389"/>
      <c r="AF15" s="389"/>
      <c r="AG15" s="389"/>
      <c r="AH15" s="389"/>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289</v>
      </c>
      <c r="C16" s="402"/>
      <c r="D16" s="202" t="s">
        <v>290</v>
      </c>
      <c r="E16" s="3" t="s">
        <v>291</v>
      </c>
      <c r="F16" s="19"/>
      <c r="G16" s="28"/>
      <c r="H16" s="38">
        <v>2.4</v>
      </c>
      <c r="I16" s="400"/>
      <c r="J16" s="38">
        <v>1</v>
      </c>
      <c r="K16" s="400"/>
      <c r="L16" s="148">
        <v>1.8</v>
      </c>
      <c r="M16" s="395"/>
      <c r="N16" s="148">
        <v>3.61550142440539</v>
      </c>
      <c r="O16" s="395"/>
      <c r="P16" s="37"/>
      <c r="Q16" s="390"/>
      <c r="R16" s="148">
        <v>3.4573147368175512</v>
      </c>
      <c r="S16" s="390"/>
      <c r="T16" s="148">
        <v>2.9468020743471799</v>
      </c>
      <c r="U16" s="390"/>
      <c r="V16" s="148">
        <v>1.4580811980609454</v>
      </c>
      <c r="W16" s="390"/>
      <c r="X16" s="148">
        <v>3.5810937849055202</v>
      </c>
      <c r="Y16" s="37"/>
      <c r="Z16" s="390"/>
      <c r="AA16" s="390"/>
      <c r="AB16" s="390"/>
      <c r="AC16" s="390"/>
      <c r="AD16" s="390"/>
      <c r="AE16" s="390"/>
      <c r="AF16" s="390"/>
      <c r="AG16" s="390"/>
      <c r="AH16" s="390"/>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391" t="s">
        <v>61</v>
      </c>
      <c r="C17" s="392"/>
      <c r="D17" s="392"/>
      <c r="E17" s="392"/>
      <c r="F17" s="392"/>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403" t="s">
        <v>292</v>
      </c>
      <c r="C18" s="404"/>
      <c r="D18" s="405"/>
      <c r="E18" s="3" t="s">
        <v>286</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396" t="s">
        <v>293</v>
      </c>
      <c r="C19" s="397"/>
      <c r="D19" s="398"/>
      <c r="E19" s="11" t="s">
        <v>253</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f t="shared" ref="AE19:BF19" si="8">IF(AE13="","-",IF(AE18="",AE14*AE13,AE18*AE13))</f>
        <v>27.675689999999996</v>
      </c>
      <c r="AF19" s="5">
        <f t="shared" si="8"/>
        <v>31.782430000000002</v>
      </c>
      <c r="AG19" s="5">
        <f t="shared" si="8"/>
        <v>31.782430000000002</v>
      </c>
      <c r="AH19" s="5">
        <f t="shared" si="8"/>
        <v>31.782430000000002</v>
      </c>
      <c r="AI19" s="5" t="str">
        <f t="shared" si="8"/>
        <v>-</v>
      </c>
      <c r="AJ19" s="5" t="str">
        <f t="shared" si="8"/>
        <v>-</v>
      </c>
      <c r="AK19" s="5" t="str">
        <f t="shared" si="8"/>
        <v>-</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29">
    <mergeCell ref="AC15:AC16"/>
    <mergeCell ref="AD15:AD16"/>
    <mergeCell ref="AE15:AE16"/>
    <mergeCell ref="AF15:AF16"/>
    <mergeCell ref="B19:D19"/>
    <mergeCell ref="U15:U16"/>
    <mergeCell ref="I15:I16"/>
    <mergeCell ref="K15:K16"/>
    <mergeCell ref="S15:S16"/>
    <mergeCell ref="Q15:Q16"/>
    <mergeCell ref="O15:O16"/>
    <mergeCell ref="C15:C16"/>
    <mergeCell ref="B18:D18"/>
    <mergeCell ref="AG15:AG16"/>
    <mergeCell ref="AH15:AH16"/>
    <mergeCell ref="B12:F12"/>
    <mergeCell ref="B17:F17"/>
    <mergeCell ref="B6:B11"/>
    <mergeCell ref="C6:C11"/>
    <mergeCell ref="D6:D11"/>
    <mergeCell ref="E6:E11"/>
    <mergeCell ref="F6:F7"/>
    <mergeCell ref="AA15:AA16"/>
    <mergeCell ref="W15:W16"/>
    <mergeCell ref="H7:O7"/>
    <mergeCell ref="M15:M16"/>
    <mergeCell ref="H6:O6"/>
    <mergeCell ref="Z15:Z16"/>
    <mergeCell ref="AB15:AB16"/>
  </mergeCells>
  <phoneticPr fontId="191" type="noConversion"/>
  <hyperlinks>
    <hyperlink ref="D14" r:id="rId1" xr:uid="{00000000-0004-0000-0800-000000000000}"/>
    <hyperlink ref="D13" r:id="rId2" display="Final level of the Renewables Obligation for the scheme year, as published by BEIS"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2.4" zeroHeight="1"/>
  <cols>
    <col min="1" max="1" width="3" customWidth="1"/>
    <col min="2" max="3" width="30.46875" customWidth="1"/>
    <col min="4" max="4" width="36" customWidth="1"/>
    <col min="5" max="5" width="12.17578125" customWidth="1"/>
    <col min="6" max="6" width="25.46875" customWidth="1"/>
    <col min="7" max="7" width="1.46875" customWidth="1"/>
    <col min="8" max="15" width="15.5859375" customWidth="1"/>
    <col min="16" max="16" width="1.46875" customWidth="1"/>
    <col min="17" max="27" width="15.5859375" customWidth="1"/>
    <col min="28" max="29" width="9" customWidth="1"/>
    <col min="16383" max="16384" width="9" hidden="1"/>
  </cols>
  <sheetData>
    <row r="1" spans="1:30" s="2" customFormat="1" ht="12.75" customHeight="1">
      <c r="F1" s="39"/>
    </row>
    <row r="2" spans="1:30" s="2" customFormat="1" ht="18.75" customHeight="1">
      <c r="B2" s="40" t="s">
        <v>294</v>
      </c>
      <c r="C2" s="40"/>
      <c r="D2" s="40"/>
      <c r="F2" s="39"/>
    </row>
    <row r="3" spans="1:30" s="2" customFormat="1" ht="42" customHeight="1">
      <c r="B3" s="412" t="s">
        <v>295</v>
      </c>
      <c r="C3" s="412"/>
      <c r="D3" s="412"/>
      <c r="E3" s="412"/>
      <c r="F3" s="412"/>
      <c r="G3" s="412"/>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44" t="s">
        <v>37</v>
      </c>
      <c r="C6" s="393" t="s">
        <v>53</v>
      </c>
      <c r="D6" s="394" t="s">
        <v>280</v>
      </c>
      <c r="E6" s="393" t="s">
        <v>89</v>
      </c>
      <c r="F6" s="345"/>
      <c r="G6" s="28"/>
      <c r="H6" s="368" t="s">
        <v>90</v>
      </c>
      <c r="I6" s="369"/>
      <c r="J6" s="369"/>
      <c r="K6" s="369"/>
      <c r="L6" s="369"/>
      <c r="M6" s="369"/>
      <c r="N6" s="369"/>
      <c r="O6" s="370"/>
      <c r="P6" s="136"/>
      <c r="Q6" s="406" t="s">
        <v>91</v>
      </c>
      <c r="R6" s="407"/>
      <c r="S6" s="407"/>
      <c r="T6" s="407"/>
      <c r="U6" s="407"/>
      <c r="V6" s="407"/>
      <c r="W6" s="407"/>
      <c r="X6" s="407"/>
      <c r="Y6" s="407"/>
      <c r="Z6" s="407"/>
      <c r="AA6" s="408"/>
      <c r="AB6" s="14"/>
      <c r="AC6" s="14"/>
      <c r="AD6" s="14"/>
    </row>
    <row r="7" spans="1:30" ht="12.75" customHeight="1">
      <c r="A7" s="14"/>
      <c r="B7" s="344"/>
      <c r="C7" s="393"/>
      <c r="D7" s="394"/>
      <c r="E7" s="393"/>
      <c r="F7" s="345"/>
      <c r="G7" s="28"/>
      <c r="H7" s="349" t="s">
        <v>92</v>
      </c>
      <c r="I7" s="350"/>
      <c r="J7" s="350"/>
      <c r="K7" s="350"/>
      <c r="L7" s="350"/>
      <c r="M7" s="350"/>
      <c r="N7" s="350"/>
      <c r="O7" s="351"/>
      <c r="P7" s="136"/>
      <c r="Q7" s="409" t="s">
        <v>93</v>
      </c>
      <c r="R7" s="410"/>
      <c r="S7" s="410"/>
      <c r="T7" s="410"/>
      <c r="U7" s="410"/>
      <c r="V7" s="410"/>
      <c r="W7" s="410"/>
      <c r="X7" s="410"/>
      <c r="Y7" s="410"/>
      <c r="Z7" s="410"/>
      <c r="AA7" s="411"/>
      <c r="AB7" s="14"/>
      <c r="AC7" s="14"/>
      <c r="AD7" s="14"/>
    </row>
    <row r="8" spans="1:30" s="14" customFormat="1" ht="25.45" customHeight="1">
      <c r="B8" s="344"/>
      <c r="C8" s="393"/>
      <c r="D8" s="394"/>
      <c r="E8" s="393"/>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9" t="s">
        <v>248</v>
      </c>
      <c r="Z8" s="29" t="s">
        <v>249</v>
      </c>
      <c r="AA8" s="29" t="s">
        <v>130</v>
      </c>
    </row>
    <row r="9" spans="1:30" s="14" customFormat="1" ht="12.7" customHeight="1">
      <c r="B9" s="344"/>
      <c r="C9" s="393"/>
      <c r="D9" s="394"/>
      <c r="E9" s="393"/>
      <c r="F9" s="53" t="s">
        <v>159</v>
      </c>
      <c r="G9" s="28"/>
      <c r="H9" s="31" t="s">
        <v>160</v>
      </c>
      <c r="I9" s="31" t="s">
        <v>161</v>
      </c>
      <c r="J9" s="31" t="s">
        <v>162</v>
      </c>
      <c r="K9" s="31" t="s">
        <v>163</v>
      </c>
      <c r="L9" s="31" t="s">
        <v>164</v>
      </c>
      <c r="M9" s="32" t="s">
        <v>165</v>
      </c>
      <c r="N9" s="31" t="s">
        <v>166</v>
      </c>
      <c r="O9" s="31" t="s">
        <v>167</v>
      </c>
      <c r="P9" s="28"/>
      <c r="Q9" s="31" t="s">
        <v>168</v>
      </c>
      <c r="R9" s="31" t="s">
        <v>169</v>
      </c>
      <c r="S9" s="31" t="s">
        <v>170</v>
      </c>
      <c r="T9" s="36" t="s">
        <v>171</v>
      </c>
      <c r="U9" s="31" t="s">
        <v>172</v>
      </c>
      <c r="V9" s="31" t="s">
        <v>173</v>
      </c>
      <c r="W9" s="31" t="s">
        <v>174</v>
      </c>
      <c r="X9" s="31" t="s">
        <v>175</v>
      </c>
      <c r="Y9" s="31" t="s">
        <v>176</v>
      </c>
      <c r="Z9" s="31" t="s">
        <v>178</v>
      </c>
      <c r="AA9" s="31" t="s">
        <v>180</v>
      </c>
    </row>
    <row r="10" spans="1:30" s="14" customFormat="1" ht="12.75" customHeight="1">
      <c r="B10" s="344"/>
      <c r="C10" s="393"/>
      <c r="D10" s="394"/>
      <c r="E10" s="393"/>
      <c r="F10" s="54" t="s">
        <v>296</v>
      </c>
      <c r="G10" s="28"/>
      <c r="H10" s="29" t="s">
        <v>210</v>
      </c>
      <c r="I10" s="29" t="s">
        <v>210</v>
      </c>
      <c r="J10" s="29" t="s">
        <v>211</v>
      </c>
      <c r="K10" s="29" t="s">
        <v>211</v>
      </c>
      <c r="L10" s="29" t="s">
        <v>212</v>
      </c>
      <c r="M10" s="30" t="s">
        <v>212</v>
      </c>
      <c r="N10" s="29" t="s">
        <v>213</v>
      </c>
      <c r="O10" s="29" t="s">
        <v>213</v>
      </c>
      <c r="P10" s="28"/>
      <c r="Q10" s="29" t="s">
        <v>214</v>
      </c>
      <c r="R10" s="29" t="s">
        <v>215</v>
      </c>
      <c r="S10" s="29" t="s">
        <v>215</v>
      </c>
      <c r="T10" s="35" t="s">
        <v>216</v>
      </c>
      <c r="U10" s="29" t="s">
        <v>216</v>
      </c>
      <c r="V10" s="29" t="s">
        <v>217</v>
      </c>
      <c r="W10" s="29" t="s">
        <v>217</v>
      </c>
      <c r="X10" s="29" t="s">
        <v>218</v>
      </c>
      <c r="Y10" s="29" t="s">
        <v>218</v>
      </c>
      <c r="Z10" s="29" t="s">
        <v>219</v>
      </c>
      <c r="AA10" s="29" t="s">
        <v>219</v>
      </c>
    </row>
    <row r="11" spans="1:30" s="14" customFormat="1">
      <c r="B11" s="391" t="s">
        <v>65</v>
      </c>
      <c r="C11" s="392"/>
      <c r="D11" s="392"/>
      <c r="E11" s="392"/>
      <c r="F11" s="392"/>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297</v>
      </c>
      <c r="C12" s="26"/>
      <c r="D12" s="202" t="s">
        <v>298</v>
      </c>
      <c r="E12" s="3" t="s">
        <v>299</v>
      </c>
      <c r="F12" s="413"/>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300</v>
      </c>
      <c r="C13" s="26" t="s">
        <v>301</v>
      </c>
      <c r="D13" s="81" t="s">
        <v>302</v>
      </c>
      <c r="E13" s="3" t="s">
        <v>303</v>
      </c>
      <c r="F13" s="414"/>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304</v>
      </c>
      <c r="C14" s="26" t="s">
        <v>305</v>
      </c>
      <c r="D14" s="81" t="s">
        <v>306</v>
      </c>
      <c r="E14" s="3" t="s">
        <v>303</v>
      </c>
      <c r="F14" s="414"/>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2.5">
      <c r="B15" s="26" t="s">
        <v>307</v>
      </c>
      <c r="C15" s="26"/>
      <c r="D15" s="81" t="s">
        <v>308</v>
      </c>
      <c r="E15" s="3" t="s">
        <v>291</v>
      </c>
      <c r="F15" s="415"/>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91" t="s">
        <v>61</v>
      </c>
      <c r="C16" s="392"/>
      <c r="D16" s="392"/>
      <c r="E16" s="392"/>
      <c r="F16" s="392"/>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403" t="s">
        <v>309</v>
      </c>
      <c r="C17" s="404"/>
      <c r="D17" s="405"/>
      <c r="E17" s="11" t="s">
        <v>310</v>
      </c>
      <c r="F17" s="11"/>
      <c r="G17" s="28"/>
      <c r="H17" s="416"/>
      <c r="I17" s="417"/>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25">
      <c r="B18" s="403" t="s">
        <v>311</v>
      </c>
      <c r="C18" s="404"/>
      <c r="D18" s="405"/>
      <c r="E18" s="11" t="s">
        <v>253</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2.4" zeroHeight="1"/>
  <cols>
    <col min="1" max="1" width="3" customWidth="1"/>
    <col min="2" max="2" width="36" customWidth="1"/>
    <col min="3" max="3" width="40" customWidth="1"/>
    <col min="4" max="4" width="22.8203125" customWidth="1"/>
    <col min="5" max="5" width="9" customWidth="1"/>
    <col min="6" max="6" width="20.46875" customWidth="1"/>
    <col min="7" max="7" width="1.46875" customWidth="1"/>
    <col min="8" max="8" width="18" customWidth="1"/>
    <col min="9" max="9" width="13" customWidth="1"/>
    <col min="10" max="10" width="16" customWidth="1"/>
    <col min="11" max="11" width="11.46875" customWidth="1"/>
    <col min="12" max="12" width="15.5859375" customWidth="1"/>
    <col min="13" max="13" width="13.8203125" customWidth="1"/>
    <col min="14" max="15" width="13" customWidth="1"/>
    <col min="16" max="16" width="1.46875" customWidth="1"/>
    <col min="17" max="24" width="15.5859375" customWidth="1"/>
    <col min="25" max="25" width="1.46875" customWidth="1"/>
    <col min="26" max="26" width="15.234375" customWidth="1"/>
    <col min="27" max="58" width="15.5859375" customWidth="1"/>
    <col min="59" max="16384" width="9.234375" hidden="1"/>
  </cols>
  <sheetData>
    <row r="1" spans="1:58" s="2" customFormat="1" ht="12.75" customHeight="1">
      <c r="E1" s="39"/>
    </row>
    <row r="2" spans="1:58" s="2" customFormat="1" ht="18.75" customHeight="1">
      <c r="B2" s="40" t="s">
        <v>312</v>
      </c>
      <c r="C2" s="40"/>
      <c r="E2" s="39"/>
    </row>
    <row r="3" spans="1:58" s="2" customFormat="1" ht="42" customHeight="1">
      <c r="B3" s="336" t="s">
        <v>313</v>
      </c>
      <c r="C3" s="336"/>
      <c r="D3" s="336"/>
      <c r="E3" s="336"/>
      <c r="F3" s="336"/>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44" t="s">
        <v>37</v>
      </c>
      <c r="C6" s="393" t="s">
        <v>53</v>
      </c>
      <c r="D6" s="394" t="s">
        <v>280</v>
      </c>
      <c r="E6" s="393" t="s">
        <v>89</v>
      </c>
      <c r="F6" s="345"/>
      <c r="G6" s="28"/>
      <c r="H6" s="368" t="s">
        <v>90</v>
      </c>
      <c r="I6" s="369"/>
      <c r="J6" s="369"/>
      <c r="K6" s="369"/>
      <c r="L6" s="369"/>
      <c r="M6" s="369"/>
      <c r="N6" s="369"/>
      <c r="O6" s="370"/>
      <c r="P6" s="136"/>
      <c r="Q6" s="229" t="s">
        <v>91</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44"/>
      <c r="C7" s="393"/>
      <c r="D7" s="394"/>
      <c r="E7" s="393"/>
      <c r="F7" s="345"/>
      <c r="G7" s="28"/>
      <c r="H7" s="349" t="s">
        <v>92</v>
      </c>
      <c r="I7" s="350"/>
      <c r="J7" s="350"/>
      <c r="K7" s="350"/>
      <c r="L7" s="350"/>
      <c r="M7" s="350"/>
      <c r="N7" s="350"/>
      <c r="O7" s="351"/>
      <c r="P7" s="136"/>
      <c r="Q7" s="232" t="s">
        <v>93</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44"/>
      <c r="C8" s="393"/>
      <c r="D8" s="394"/>
      <c r="E8" s="393"/>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111</v>
      </c>
      <c r="AB8" s="29" t="s">
        <v>112</v>
      </c>
      <c r="AC8" s="29" t="s">
        <v>112</v>
      </c>
      <c r="AD8" s="264" t="s">
        <v>113</v>
      </c>
      <c r="AE8" s="264" t="s">
        <v>113</v>
      </c>
      <c r="AF8" s="265" t="s">
        <v>114</v>
      </c>
      <c r="AG8" s="263" t="s">
        <v>114</v>
      </c>
      <c r="AH8" s="263" t="s">
        <v>115</v>
      </c>
      <c r="AI8" s="263" t="s">
        <v>115</v>
      </c>
      <c r="AJ8" s="263" t="s">
        <v>116</v>
      </c>
      <c r="AK8" s="263" t="s">
        <v>116</v>
      </c>
      <c r="AL8" s="263" t="s">
        <v>117</v>
      </c>
      <c r="AM8" s="263" t="s">
        <v>117</v>
      </c>
      <c r="AN8" s="263" t="s">
        <v>118</v>
      </c>
      <c r="AO8" s="263" t="s">
        <v>118</v>
      </c>
      <c r="AP8" s="263" t="s">
        <v>119</v>
      </c>
      <c r="AQ8" s="263" t="s">
        <v>119</v>
      </c>
      <c r="AR8" s="263" t="s">
        <v>120</v>
      </c>
      <c r="AS8" s="263" t="s">
        <v>120</v>
      </c>
      <c r="AT8" s="263" t="s">
        <v>121</v>
      </c>
      <c r="AU8" s="263" t="s">
        <v>121</v>
      </c>
      <c r="AV8" s="263" t="s">
        <v>122</v>
      </c>
      <c r="AW8" s="263" t="s">
        <v>122</v>
      </c>
      <c r="AX8" s="263" t="s">
        <v>123</v>
      </c>
      <c r="AY8" s="263" t="s">
        <v>123</v>
      </c>
      <c r="AZ8" s="263" t="s">
        <v>124</v>
      </c>
      <c r="BA8" s="263" t="s">
        <v>124</v>
      </c>
      <c r="BB8" s="263" t="s">
        <v>125</v>
      </c>
      <c r="BC8" s="263" t="s">
        <v>125</v>
      </c>
      <c r="BD8" s="263" t="s">
        <v>126</v>
      </c>
      <c r="BE8" s="263" t="s">
        <v>126</v>
      </c>
      <c r="BF8" s="263" t="s">
        <v>127</v>
      </c>
    </row>
    <row r="9" spans="1:58"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111</v>
      </c>
      <c r="AA9" s="29" t="s">
        <v>128</v>
      </c>
      <c r="AB9" s="29" t="s">
        <v>112</v>
      </c>
      <c r="AC9" s="29" t="s">
        <v>129</v>
      </c>
      <c r="AD9" s="29" t="s">
        <v>130</v>
      </c>
      <c r="AE9" s="29" t="s">
        <v>131</v>
      </c>
      <c r="AF9" s="29" t="s">
        <v>132</v>
      </c>
      <c r="AG9" s="29" t="s">
        <v>133</v>
      </c>
      <c r="AH9" s="29" t="s">
        <v>134</v>
      </c>
      <c r="AI9" s="29" t="s">
        <v>135</v>
      </c>
      <c r="AJ9" s="29" t="s">
        <v>136</v>
      </c>
      <c r="AK9" s="29" t="s">
        <v>137</v>
      </c>
      <c r="AL9" s="29" t="s">
        <v>138</v>
      </c>
      <c r="AM9" s="29" t="s">
        <v>139</v>
      </c>
      <c r="AN9" s="29" t="s">
        <v>140</v>
      </c>
      <c r="AO9" s="29" t="s">
        <v>141</v>
      </c>
      <c r="AP9" s="29" t="s">
        <v>142</v>
      </c>
      <c r="AQ9" s="29" t="s">
        <v>143</v>
      </c>
      <c r="AR9" s="29" t="s">
        <v>144</v>
      </c>
      <c r="AS9" s="29" t="s">
        <v>145</v>
      </c>
      <c r="AT9" s="29" t="s">
        <v>146</v>
      </c>
      <c r="AU9" s="29" t="s">
        <v>147</v>
      </c>
      <c r="AV9" s="29" t="s">
        <v>148</v>
      </c>
      <c r="AW9" s="29" t="s">
        <v>149</v>
      </c>
      <c r="AX9" s="29" t="s">
        <v>150</v>
      </c>
      <c r="AY9" s="29" t="s">
        <v>151</v>
      </c>
      <c r="AZ9" s="29" t="s">
        <v>152</v>
      </c>
      <c r="BA9" s="29" t="s">
        <v>153</v>
      </c>
      <c r="BB9" s="29" t="s">
        <v>154</v>
      </c>
      <c r="BC9" s="29" t="s">
        <v>155</v>
      </c>
      <c r="BD9" s="29" t="s">
        <v>156</v>
      </c>
      <c r="BE9" s="29" t="s">
        <v>157</v>
      </c>
      <c r="BF9" s="29" t="s">
        <v>158</v>
      </c>
    </row>
    <row r="10" spans="1:58" ht="12.75" customHeight="1">
      <c r="A10" s="14"/>
      <c r="B10" s="344"/>
      <c r="C10" s="393"/>
      <c r="D10" s="394"/>
      <c r="E10" s="393"/>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c r="BE10" s="31" t="s">
        <v>207</v>
      </c>
      <c r="BF10" s="31" t="s">
        <v>208</v>
      </c>
    </row>
    <row r="11" spans="1:58" ht="12.75" customHeight="1">
      <c r="A11" s="14"/>
      <c r="B11" s="344"/>
      <c r="C11" s="393"/>
      <c r="D11" s="394"/>
      <c r="E11" s="393"/>
      <c r="F11" s="54" t="s">
        <v>314</v>
      </c>
      <c r="G11" s="28"/>
      <c r="H11" s="29" t="s">
        <v>210</v>
      </c>
      <c r="I11" s="29" t="s">
        <v>210</v>
      </c>
      <c r="J11" s="29" t="s">
        <v>211</v>
      </c>
      <c r="K11" s="29" t="s">
        <v>211</v>
      </c>
      <c r="L11" s="29" t="s">
        <v>212</v>
      </c>
      <c r="M11" s="30" t="s">
        <v>212</v>
      </c>
      <c r="N11" s="29" t="s">
        <v>213</v>
      </c>
      <c r="O11" s="29" t="s">
        <v>213</v>
      </c>
      <c r="P11" s="28"/>
      <c r="Q11" s="29" t="s">
        <v>214</v>
      </c>
      <c r="R11" s="29" t="s">
        <v>215</v>
      </c>
      <c r="S11" s="29" t="s">
        <v>215</v>
      </c>
      <c r="T11" s="35" t="s">
        <v>216</v>
      </c>
      <c r="U11" s="29" t="s">
        <v>216</v>
      </c>
      <c r="V11" s="29" t="s">
        <v>217</v>
      </c>
      <c r="W11" s="29" t="s">
        <v>217</v>
      </c>
      <c r="X11" s="29" t="s">
        <v>218</v>
      </c>
      <c r="Y11" s="28"/>
      <c r="Z11" s="29" t="s">
        <v>251</v>
      </c>
      <c r="AA11" s="29" t="s">
        <v>218</v>
      </c>
      <c r="AB11" s="29" t="s">
        <v>219</v>
      </c>
      <c r="AC11" s="29" t="s">
        <v>219</v>
      </c>
      <c r="AD11" s="29" t="s">
        <v>219</v>
      </c>
      <c r="AE11" s="29" t="s">
        <v>219</v>
      </c>
      <c r="AF11" s="180" t="s">
        <v>220</v>
      </c>
      <c r="AG11" s="180" t="s">
        <v>220</v>
      </c>
      <c r="AH11" s="180" t="s">
        <v>220</v>
      </c>
      <c r="AI11" s="180" t="s">
        <v>220</v>
      </c>
      <c r="AJ11" s="180" t="s">
        <v>221</v>
      </c>
      <c r="AK11" s="180" t="s">
        <v>221</v>
      </c>
      <c r="AL11" s="180" t="s">
        <v>221</v>
      </c>
      <c r="AM11" s="180" t="s">
        <v>221</v>
      </c>
      <c r="AN11" s="180" t="s">
        <v>222</v>
      </c>
      <c r="AO11" s="180" t="s">
        <v>222</v>
      </c>
      <c r="AP11" s="180" t="s">
        <v>222</v>
      </c>
      <c r="AQ11" s="180" t="s">
        <v>222</v>
      </c>
      <c r="AR11" s="180" t="s">
        <v>223</v>
      </c>
      <c r="AS11" s="180" t="s">
        <v>223</v>
      </c>
      <c r="AT11" s="180" t="s">
        <v>223</v>
      </c>
      <c r="AU11" s="180" t="s">
        <v>223</v>
      </c>
      <c r="AV11" s="180" t="s">
        <v>224</v>
      </c>
      <c r="AW11" s="180" t="s">
        <v>224</v>
      </c>
      <c r="AX11" s="180" t="s">
        <v>224</v>
      </c>
      <c r="AY11" s="180" t="s">
        <v>224</v>
      </c>
      <c r="AZ11" s="180" t="s">
        <v>225</v>
      </c>
      <c r="BA11" s="180" t="s">
        <v>225</v>
      </c>
      <c r="BB11" s="180" t="s">
        <v>225</v>
      </c>
      <c r="BC11" s="180" t="s">
        <v>225</v>
      </c>
      <c r="BD11" s="180" t="s">
        <v>226</v>
      </c>
      <c r="BE11" s="180" t="s">
        <v>226</v>
      </c>
      <c r="BF11" s="180" t="s">
        <v>226</v>
      </c>
    </row>
    <row r="12" spans="1:58" s="52" customFormat="1">
      <c r="A12" s="14"/>
      <c r="B12" s="391" t="s">
        <v>65</v>
      </c>
      <c r="C12" s="392"/>
      <c r="D12" s="392"/>
      <c r="E12" s="392"/>
      <c r="F12" s="392"/>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56.25">
      <c r="A13" s="55"/>
      <c r="B13" s="26" t="s">
        <v>315</v>
      </c>
      <c r="C13" s="26"/>
      <c r="D13" s="26" t="s">
        <v>316</v>
      </c>
      <c r="E13" s="3" t="s">
        <v>299</v>
      </c>
      <c r="F13" s="413"/>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4">
        <v>520000000</v>
      </c>
      <c r="AA13" s="244">
        <v>520000000</v>
      </c>
      <c r="AB13" s="17">
        <v>545000000</v>
      </c>
      <c r="AC13" s="17">
        <v>545000000</v>
      </c>
      <c r="AD13" s="17">
        <v>545000000</v>
      </c>
      <c r="AE13" s="17">
        <v>545000000</v>
      </c>
      <c r="AF13" s="17">
        <v>553000000</v>
      </c>
      <c r="AG13" s="17">
        <v>553000000</v>
      </c>
      <c r="AH13" s="17">
        <v>553000000</v>
      </c>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25">
      <c r="A14" s="55"/>
      <c r="B14" s="228" t="s">
        <v>317</v>
      </c>
      <c r="C14" s="419"/>
      <c r="D14" s="401" t="s">
        <v>462</v>
      </c>
      <c r="E14" s="3" t="s">
        <v>299</v>
      </c>
      <c r="F14" s="414"/>
      <c r="G14" s="28"/>
      <c r="H14" s="424"/>
      <c r="I14" s="425"/>
      <c r="J14" s="425"/>
      <c r="K14" s="426"/>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4">
        <v>520000000</v>
      </c>
      <c r="AA14" s="244">
        <v>520000000</v>
      </c>
      <c r="AB14" s="17">
        <v>446000000</v>
      </c>
      <c r="AC14" s="17">
        <v>446000000</v>
      </c>
      <c r="AD14" s="17">
        <v>446000000</v>
      </c>
      <c r="AE14" s="17">
        <v>446000000</v>
      </c>
      <c r="AF14" s="17">
        <v>452546789</v>
      </c>
      <c r="AG14" s="17">
        <v>452546789</v>
      </c>
      <c r="AH14" s="17">
        <v>452546789</v>
      </c>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25">
      <c r="A15" s="55"/>
      <c r="B15" s="228" t="s">
        <v>318</v>
      </c>
      <c r="C15" s="420"/>
      <c r="D15" s="402"/>
      <c r="E15" s="3" t="s">
        <v>299</v>
      </c>
      <c r="F15" s="414"/>
      <c r="G15" s="28"/>
      <c r="H15" s="427"/>
      <c r="I15" s="428"/>
      <c r="J15" s="428"/>
      <c r="K15" s="429"/>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2">
        <v>0</v>
      </c>
      <c r="AA15" s="242">
        <v>0</v>
      </c>
      <c r="AB15" s="17">
        <v>99000000</v>
      </c>
      <c r="AC15" s="17">
        <v>99000000</v>
      </c>
      <c r="AD15" s="17">
        <v>99000000</v>
      </c>
      <c r="AE15" s="17">
        <v>99000000</v>
      </c>
      <c r="AF15" s="17">
        <v>100453211</v>
      </c>
      <c r="AG15" s="17">
        <v>100453211</v>
      </c>
      <c r="AH15" s="17">
        <v>100453211</v>
      </c>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319</v>
      </c>
      <c r="C16" s="401" t="s">
        <v>320</v>
      </c>
      <c r="D16" s="401" t="s">
        <v>321</v>
      </c>
      <c r="E16" s="25" t="s">
        <v>322</v>
      </c>
      <c r="F16" s="414"/>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4">
        <v>52258752</v>
      </c>
      <c r="AA16" s="244">
        <v>52258752</v>
      </c>
      <c r="AB16" s="17">
        <v>52919620</v>
      </c>
      <c r="AC16" s="17">
        <v>52919620</v>
      </c>
      <c r="AD16" s="17">
        <v>52919620</v>
      </c>
      <c r="AE16" s="17">
        <v>52919620</v>
      </c>
      <c r="AF16" s="17">
        <v>50690856</v>
      </c>
      <c r="AG16" s="17">
        <v>50690856</v>
      </c>
      <c r="AH16" s="17">
        <v>50690856</v>
      </c>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323</v>
      </c>
      <c r="C17" s="402"/>
      <c r="D17" s="402"/>
      <c r="E17" s="18" t="s">
        <v>291</v>
      </c>
      <c r="F17" s="415"/>
      <c r="G17" s="28"/>
      <c r="H17" s="421"/>
      <c r="I17" s="422"/>
      <c r="J17" s="422"/>
      <c r="K17" s="423"/>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8">
        <v>0.99960000000000004</v>
      </c>
      <c r="X17" s="208">
        <v>0.99960000000000004</v>
      </c>
      <c r="Y17" s="28"/>
      <c r="Z17" s="247">
        <v>1</v>
      </c>
      <c r="AA17" s="247">
        <v>1</v>
      </c>
      <c r="AB17" s="247">
        <v>1</v>
      </c>
      <c r="AC17" s="247">
        <v>1</v>
      </c>
      <c r="AD17" s="247">
        <v>1</v>
      </c>
      <c r="AE17" s="247">
        <v>1</v>
      </c>
      <c r="AF17" s="247">
        <v>1</v>
      </c>
      <c r="AG17" s="247">
        <v>1</v>
      </c>
      <c r="AH17" s="247">
        <v>1</v>
      </c>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391" t="s">
        <v>61</v>
      </c>
      <c r="C18" s="392"/>
      <c r="D18" s="392"/>
      <c r="E18" s="392"/>
      <c r="F18" s="392"/>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25">
      <c r="A19" s="55"/>
      <c r="B19" s="418" t="s">
        <v>324</v>
      </c>
      <c r="C19" s="418"/>
      <c r="D19" s="418"/>
      <c r="E19" s="11" t="s">
        <v>257</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f t="shared" si="0"/>
        <v>10.298637820906499</v>
      </c>
      <c r="AF19" s="5">
        <f>IF(AF14="","",((AF14*AF17)+AF15)/AF16)</f>
        <v>10.909265371253545</v>
      </c>
      <c r="AG19" s="5">
        <f t="shared" si="0"/>
        <v>10.909265371253545</v>
      </c>
      <c r="AH19" s="5">
        <f t="shared" si="0"/>
        <v>10.909265371253545</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0"/>
    </row>
    <row r="23" spans="1:58" s="14" customFormat="1">
      <c r="AF23" s="306"/>
    </row>
    <row r="24" spans="1:58" s="14" customFormat="1"/>
    <row r="25" spans="1:58" s="14" customFormat="1"/>
    <row r="26" spans="1:58" s="14" customFormat="1"/>
    <row r="27" spans="1:58" s="14" customFormat="1">
      <c r="AA27" s="206"/>
      <c r="AB27" s="206"/>
      <c r="AC27" s="204"/>
    </row>
    <row r="28" spans="1:58" s="14" customFormat="1">
      <c r="B28" s="66"/>
      <c r="C28" s="66"/>
      <c r="AA28" s="206"/>
      <c r="AB28" s="206"/>
      <c r="AC28" s="204"/>
    </row>
    <row r="29" spans="1:58" s="14" customFormat="1">
      <c r="AA29" s="207"/>
      <c r="AB29" s="207"/>
    </row>
    <row r="30" spans="1:58" s="14" customFormat="1">
      <c r="H30" s="67"/>
      <c r="I30" s="67"/>
      <c r="J30" s="67"/>
    </row>
    <row r="31" spans="1:58" s="14" customFormat="1"/>
    <row r="32" spans="1:58" s="14" customFormat="1"/>
    <row r="33" spans="10:15" s="14" customFormat="1">
      <c r="J33" s="67"/>
    </row>
    <row r="34" spans="10:15" s="14" customFormat="1">
      <c r="M34" s="68"/>
    </row>
    <row r="39" spans="10:15" ht="12.7" hidden="1" customHeight="1">
      <c r="K39" s="13"/>
      <c r="L39" s="24"/>
      <c r="M39" s="24"/>
      <c r="N39" s="24"/>
      <c r="O39" s="24"/>
    </row>
    <row r="40" spans="10:15" ht="12.7"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honeticPr fontId="191"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203125" customWidth="1"/>
    <col min="4" max="4" width="21.17578125" customWidth="1"/>
    <col min="5" max="5" width="15.5859375" customWidth="1"/>
    <col min="6" max="6" width="20.46875" customWidth="1"/>
    <col min="7" max="7" width="1.46875" customWidth="1"/>
    <col min="8" max="8" width="18" customWidth="1"/>
    <col min="9" max="9" width="13" customWidth="1"/>
    <col min="10" max="10" width="16" customWidth="1"/>
    <col min="11" max="11" width="11.46875" customWidth="1"/>
    <col min="12" max="12" width="15.5859375" customWidth="1"/>
    <col min="13" max="13" width="13.8203125" customWidth="1"/>
    <col min="14" max="15" width="13" customWidth="1"/>
    <col min="16" max="16" width="1.46875" customWidth="1"/>
    <col min="17" max="24" width="15.5859375" customWidth="1"/>
    <col min="25" max="25" width="1.46875" customWidth="1"/>
    <col min="26" max="26" width="15.46875" customWidth="1"/>
    <col min="27" max="58" width="15.5859375" customWidth="1"/>
    <col min="59" max="16384" width="9.23437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451</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2.4">
      <c r="A3" s="2"/>
      <c r="B3" s="336" t="s">
        <v>452</v>
      </c>
      <c r="C3" s="336"/>
      <c r="D3" s="336"/>
      <c r="E3" s="336"/>
      <c r="F3" s="336"/>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2.4">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44" t="s">
        <v>37</v>
      </c>
      <c r="C6" s="393" t="s">
        <v>53</v>
      </c>
      <c r="D6" s="394" t="s">
        <v>280</v>
      </c>
      <c r="E6" s="393" t="s">
        <v>89</v>
      </c>
      <c r="F6" s="345"/>
      <c r="G6" s="28"/>
      <c r="H6" s="368" t="s">
        <v>90</v>
      </c>
      <c r="I6" s="369"/>
      <c r="J6" s="369"/>
      <c r="K6" s="369"/>
      <c r="L6" s="369"/>
      <c r="M6" s="369"/>
      <c r="N6" s="369"/>
      <c r="O6" s="370"/>
      <c r="P6" s="136"/>
      <c r="Q6" s="229" t="s">
        <v>91</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44"/>
      <c r="C7" s="393"/>
      <c r="D7" s="394"/>
      <c r="E7" s="393"/>
      <c r="F7" s="345"/>
      <c r="G7" s="28"/>
      <c r="H7" s="349" t="s">
        <v>92</v>
      </c>
      <c r="I7" s="350"/>
      <c r="J7" s="350"/>
      <c r="K7" s="350"/>
      <c r="L7" s="350"/>
      <c r="M7" s="350"/>
      <c r="N7" s="350"/>
      <c r="O7" s="351"/>
      <c r="P7" s="136"/>
      <c r="Q7" s="232" t="s">
        <v>93</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44"/>
      <c r="C8" s="393"/>
      <c r="D8" s="394"/>
      <c r="E8" s="393"/>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111</v>
      </c>
      <c r="AB8" s="29" t="s">
        <v>112</v>
      </c>
      <c r="AC8" s="29" t="s">
        <v>112</v>
      </c>
      <c r="AD8" s="264" t="s">
        <v>113</v>
      </c>
      <c r="AE8" s="264" t="s">
        <v>113</v>
      </c>
      <c r="AF8" s="265" t="s">
        <v>114</v>
      </c>
      <c r="AG8" s="263" t="s">
        <v>114</v>
      </c>
      <c r="AH8" s="263" t="s">
        <v>115</v>
      </c>
      <c r="AI8" s="263" t="s">
        <v>115</v>
      </c>
      <c r="AJ8" s="263" t="s">
        <v>116</v>
      </c>
      <c r="AK8" s="263" t="s">
        <v>116</v>
      </c>
      <c r="AL8" s="263" t="s">
        <v>117</v>
      </c>
      <c r="AM8" s="263" t="s">
        <v>117</v>
      </c>
      <c r="AN8" s="263" t="s">
        <v>118</v>
      </c>
      <c r="AO8" s="263" t="s">
        <v>118</v>
      </c>
      <c r="AP8" s="263" t="s">
        <v>119</v>
      </c>
      <c r="AQ8" s="263" t="s">
        <v>119</v>
      </c>
      <c r="AR8" s="263" t="s">
        <v>120</v>
      </c>
      <c r="AS8" s="263" t="s">
        <v>120</v>
      </c>
      <c r="AT8" s="263" t="s">
        <v>121</v>
      </c>
      <c r="AU8" s="263" t="s">
        <v>121</v>
      </c>
      <c r="AV8" s="263" t="s">
        <v>122</v>
      </c>
      <c r="AW8" s="263" t="s">
        <v>122</v>
      </c>
      <c r="AX8" s="263" t="s">
        <v>123</v>
      </c>
      <c r="AY8" s="263" t="s">
        <v>123</v>
      </c>
      <c r="AZ8" s="263" t="s">
        <v>124</v>
      </c>
      <c r="BA8" s="263" t="s">
        <v>124</v>
      </c>
      <c r="BB8" s="263" t="s">
        <v>125</v>
      </c>
      <c r="BC8" s="263" t="s">
        <v>125</v>
      </c>
      <c r="BD8" s="263" t="s">
        <v>126</v>
      </c>
      <c r="BE8" s="263" t="s">
        <v>126</v>
      </c>
      <c r="BF8" s="263" t="s">
        <v>127</v>
      </c>
    </row>
    <row r="9" spans="1:58"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111</v>
      </c>
      <c r="AA9" s="29" t="s">
        <v>128</v>
      </c>
      <c r="AB9" s="29" t="s">
        <v>112</v>
      </c>
      <c r="AC9" s="29" t="s">
        <v>129</v>
      </c>
      <c r="AD9" s="29" t="s">
        <v>130</v>
      </c>
      <c r="AE9" s="29" t="s">
        <v>131</v>
      </c>
      <c r="AF9" s="29" t="s">
        <v>132</v>
      </c>
      <c r="AG9" s="29" t="s">
        <v>133</v>
      </c>
      <c r="AH9" s="29" t="s">
        <v>134</v>
      </c>
      <c r="AI9" s="29" t="s">
        <v>135</v>
      </c>
      <c r="AJ9" s="29" t="s">
        <v>136</v>
      </c>
      <c r="AK9" s="29" t="s">
        <v>137</v>
      </c>
      <c r="AL9" s="29" t="s">
        <v>138</v>
      </c>
      <c r="AM9" s="29" t="s">
        <v>139</v>
      </c>
      <c r="AN9" s="29" t="s">
        <v>140</v>
      </c>
      <c r="AO9" s="29" t="s">
        <v>141</v>
      </c>
      <c r="AP9" s="29" t="s">
        <v>142</v>
      </c>
      <c r="AQ9" s="29" t="s">
        <v>143</v>
      </c>
      <c r="AR9" s="29" t="s">
        <v>144</v>
      </c>
      <c r="AS9" s="29" t="s">
        <v>145</v>
      </c>
      <c r="AT9" s="29" t="s">
        <v>146</v>
      </c>
      <c r="AU9" s="29" t="s">
        <v>147</v>
      </c>
      <c r="AV9" s="29" t="s">
        <v>148</v>
      </c>
      <c r="AW9" s="29" t="s">
        <v>149</v>
      </c>
      <c r="AX9" s="29" t="s">
        <v>150</v>
      </c>
      <c r="AY9" s="29" t="s">
        <v>151</v>
      </c>
      <c r="AZ9" s="29" t="s">
        <v>152</v>
      </c>
      <c r="BA9" s="29" t="s">
        <v>153</v>
      </c>
      <c r="BB9" s="29" t="s">
        <v>154</v>
      </c>
      <c r="BC9" s="29" t="s">
        <v>155</v>
      </c>
      <c r="BD9" s="29" t="s">
        <v>156</v>
      </c>
      <c r="BE9" s="29" t="s">
        <v>157</v>
      </c>
      <c r="BF9" s="29" t="s">
        <v>158</v>
      </c>
    </row>
    <row r="10" spans="1:58" ht="30" customHeight="1">
      <c r="A10" s="14"/>
      <c r="B10" s="344"/>
      <c r="C10" s="393"/>
      <c r="D10" s="394"/>
      <c r="E10" s="393"/>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c r="BE10" s="31" t="s">
        <v>207</v>
      </c>
      <c r="BF10" s="31" t="s">
        <v>208</v>
      </c>
    </row>
    <row r="11" spans="1:58" ht="12.75" customHeight="1">
      <c r="A11" s="14"/>
      <c r="B11" s="344"/>
      <c r="C11" s="393"/>
      <c r="D11" s="394"/>
      <c r="E11" s="393"/>
      <c r="F11" s="54" t="s">
        <v>453</v>
      </c>
      <c r="G11" s="28"/>
      <c r="H11" s="29" t="s">
        <v>210</v>
      </c>
      <c r="I11" s="29" t="s">
        <v>210</v>
      </c>
      <c r="J11" s="29" t="s">
        <v>211</v>
      </c>
      <c r="K11" s="29" t="s">
        <v>211</v>
      </c>
      <c r="L11" s="29" t="s">
        <v>212</v>
      </c>
      <c r="M11" s="30" t="s">
        <v>212</v>
      </c>
      <c r="N11" s="29" t="s">
        <v>213</v>
      </c>
      <c r="O11" s="29" t="s">
        <v>213</v>
      </c>
      <c r="P11" s="28"/>
      <c r="Q11" s="29" t="s">
        <v>214</v>
      </c>
      <c r="R11" s="29" t="s">
        <v>215</v>
      </c>
      <c r="S11" s="29" t="s">
        <v>215</v>
      </c>
      <c r="T11" s="35" t="s">
        <v>216</v>
      </c>
      <c r="U11" s="29" t="s">
        <v>216</v>
      </c>
      <c r="V11" s="29" t="s">
        <v>217</v>
      </c>
      <c r="W11" s="29" t="s">
        <v>217</v>
      </c>
      <c r="X11" s="29" t="s">
        <v>218</v>
      </c>
      <c r="Y11" s="28"/>
      <c r="Z11" s="29" t="s">
        <v>218</v>
      </c>
      <c r="AA11" s="29" t="s">
        <v>218</v>
      </c>
      <c r="AB11" s="29" t="s">
        <v>219</v>
      </c>
      <c r="AC11" s="29" t="s">
        <v>219</v>
      </c>
      <c r="AD11" s="29" t="s">
        <v>219</v>
      </c>
      <c r="AE11" s="29" t="s">
        <v>219</v>
      </c>
      <c r="AF11" s="180" t="s">
        <v>220</v>
      </c>
      <c r="AG11" s="180" t="s">
        <v>220</v>
      </c>
      <c r="AH11" s="180" t="s">
        <v>220</v>
      </c>
      <c r="AI11" s="180" t="s">
        <v>220</v>
      </c>
      <c r="AJ11" s="180" t="s">
        <v>221</v>
      </c>
      <c r="AK11" s="180" t="s">
        <v>221</v>
      </c>
      <c r="AL11" s="180" t="s">
        <v>221</v>
      </c>
      <c r="AM11" s="180" t="s">
        <v>221</v>
      </c>
      <c r="AN11" s="180" t="s">
        <v>222</v>
      </c>
      <c r="AO11" s="180" t="s">
        <v>222</v>
      </c>
      <c r="AP11" s="180" t="s">
        <v>222</v>
      </c>
      <c r="AQ11" s="180" t="s">
        <v>222</v>
      </c>
      <c r="AR11" s="180" t="s">
        <v>223</v>
      </c>
      <c r="AS11" s="180" t="s">
        <v>223</v>
      </c>
      <c r="AT11" s="180" t="s">
        <v>223</v>
      </c>
      <c r="AU11" s="180" t="s">
        <v>223</v>
      </c>
      <c r="AV11" s="180" t="s">
        <v>224</v>
      </c>
      <c r="AW11" s="180" t="s">
        <v>224</v>
      </c>
      <c r="AX11" s="180" t="s">
        <v>224</v>
      </c>
      <c r="AY11" s="180" t="s">
        <v>224</v>
      </c>
      <c r="AZ11" s="180" t="s">
        <v>225</v>
      </c>
      <c r="BA11" s="180" t="s">
        <v>225</v>
      </c>
      <c r="BB11" s="180" t="s">
        <v>225</v>
      </c>
      <c r="BC11" s="180" t="s">
        <v>225</v>
      </c>
      <c r="BD11" s="180" t="s">
        <v>226</v>
      </c>
      <c r="BE11" s="180" t="s">
        <v>226</v>
      </c>
      <c r="BF11" s="180" t="s">
        <v>226</v>
      </c>
    </row>
    <row r="12" spans="1:58" ht="12.4">
      <c r="A12" s="14"/>
      <c r="B12" s="391" t="s">
        <v>65</v>
      </c>
      <c r="C12" s="392"/>
      <c r="D12" s="392"/>
      <c r="E12" s="392"/>
      <c r="F12" s="392"/>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2.4">
      <c r="A13" s="55"/>
      <c r="B13" s="26" t="s">
        <v>454</v>
      </c>
      <c r="C13" s="26"/>
      <c r="D13" s="202" t="s">
        <v>462</v>
      </c>
      <c r="E13" s="3" t="s">
        <v>455</v>
      </c>
      <c r="F13" s="438"/>
      <c r="G13" s="28"/>
      <c r="H13" s="430"/>
      <c r="I13" s="431"/>
      <c r="J13" s="431"/>
      <c r="K13" s="431"/>
      <c r="L13" s="431"/>
      <c r="M13" s="431"/>
      <c r="N13" s="431"/>
      <c r="O13" s="432"/>
      <c r="P13" s="28"/>
      <c r="Q13" s="430"/>
      <c r="R13" s="431"/>
      <c r="S13" s="431"/>
      <c r="T13" s="431"/>
      <c r="U13" s="431"/>
      <c r="V13" s="431"/>
      <c r="W13" s="432"/>
      <c r="X13" s="217">
        <v>0.57599999999999996</v>
      </c>
      <c r="Y13" s="28"/>
      <c r="Z13" s="248">
        <v>0.57599999999999996</v>
      </c>
      <c r="AA13" s="248">
        <v>0.57599999999999996</v>
      </c>
      <c r="AB13" s="209">
        <v>0.122</v>
      </c>
      <c r="AC13" s="209">
        <v>0.122</v>
      </c>
      <c r="AD13" s="209">
        <v>0.122</v>
      </c>
      <c r="AE13" s="209">
        <v>0.122</v>
      </c>
      <c r="AF13" s="209">
        <v>0.105</v>
      </c>
      <c r="AG13" s="209">
        <v>0.105</v>
      </c>
      <c r="AH13" s="209">
        <v>0.105</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row>
    <row r="14" spans="1:58" s="4" customFormat="1" ht="28.5" customHeight="1">
      <c r="A14" s="55"/>
      <c r="B14" s="26" t="s">
        <v>456</v>
      </c>
      <c r="C14" s="220" t="s">
        <v>457</v>
      </c>
      <c r="D14" s="202" t="s">
        <v>462</v>
      </c>
      <c r="E14" s="3" t="s">
        <v>455</v>
      </c>
      <c r="F14" s="439"/>
      <c r="G14" s="28"/>
      <c r="H14" s="433"/>
      <c r="I14" s="434"/>
      <c r="J14" s="434"/>
      <c r="K14" s="434"/>
      <c r="L14" s="434"/>
      <c r="M14" s="434"/>
      <c r="N14" s="434"/>
      <c r="O14" s="435"/>
      <c r="P14" s="28"/>
      <c r="Q14" s="433"/>
      <c r="R14" s="434"/>
      <c r="S14" s="434"/>
      <c r="T14" s="434"/>
      <c r="U14" s="434"/>
      <c r="V14" s="434"/>
      <c r="W14" s="435"/>
      <c r="X14" s="217">
        <v>0.48399999999999999</v>
      </c>
      <c r="Y14" s="28"/>
      <c r="Z14" s="248">
        <v>0.48399999999999999</v>
      </c>
      <c r="AA14" s="248">
        <v>0.48399999999999999</v>
      </c>
      <c r="AB14" s="293"/>
      <c r="AC14" s="436"/>
      <c r="AD14" s="437"/>
      <c r="AE14" s="436"/>
      <c r="AF14" s="437"/>
      <c r="AG14" s="436"/>
      <c r="AH14" s="437"/>
      <c r="AI14" s="436"/>
      <c r="AJ14" s="437"/>
      <c r="AK14" s="436"/>
      <c r="AL14" s="437"/>
      <c r="AM14" s="436"/>
      <c r="AN14" s="437"/>
      <c r="AO14" s="436"/>
      <c r="AP14" s="437"/>
      <c r="AQ14" s="436"/>
      <c r="AR14" s="437"/>
      <c r="AS14" s="436"/>
      <c r="AT14" s="437"/>
      <c r="AU14" s="436"/>
      <c r="AV14" s="437"/>
      <c r="AW14" s="436"/>
      <c r="AX14" s="437"/>
      <c r="AY14" s="436"/>
      <c r="AZ14" s="437"/>
      <c r="BA14" s="436"/>
      <c r="BB14" s="437"/>
      <c r="BC14" s="436"/>
      <c r="BD14" s="437"/>
      <c r="BE14" s="436"/>
      <c r="BF14" s="437"/>
    </row>
    <row r="15" spans="1:58" ht="12.4">
      <c r="A15" s="14"/>
      <c r="B15" s="391" t="s">
        <v>61</v>
      </c>
      <c r="C15" s="392"/>
      <c r="D15" s="392"/>
      <c r="E15" s="392"/>
      <c r="F15" s="392"/>
      <c r="G15" s="28"/>
      <c r="H15" s="214"/>
      <c r="I15" s="14"/>
      <c r="J15" s="14"/>
      <c r="K15" s="14"/>
      <c r="L15" s="14"/>
      <c r="M15" s="14"/>
      <c r="N15" s="14"/>
      <c r="O15" s="213"/>
      <c r="P15" s="212"/>
      <c r="Q15" s="14"/>
      <c r="R15" s="14"/>
      <c r="S15" s="14"/>
      <c r="T15" s="14"/>
      <c r="U15" s="14"/>
      <c r="V15" s="14"/>
      <c r="W15" s="14"/>
      <c r="X15" s="50"/>
      <c r="Y15" s="212"/>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2.4">
      <c r="A16" s="14"/>
      <c r="B16" s="418" t="s">
        <v>458</v>
      </c>
      <c r="C16" s="418"/>
      <c r="D16" s="418"/>
      <c r="E16" s="11" t="s">
        <v>459</v>
      </c>
      <c r="F16" s="11"/>
      <c r="G16" s="28"/>
      <c r="H16" s="214"/>
      <c r="I16" s="14"/>
      <c r="J16" s="14"/>
      <c r="K16" s="14"/>
      <c r="L16" s="14"/>
      <c r="M16" s="14"/>
      <c r="N16" s="14"/>
      <c r="O16" s="213"/>
      <c r="P16" s="212"/>
      <c r="Q16" s="14"/>
      <c r="R16" s="14"/>
      <c r="S16" s="14"/>
      <c r="T16" s="14"/>
      <c r="U16" s="14"/>
      <c r="V16" s="14"/>
      <c r="W16" s="14"/>
      <c r="X16" s="5">
        <f>IF(X13="","-",((X13)*365/100)+(X14*122/100))</f>
        <v>2.6928799999999997</v>
      </c>
      <c r="Y16" s="212"/>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f t="shared" ref="AE16:BF16" si="2">IF(AE13="","-",((AE13)*365/100))</f>
        <v>0.44530000000000003</v>
      </c>
      <c r="AF16" s="5">
        <f t="shared" si="2"/>
        <v>0.38324999999999998</v>
      </c>
      <c r="AG16" s="5">
        <f t="shared" si="2"/>
        <v>0.38324999999999998</v>
      </c>
      <c r="AH16" s="5">
        <f t="shared" si="2"/>
        <v>0.38324999999999998</v>
      </c>
      <c r="AI16" s="5" t="str">
        <f t="shared" si="2"/>
        <v>-</v>
      </c>
      <c r="AJ16" s="5" t="str">
        <f t="shared" si="2"/>
        <v>-</v>
      </c>
      <c r="AK16" s="5" t="str">
        <f t="shared" si="2"/>
        <v>-</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2.4">
      <c r="A17" s="14"/>
      <c r="B17" s="14"/>
      <c r="C17" s="14"/>
      <c r="D17" s="14"/>
      <c r="E17" s="14"/>
      <c r="F17" s="14"/>
      <c r="G17" s="55"/>
      <c r="H17" s="14"/>
      <c r="I17" s="14"/>
      <c r="J17" s="14"/>
      <c r="K17" s="14"/>
      <c r="L17" s="14"/>
      <c r="M17" s="14"/>
      <c r="N17" s="14"/>
      <c r="O17" s="14"/>
      <c r="P17" s="55"/>
      <c r="Q17" s="14"/>
      <c r="R17" s="14"/>
      <c r="S17" s="14"/>
      <c r="T17" s="14"/>
      <c r="U17" s="14"/>
      <c r="V17" s="14"/>
      <c r="W17" s="14"/>
      <c r="X17" s="211"/>
      <c r="Y17" s="55"/>
      <c r="Z17" s="55"/>
      <c r="AA17" s="14"/>
      <c r="AB17" s="14"/>
      <c r="AC17" s="76"/>
      <c r="AD17" s="14"/>
      <c r="AE17" s="14"/>
    </row>
    <row r="18" spans="1:31" ht="12.4"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2.4"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2.4"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2.4"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2.4"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2.4"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6"/>
      <c r="AB23" s="206"/>
      <c r="AC23" s="204"/>
      <c r="AD23" s="14"/>
      <c r="AE23" s="14"/>
    </row>
    <row r="24" spans="1:31" ht="12.4"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6"/>
      <c r="AB24" s="206"/>
      <c r="AC24" s="204"/>
      <c r="AD24" s="14"/>
      <c r="AE24" s="14"/>
    </row>
    <row r="25" spans="1:31" ht="12.4"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7"/>
      <c r="AB25" s="207"/>
      <c r="AC25" s="14"/>
      <c r="AD25" s="14"/>
      <c r="AE25" s="14"/>
    </row>
    <row r="26" spans="1:31" ht="12.4"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2.4"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2.4" hidden="1">
      <c r="A28" s="14"/>
      <c r="B28" s="14"/>
      <c r="C28" s="14"/>
      <c r="D28" s="14"/>
      <c r="E28" s="14"/>
      <c r="F28" s="14"/>
      <c r="G28" s="14"/>
      <c r="H28" s="14"/>
      <c r="I28" s="210"/>
      <c r="J28" s="14"/>
      <c r="K28" s="14"/>
      <c r="L28" s="14"/>
      <c r="M28" s="14"/>
      <c r="N28" s="14"/>
      <c r="O28" s="14"/>
      <c r="P28" s="14"/>
      <c r="Q28" s="14"/>
      <c r="R28" s="14"/>
      <c r="S28" s="14"/>
      <c r="T28" s="14"/>
      <c r="U28" s="14"/>
      <c r="V28" s="14"/>
      <c r="W28" s="14"/>
      <c r="X28" s="14"/>
      <c r="Y28" s="14"/>
      <c r="Z28" s="14"/>
      <c r="AA28" s="14"/>
      <c r="AB28" s="14"/>
      <c r="AC28" s="14"/>
      <c r="AD28" s="14"/>
      <c r="AE28" s="14"/>
    </row>
    <row r="29" spans="1:31" ht="12.4"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2.4"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7" hidden="1" customHeight="1">
      <c r="AE31" s="14"/>
    </row>
    <row r="32" spans="1:31" ht="12.7" hidden="1" customHeight="1">
      <c r="AE32" s="14"/>
    </row>
    <row r="33" spans="11:31" ht="12.7" hidden="1" customHeight="1">
      <c r="AE33" s="14"/>
    </row>
    <row r="34" spans="11:31" ht="12.4" hidden="1">
      <c r="AE34" s="14"/>
    </row>
    <row r="35" spans="11:31" ht="12.4" hidden="1">
      <c r="K35" s="13"/>
      <c r="L35" s="24"/>
      <c r="M35" s="24"/>
      <c r="N35" s="24"/>
      <c r="O35" s="24"/>
      <c r="AE35" s="14"/>
    </row>
    <row r="36" spans="11:31" ht="12.4" hidden="1">
      <c r="K36" s="13"/>
      <c r="L36" s="24"/>
      <c r="M36" s="24"/>
      <c r="N36" s="24"/>
      <c r="O36" s="24"/>
      <c r="AE36" s="14"/>
    </row>
    <row r="37" spans="11:31" ht="12.7" hidden="1" customHeight="1">
      <c r="AE37" s="14"/>
    </row>
  </sheetData>
  <mergeCells count="29">
    <mergeCell ref="AY14:AZ14"/>
    <mergeCell ref="BA14:BB14"/>
    <mergeCell ref="BC14:BD14"/>
    <mergeCell ref="BE14:BF14"/>
    <mergeCell ref="AO14:AP14"/>
    <mergeCell ref="AQ14:AR14"/>
    <mergeCell ref="AS14:AT14"/>
    <mergeCell ref="AU14:AV14"/>
    <mergeCell ref="AW14:AX14"/>
    <mergeCell ref="AE14:AF14"/>
    <mergeCell ref="AG14:AH14"/>
    <mergeCell ref="AI14:AJ14"/>
    <mergeCell ref="AK14:AL14"/>
    <mergeCell ref="AM14:AN14"/>
    <mergeCell ref="B3:F3"/>
    <mergeCell ref="B6:B11"/>
    <mergeCell ref="C6:C11"/>
    <mergeCell ref="D6:D11"/>
    <mergeCell ref="E6:E11"/>
    <mergeCell ref="F6:F7"/>
    <mergeCell ref="Q13:W14"/>
    <mergeCell ref="AC14:AD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2.4" zeroHeight="1"/>
  <cols>
    <col min="1" max="1" width="3" customWidth="1"/>
    <col min="2" max="2" width="42.3515625" customWidth="1"/>
    <col min="3" max="3" width="50.8203125" customWidth="1"/>
    <col min="4" max="4" width="33" customWidth="1"/>
    <col min="5" max="5" width="10" customWidth="1"/>
    <col min="6" max="6" width="23.46875" customWidth="1"/>
    <col min="7" max="7" width="1.46875" customWidth="1"/>
    <col min="8" max="8" width="19" customWidth="1"/>
    <col min="9" max="9" width="14.5859375" customWidth="1"/>
    <col min="10" max="10" width="13" customWidth="1"/>
    <col min="11" max="11" width="12" customWidth="1"/>
    <col min="12" max="12" width="13.17578125" customWidth="1"/>
    <col min="13" max="13" width="12.46875" customWidth="1"/>
    <col min="14" max="15" width="15.5859375" customWidth="1"/>
    <col min="16" max="16" width="1.46875" customWidth="1"/>
    <col min="17" max="24" width="15.5859375" customWidth="1"/>
    <col min="25" max="25" width="1.46875" customWidth="1"/>
    <col min="26" max="26" width="15.46875" customWidth="1"/>
    <col min="27" max="58" width="15.5859375" customWidth="1"/>
  </cols>
  <sheetData>
    <row r="1" spans="1:58" s="2" customFormat="1" ht="12.75" customHeight="1"/>
    <row r="2" spans="1:58" s="2" customFormat="1" ht="18.75" customHeight="1">
      <c r="B2" s="40" t="s">
        <v>325</v>
      </c>
      <c r="C2" s="40"/>
      <c r="D2" s="40"/>
      <c r="E2" s="40"/>
    </row>
    <row r="3" spans="1:58" s="2" customFormat="1" ht="55.5" customHeight="1">
      <c r="B3" s="336" t="s">
        <v>326</v>
      </c>
      <c r="C3" s="336"/>
      <c r="D3" s="336"/>
      <c r="E3" s="336"/>
      <c r="F3" s="336"/>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44" t="s">
        <v>37</v>
      </c>
      <c r="C6" s="393" t="s">
        <v>53</v>
      </c>
      <c r="D6" s="394" t="s">
        <v>280</v>
      </c>
      <c r="E6" s="393" t="s">
        <v>89</v>
      </c>
      <c r="F6" s="345"/>
      <c r="G6" s="28"/>
      <c r="H6" s="368" t="s">
        <v>90</v>
      </c>
      <c r="I6" s="369"/>
      <c r="J6" s="369"/>
      <c r="K6" s="369"/>
      <c r="L6" s="369"/>
      <c r="M6" s="369"/>
      <c r="N6" s="369"/>
      <c r="O6" s="370"/>
      <c r="P6" s="136"/>
      <c r="Q6" s="229" t="s">
        <v>91</v>
      </c>
      <c r="R6" s="230"/>
      <c r="S6" s="230"/>
      <c r="T6" s="230"/>
      <c r="U6" s="230"/>
      <c r="V6" s="230"/>
      <c r="W6" s="230"/>
      <c r="X6" s="230"/>
      <c r="Y6" s="28"/>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44"/>
      <c r="C7" s="393"/>
      <c r="D7" s="394"/>
      <c r="E7" s="393"/>
      <c r="F7" s="345"/>
      <c r="G7" s="28"/>
      <c r="H7" s="349" t="s">
        <v>92</v>
      </c>
      <c r="I7" s="350"/>
      <c r="J7" s="350"/>
      <c r="K7" s="350"/>
      <c r="L7" s="350"/>
      <c r="M7" s="350"/>
      <c r="N7" s="350"/>
      <c r="O7" s="351"/>
      <c r="P7" s="136"/>
      <c r="Q7" s="232" t="s">
        <v>93</v>
      </c>
      <c r="R7" s="233"/>
      <c r="S7" s="233"/>
      <c r="T7" s="233"/>
      <c r="U7" s="233"/>
      <c r="V7" s="233"/>
      <c r="W7" s="233"/>
      <c r="X7" s="233"/>
      <c r="Y7" s="28"/>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44"/>
      <c r="C8" s="393"/>
      <c r="D8" s="394"/>
      <c r="E8" s="393"/>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8"/>
      <c r="Z8" s="29" t="s">
        <v>111</v>
      </c>
      <c r="AA8" s="29" t="s">
        <v>111</v>
      </c>
      <c r="AB8" s="29" t="s">
        <v>112</v>
      </c>
      <c r="AC8" s="29" t="s">
        <v>112</v>
      </c>
      <c r="AD8" s="264" t="s">
        <v>113</v>
      </c>
      <c r="AE8" s="264" t="s">
        <v>113</v>
      </c>
      <c r="AF8" s="265" t="s">
        <v>114</v>
      </c>
      <c r="AG8" s="263" t="s">
        <v>114</v>
      </c>
      <c r="AH8" s="263" t="s">
        <v>115</v>
      </c>
      <c r="AI8" s="263" t="s">
        <v>115</v>
      </c>
      <c r="AJ8" s="263" t="s">
        <v>116</v>
      </c>
      <c r="AK8" s="263" t="s">
        <v>116</v>
      </c>
      <c r="AL8" s="263" t="s">
        <v>117</v>
      </c>
      <c r="AM8" s="263" t="s">
        <v>117</v>
      </c>
      <c r="AN8" s="263" t="s">
        <v>118</v>
      </c>
      <c r="AO8" s="263" t="s">
        <v>118</v>
      </c>
      <c r="AP8" s="263" t="s">
        <v>119</v>
      </c>
      <c r="AQ8" s="263" t="s">
        <v>119</v>
      </c>
      <c r="AR8" s="263" t="s">
        <v>120</v>
      </c>
      <c r="AS8" s="263" t="s">
        <v>120</v>
      </c>
      <c r="AT8" s="263" t="s">
        <v>121</v>
      </c>
      <c r="AU8" s="263" t="s">
        <v>121</v>
      </c>
      <c r="AV8" s="263" t="s">
        <v>122</v>
      </c>
      <c r="AW8" s="263" t="s">
        <v>122</v>
      </c>
      <c r="AX8" s="263" t="s">
        <v>123</v>
      </c>
      <c r="AY8" s="263" t="s">
        <v>123</v>
      </c>
      <c r="AZ8" s="263" t="s">
        <v>124</v>
      </c>
      <c r="BA8" s="263" t="s">
        <v>124</v>
      </c>
      <c r="BB8" s="263" t="s">
        <v>125</v>
      </c>
      <c r="BC8" s="263" t="s">
        <v>125</v>
      </c>
      <c r="BD8" s="263" t="s">
        <v>126</v>
      </c>
      <c r="BE8" s="263" t="s">
        <v>126</v>
      </c>
      <c r="BF8" s="263" t="s">
        <v>127</v>
      </c>
    </row>
    <row r="9" spans="1:58"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111</v>
      </c>
      <c r="AA9" s="29" t="s">
        <v>128</v>
      </c>
      <c r="AB9" s="29" t="s">
        <v>112</v>
      </c>
      <c r="AC9" s="29" t="s">
        <v>129</v>
      </c>
      <c r="AD9" s="29" t="s">
        <v>130</v>
      </c>
      <c r="AE9" s="29" t="s">
        <v>131</v>
      </c>
      <c r="AF9" s="29" t="s">
        <v>132</v>
      </c>
      <c r="AG9" s="29" t="s">
        <v>133</v>
      </c>
      <c r="AH9" s="29" t="s">
        <v>134</v>
      </c>
      <c r="AI9" s="29" t="s">
        <v>135</v>
      </c>
      <c r="AJ9" s="29" t="s">
        <v>136</v>
      </c>
      <c r="AK9" s="29" t="s">
        <v>137</v>
      </c>
      <c r="AL9" s="29" t="s">
        <v>138</v>
      </c>
      <c r="AM9" s="29" t="s">
        <v>139</v>
      </c>
      <c r="AN9" s="29" t="s">
        <v>140</v>
      </c>
      <c r="AO9" s="29" t="s">
        <v>141</v>
      </c>
      <c r="AP9" s="29" t="s">
        <v>142</v>
      </c>
      <c r="AQ9" s="29" t="s">
        <v>143</v>
      </c>
      <c r="AR9" s="29" t="s">
        <v>144</v>
      </c>
      <c r="AS9" s="29" t="s">
        <v>145</v>
      </c>
      <c r="AT9" s="29" t="s">
        <v>146</v>
      </c>
      <c r="AU9" s="29" t="s">
        <v>147</v>
      </c>
      <c r="AV9" s="29" t="s">
        <v>148</v>
      </c>
      <c r="AW9" s="29" t="s">
        <v>149</v>
      </c>
      <c r="AX9" s="29" t="s">
        <v>150</v>
      </c>
      <c r="AY9" s="29" t="s">
        <v>151</v>
      </c>
      <c r="AZ9" s="29" t="s">
        <v>152</v>
      </c>
      <c r="BA9" s="29" t="s">
        <v>153</v>
      </c>
      <c r="BB9" s="29" t="s">
        <v>154</v>
      </c>
      <c r="BC9" s="29" t="s">
        <v>155</v>
      </c>
      <c r="BD9" s="29" t="s">
        <v>156</v>
      </c>
      <c r="BE9" s="29" t="s">
        <v>157</v>
      </c>
      <c r="BF9" s="29" t="s">
        <v>158</v>
      </c>
    </row>
    <row r="10" spans="1:58" ht="12.7" customHeight="1">
      <c r="A10" s="14"/>
      <c r="B10" s="344"/>
      <c r="C10" s="393"/>
      <c r="D10" s="394"/>
      <c r="E10" s="393"/>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28"/>
      <c r="Z10" s="31" t="s">
        <v>176</v>
      </c>
      <c r="AA10" s="31" t="s">
        <v>177</v>
      </c>
      <c r="AB10" s="31" t="s">
        <v>175</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c r="BE10" s="31" t="s">
        <v>207</v>
      </c>
      <c r="BF10" s="31" t="s">
        <v>208</v>
      </c>
    </row>
    <row r="11" spans="1:58" ht="12.7" customHeight="1">
      <c r="A11" s="14"/>
      <c r="B11" s="344"/>
      <c r="C11" s="393"/>
      <c r="D11" s="394"/>
      <c r="E11" s="393"/>
      <c r="F11" s="54" t="s">
        <v>327</v>
      </c>
      <c r="G11" s="28"/>
      <c r="H11" s="29" t="s">
        <v>210</v>
      </c>
      <c r="I11" s="29" t="s">
        <v>210</v>
      </c>
      <c r="J11" s="29" t="s">
        <v>211</v>
      </c>
      <c r="K11" s="29" t="s">
        <v>211</v>
      </c>
      <c r="L11" s="29" t="s">
        <v>212</v>
      </c>
      <c r="M11" s="30" t="s">
        <v>212</v>
      </c>
      <c r="N11" s="29" t="s">
        <v>213</v>
      </c>
      <c r="O11" s="29" t="s">
        <v>213</v>
      </c>
      <c r="P11" s="28"/>
      <c r="Q11" s="29" t="s">
        <v>214</v>
      </c>
      <c r="R11" s="29" t="s">
        <v>215</v>
      </c>
      <c r="S11" s="29" t="s">
        <v>215</v>
      </c>
      <c r="T11" s="35" t="s">
        <v>216</v>
      </c>
      <c r="U11" s="29" t="s">
        <v>216</v>
      </c>
      <c r="V11" s="29" t="s">
        <v>217</v>
      </c>
      <c r="W11" s="29" t="s">
        <v>217</v>
      </c>
      <c r="X11" s="29" t="s">
        <v>218</v>
      </c>
      <c r="Y11" s="28"/>
      <c r="Z11" s="29" t="s">
        <v>218</v>
      </c>
      <c r="AA11" s="29" t="s">
        <v>218</v>
      </c>
      <c r="AB11" s="29" t="s">
        <v>328</v>
      </c>
      <c r="AC11" s="29" t="s">
        <v>219</v>
      </c>
      <c r="AD11" s="29" t="s">
        <v>219</v>
      </c>
      <c r="AE11" s="29" t="s">
        <v>219</v>
      </c>
      <c r="AF11" s="180" t="s">
        <v>220</v>
      </c>
      <c r="AG11" s="180" t="s">
        <v>220</v>
      </c>
      <c r="AH11" s="180" t="s">
        <v>220</v>
      </c>
      <c r="AI11" s="180" t="s">
        <v>220</v>
      </c>
      <c r="AJ11" s="180" t="s">
        <v>221</v>
      </c>
      <c r="AK11" s="180" t="s">
        <v>221</v>
      </c>
      <c r="AL11" s="180" t="s">
        <v>221</v>
      </c>
      <c r="AM11" s="180" t="s">
        <v>221</v>
      </c>
      <c r="AN11" s="180" t="s">
        <v>222</v>
      </c>
      <c r="AO11" s="180" t="s">
        <v>222</v>
      </c>
      <c r="AP11" s="180" t="s">
        <v>222</v>
      </c>
      <c r="AQ11" s="180" t="s">
        <v>222</v>
      </c>
      <c r="AR11" s="180" t="s">
        <v>223</v>
      </c>
      <c r="AS11" s="180" t="s">
        <v>223</v>
      </c>
      <c r="AT11" s="180" t="s">
        <v>223</v>
      </c>
      <c r="AU11" s="180" t="s">
        <v>223</v>
      </c>
      <c r="AV11" s="180" t="s">
        <v>224</v>
      </c>
      <c r="AW11" s="180" t="s">
        <v>224</v>
      </c>
      <c r="AX11" s="180" t="s">
        <v>224</v>
      </c>
      <c r="AY11" s="180" t="s">
        <v>224</v>
      </c>
      <c r="AZ11" s="180" t="s">
        <v>225</v>
      </c>
      <c r="BA11" s="180" t="s">
        <v>225</v>
      </c>
      <c r="BB11" s="180" t="s">
        <v>225</v>
      </c>
      <c r="BC11" s="180" t="s">
        <v>225</v>
      </c>
      <c r="BD11" s="180" t="s">
        <v>226</v>
      </c>
      <c r="BE11" s="180" t="s">
        <v>226</v>
      </c>
      <c r="BF11" s="180" t="s">
        <v>226</v>
      </c>
    </row>
    <row r="12" spans="1:58" s="52" customFormat="1">
      <c r="A12" s="14"/>
      <c r="B12" s="391" t="s">
        <v>65</v>
      </c>
      <c r="C12" s="392"/>
      <c r="D12" s="392"/>
      <c r="E12" s="392"/>
      <c r="F12" s="392"/>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329</v>
      </c>
      <c r="C13" s="401" t="s">
        <v>330</v>
      </c>
      <c r="D13" s="442" t="s">
        <v>463</v>
      </c>
      <c r="E13" s="3" t="s">
        <v>299</v>
      </c>
      <c r="F13" s="440"/>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4">
        <v>500000000</v>
      </c>
      <c r="AA13" s="244">
        <v>500000000</v>
      </c>
      <c r="AB13" s="78">
        <v>500000000</v>
      </c>
      <c r="AC13" s="78">
        <v>500000000</v>
      </c>
      <c r="AD13" s="78">
        <v>500000000</v>
      </c>
      <c r="AE13" s="78">
        <v>500000000</v>
      </c>
      <c r="AF13" s="78">
        <v>500000000</v>
      </c>
      <c r="AG13" s="78">
        <v>500000000</v>
      </c>
      <c r="AH13" s="78">
        <v>500000000</v>
      </c>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331</v>
      </c>
      <c r="C14" s="402"/>
      <c r="D14" s="443"/>
      <c r="E14" s="3" t="s">
        <v>299</v>
      </c>
      <c r="F14" s="441"/>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4">
        <v>500000000</v>
      </c>
      <c r="AA14" s="244">
        <v>500000000</v>
      </c>
      <c r="AB14" s="78">
        <v>500000000</v>
      </c>
      <c r="AC14" s="78">
        <v>500000000</v>
      </c>
      <c r="AD14" s="78">
        <v>500000000</v>
      </c>
      <c r="AE14" s="78">
        <v>500000000</v>
      </c>
      <c r="AF14" s="78">
        <v>500000000</v>
      </c>
      <c r="AG14" s="78">
        <v>500000000</v>
      </c>
      <c r="AH14" s="78">
        <v>500000000</v>
      </c>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472</v>
      </c>
      <c r="C15" s="401" t="s">
        <v>330</v>
      </c>
      <c r="D15" s="442" t="s">
        <v>473</v>
      </c>
      <c r="E15" s="3" t="s">
        <v>299</v>
      </c>
      <c r="F15" s="441"/>
      <c r="G15" s="28"/>
      <c r="H15" s="254"/>
      <c r="I15" s="255"/>
      <c r="J15" s="78"/>
      <c r="K15" s="78"/>
      <c r="L15" s="254"/>
      <c r="M15" s="255"/>
      <c r="N15" s="78"/>
      <c r="O15" s="78"/>
      <c r="P15" s="28"/>
      <c r="Q15" s="78"/>
      <c r="R15" s="78"/>
      <c r="S15" s="256"/>
      <c r="T15" s="256"/>
      <c r="U15" s="256"/>
      <c r="V15" s="256"/>
      <c r="W15" s="256"/>
      <c r="X15" s="256"/>
      <c r="Y15" s="28"/>
      <c r="Z15" s="257"/>
      <c r="AA15" s="257"/>
      <c r="AB15" s="256">
        <v>65000000</v>
      </c>
      <c r="AC15" s="256">
        <v>65000000</v>
      </c>
      <c r="AD15" s="256">
        <v>65000000</v>
      </c>
      <c r="AE15" s="256">
        <v>65000000</v>
      </c>
      <c r="AF15" s="256">
        <v>217500000</v>
      </c>
      <c r="AG15" s="256">
        <v>217500000</v>
      </c>
      <c r="AH15" s="256">
        <v>217500000</v>
      </c>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row>
    <row r="16" spans="1:58" s="4" customFormat="1" ht="35.25" customHeight="1">
      <c r="A16" s="55"/>
      <c r="B16" s="304" t="s">
        <v>332</v>
      </c>
      <c r="C16" s="402"/>
      <c r="D16" s="443"/>
      <c r="E16" s="3" t="s">
        <v>299</v>
      </c>
      <c r="F16" s="441"/>
      <c r="G16" s="28"/>
      <c r="H16" s="254"/>
      <c r="I16" s="255"/>
      <c r="J16" s="78"/>
      <c r="K16" s="78"/>
      <c r="L16" s="254"/>
      <c r="M16" s="255"/>
      <c r="N16" s="78"/>
      <c r="O16" s="78"/>
      <c r="P16" s="28"/>
      <c r="Q16" s="78"/>
      <c r="R16" s="78"/>
      <c r="S16" s="256"/>
      <c r="T16" s="256"/>
      <c r="U16" s="256"/>
      <c r="V16" s="256"/>
      <c r="W16" s="256"/>
      <c r="X16" s="256"/>
      <c r="Y16" s="28"/>
      <c r="Z16" s="257"/>
      <c r="AA16" s="257"/>
      <c r="AB16" s="256">
        <v>65000000</v>
      </c>
      <c r="AC16" s="256">
        <v>65000000</v>
      </c>
      <c r="AD16" s="256">
        <v>65000000</v>
      </c>
      <c r="AE16" s="256">
        <v>65000000</v>
      </c>
      <c r="AF16" s="256">
        <v>217500000</v>
      </c>
      <c r="AG16" s="256">
        <v>217500000</v>
      </c>
      <c r="AH16" s="256">
        <v>217500000</v>
      </c>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row>
    <row r="17" spans="1:58" s="4" customFormat="1" ht="57" customHeight="1">
      <c r="A17" s="55"/>
      <c r="B17" s="26" t="s">
        <v>333</v>
      </c>
      <c r="C17" s="249" t="s">
        <v>334</v>
      </c>
      <c r="D17" s="202" t="s">
        <v>290</v>
      </c>
      <c r="E17" s="3" t="s">
        <v>291</v>
      </c>
      <c r="F17" s="441"/>
      <c r="G17" s="28"/>
      <c r="H17" s="421"/>
      <c r="I17" s="423"/>
      <c r="J17" s="79">
        <v>1.2</v>
      </c>
      <c r="K17" s="79">
        <v>0.3</v>
      </c>
      <c r="L17" s="450"/>
      <c r="M17" s="451"/>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5">
        <v>2.8</v>
      </c>
      <c r="AA17" s="245">
        <v>2.8</v>
      </c>
      <c r="AB17" s="133">
        <v>8.0969354767942399</v>
      </c>
      <c r="AC17" s="133">
        <v>8.0969354767942399</v>
      </c>
      <c r="AD17" s="133">
        <v>8.1307020446145994</v>
      </c>
      <c r="AE17" s="133">
        <v>8.1307020446145994</v>
      </c>
      <c r="AF17" s="133">
        <v>15.0752973364356</v>
      </c>
      <c r="AG17" s="133">
        <v>15.0752973364356</v>
      </c>
      <c r="AH17" s="133">
        <v>14.9059828692019</v>
      </c>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333</v>
      </c>
      <c r="C18" s="249" t="s">
        <v>466</v>
      </c>
      <c r="D18" s="202" t="s">
        <v>290</v>
      </c>
      <c r="E18" s="3" t="s">
        <v>291</v>
      </c>
      <c r="F18" s="441"/>
      <c r="G18" s="28"/>
      <c r="H18" s="252"/>
      <c r="I18" s="253"/>
      <c r="J18" s="79"/>
      <c r="K18" s="79"/>
      <c r="L18" s="250"/>
      <c r="M18" s="251"/>
      <c r="N18" s="79"/>
      <c r="O18" s="258"/>
      <c r="P18" s="28"/>
      <c r="Q18" s="258"/>
      <c r="R18" s="266"/>
      <c r="S18" s="266"/>
      <c r="T18" s="266"/>
      <c r="U18" s="266"/>
      <c r="V18" s="266"/>
      <c r="W18" s="266"/>
      <c r="X18" s="266"/>
      <c r="Y18" s="28"/>
      <c r="Z18" s="245"/>
      <c r="AA18" s="245"/>
      <c r="AB18" s="133">
        <v>3.2325294944946599</v>
      </c>
      <c r="AC18" s="133">
        <v>3.2325294944946599</v>
      </c>
      <c r="AD18" s="133">
        <v>2.8868242624778402</v>
      </c>
      <c r="AE18" s="133">
        <v>2.8868242624778402</v>
      </c>
      <c r="AF18" s="133">
        <v>9.4440639370994202</v>
      </c>
      <c r="AG18" s="133">
        <v>9.4440639370994202</v>
      </c>
      <c r="AH18" s="133">
        <v>9.2830349082260408</v>
      </c>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335</v>
      </c>
      <c r="C19" s="452" t="s">
        <v>336</v>
      </c>
      <c r="D19" s="401" t="s">
        <v>321</v>
      </c>
      <c r="E19" s="3" t="s">
        <v>291</v>
      </c>
      <c r="F19" s="441"/>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44"/>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6"/>
    </row>
    <row r="20" spans="1:58" s="4" customFormat="1" ht="29.25" customHeight="1">
      <c r="A20" s="55"/>
      <c r="B20" s="26" t="s">
        <v>337</v>
      </c>
      <c r="C20" s="453"/>
      <c r="D20" s="455"/>
      <c r="E20" s="3" t="s">
        <v>291</v>
      </c>
      <c r="F20" s="441"/>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47"/>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9"/>
    </row>
    <row r="21" spans="1:58" s="4" customFormat="1" ht="28.5" customHeight="1">
      <c r="A21" s="55"/>
      <c r="B21" s="18" t="s">
        <v>338</v>
      </c>
      <c r="C21" s="453"/>
      <c r="D21" s="455"/>
      <c r="E21" s="18" t="s">
        <v>303</v>
      </c>
      <c r="F21" s="441"/>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6">
        <v>296075775</v>
      </c>
      <c r="AA21" s="246">
        <v>296075775</v>
      </c>
      <c r="AB21" s="134">
        <v>314163649.7658</v>
      </c>
      <c r="AC21" s="134">
        <v>314163649.7658</v>
      </c>
      <c r="AD21" s="134">
        <v>314163649.7658</v>
      </c>
      <c r="AE21" s="134">
        <v>314163649.7658</v>
      </c>
      <c r="AF21" s="134">
        <v>271672723.45999998</v>
      </c>
      <c r="AG21" s="134">
        <v>271672723.45999998</v>
      </c>
      <c r="AH21" s="134">
        <v>271672723.45999998</v>
      </c>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339</v>
      </c>
      <c r="C22" s="454"/>
      <c r="D22" s="455"/>
      <c r="E22" s="18" t="s">
        <v>303</v>
      </c>
      <c r="F22" s="441"/>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4">
        <v>98069558</v>
      </c>
      <c r="AA22" s="244">
        <v>98069558</v>
      </c>
      <c r="AB22" s="78">
        <v>85288068.188820004</v>
      </c>
      <c r="AC22" s="78">
        <v>85288068.188820004</v>
      </c>
      <c r="AD22" s="78">
        <v>85288068.188820004</v>
      </c>
      <c r="AE22" s="78">
        <v>85288068.188820004</v>
      </c>
      <c r="AF22" s="78">
        <v>93503454.599999994</v>
      </c>
      <c r="AG22" s="78">
        <v>93503454.599999994</v>
      </c>
      <c r="AH22" s="78">
        <v>93503454.599999994</v>
      </c>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391" t="s">
        <v>61</v>
      </c>
      <c r="C23" s="392"/>
      <c r="D23" s="392"/>
      <c r="E23" s="392"/>
      <c r="F23" s="392"/>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55" customHeight="1">
      <c r="A24" s="55"/>
      <c r="B24" s="403" t="s">
        <v>340</v>
      </c>
      <c r="C24" s="404"/>
      <c r="D24" s="405"/>
      <c r="E24" s="327" t="s">
        <v>253</v>
      </c>
      <c r="F24" s="11"/>
      <c r="G24" s="28"/>
      <c r="P24" s="28"/>
      <c r="Y24" s="28"/>
      <c r="AB24" s="141">
        <f t="shared" ref="AB24:BE24" si="1">IF(AB13="","-",((AB13)*(1+(AB17/100)))/AB21)</f>
        <v>1.7203921516282583</v>
      </c>
      <c r="AC24" s="141">
        <f t="shared" si="1"/>
        <v>1.7203921516282583</v>
      </c>
      <c r="AD24" s="141">
        <f>IF(AD13="","-",((AD13)*(1+(AD17/100)))/AD21)</f>
        <v>1.7209295557462321</v>
      </c>
      <c r="AE24" s="141">
        <f t="shared" si="1"/>
        <v>1.7209295557462321</v>
      </c>
      <c r="AF24" s="141">
        <f t="shared" si="1"/>
        <v>2.1179030391944895</v>
      </c>
      <c r="AG24" s="141">
        <f t="shared" si="1"/>
        <v>2.1179030391944895</v>
      </c>
      <c r="AH24" s="141">
        <f t="shared" si="1"/>
        <v>2.1147868914804802</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403" t="s">
        <v>341</v>
      </c>
      <c r="C25" s="404"/>
      <c r="D25" s="405"/>
      <c r="E25" s="329"/>
      <c r="F25" s="11"/>
      <c r="G25" s="28"/>
      <c r="P25" s="28"/>
      <c r="Y25" s="28"/>
      <c r="AB25" s="141">
        <f t="shared" ref="AB25:BE25" si="3">IF(AB14="","-",((AB14)*(1+(AB17/100)))/AB22)</f>
        <v>6.3371663687749082</v>
      </c>
      <c r="AC25" s="141">
        <f t="shared" si="3"/>
        <v>6.3371663687749082</v>
      </c>
      <c r="AD25" s="141">
        <f t="shared" si="3"/>
        <v>6.3391459286674827</v>
      </c>
      <c r="AE25" s="141">
        <f t="shared" si="3"/>
        <v>6.3391459286674827</v>
      </c>
      <c r="AF25" s="141">
        <f t="shared" si="3"/>
        <v>6.1535318576579954</v>
      </c>
      <c r="AG25" s="141">
        <f t="shared" si="3"/>
        <v>6.1535318576579954</v>
      </c>
      <c r="AH25" s="141">
        <f t="shared" si="3"/>
        <v>6.1444779425936797</v>
      </c>
      <c r="AI25" s="141" t="str">
        <f t="shared" si="3"/>
        <v>-</v>
      </c>
      <c r="AJ25" s="141" t="str">
        <f t="shared" si="3"/>
        <v>-</v>
      </c>
      <c r="AK25" s="141" t="str">
        <f t="shared" si="3"/>
        <v>-</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403" t="s">
        <v>467</v>
      </c>
      <c r="C26" s="404"/>
      <c r="D26" s="405"/>
      <c r="E26" s="327" t="s">
        <v>253</v>
      </c>
      <c r="F26" s="11"/>
      <c r="G26" s="28"/>
      <c r="H26" s="259"/>
      <c r="I26" s="259"/>
      <c r="J26" s="259"/>
      <c r="K26" s="259"/>
      <c r="L26" s="259"/>
      <c r="M26" s="259"/>
      <c r="N26" s="259"/>
      <c r="O26" s="259"/>
      <c r="P26" s="28"/>
      <c r="Q26" s="259"/>
      <c r="R26" s="259"/>
      <c r="S26" s="259"/>
      <c r="T26" s="259"/>
      <c r="U26" s="259"/>
      <c r="V26" s="259"/>
      <c r="W26" s="259"/>
      <c r="X26" s="259"/>
      <c r="Y26" s="28"/>
      <c r="Z26" s="259"/>
      <c r="AA26" s="259"/>
      <c r="AB26" s="141">
        <f t="shared" ref="AB26:BE26" si="5">IF(AB15="","-",((AB15)*(1+(AB18/100)))/AB21)</f>
        <v>0.21358659482547873</v>
      </c>
      <c r="AC26" s="141">
        <f t="shared" si="5"/>
        <v>0.21358659482547873</v>
      </c>
      <c r="AD26" s="141">
        <f t="shared" si="5"/>
        <v>0.2128713357527679</v>
      </c>
      <c r="AE26" s="141">
        <f t="shared" si="5"/>
        <v>0.2128713357527679</v>
      </c>
      <c r="AF26" s="141">
        <f t="shared" si="5"/>
        <v>0.8762044125428714</v>
      </c>
      <c r="AG26" s="141">
        <f t="shared" si="5"/>
        <v>0.8762044125428714</v>
      </c>
      <c r="AH26" s="141">
        <f t="shared" si="5"/>
        <v>0.87491522114618281</v>
      </c>
      <c r="AI26" s="141" t="str">
        <f t="shared" si="5"/>
        <v>-</v>
      </c>
      <c r="AJ26" s="141" t="str">
        <f t="shared" si="5"/>
        <v>-</v>
      </c>
      <c r="AK26" s="141" t="str">
        <f t="shared" si="5"/>
        <v>-</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403" t="s">
        <v>468</v>
      </c>
      <c r="C27" s="404"/>
      <c r="D27" s="405"/>
      <c r="E27" s="329"/>
      <c r="F27" s="11"/>
      <c r="G27" s="28"/>
      <c r="H27" s="259"/>
      <c r="I27" s="259"/>
      <c r="J27" s="259"/>
      <c r="K27" s="259"/>
      <c r="L27" s="259"/>
      <c r="M27" s="259"/>
      <c r="N27" s="259"/>
      <c r="O27" s="259"/>
      <c r="P27" s="28"/>
      <c r="Q27" s="259"/>
      <c r="R27" s="259"/>
      <c r="S27" s="259"/>
      <c r="T27" s="259"/>
      <c r="U27" s="259"/>
      <c r="V27" s="259"/>
      <c r="W27" s="259"/>
      <c r="X27" s="259"/>
      <c r="Y27" s="28"/>
      <c r="Z27" s="259"/>
      <c r="AA27" s="259"/>
      <c r="AB27" s="141">
        <f t="shared" ref="AB27:BE27" si="7">IF(AB16="","-",((AB16)*(1+(AB18/100)))/AB22)</f>
        <v>0.78675887021928692</v>
      </c>
      <c r="AC27" s="141">
        <f t="shared" si="7"/>
        <v>0.78675887021928692</v>
      </c>
      <c r="AD27" s="141">
        <f t="shared" si="7"/>
        <v>0.78412417106871579</v>
      </c>
      <c r="AE27" s="141">
        <f t="shared" si="7"/>
        <v>0.78412417106871579</v>
      </c>
      <c r="AF27" s="141">
        <f t="shared" si="7"/>
        <v>2.5457972657963297</v>
      </c>
      <c r="AG27" s="141">
        <f t="shared" si="7"/>
        <v>2.5457972657963297</v>
      </c>
      <c r="AH27" s="141">
        <f t="shared" si="7"/>
        <v>2.5420515417554599</v>
      </c>
      <c r="AI27" s="141" t="str">
        <f t="shared" si="7"/>
        <v>-</v>
      </c>
      <c r="AJ27" s="141" t="str">
        <f t="shared" si="7"/>
        <v>-</v>
      </c>
      <c r="AK27" s="141" t="str">
        <f t="shared" si="7"/>
        <v>-</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403" t="s">
        <v>342</v>
      </c>
      <c r="C28" s="404"/>
      <c r="D28" s="405"/>
      <c r="E28" s="327" t="s">
        <v>253</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f t="shared" si="11"/>
        <v>1.9338008914989997</v>
      </c>
      <c r="AF28" s="141">
        <f t="shared" si="11"/>
        <v>2.9941074517373605</v>
      </c>
      <c r="AG28" s="141">
        <f t="shared" si="11"/>
        <v>2.9941074517373605</v>
      </c>
      <c r="AH28" s="141">
        <f t="shared" si="11"/>
        <v>2.989702112626663</v>
      </c>
      <c r="AI28" s="141" t="str">
        <f t="shared" si="11"/>
        <v>-</v>
      </c>
      <c r="AJ28" s="141" t="str">
        <f t="shared" si="11"/>
        <v>-</v>
      </c>
      <c r="AK28" s="141" t="str">
        <f t="shared" si="11"/>
        <v>-</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403" t="s">
        <v>343</v>
      </c>
      <c r="C29" s="404"/>
      <c r="D29" s="405"/>
      <c r="E29" s="329"/>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f t="shared" si="15"/>
        <v>7.1232700997361986</v>
      </c>
      <c r="AF29" s="141">
        <f t="shared" si="15"/>
        <v>8.6993291234543246</v>
      </c>
      <c r="AG29" s="141">
        <f t="shared" si="15"/>
        <v>8.6993291234543246</v>
      </c>
      <c r="AH29" s="141">
        <f t="shared" si="15"/>
        <v>8.6865294843491405</v>
      </c>
      <c r="AI29" s="141" t="str">
        <f t="shared" si="15"/>
        <v>-</v>
      </c>
      <c r="AJ29" s="141" t="str">
        <f t="shared" si="15"/>
        <v>-</v>
      </c>
      <c r="AK29" s="141" t="str">
        <f t="shared" si="15"/>
        <v>-</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3"/>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9">
    <mergeCell ref="B3:F3"/>
    <mergeCell ref="H7:O7"/>
    <mergeCell ref="B12:F12"/>
    <mergeCell ref="B24:D24"/>
    <mergeCell ref="L17:M17"/>
    <mergeCell ref="H17:I17"/>
    <mergeCell ref="B6:B11"/>
    <mergeCell ref="C6:C11"/>
    <mergeCell ref="D6:D11"/>
    <mergeCell ref="E6:E11"/>
    <mergeCell ref="F6:F7"/>
    <mergeCell ref="H6:O6"/>
    <mergeCell ref="C13:C14"/>
    <mergeCell ref="C19:C22"/>
    <mergeCell ref="D13:D14"/>
    <mergeCell ref="D19:D22"/>
    <mergeCell ref="F13:F22"/>
    <mergeCell ref="D15:D16"/>
    <mergeCell ref="C15:C16"/>
    <mergeCell ref="R19:BF20"/>
    <mergeCell ref="B26:D26"/>
    <mergeCell ref="E26:E27"/>
    <mergeCell ref="B27:D27"/>
    <mergeCell ref="B28:D28"/>
    <mergeCell ref="E28:E29"/>
    <mergeCell ref="B29:D29"/>
    <mergeCell ref="B25:D25"/>
    <mergeCell ref="B23:F23"/>
    <mergeCell ref="E24:E25"/>
  </mergeCells>
  <phoneticPr fontId="191"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47"/>
  <sheetViews>
    <sheetView zoomScaleNormal="100" workbookViewId="0"/>
  </sheetViews>
  <sheetFormatPr defaultColWidth="0" defaultRowHeight="12.4" zeroHeight="1"/>
  <cols>
    <col min="1" max="1" width="9" customWidth="1"/>
    <col min="2" max="2" width="12.5859375" customWidth="1"/>
    <col min="3" max="3" width="9" customWidth="1"/>
    <col min="4" max="4" width="19.76171875" customWidth="1"/>
    <col min="5" max="5" width="25" customWidth="1"/>
    <col min="6" max="6" width="2.46875" customWidth="1"/>
    <col min="7" max="14" width="15.5859375" customWidth="1"/>
    <col min="15" max="15" width="2.46875" customWidth="1"/>
    <col min="16" max="23" width="15.5859375" customWidth="1"/>
    <col min="24" max="24" width="2.46875" customWidth="1"/>
    <col min="25" max="25" width="17" customWidth="1"/>
    <col min="26" max="57" width="15.5859375" customWidth="1"/>
    <col min="58" max="60" width="0" hidden="1" customWidth="1"/>
    <col min="61" max="16384" width="9.234375" hidden="1"/>
  </cols>
  <sheetData>
    <row r="1" spans="1:60" s="2" customFormat="1" ht="12.75" customHeight="1"/>
    <row r="2" spans="1:60" s="2" customFormat="1" ht="18.75" customHeight="1">
      <c r="B2" s="40" t="s">
        <v>344</v>
      </c>
      <c r="C2" s="40"/>
      <c r="D2" s="40"/>
      <c r="E2" s="40"/>
      <c r="F2" s="40"/>
    </row>
    <row r="3" spans="1:60" s="2" customFormat="1" ht="28.5" customHeight="1">
      <c r="B3" s="336" t="s">
        <v>345</v>
      </c>
      <c r="C3" s="336"/>
      <c r="D3" s="336"/>
      <c r="E3" s="336"/>
      <c r="F3" s="336"/>
      <c r="G3" s="336"/>
      <c r="H3" s="336"/>
      <c r="I3" s="39"/>
      <c r="J3" s="39"/>
      <c r="K3" s="39"/>
      <c r="L3" s="39"/>
      <c r="M3" s="39"/>
      <c r="N3" s="39"/>
      <c r="O3" s="39"/>
      <c r="P3" s="39"/>
      <c r="Q3" s="39"/>
      <c r="X3" s="39"/>
      <c r="Y3" s="39"/>
    </row>
    <row r="4" spans="1:60" s="2" customFormat="1" ht="12.75" customHeight="1"/>
    <row r="5" spans="1:60" s="14" customFormat="1">
      <c r="G5" s="55"/>
      <c r="P5" s="55"/>
    </row>
    <row r="6" spans="1:60" s="14" customFormat="1"/>
    <row r="7" spans="1:60">
      <c r="A7" s="90"/>
      <c r="B7" s="91" t="s">
        <v>346</v>
      </c>
      <c r="C7" s="90"/>
      <c r="D7" s="90"/>
      <c r="E7" s="90"/>
      <c r="F7" s="90"/>
      <c r="G7" s="90"/>
      <c r="H7" s="90"/>
      <c r="I7" s="90"/>
      <c r="J7" s="90"/>
      <c r="K7" s="90"/>
      <c r="L7" s="90"/>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row>
    <row r="8" spans="1:60" s="14" customFormat="1"/>
    <row r="9" spans="1:60">
      <c r="A9" s="14"/>
      <c r="B9" s="457" t="s">
        <v>347</v>
      </c>
      <c r="C9" s="461" t="s">
        <v>348</v>
      </c>
      <c r="D9" s="460" t="s">
        <v>88</v>
      </c>
      <c r="E9" s="462"/>
      <c r="F9" s="28"/>
      <c r="G9" s="368" t="s">
        <v>90</v>
      </c>
      <c r="H9" s="369"/>
      <c r="I9" s="369"/>
      <c r="J9" s="369"/>
      <c r="K9" s="369"/>
      <c r="L9" s="369"/>
      <c r="M9" s="369"/>
      <c r="N9" s="370"/>
      <c r="O9" s="136"/>
      <c r="P9" s="229" t="s">
        <v>91</v>
      </c>
      <c r="Q9" s="230"/>
      <c r="R9" s="230"/>
      <c r="S9" s="230"/>
      <c r="T9" s="230"/>
      <c r="U9" s="230"/>
      <c r="V9" s="230"/>
      <c r="W9" s="230"/>
      <c r="X9" s="28"/>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1"/>
    </row>
    <row r="10" spans="1:60" ht="12.75" customHeight="1">
      <c r="A10" s="14"/>
      <c r="B10" s="457"/>
      <c r="C10" s="461"/>
      <c r="D10" s="460"/>
      <c r="E10" s="463"/>
      <c r="F10" s="28"/>
      <c r="G10" s="349" t="s">
        <v>92</v>
      </c>
      <c r="H10" s="350"/>
      <c r="I10" s="350"/>
      <c r="J10" s="350"/>
      <c r="K10" s="350"/>
      <c r="L10" s="350"/>
      <c r="M10" s="350"/>
      <c r="N10" s="351"/>
      <c r="O10" s="136"/>
      <c r="P10" s="232" t="s">
        <v>93</v>
      </c>
      <c r="Q10" s="233"/>
      <c r="R10" s="233"/>
      <c r="S10" s="233"/>
      <c r="T10" s="233"/>
      <c r="U10" s="233"/>
      <c r="V10" s="233"/>
      <c r="W10" s="233"/>
      <c r="X10" s="28"/>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4"/>
    </row>
    <row r="11" spans="1:60" ht="25.5" customHeight="1">
      <c r="A11" s="14"/>
      <c r="B11" s="457"/>
      <c r="C11" s="461"/>
      <c r="D11" s="460"/>
      <c r="E11" s="97" t="s">
        <v>94</v>
      </c>
      <c r="F11" s="28"/>
      <c r="G11" s="33" t="s">
        <v>95</v>
      </c>
      <c r="H11" s="33" t="s">
        <v>96</v>
      </c>
      <c r="I11" s="33" t="s">
        <v>97</v>
      </c>
      <c r="J11" s="33" t="s">
        <v>98</v>
      </c>
      <c r="K11" s="33" t="s">
        <v>99</v>
      </c>
      <c r="L11" s="34" t="s">
        <v>100</v>
      </c>
      <c r="M11" s="33" t="s">
        <v>101</v>
      </c>
      <c r="N11" s="33" t="s">
        <v>102</v>
      </c>
      <c r="O11" s="28"/>
      <c r="P11" s="29" t="s">
        <v>103</v>
      </c>
      <c r="Q11" s="29" t="s">
        <v>104</v>
      </c>
      <c r="R11" s="29" t="s">
        <v>105</v>
      </c>
      <c r="S11" s="35" t="s">
        <v>106</v>
      </c>
      <c r="T11" s="29" t="s">
        <v>107</v>
      </c>
      <c r="U11" s="29" t="s">
        <v>108</v>
      </c>
      <c r="V11" s="29" t="s">
        <v>109</v>
      </c>
      <c r="W11" s="29" t="s">
        <v>110</v>
      </c>
      <c r="X11" s="28"/>
      <c r="Y11" s="29" t="s">
        <v>111</v>
      </c>
      <c r="Z11" s="29" t="s">
        <v>111</v>
      </c>
      <c r="AA11" s="29" t="s">
        <v>112</v>
      </c>
      <c r="AB11" s="29" t="s">
        <v>112</v>
      </c>
      <c r="AC11" s="264" t="s">
        <v>113</v>
      </c>
      <c r="AD11" s="264" t="s">
        <v>113</v>
      </c>
      <c r="AE11" s="265" t="s">
        <v>114</v>
      </c>
      <c r="AF11" s="263" t="s">
        <v>114</v>
      </c>
      <c r="AG11" s="263" t="s">
        <v>115</v>
      </c>
      <c r="AH11" s="263" t="s">
        <v>115</v>
      </c>
      <c r="AI11" s="263" t="s">
        <v>116</v>
      </c>
      <c r="AJ11" s="263" t="s">
        <v>116</v>
      </c>
      <c r="AK11" s="263" t="s">
        <v>117</v>
      </c>
      <c r="AL11" s="263" t="s">
        <v>117</v>
      </c>
      <c r="AM11" s="263" t="s">
        <v>118</v>
      </c>
      <c r="AN11" s="263" t="s">
        <v>118</v>
      </c>
      <c r="AO11" s="263" t="s">
        <v>119</v>
      </c>
      <c r="AP11" s="263" t="s">
        <v>119</v>
      </c>
      <c r="AQ11" s="263" t="s">
        <v>120</v>
      </c>
      <c r="AR11" s="263" t="s">
        <v>120</v>
      </c>
      <c r="AS11" s="263" t="s">
        <v>121</v>
      </c>
      <c r="AT11" s="263" t="s">
        <v>121</v>
      </c>
      <c r="AU11" s="263" t="s">
        <v>122</v>
      </c>
      <c r="AV11" s="263" t="s">
        <v>122</v>
      </c>
      <c r="AW11" s="263" t="s">
        <v>123</v>
      </c>
      <c r="AX11" s="263" t="s">
        <v>123</v>
      </c>
      <c r="AY11" s="263" t="s">
        <v>124</v>
      </c>
      <c r="AZ11" s="263" t="s">
        <v>124</v>
      </c>
      <c r="BA11" s="263" t="s">
        <v>125</v>
      </c>
      <c r="BB11" s="263" t="s">
        <v>125</v>
      </c>
      <c r="BC11" s="263" t="s">
        <v>126</v>
      </c>
      <c r="BD11" s="263" t="s">
        <v>126</v>
      </c>
      <c r="BE11" s="263" t="s">
        <v>127</v>
      </c>
    </row>
    <row r="12" spans="1:60" ht="25.5" customHeight="1">
      <c r="A12" s="14"/>
      <c r="B12" s="457"/>
      <c r="C12" s="461"/>
      <c r="D12" s="460"/>
      <c r="E12" s="97" t="s">
        <v>94</v>
      </c>
      <c r="F12" s="84"/>
      <c r="G12" s="33" t="s">
        <v>95</v>
      </c>
      <c r="H12" s="33" t="s">
        <v>96</v>
      </c>
      <c r="I12" s="33" t="s">
        <v>97</v>
      </c>
      <c r="J12" s="33" t="s">
        <v>98</v>
      </c>
      <c r="K12" s="33" t="s">
        <v>99</v>
      </c>
      <c r="L12" s="34" t="s">
        <v>100</v>
      </c>
      <c r="M12" s="33" t="s">
        <v>101</v>
      </c>
      <c r="N12" s="33" t="s">
        <v>102</v>
      </c>
      <c r="O12" s="84"/>
      <c r="P12" s="29" t="s">
        <v>103</v>
      </c>
      <c r="Q12" s="29" t="s">
        <v>104</v>
      </c>
      <c r="R12" s="29" t="s">
        <v>105</v>
      </c>
      <c r="S12" s="35" t="s">
        <v>106</v>
      </c>
      <c r="T12" s="29" t="s">
        <v>107</v>
      </c>
      <c r="U12" s="29" t="s">
        <v>108</v>
      </c>
      <c r="V12" s="29" t="s">
        <v>109</v>
      </c>
      <c r="W12" s="29" t="s">
        <v>110</v>
      </c>
      <c r="X12" s="84"/>
      <c r="Y12" s="29" t="s">
        <v>111</v>
      </c>
      <c r="Z12" s="29" t="s">
        <v>128</v>
      </c>
      <c r="AA12" s="29" t="s">
        <v>112</v>
      </c>
      <c r="AB12" s="29" t="s">
        <v>129</v>
      </c>
      <c r="AC12" s="29" t="s">
        <v>130</v>
      </c>
      <c r="AD12" s="29" t="s">
        <v>131</v>
      </c>
      <c r="AE12" s="29" t="s">
        <v>132</v>
      </c>
      <c r="AF12" s="29" t="s">
        <v>133</v>
      </c>
      <c r="AG12" s="29" t="s">
        <v>134</v>
      </c>
      <c r="AH12" s="29" t="s">
        <v>135</v>
      </c>
      <c r="AI12" s="29" t="s">
        <v>136</v>
      </c>
      <c r="AJ12" s="29" t="s">
        <v>137</v>
      </c>
      <c r="AK12" s="29" t="s">
        <v>138</v>
      </c>
      <c r="AL12" s="29" t="s">
        <v>139</v>
      </c>
      <c r="AM12" s="29" t="s">
        <v>140</v>
      </c>
      <c r="AN12" s="29" t="s">
        <v>141</v>
      </c>
      <c r="AO12" s="29" t="s">
        <v>142</v>
      </c>
      <c r="AP12" s="29" t="s">
        <v>143</v>
      </c>
      <c r="AQ12" s="29" t="s">
        <v>144</v>
      </c>
      <c r="AR12" s="29" t="s">
        <v>145</v>
      </c>
      <c r="AS12" s="29" t="s">
        <v>146</v>
      </c>
      <c r="AT12" s="29" t="s">
        <v>147</v>
      </c>
      <c r="AU12" s="29" t="s">
        <v>148</v>
      </c>
      <c r="AV12" s="29" t="s">
        <v>149</v>
      </c>
      <c r="AW12" s="29" t="s">
        <v>150</v>
      </c>
      <c r="AX12" s="29" t="s">
        <v>151</v>
      </c>
      <c r="AY12" s="29" t="s">
        <v>152</v>
      </c>
      <c r="AZ12" s="29" t="s">
        <v>153</v>
      </c>
      <c r="BA12" s="29" t="s">
        <v>154</v>
      </c>
      <c r="BB12" s="29" t="s">
        <v>155</v>
      </c>
      <c r="BC12" s="29" t="s">
        <v>156</v>
      </c>
      <c r="BD12" s="29" t="s">
        <v>157</v>
      </c>
      <c r="BE12" s="29" t="s">
        <v>158</v>
      </c>
    </row>
    <row r="13" spans="1:60" ht="15" customHeight="1">
      <c r="A13" s="14"/>
      <c r="B13" s="457"/>
      <c r="C13" s="461"/>
      <c r="D13" s="460"/>
      <c r="E13" s="97" t="s">
        <v>159</v>
      </c>
      <c r="F13" s="28"/>
      <c r="G13" s="31" t="s">
        <v>160</v>
      </c>
      <c r="H13" s="31" t="s">
        <v>161</v>
      </c>
      <c r="I13" s="31" t="s">
        <v>162</v>
      </c>
      <c r="J13" s="31" t="s">
        <v>163</v>
      </c>
      <c r="K13" s="31" t="s">
        <v>164</v>
      </c>
      <c r="L13" s="32" t="s">
        <v>165</v>
      </c>
      <c r="M13" s="31" t="s">
        <v>166</v>
      </c>
      <c r="N13" s="31" t="s">
        <v>167</v>
      </c>
      <c r="O13" s="28"/>
      <c r="P13" s="31" t="s">
        <v>168</v>
      </c>
      <c r="Q13" s="31" t="s">
        <v>169</v>
      </c>
      <c r="R13" s="31" t="s">
        <v>170</v>
      </c>
      <c r="S13" s="36" t="s">
        <v>171</v>
      </c>
      <c r="T13" s="31" t="s">
        <v>172</v>
      </c>
      <c r="U13" s="31" t="s">
        <v>173</v>
      </c>
      <c r="V13" s="31" t="s">
        <v>174</v>
      </c>
      <c r="W13" s="31" t="s">
        <v>175</v>
      </c>
      <c r="X13" s="28"/>
      <c r="Y13" s="31" t="s">
        <v>176</v>
      </c>
      <c r="Z13" s="31" t="s">
        <v>177</v>
      </c>
      <c r="AA13" s="31" t="s">
        <v>178</v>
      </c>
      <c r="AB13" s="31" t="s">
        <v>179</v>
      </c>
      <c r="AC13" s="31" t="s">
        <v>180</v>
      </c>
      <c r="AD13" s="31" t="s">
        <v>181</v>
      </c>
      <c r="AE13" s="31" t="s">
        <v>182</v>
      </c>
      <c r="AF13" s="31" t="s">
        <v>183</v>
      </c>
      <c r="AG13" s="31" t="s">
        <v>184</v>
      </c>
      <c r="AH13" s="31" t="s">
        <v>185</v>
      </c>
      <c r="AI13" s="31" t="s">
        <v>186</v>
      </c>
      <c r="AJ13" s="31" t="s">
        <v>187</v>
      </c>
      <c r="AK13" s="31" t="s">
        <v>188</v>
      </c>
      <c r="AL13" s="31" t="s">
        <v>189</v>
      </c>
      <c r="AM13" s="31" t="s">
        <v>190</v>
      </c>
      <c r="AN13" s="31" t="s">
        <v>191</v>
      </c>
      <c r="AO13" s="31" t="s">
        <v>192</v>
      </c>
      <c r="AP13" s="31" t="s">
        <v>193</v>
      </c>
      <c r="AQ13" s="31" t="s">
        <v>194</v>
      </c>
      <c r="AR13" s="31" t="s">
        <v>195</v>
      </c>
      <c r="AS13" s="31" t="s">
        <v>196</v>
      </c>
      <c r="AT13" s="31" t="s">
        <v>197</v>
      </c>
      <c r="AU13" s="31" t="s">
        <v>198</v>
      </c>
      <c r="AV13" s="31" t="s">
        <v>199</v>
      </c>
      <c r="AW13" s="31" t="s">
        <v>200</v>
      </c>
      <c r="AX13" s="31" t="s">
        <v>201</v>
      </c>
      <c r="AY13" s="31" t="s">
        <v>202</v>
      </c>
      <c r="AZ13" s="31" t="s">
        <v>203</v>
      </c>
      <c r="BA13" s="31" t="s">
        <v>204</v>
      </c>
      <c r="BB13" s="31" t="s">
        <v>205</v>
      </c>
      <c r="BC13" s="31" t="s">
        <v>206</v>
      </c>
      <c r="BD13" s="31" t="s">
        <v>207</v>
      </c>
      <c r="BE13" s="31" t="s">
        <v>208</v>
      </c>
    </row>
    <row r="14" spans="1:60" ht="15" customHeight="1">
      <c r="A14" s="14"/>
      <c r="B14" s="457"/>
      <c r="C14" s="461"/>
      <c r="D14" s="460"/>
      <c r="E14" s="98" t="s">
        <v>349</v>
      </c>
      <c r="F14" s="28"/>
      <c r="G14" s="29" t="s">
        <v>210</v>
      </c>
      <c r="H14" s="29" t="s">
        <v>210</v>
      </c>
      <c r="I14" s="29" t="s">
        <v>211</v>
      </c>
      <c r="J14" s="29" t="s">
        <v>211</v>
      </c>
      <c r="K14" s="29" t="s">
        <v>212</v>
      </c>
      <c r="L14" s="30" t="s">
        <v>212</v>
      </c>
      <c r="M14" s="29" t="s">
        <v>213</v>
      </c>
      <c r="N14" s="29" t="s">
        <v>213</v>
      </c>
      <c r="O14" s="28"/>
      <c r="P14" s="29" t="s">
        <v>214</v>
      </c>
      <c r="Q14" s="29" t="s">
        <v>215</v>
      </c>
      <c r="R14" s="29" t="s">
        <v>215</v>
      </c>
      <c r="S14" s="35" t="s">
        <v>216</v>
      </c>
      <c r="T14" s="29" t="s">
        <v>216</v>
      </c>
      <c r="U14" s="29" t="s">
        <v>217</v>
      </c>
      <c r="V14" s="29" t="s">
        <v>217</v>
      </c>
      <c r="W14" s="29" t="s">
        <v>218</v>
      </c>
      <c r="X14" s="28"/>
      <c r="Y14" s="29" t="s">
        <v>218</v>
      </c>
      <c r="Z14" s="29" t="s">
        <v>218</v>
      </c>
      <c r="AA14" s="29" t="s">
        <v>219</v>
      </c>
      <c r="AB14" s="29" t="s">
        <v>219</v>
      </c>
      <c r="AC14" s="29" t="s">
        <v>219</v>
      </c>
      <c r="AD14" s="29" t="s">
        <v>219</v>
      </c>
      <c r="AE14" s="180" t="s">
        <v>220</v>
      </c>
      <c r="AF14" s="180" t="s">
        <v>220</v>
      </c>
      <c r="AG14" s="180" t="s">
        <v>220</v>
      </c>
      <c r="AH14" s="180" t="s">
        <v>220</v>
      </c>
      <c r="AI14" s="180" t="s">
        <v>221</v>
      </c>
      <c r="AJ14" s="180" t="s">
        <v>221</v>
      </c>
      <c r="AK14" s="180" t="s">
        <v>221</v>
      </c>
      <c r="AL14" s="180" t="s">
        <v>221</v>
      </c>
      <c r="AM14" s="180" t="s">
        <v>222</v>
      </c>
      <c r="AN14" s="180" t="s">
        <v>222</v>
      </c>
      <c r="AO14" s="180" t="s">
        <v>222</v>
      </c>
      <c r="AP14" s="180" t="s">
        <v>222</v>
      </c>
      <c r="AQ14" s="180" t="s">
        <v>223</v>
      </c>
      <c r="AR14" s="180" t="s">
        <v>223</v>
      </c>
      <c r="AS14" s="180" t="s">
        <v>223</v>
      </c>
      <c r="AT14" s="180" t="s">
        <v>223</v>
      </c>
      <c r="AU14" s="180" t="s">
        <v>224</v>
      </c>
      <c r="AV14" s="180" t="s">
        <v>224</v>
      </c>
      <c r="AW14" s="180" t="s">
        <v>224</v>
      </c>
      <c r="AX14" s="180" t="s">
        <v>224</v>
      </c>
      <c r="AY14" s="180" t="s">
        <v>225</v>
      </c>
      <c r="AZ14" s="180" t="s">
        <v>225</v>
      </c>
      <c r="BA14" s="180" t="s">
        <v>225</v>
      </c>
      <c r="BB14" s="180" t="s">
        <v>225</v>
      </c>
      <c r="BC14" s="180" t="s">
        <v>226</v>
      </c>
      <c r="BD14" s="180" t="s">
        <v>226</v>
      </c>
      <c r="BE14" s="180" t="s">
        <v>226</v>
      </c>
    </row>
    <row r="15" spans="1:60" ht="12.75" customHeight="1">
      <c r="A15" s="14"/>
      <c r="B15" s="342" t="s">
        <v>350</v>
      </c>
      <c r="C15" s="95">
        <v>1</v>
      </c>
      <c r="D15" s="96" t="s">
        <v>228</v>
      </c>
      <c r="E15" s="464"/>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6">
        <v>1.0898115402143711</v>
      </c>
      <c r="X15" s="28"/>
      <c r="Y15" s="216">
        <v>1.0897993159170496</v>
      </c>
      <c r="Z15" s="216">
        <v>1.0897993159170496</v>
      </c>
      <c r="AA15" s="216">
        <v>1.0953226418779949</v>
      </c>
      <c r="AB15" s="216">
        <v>1.0953226418779949</v>
      </c>
      <c r="AC15" s="295">
        <v>1.0951651983444066</v>
      </c>
      <c r="AD15" s="295">
        <v>1.0951651983444066</v>
      </c>
      <c r="AE15" s="295">
        <v>1.0986825083022833</v>
      </c>
      <c r="AF15" s="295">
        <v>1.0986825083022833</v>
      </c>
      <c r="AG15" s="295">
        <v>1.0984618224528644</v>
      </c>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42"/>
      <c r="C16" s="95">
        <v>2</v>
      </c>
      <c r="D16" s="96" t="s">
        <v>230</v>
      </c>
      <c r="E16" s="464"/>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6">
        <v>1.066742956946414</v>
      </c>
      <c r="X16" s="28"/>
      <c r="Y16" s="216">
        <v>1.0667507410333845</v>
      </c>
      <c r="Z16" s="216">
        <v>1.0667507410333845</v>
      </c>
      <c r="AA16" s="216">
        <v>1.078333671009992</v>
      </c>
      <c r="AB16" s="216">
        <v>1.078333671009992</v>
      </c>
      <c r="AC16" s="295">
        <v>1.0783009795088436</v>
      </c>
      <c r="AD16" s="295">
        <v>1.0783009795088436</v>
      </c>
      <c r="AE16" s="295">
        <v>1.0783009795088436</v>
      </c>
      <c r="AF16" s="295">
        <v>1.0783009795088436</v>
      </c>
      <c r="AG16" s="295">
        <v>1.0782670028364925</v>
      </c>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42"/>
      <c r="C17" s="95">
        <v>3</v>
      </c>
      <c r="D17" s="96" t="s">
        <v>231</v>
      </c>
      <c r="E17" s="464"/>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6">
        <v>1.089365904855816</v>
      </c>
      <c r="X17" s="28"/>
      <c r="Y17" s="216">
        <v>1.0893587922042363</v>
      </c>
      <c r="Z17" s="216">
        <v>1.0893587922042363</v>
      </c>
      <c r="AA17" s="216">
        <v>1.0868009802875453</v>
      </c>
      <c r="AB17" s="216">
        <v>1.0868009802875453</v>
      </c>
      <c r="AC17" s="295">
        <v>1.0866480505233596</v>
      </c>
      <c r="AD17" s="295">
        <v>1.0866480505233596</v>
      </c>
      <c r="AE17" s="295">
        <v>1.0897700754157948</v>
      </c>
      <c r="AF17" s="295">
        <v>1.0897700754157948</v>
      </c>
      <c r="AG17" s="295">
        <v>1.0895619817123057</v>
      </c>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42"/>
      <c r="C18" s="95">
        <v>4</v>
      </c>
      <c r="D18" s="96" t="s">
        <v>232</v>
      </c>
      <c r="E18" s="464"/>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6">
        <v>1.1161302471517789</v>
      </c>
      <c r="X18" s="28"/>
      <c r="Y18" s="216">
        <v>1.1161511877317911</v>
      </c>
      <c r="Z18" s="216">
        <v>1.1161511877317911</v>
      </c>
      <c r="AA18" s="216">
        <v>1.115151187731793</v>
      </c>
      <c r="AB18" s="216">
        <v>1.115151187731793</v>
      </c>
      <c r="AC18" s="295">
        <v>1.1149062431834664</v>
      </c>
      <c r="AD18" s="295">
        <v>1.1149062431834664</v>
      </c>
      <c r="AE18" s="295">
        <v>1.1108564748283778</v>
      </c>
      <c r="AF18" s="295">
        <v>1.1108564748283778</v>
      </c>
      <c r="AG18" s="295">
        <v>1.1107379806163353</v>
      </c>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42"/>
      <c r="C19" s="95">
        <v>5</v>
      </c>
      <c r="D19" s="96" t="s">
        <v>233</v>
      </c>
      <c r="E19" s="464"/>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6">
        <v>1.0791575380439684</v>
      </c>
      <c r="X19" s="28"/>
      <c r="Y19" s="216">
        <v>1.079172270915405</v>
      </c>
      <c r="Z19" s="216">
        <v>1.079172270915405</v>
      </c>
      <c r="AA19" s="216">
        <v>1.079172270915405</v>
      </c>
      <c r="AB19" s="216">
        <v>1.079172270915405</v>
      </c>
      <c r="AC19" s="295">
        <v>1.0791214725647593</v>
      </c>
      <c r="AD19" s="295">
        <v>1.0791214725647593</v>
      </c>
      <c r="AE19" s="295">
        <v>1.0811191052534892</v>
      </c>
      <c r="AF19" s="295">
        <v>1.0811191052534892</v>
      </c>
      <c r="AG19" s="295">
        <v>1.0810712711306956</v>
      </c>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42"/>
      <c r="C20" s="95">
        <v>6</v>
      </c>
      <c r="D20" s="96" t="s">
        <v>234</v>
      </c>
      <c r="E20" s="464"/>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6">
        <v>1.0690508467768913</v>
      </c>
      <c r="X20" s="28"/>
      <c r="Y20" s="216">
        <v>1.0690631433493445</v>
      </c>
      <c r="Z20" s="216">
        <v>1.0690631433493445</v>
      </c>
      <c r="AA20" s="216">
        <v>1.0741527013810204</v>
      </c>
      <c r="AB20" s="216">
        <v>1.0741527013810204</v>
      </c>
      <c r="AC20" s="295">
        <v>1.0741017418396306</v>
      </c>
      <c r="AD20" s="295">
        <v>1.0741017418396306</v>
      </c>
      <c r="AE20" s="295">
        <v>1.0741017418396306</v>
      </c>
      <c r="AF20" s="295">
        <v>1.0741017418396306</v>
      </c>
      <c r="AG20" s="295">
        <v>1.0618065667446182</v>
      </c>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42"/>
      <c r="C21" s="95">
        <v>7</v>
      </c>
      <c r="D21" s="96" t="s">
        <v>235</v>
      </c>
      <c r="E21" s="464"/>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6">
        <v>1.0817215490070475</v>
      </c>
      <c r="X21" s="28"/>
      <c r="Y21" s="216">
        <v>1.0798225080818811</v>
      </c>
      <c r="Z21" s="216">
        <v>1.0798225080818811</v>
      </c>
      <c r="AA21" s="216">
        <v>1.0731433721937738</v>
      </c>
      <c r="AB21" s="216">
        <v>1.0731433721937738</v>
      </c>
      <c r="AC21" s="295">
        <v>1.073107784515074</v>
      </c>
      <c r="AD21" s="295">
        <v>1.073107784515074</v>
      </c>
      <c r="AE21" s="295">
        <v>1.073107784515074</v>
      </c>
      <c r="AF21" s="295">
        <v>1.073107784515074</v>
      </c>
      <c r="AG21" s="295">
        <v>1.1006132670773712</v>
      </c>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42"/>
      <c r="C22" s="95">
        <v>8</v>
      </c>
      <c r="D22" s="96" t="s">
        <v>236</v>
      </c>
      <c r="E22" s="464"/>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6">
        <v>1.0752006015161224</v>
      </c>
      <c r="X22" s="28"/>
      <c r="Y22" s="216">
        <v>1.0749249709912476</v>
      </c>
      <c r="Z22" s="216">
        <v>1.0749249709912476</v>
      </c>
      <c r="AA22" s="216">
        <v>1.0779185520901606</v>
      </c>
      <c r="AB22" s="216">
        <v>1.0779185520901606</v>
      </c>
      <c r="AC22" s="295">
        <v>1.0778804415495122</v>
      </c>
      <c r="AD22" s="295">
        <v>1.0778804415495122</v>
      </c>
      <c r="AE22" s="295">
        <v>1.0778804415495122</v>
      </c>
      <c r="AF22" s="295">
        <v>1.0778804415495122</v>
      </c>
      <c r="AG22" s="295">
        <v>1.0769698606644567</v>
      </c>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42"/>
      <c r="C23" s="95">
        <v>9</v>
      </c>
      <c r="D23" s="96" t="s">
        <v>237</v>
      </c>
      <c r="E23" s="464"/>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6">
        <v>1.084666546557933</v>
      </c>
      <c r="X23" s="28"/>
      <c r="Y23" s="216">
        <v>1.0846548507061871</v>
      </c>
      <c r="Z23" s="216">
        <v>1.0846548507061871</v>
      </c>
      <c r="AA23" s="216">
        <v>1.0849180382268648</v>
      </c>
      <c r="AB23" s="216">
        <v>1.0849180382268648</v>
      </c>
      <c r="AC23" s="295">
        <v>1.0847752985654155</v>
      </c>
      <c r="AD23" s="295">
        <v>1.0847752985654155</v>
      </c>
      <c r="AE23" s="295">
        <v>1.0834169594214011</v>
      </c>
      <c r="AF23" s="295">
        <v>1.0834169594214011</v>
      </c>
      <c r="AG23" s="295">
        <v>1.0832418637473127</v>
      </c>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42"/>
      <c r="C24" s="95">
        <v>10</v>
      </c>
      <c r="D24" s="96" t="s">
        <v>238</v>
      </c>
      <c r="E24" s="464"/>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6">
        <v>1.0767909211680142</v>
      </c>
      <c r="X24" s="28"/>
      <c r="Y24" s="216">
        <v>1.0767989059913399</v>
      </c>
      <c r="Z24" s="216">
        <v>1.0767989059913399</v>
      </c>
      <c r="AA24" s="216">
        <v>1.0767989059913399</v>
      </c>
      <c r="AB24" s="216">
        <v>1.0767989059913399</v>
      </c>
      <c r="AC24" s="295">
        <v>1.0768068292419233</v>
      </c>
      <c r="AD24" s="295">
        <v>1.0768068292419233</v>
      </c>
      <c r="AE24" s="295">
        <v>1.0810167257783039</v>
      </c>
      <c r="AF24" s="295">
        <v>1.0810167257783039</v>
      </c>
      <c r="AG24" s="295">
        <v>1.0810085561205818</v>
      </c>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42"/>
      <c r="C25" s="95">
        <v>11</v>
      </c>
      <c r="D25" s="96" t="s">
        <v>239</v>
      </c>
      <c r="E25" s="464"/>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6">
        <v>1.0591076095358136</v>
      </c>
      <c r="X25" s="28"/>
      <c r="Y25" s="216">
        <v>1.0591075947704607</v>
      </c>
      <c r="Z25" s="216">
        <v>1.0591075947704607</v>
      </c>
      <c r="AA25" s="216">
        <v>1.0579403483666887</v>
      </c>
      <c r="AB25" s="216">
        <v>1.0579403483666887</v>
      </c>
      <c r="AC25" s="295">
        <v>1.0579432884068376</v>
      </c>
      <c r="AD25" s="295">
        <v>1.0579432884068376</v>
      </c>
      <c r="AE25" s="295">
        <v>1.0579432884068376</v>
      </c>
      <c r="AF25" s="295">
        <v>1.0579432884068376</v>
      </c>
      <c r="AG25" s="295">
        <v>1.057945564352474</v>
      </c>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42"/>
      <c r="C26" s="95">
        <v>12</v>
      </c>
      <c r="D26" s="96" t="s">
        <v>240</v>
      </c>
      <c r="E26" s="464"/>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6">
        <v>1.097123042698974</v>
      </c>
      <c r="X26" s="28"/>
      <c r="Y26" s="216">
        <v>1.0971291080715717</v>
      </c>
      <c r="Z26" s="216">
        <v>1.0971291080715717</v>
      </c>
      <c r="AA26" s="216">
        <v>1.0971291080715717</v>
      </c>
      <c r="AB26" s="216">
        <v>1.0971291080715717</v>
      </c>
      <c r="AC26" s="295">
        <v>1.0969978370713589</v>
      </c>
      <c r="AD26" s="295">
        <v>1.0969978370713589</v>
      </c>
      <c r="AE26" s="295">
        <v>1.0969978370713589</v>
      </c>
      <c r="AF26" s="295">
        <v>1.0969978370713589</v>
      </c>
      <c r="AG26" s="295">
        <v>1.1078847611106761</v>
      </c>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42"/>
      <c r="C27" s="95">
        <v>13</v>
      </c>
      <c r="D27" s="96" t="s">
        <v>241</v>
      </c>
      <c r="E27" s="464"/>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6">
        <v>1.1054630618610095</v>
      </c>
      <c r="X27" s="28"/>
      <c r="Y27" s="216">
        <v>1.1054853059596441</v>
      </c>
      <c r="Z27" s="216">
        <v>1.1054853059596441</v>
      </c>
      <c r="AA27" s="216">
        <v>1.1056466981153272</v>
      </c>
      <c r="AB27" s="216">
        <v>1.1056466981153272</v>
      </c>
      <c r="AC27" s="295">
        <v>1.105463283289531</v>
      </c>
      <c r="AD27" s="295">
        <v>1.105463283289531</v>
      </c>
      <c r="AE27" s="295">
        <v>1.109675191360137</v>
      </c>
      <c r="AF27" s="295">
        <v>1.109675191360137</v>
      </c>
      <c r="AG27" s="295">
        <v>1.1095463307143711</v>
      </c>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342"/>
      <c r="C28" s="95">
        <v>14</v>
      </c>
      <c r="D28" s="96" t="s">
        <v>242</v>
      </c>
      <c r="E28" s="464"/>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6">
        <v>1.1033124404987553</v>
      </c>
      <c r="X28" s="28"/>
      <c r="Y28" s="216">
        <v>1.0979205270104186</v>
      </c>
      <c r="Z28" s="216">
        <v>1.0979205270104186</v>
      </c>
      <c r="AA28" s="216">
        <v>1.0979205270104186</v>
      </c>
      <c r="AB28" s="216">
        <v>1.0979205270104186</v>
      </c>
      <c r="AC28" s="295">
        <v>1.0979575797424108</v>
      </c>
      <c r="AD28" s="295">
        <v>1.0979575797424108</v>
      </c>
      <c r="AE28" s="295">
        <v>1.0979575797424108</v>
      </c>
      <c r="AF28" s="295">
        <v>1.0979575797424108</v>
      </c>
      <c r="AG28" s="295">
        <v>1.0979799912302626</v>
      </c>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58" t="s">
        <v>351</v>
      </c>
      <c r="C29" s="95">
        <v>1</v>
      </c>
      <c r="D29" s="96" t="s">
        <v>228</v>
      </c>
      <c r="E29" s="464"/>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6">
        <v>1.0871075085797932</v>
      </c>
      <c r="X29" s="28"/>
      <c r="Y29" s="216">
        <v>1.0875196228946538</v>
      </c>
      <c r="Z29" s="216">
        <v>1.0875196228946538</v>
      </c>
      <c r="AA29" s="216">
        <v>1.0926205423862632</v>
      </c>
      <c r="AB29" s="216">
        <v>1.0926205423862632</v>
      </c>
      <c r="AC29" s="295">
        <v>1.092814282561841</v>
      </c>
      <c r="AD29" s="295">
        <v>1.092814282561841</v>
      </c>
      <c r="AE29" s="295">
        <v>1.0960868964073671</v>
      </c>
      <c r="AF29" s="295">
        <v>1.0960868964073671</v>
      </c>
      <c r="AG29" s="295">
        <v>1.0958562330488364</v>
      </c>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58"/>
      <c r="C30" s="95">
        <v>2</v>
      </c>
      <c r="D30" s="96" t="s">
        <v>230</v>
      </c>
      <c r="E30" s="464"/>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6">
        <v>1.066131162322463</v>
      </c>
      <c r="X30" s="28"/>
      <c r="Y30" s="216">
        <v>1.0662425676655396</v>
      </c>
      <c r="Z30" s="216">
        <v>1.0662425676655396</v>
      </c>
      <c r="AA30" s="216">
        <v>1.0775421607272568</v>
      </c>
      <c r="AB30" s="216">
        <v>1.0775421607272568</v>
      </c>
      <c r="AC30" s="295">
        <v>1.0776093638475073</v>
      </c>
      <c r="AD30" s="295">
        <v>1.0776093638475073</v>
      </c>
      <c r="AE30" s="295">
        <v>1.0776093638475073</v>
      </c>
      <c r="AF30" s="295">
        <v>1.0776093638475073</v>
      </c>
      <c r="AG30" s="295">
        <v>1.0775770298859761</v>
      </c>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58"/>
      <c r="C31" s="95">
        <v>3</v>
      </c>
      <c r="D31" s="96" t="s">
        <v>231</v>
      </c>
      <c r="E31" s="464"/>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6">
        <v>1.0855292496768039</v>
      </c>
      <c r="X31" s="28"/>
      <c r="Y31" s="216">
        <v>1.0860808871539669</v>
      </c>
      <c r="Z31" s="216">
        <v>1.0860808871539669</v>
      </c>
      <c r="AA31" s="216">
        <v>1.0840130979488212</v>
      </c>
      <c r="AB31" s="216">
        <v>1.0840130979488212</v>
      </c>
      <c r="AC31" s="295">
        <v>1.0842351609639904</v>
      </c>
      <c r="AD31" s="295">
        <v>1.0842351609639904</v>
      </c>
      <c r="AE31" s="295">
        <v>1.0870368375944619</v>
      </c>
      <c r="AF31" s="295">
        <v>1.0870368375944619</v>
      </c>
      <c r="AG31" s="295">
        <v>1.0867659889764056</v>
      </c>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58"/>
      <c r="C32" s="95">
        <v>4</v>
      </c>
      <c r="D32" s="96" t="s">
        <v>232</v>
      </c>
      <c r="E32" s="464"/>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6">
        <v>1.1113656241596015</v>
      </c>
      <c r="X32" s="28"/>
      <c r="Y32" s="216">
        <v>1.1120558947886601</v>
      </c>
      <c r="Z32" s="216">
        <v>1.1120558947886601</v>
      </c>
      <c r="AA32" s="216">
        <v>1.1110558947886542</v>
      </c>
      <c r="AB32" s="216">
        <v>1.1110558947886542</v>
      </c>
      <c r="AC32" s="295">
        <v>1.1114003662206171</v>
      </c>
      <c r="AD32" s="295">
        <v>1.1114003662206171</v>
      </c>
      <c r="AE32" s="295">
        <v>1.108184683485532</v>
      </c>
      <c r="AF32" s="295">
        <v>1.108184683485532</v>
      </c>
      <c r="AG32" s="295">
        <v>1.1081037593886169</v>
      </c>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58"/>
      <c r="C33" s="95">
        <v>5</v>
      </c>
      <c r="D33" s="96" t="s">
        <v>233</v>
      </c>
      <c r="E33" s="464"/>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6">
        <v>1.0777990015449401</v>
      </c>
      <c r="X33" s="28"/>
      <c r="Y33" s="216">
        <v>1.0780368506036861</v>
      </c>
      <c r="Z33" s="216">
        <v>1.0780368506036861</v>
      </c>
      <c r="AA33" s="216">
        <v>1.0780368506036861</v>
      </c>
      <c r="AB33" s="216">
        <v>1.0780368506036861</v>
      </c>
      <c r="AC33" s="295">
        <v>1.0781366865910675</v>
      </c>
      <c r="AD33" s="295">
        <v>1.0781366865910675</v>
      </c>
      <c r="AE33" s="295">
        <v>1.0799745828510925</v>
      </c>
      <c r="AF33" s="295">
        <v>1.0799745828510925</v>
      </c>
      <c r="AG33" s="295">
        <v>1.0799287582261188</v>
      </c>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58"/>
      <c r="C34" s="95">
        <v>6</v>
      </c>
      <c r="D34" s="96" t="s">
        <v>234</v>
      </c>
      <c r="E34" s="464"/>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6">
        <v>1.0679382624056522</v>
      </c>
      <c r="X34" s="28"/>
      <c r="Y34" s="216">
        <v>1.0681374159339239</v>
      </c>
      <c r="Z34" s="216">
        <v>1.0681374159339239</v>
      </c>
      <c r="AA34" s="216">
        <v>1.0730204445512042</v>
      </c>
      <c r="AB34" s="216">
        <v>1.0730204445512042</v>
      </c>
      <c r="AC34" s="295">
        <v>1.0731215091872555</v>
      </c>
      <c r="AD34" s="295">
        <v>1.0731215091872555</v>
      </c>
      <c r="AE34" s="295">
        <v>1.0731215091872555</v>
      </c>
      <c r="AF34" s="295">
        <v>1.0731215091872555</v>
      </c>
      <c r="AG34" s="295">
        <v>1.061353105937088</v>
      </c>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58"/>
      <c r="C35" s="95">
        <v>7</v>
      </c>
      <c r="D35" s="96" t="s">
        <v>235</v>
      </c>
      <c r="E35" s="464"/>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6">
        <v>1.0801039085948869</v>
      </c>
      <c r="X35" s="28"/>
      <c r="Y35" s="216">
        <v>1.0786080527638926</v>
      </c>
      <c r="Z35" s="216">
        <v>1.0786080527638926</v>
      </c>
      <c r="AA35" s="216">
        <v>1.072598750390197</v>
      </c>
      <c r="AB35" s="216">
        <v>1.072598750390197</v>
      </c>
      <c r="AC35" s="295">
        <v>1.0726357718349002</v>
      </c>
      <c r="AD35" s="295">
        <v>1.0726357718349002</v>
      </c>
      <c r="AE35" s="295">
        <v>1.0726357718349002</v>
      </c>
      <c r="AF35" s="295">
        <v>1.0726357718349002</v>
      </c>
      <c r="AG35" s="295">
        <v>1.0985070367175245</v>
      </c>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58"/>
      <c r="C36" s="95">
        <v>8</v>
      </c>
      <c r="D36" s="96" t="s">
        <v>236</v>
      </c>
      <c r="E36" s="464"/>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6">
        <v>1.0742638006468059</v>
      </c>
      <c r="X36" s="28"/>
      <c r="Y36" s="216">
        <v>1.0740059429428332</v>
      </c>
      <c r="Z36" s="216">
        <v>1.0740059429428332</v>
      </c>
      <c r="AA36" s="216">
        <v>1.0771855422693835</v>
      </c>
      <c r="AB36" s="216">
        <v>1.0771855422693835</v>
      </c>
      <c r="AC36" s="295">
        <v>1.0772458970813967</v>
      </c>
      <c r="AD36" s="295">
        <v>1.0772458970813967</v>
      </c>
      <c r="AE36" s="295">
        <v>1.0772458970813967</v>
      </c>
      <c r="AF36" s="295">
        <v>1.0772458970813967</v>
      </c>
      <c r="AG36" s="295">
        <v>1.0763289579403825</v>
      </c>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58"/>
      <c r="C37" s="95">
        <v>9</v>
      </c>
      <c r="D37" s="96" t="s">
        <v>237</v>
      </c>
      <c r="E37" s="464"/>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6">
        <v>1.0817884939635833</v>
      </c>
      <c r="X37" s="28"/>
      <c r="Y37" s="216">
        <v>1.082218500772562</v>
      </c>
      <c r="Z37" s="216">
        <v>1.082218500772562</v>
      </c>
      <c r="AA37" s="216">
        <v>1.0824611748875825</v>
      </c>
      <c r="AB37" s="216">
        <v>1.0824611748875825</v>
      </c>
      <c r="AC37" s="295">
        <v>1.082641349048433</v>
      </c>
      <c r="AD37" s="295">
        <v>1.082641349048433</v>
      </c>
      <c r="AE37" s="295">
        <v>1.0813269663709675</v>
      </c>
      <c r="AF37" s="295">
        <v>1.0813269663709675</v>
      </c>
      <c r="AG37" s="295">
        <v>1.0811468741877734</v>
      </c>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58"/>
      <c r="C38" s="95">
        <v>10</v>
      </c>
      <c r="D38" s="96" t="s">
        <v>238</v>
      </c>
      <c r="E38" s="464"/>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6">
        <v>1.0768242907521903</v>
      </c>
      <c r="X38" s="28"/>
      <c r="Y38" s="216">
        <v>1.0768458314398932</v>
      </c>
      <c r="Z38" s="216">
        <v>1.0768458314398932</v>
      </c>
      <c r="AA38" s="216">
        <v>1.0768458314398932</v>
      </c>
      <c r="AB38" s="216">
        <v>1.0768458314398932</v>
      </c>
      <c r="AC38" s="295">
        <v>1.0768395673187516</v>
      </c>
      <c r="AD38" s="295">
        <v>1.0768395673187516</v>
      </c>
      <c r="AE38" s="295">
        <v>1.0810158985861709</v>
      </c>
      <c r="AF38" s="295">
        <v>1.0810158985861709</v>
      </c>
      <c r="AG38" s="295">
        <v>1.0810055867952857</v>
      </c>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58"/>
      <c r="C39" s="95">
        <v>11</v>
      </c>
      <c r="D39" s="96" t="s">
        <v>239</v>
      </c>
      <c r="E39" s="464"/>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6">
        <v>1.0590774473782516</v>
      </c>
      <c r="X39" s="28"/>
      <c r="Y39" s="216">
        <v>1.0590817159535859</v>
      </c>
      <c r="Z39" s="216">
        <v>1.0590817159535859</v>
      </c>
      <c r="AA39" s="216">
        <v>1.0580990615808532</v>
      </c>
      <c r="AB39" s="216">
        <v>1.0580990615808532</v>
      </c>
      <c r="AC39" s="295">
        <v>1.0580814076049103</v>
      </c>
      <c r="AD39" s="295">
        <v>1.0580814076049103</v>
      </c>
      <c r="AE39" s="295">
        <v>1.0580814076049103</v>
      </c>
      <c r="AF39" s="295">
        <v>1.0580814076049103</v>
      </c>
      <c r="AG39" s="295">
        <v>1.0581000546812944</v>
      </c>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58"/>
      <c r="C40" s="95">
        <v>12</v>
      </c>
      <c r="D40" s="96" t="s">
        <v>240</v>
      </c>
      <c r="E40" s="464"/>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6">
        <v>1.0943597840369708</v>
      </c>
      <c r="X40" s="28"/>
      <c r="Y40" s="216">
        <v>1.0947827985026726</v>
      </c>
      <c r="Z40" s="216">
        <v>1.0947827985026726</v>
      </c>
      <c r="AA40" s="216">
        <v>1.0947827985026726</v>
      </c>
      <c r="AB40" s="216">
        <v>1.0947827985026726</v>
      </c>
      <c r="AC40" s="295">
        <v>1.0949799806482483</v>
      </c>
      <c r="AD40" s="295">
        <v>1.0949799806482483</v>
      </c>
      <c r="AE40" s="295">
        <v>1.0949799806482483</v>
      </c>
      <c r="AF40" s="295">
        <v>1.0949799806482483</v>
      </c>
      <c r="AG40" s="295">
        <v>1.1052236224452636</v>
      </c>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58"/>
      <c r="C41" s="95">
        <v>13</v>
      </c>
      <c r="D41" s="96" t="s">
        <v>241</v>
      </c>
      <c r="E41" s="464"/>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6">
        <v>1.1017640335058234</v>
      </c>
      <c r="X41" s="28"/>
      <c r="Y41" s="216">
        <v>1.1023213441864601</v>
      </c>
      <c r="Z41" s="216">
        <v>1.1023213441864601</v>
      </c>
      <c r="AA41" s="216">
        <v>1.1024439181168273</v>
      </c>
      <c r="AB41" s="216">
        <v>1.1024439181168273</v>
      </c>
      <c r="AC41" s="295">
        <v>1.1027140349333862</v>
      </c>
      <c r="AD41" s="295">
        <v>1.1027140349333862</v>
      </c>
      <c r="AE41" s="295">
        <v>1.1067359084636179</v>
      </c>
      <c r="AF41" s="295">
        <v>1.1067359084636179</v>
      </c>
      <c r="AG41" s="295">
        <v>1.106615175569023</v>
      </c>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c r="A42" s="14"/>
      <c r="B42" s="459"/>
      <c r="C42" s="95">
        <v>14</v>
      </c>
      <c r="D42" s="96" t="s">
        <v>242</v>
      </c>
      <c r="E42" s="464"/>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6">
        <v>1.1045464548906672</v>
      </c>
      <c r="X42" s="28"/>
      <c r="Y42" s="216">
        <v>1.0986775393293593</v>
      </c>
      <c r="Z42" s="216">
        <v>1.0986775393293593</v>
      </c>
      <c r="AA42" s="216">
        <v>1.0986775393293593</v>
      </c>
      <c r="AB42" s="216">
        <v>1.0986775393293593</v>
      </c>
      <c r="AC42" s="295">
        <v>1.0986074436781958</v>
      </c>
      <c r="AD42" s="295">
        <v>1.0986074436781958</v>
      </c>
      <c r="AE42" s="295">
        <v>1.0986074436781958</v>
      </c>
      <c r="AF42" s="295">
        <v>1.0986074436781958</v>
      </c>
      <c r="AG42" s="295">
        <v>1.0986289711638653</v>
      </c>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row>
    <row r="43" spans="1:57" s="14" customFormat="1">
      <c r="B43" s="89"/>
      <c r="C43" s="92"/>
      <c r="D43" s="93"/>
      <c r="E43" s="94"/>
    </row>
    <row r="44" spans="1:57" s="14" customFormat="1">
      <c r="B44" s="89"/>
      <c r="C44" s="92"/>
      <c r="D44" s="93"/>
      <c r="E44" s="94"/>
    </row>
    <row r="45" spans="1:57" s="14" customFormat="1"/>
    <row r="46" spans="1:57" s="14" customFormat="1">
      <c r="B46" s="99"/>
    </row>
    <row r="47" spans="1:57" s="14" customFormat="1" hidden="1">
      <c r="B47" s="99"/>
    </row>
  </sheetData>
  <mergeCells count="18">
    <mergeCell ref="AE7:AJ7"/>
    <mergeCell ref="AK7:AP7"/>
    <mergeCell ref="AQ7:AV7"/>
    <mergeCell ref="AW7:BB7"/>
    <mergeCell ref="BC7:BH7"/>
    <mergeCell ref="B15:B28"/>
    <mergeCell ref="B29:B42"/>
    <mergeCell ref="D9:D14"/>
    <mergeCell ref="C9:C14"/>
    <mergeCell ref="E9:E10"/>
    <mergeCell ref="E15:E42"/>
    <mergeCell ref="R7:V7"/>
    <mergeCell ref="W7:AD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2.4" zeroHeight="1"/>
  <cols>
    <col min="1" max="1" width="2.8203125" customWidth="1"/>
    <col min="2" max="2" width="38.17578125" customWidth="1"/>
    <col min="3" max="3" width="41" customWidth="1"/>
    <col min="4" max="4" width="35" style="1" customWidth="1"/>
    <col min="5" max="5" width="13.17578125" customWidth="1"/>
    <col min="6" max="6" width="24.46875" customWidth="1"/>
    <col min="7" max="7" width="1.46875" customWidth="1"/>
    <col min="8" max="8" width="15.5859375" customWidth="1"/>
    <col min="9" max="9" width="12" customWidth="1"/>
    <col min="10" max="10" width="13.46875" customWidth="1"/>
    <col min="11" max="11" width="13.76171875" customWidth="1"/>
    <col min="12" max="12" width="14.8203125" customWidth="1"/>
    <col min="13" max="13" width="15.5859375" customWidth="1"/>
    <col min="14" max="15" width="13.8203125" customWidth="1"/>
    <col min="16" max="16" width="1.46875" customWidth="1"/>
    <col min="17" max="24" width="15.5859375" customWidth="1"/>
    <col min="25" max="25" width="1.46875" customWidth="1"/>
    <col min="26" max="26" width="15.76171875" customWidth="1"/>
    <col min="27" max="58" width="15.5859375" customWidth="1"/>
    <col min="59" max="16384" width="9.234375" hidden="1"/>
  </cols>
  <sheetData>
    <row r="1" spans="1:58" s="2" customFormat="1" ht="12.75" customHeight="1">
      <c r="E1" s="39"/>
    </row>
    <row r="2" spans="1:58" s="2" customFormat="1" ht="18.75" customHeight="1">
      <c r="B2" s="40" t="s">
        <v>352</v>
      </c>
      <c r="C2" s="40"/>
      <c r="E2" s="39"/>
    </row>
    <row r="3" spans="1:58" s="2" customFormat="1" ht="12.75" customHeight="1">
      <c r="B3" s="2" t="s">
        <v>353</v>
      </c>
      <c r="E3" s="39"/>
    </row>
    <row r="4" spans="1:58" s="2" customFormat="1" ht="12.75" customHeight="1">
      <c r="E4" s="39"/>
    </row>
    <row r="5" spans="1:58">
      <c r="A5" s="14"/>
      <c r="G5" s="27"/>
      <c r="P5" s="27"/>
      <c r="Y5" s="27"/>
      <c r="Z5" s="27"/>
    </row>
    <row r="6" spans="1:58" ht="14.25" customHeight="1">
      <c r="A6" s="14"/>
      <c r="B6" s="344" t="s">
        <v>37</v>
      </c>
      <c r="C6" s="393" t="s">
        <v>53</v>
      </c>
      <c r="D6" s="394" t="s">
        <v>280</v>
      </c>
      <c r="E6" s="393" t="s">
        <v>89</v>
      </c>
      <c r="F6" s="345"/>
      <c r="G6" s="44"/>
      <c r="H6" s="368" t="s">
        <v>90</v>
      </c>
      <c r="I6" s="369"/>
      <c r="J6" s="369"/>
      <c r="K6" s="369"/>
      <c r="L6" s="369"/>
      <c r="M6" s="369"/>
      <c r="N6" s="369"/>
      <c r="O6" s="370"/>
      <c r="P6" s="136"/>
      <c r="Q6" s="229" t="s">
        <v>91</v>
      </c>
      <c r="R6" s="230"/>
      <c r="S6" s="230"/>
      <c r="T6" s="230"/>
      <c r="U6" s="230"/>
      <c r="V6" s="230"/>
      <c r="W6" s="230"/>
      <c r="X6" s="230"/>
      <c r="Y6" s="44"/>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1"/>
    </row>
    <row r="7" spans="1:58" ht="12.75" customHeight="1">
      <c r="A7" s="14"/>
      <c r="B7" s="344"/>
      <c r="C7" s="393"/>
      <c r="D7" s="394"/>
      <c r="E7" s="393"/>
      <c r="F7" s="345"/>
      <c r="G7" s="44"/>
      <c r="H7" s="349" t="s">
        <v>92</v>
      </c>
      <c r="I7" s="350"/>
      <c r="J7" s="350"/>
      <c r="K7" s="350"/>
      <c r="L7" s="350"/>
      <c r="M7" s="350"/>
      <c r="N7" s="350"/>
      <c r="O7" s="351"/>
      <c r="P7" s="136"/>
      <c r="Q7" s="232" t="s">
        <v>93</v>
      </c>
      <c r="R7" s="233"/>
      <c r="S7" s="233"/>
      <c r="T7" s="233"/>
      <c r="U7" s="233"/>
      <c r="V7" s="233"/>
      <c r="W7" s="233"/>
      <c r="X7" s="233"/>
      <c r="Y7" s="44"/>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4"/>
    </row>
    <row r="8" spans="1:58" ht="25.5" customHeight="1">
      <c r="A8" s="14"/>
      <c r="B8" s="344"/>
      <c r="C8" s="393"/>
      <c r="D8" s="394"/>
      <c r="E8" s="393"/>
      <c r="F8" s="53" t="s">
        <v>94</v>
      </c>
      <c r="G8" s="44"/>
      <c r="H8" s="29" t="s">
        <v>95</v>
      </c>
      <c r="I8" s="29" t="s">
        <v>96</v>
      </c>
      <c r="J8" s="29" t="s">
        <v>97</v>
      </c>
      <c r="K8" s="29" t="s">
        <v>98</v>
      </c>
      <c r="L8" s="29" t="s">
        <v>99</v>
      </c>
      <c r="M8" s="30" t="s">
        <v>100</v>
      </c>
      <c r="N8" s="29" t="s">
        <v>101</v>
      </c>
      <c r="O8" s="33" t="s">
        <v>102</v>
      </c>
      <c r="P8" s="44"/>
      <c r="Q8" s="29" t="s">
        <v>103</v>
      </c>
      <c r="R8" s="29" t="s">
        <v>104</v>
      </c>
      <c r="S8" s="29" t="s">
        <v>105</v>
      </c>
      <c r="T8" s="35" t="s">
        <v>106</v>
      </c>
      <c r="U8" s="29" t="s">
        <v>107</v>
      </c>
      <c r="V8" s="29" t="s">
        <v>108</v>
      </c>
      <c r="W8" s="29" t="s">
        <v>109</v>
      </c>
      <c r="X8" s="29" t="s">
        <v>110</v>
      </c>
      <c r="Y8" s="44"/>
      <c r="Z8" s="29" t="s">
        <v>111</v>
      </c>
      <c r="AA8" s="29" t="s">
        <v>111</v>
      </c>
      <c r="AB8" s="29" t="s">
        <v>112</v>
      </c>
      <c r="AC8" s="29" t="s">
        <v>112</v>
      </c>
      <c r="AD8" s="264" t="s">
        <v>113</v>
      </c>
      <c r="AE8" s="264" t="s">
        <v>113</v>
      </c>
      <c r="AF8" s="265" t="s">
        <v>114</v>
      </c>
      <c r="AG8" s="263" t="s">
        <v>114</v>
      </c>
      <c r="AH8" s="263" t="s">
        <v>115</v>
      </c>
      <c r="AI8" s="263" t="s">
        <v>115</v>
      </c>
      <c r="AJ8" s="263" t="s">
        <v>116</v>
      </c>
      <c r="AK8" s="263" t="s">
        <v>116</v>
      </c>
      <c r="AL8" s="263" t="s">
        <v>117</v>
      </c>
      <c r="AM8" s="263" t="s">
        <v>117</v>
      </c>
      <c r="AN8" s="263" t="s">
        <v>118</v>
      </c>
      <c r="AO8" s="263" t="s">
        <v>118</v>
      </c>
      <c r="AP8" s="263" t="s">
        <v>119</v>
      </c>
      <c r="AQ8" s="263" t="s">
        <v>119</v>
      </c>
      <c r="AR8" s="263" t="s">
        <v>120</v>
      </c>
      <c r="AS8" s="263" t="s">
        <v>120</v>
      </c>
      <c r="AT8" s="263" t="s">
        <v>121</v>
      </c>
      <c r="AU8" s="263" t="s">
        <v>121</v>
      </c>
      <c r="AV8" s="263" t="s">
        <v>122</v>
      </c>
      <c r="AW8" s="263" t="s">
        <v>122</v>
      </c>
      <c r="AX8" s="263" t="s">
        <v>123</v>
      </c>
      <c r="AY8" s="263" t="s">
        <v>123</v>
      </c>
      <c r="AZ8" s="263" t="s">
        <v>124</v>
      </c>
      <c r="BA8" s="263" t="s">
        <v>124</v>
      </c>
      <c r="BB8" s="263" t="s">
        <v>125</v>
      </c>
      <c r="BC8" s="263" t="s">
        <v>125</v>
      </c>
      <c r="BD8" s="263" t="s">
        <v>126</v>
      </c>
      <c r="BE8" s="263" t="s">
        <v>126</v>
      </c>
      <c r="BF8" s="263" t="s">
        <v>127</v>
      </c>
    </row>
    <row r="9" spans="1:58"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84"/>
      <c r="Z9" s="29" t="s">
        <v>111</v>
      </c>
      <c r="AA9" s="29" t="s">
        <v>128</v>
      </c>
      <c r="AB9" s="29" t="s">
        <v>112</v>
      </c>
      <c r="AC9" s="29" t="s">
        <v>129</v>
      </c>
      <c r="AD9" s="29" t="s">
        <v>130</v>
      </c>
      <c r="AE9" s="29" t="s">
        <v>131</v>
      </c>
      <c r="AF9" s="29" t="s">
        <v>132</v>
      </c>
      <c r="AG9" s="29" t="s">
        <v>133</v>
      </c>
      <c r="AH9" s="29" t="s">
        <v>134</v>
      </c>
      <c r="AI9" s="29" t="s">
        <v>135</v>
      </c>
      <c r="AJ9" s="29" t="s">
        <v>136</v>
      </c>
      <c r="AK9" s="29" t="s">
        <v>137</v>
      </c>
      <c r="AL9" s="29" t="s">
        <v>138</v>
      </c>
      <c r="AM9" s="29" t="s">
        <v>139</v>
      </c>
      <c r="AN9" s="29" t="s">
        <v>140</v>
      </c>
      <c r="AO9" s="29" t="s">
        <v>141</v>
      </c>
      <c r="AP9" s="29" t="s">
        <v>142</v>
      </c>
      <c r="AQ9" s="29" t="s">
        <v>143</v>
      </c>
      <c r="AR9" s="29" t="s">
        <v>144</v>
      </c>
      <c r="AS9" s="29" t="s">
        <v>145</v>
      </c>
      <c r="AT9" s="29" t="s">
        <v>146</v>
      </c>
      <c r="AU9" s="29" t="s">
        <v>147</v>
      </c>
      <c r="AV9" s="29" t="s">
        <v>148</v>
      </c>
      <c r="AW9" s="29" t="s">
        <v>149</v>
      </c>
      <c r="AX9" s="29" t="s">
        <v>150</v>
      </c>
      <c r="AY9" s="29" t="s">
        <v>151</v>
      </c>
      <c r="AZ9" s="29" t="s">
        <v>152</v>
      </c>
      <c r="BA9" s="29" t="s">
        <v>153</v>
      </c>
      <c r="BB9" s="29" t="s">
        <v>154</v>
      </c>
      <c r="BC9" s="29" t="s">
        <v>155</v>
      </c>
      <c r="BD9" s="29" t="s">
        <v>156</v>
      </c>
      <c r="BE9" s="29" t="s">
        <v>157</v>
      </c>
      <c r="BF9" s="29" t="s">
        <v>158</v>
      </c>
    </row>
    <row r="10" spans="1:58" s="14" customFormat="1" ht="12.75" customHeight="1">
      <c r="B10" s="344"/>
      <c r="C10" s="393"/>
      <c r="D10" s="394"/>
      <c r="E10" s="393"/>
      <c r="F10" s="53" t="s">
        <v>159</v>
      </c>
      <c r="G10" s="44"/>
      <c r="H10" s="31" t="s">
        <v>160</v>
      </c>
      <c r="I10" s="31" t="s">
        <v>161</v>
      </c>
      <c r="J10" s="31" t="s">
        <v>162</v>
      </c>
      <c r="K10" s="31" t="s">
        <v>163</v>
      </c>
      <c r="L10" s="31" t="s">
        <v>164</v>
      </c>
      <c r="M10" s="32" t="s">
        <v>165</v>
      </c>
      <c r="N10" s="31" t="s">
        <v>166</v>
      </c>
      <c r="O10" s="31" t="s">
        <v>167</v>
      </c>
      <c r="P10" s="44"/>
      <c r="Q10" s="31" t="s">
        <v>168</v>
      </c>
      <c r="R10" s="31" t="s">
        <v>169</v>
      </c>
      <c r="S10" s="31" t="s">
        <v>170</v>
      </c>
      <c r="T10" s="36" t="s">
        <v>171</v>
      </c>
      <c r="U10" s="31" t="s">
        <v>172</v>
      </c>
      <c r="V10" s="31" t="s">
        <v>173</v>
      </c>
      <c r="W10" s="31" t="s">
        <v>174</v>
      </c>
      <c r="X10" s="31" t="s">
        <v>175</v>
      </c>
      <c r="Y10" s="44"/>
      <c r="Z10" s="31" t="s">
        <v>176</v>
      </c>
      <c r="AA10" s="31" t="s">
        <v>177</v>
      </c>
      <c r="AB10" s="31" t="s">
        <v>178</v>
      </c>
      <c r="AC10" s="31" t="s">
        <v>179</v>
      </c>
      <c r="AD10" s="31" t="s">
        <v>180</v>
      </c>
      <c r="AE10" s="31" t="s">
        <v>181</v>
      </c>
      <c r="AF10" s="31" t="s">
        <v>182</v>
      </c>
      <c r="AG10" s="31" t="s">
        <v>183</v>
      </c>
      <c r="AH10" s="31" t="s">
        <v>184</v>
      </c>
      <c r="AI10" s="31" t="s">
        <v>185</v>
      </c>
      <c r="AJ10" s="31" t="s">
        <v>186</v>
      </c>
      <c r="AK10" s="31" t="s">
        <v>187</v>
      </c>
      <c r="AL10" s="31" t="s">
        <v>188</v>
      </c>
      <c r="AM10" s="31" t="s">
        <v>189</v>
      </c>
      <c r="AN10" s="31" t="s">
        <v>190</v>
      </c>
      <c r="AO10" s="31" t="s">
        <v>191</v>
      </c>
      <c r="AP10" s="31" t="s">
        <v>192</v>
      </c>
      <c r="AQ10" s="31" t="s">
        <v>193</v>
      </c>
      <c r="AR10" s="31" t="s">
        <v>194</v>
      </c>
      <c r="AS10" s="31" t="s">
        <v>195</v>
      </c>
      <c r="AT10" s="31" t="s">
        <v>196</v>
      </c>
      <c r="AU10" s="31" t="s">
        <v>197</v>
      </c>
      <c r="AV10" s="31" t="s">
        <v>198</v>
      </c>
      <c r="AW10" s="31" t="s">
        <v>199</v>
      </c>
      <c r="AX10" s="31" t="s">
        <v>200</v>
      </c>
      <c r="AY10" s="31" t="s">
        <v>201</v>
      </c>
      <c r="AZ10" s="31" t="s">
        <v>202</v>
      </c>
      <c r="BA10" s="31" t="s">
        <v>203</v>
      </c>
      <c r="BB10" s="31" t="s">
        <v>204</v>
      </c>
      <c r="BC10" s="31" t="s">
        <v>205</v>
      </c>
      <c r="BD10" s="31" t="s">
        <v>206</v>
      </c>
      <c r="BE10" s="31" t="s">
        <v>207</v>
      </c>
      <c r="BF10" s="31" t="s">
        <v>208</v>
      </c>
    </row>
    <row r="11" spans="1:58" s="14" customFormat="1">
      <c r="B11" s="344"/>
      <c r="C11" s="393"/>
      <c r="D11" s="394"/>
      <c r="E11" s="393"/>
      <c r="F11" s="54" t="s">
        <v>349</v>
      </c>
      <c r="G11" s="44"/>
      <c r="H11" s="29" t="s">
        <v>210</v>
      </c>
      <c r="I11" s="29" t="s">
        <v>210</v>
      </c>
      <c r="J11" s="29" t="s">
        <v>211</v>
      </c>
      <c r="K11" s="29" t="s">
        <v>211</v>
      </c>
      <c r="L11" s="29" t="s">
        <v>212</v>
      </c>
      <c r="M11" s="30" t="s">
        <v>212</v>
      </c>
      <c r="N11" s="29" t="s">
        <v>213</v>
      </c>
      <c r="O11" s="29" t="s">
        <v>213</v>
      </c>
      <c r="P11" s="44"/>
      <c r="Q11" s="29" t="s">
        <v>214</v>
      </c>
      <c r="R11" s="29" t="s">
        <v>215</v>
      </c>
      <c r="S11" s="29" t="s">
        <v>215</v>
      </c>
      <c r="T11" s="35" t="s">
        <v>216</v>
      </c>
      <c r="U11" s="29" t="s">
        <v>216</v>
      </c>
      <c r="V11" s="29" t="s">
        <v>217</v>
      </c>
      <c r="W11" s="29" t="s">
        <v>217</v>
      </c>
      <c r="X11" s="29" t="s">
        <v>218</v>
      </c>
      <c r="Y11" s="44"/>
      <c r="Z11" s="29" t="s">
        <v>218</v>
      </c>
      <c r="AA11" s="29" t="s">
        <v>218</v>
      </c>
      <c r="AB11" s="29" t="s">
        <v>219</v>
      </c>
      <c r="AC11" s="29" t="s">
        <v>219</v>
      </c>
      <c r="AD11" s="29" t="s">
        <v>219</v>
      </c>
      <c r="AE11" s="29" t="s">
        <v>219</v>
      </c>
      <c r="AF11" s="180" t="s">
        <v>220</v>
      </c>
      <c r="AG11" s="180" t="s">
        <v>220</v>
      </c>
      <c r="AH11" s="180" t="s">
        <v>220</v>
      </c>
      <c r="AI11" s="180" t="s">
        <v>220</v>
      </c>
      <c r="AJ11" s="180" t="s">
        <v>221</v>
      </c>
      <c r="AK11" s="180" t="s">
        <v>221</v>
      </c>
      <c r="AL11" s="180" t="s">
        <v>221</v>
      </c>
      <c r="AM11" s="180" t="s">
        <v>221</v>
      </c>
      <c r="AN11" s="180" t="s">
        <v>222</v>
      </c>
      <c r="AO11" s="180" t="s">
        <v>222</v>
      </c>
      <c r="AP11" s="180" t="s">
        <v>222</v>
      </c>
      <c r="AQ11" s="180" t="s">
        <v>222</v>
      </c>
      <c r="AR11" s="180" t="s">
        <v>223</v>
      </c>
      <c r="AS11" s="180" t="s">
        <v>223</v>
      </c>
      <c r="AT11" s="180" t="s">
        <v>223</v>
      </c>
      <c r="AU11" s="180" t="s">
        <v>223</v>
      </c>
      <c r="AV11" s="180" t="s">
        <v>224</v>
      </c>
      <c r="AW11" s="180" t="s">
        <v>224</v>
      </c>
      <c r="AX11" s="180" t="s">
        <v>224</v>
      </c>
      <c r="AY11" s="180" t="s">
        <v>224</v>
      </c>
      <c r="AZ11" s="180" t="s">
        <v>225</v>
      </c>
      <c r="BA11" s="180" t="s">
        <v>225</v>
      </c>
      <c r="BB11" s="180" t="s">
        <v>225</v>
      </c>
      <c r="BC11" s="180" t="s">
        <v>225</v>
      </c>
      <c r="BD11" s="180" t="s">
        <v>226</v>
      </c>
      <c r="BE11" s="180" t="s">
        <v>226</v>
      </c>
      <c r="BF11" s="180" t="s">
        <v>226</v>
      </c>
    </row>
    <row r="12" spans="1:58" s="14" customFormat="1">
      <c r="B12" s="391" t="s">
        <v>65</v>
      </c>
      <c r="C12" s="392"/>
      <c r="D12" s="392"/>
      <c r="E12" s="392"/>
      <c r="F12" s="392"/>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354</v>
      </c>
      <c r="C13" s="26"/>
      <c r="D13" s="202" t="s">
        <v>355</v>
      </c>
      <c r="E13" s="3" t="s">
        <v>356</v>
      </c>
      <c r="F13" s="327"/>
      <c r="G13" s="44"/>
      <c r="H13" s="12"/>
      <c r="I13" s="46">
        <v>2.1649000000000002E-2</v>
      </c>
      <c r="J13" s="21"/>
      <c r="K13" s="38">
        <v>2.3129E-2</v>
      </c>
      <c r="L13" s="20"/>
      <c r="M13" s="38">
        <v>2.3116000000000001E-2</v>
      </c>
      <c r="N13" s="20"/>
      <c r="O13" s="38">
        <v>2.4527E-2</v>
      </c>
      <c r="P13" s="44"/>
      <c r="Q13" s="38">
        <v>2.4527E-2</v>
      </c>
      <c r="R13" s="224"/>
      <c r="S13" s="38">
        <v>2.6270000000000002E-2</v>
      </c>
      <c r="T13" s="224"/>
      <c r="U13" s="38">
        <v>3.0446000000000001E-2</v>
      </c>
      <c r="V13" s="224"/>
      <c r="W13" s="38">
        <v>4.0426999999999998E-2</v>
      </c>
      <c r="X13" s="224"/>
      <c r="Y13" s="44"/>
      <c r="Z13" s="242">
        <v>4.0669999999999998E-2</v>
      </c>
      <c r="AA13" s="242">
        <v>4.0669999999999998E-2</v>
      </c>
      <c r="AB13" s="224"/>
      <c r="AC13" s="224"/>
      <c r="AD13" s="226">
        <v>4.2037999999999999E-2</v>
      </c>
      <c r="AE13" s="226">
        <v>4.2037999999999999E-2</v>
      </c>
      <c r="AF13" s="224"/>
      <c r="AG13" s="224"/>
      <c r="AH13" s="226">
        <v>4.2145000000000002E-2</v>
      </c>
      <c r="AI13" s="224"/>
      <c r="AJ13" s="226"/>
      <c r="AK13" s="224"/>
      <c r="AL13" s="226"/>
      <c r="AM13" s="224"/>
      <c r="AN13" s="226"/>
      <c r="AO13" s="224"/>
      <c r="AP13" s="226"/>
      <c r="AQ13" s="224"/>
      <c r="AR13" s="226"/>
      <c r="AS13" s="224"/>
      <c r="AT13" s="226"/>
      <c r="AU13" s="224"/>
      <c r="AV13" s="226"/>
      <c r="AW13" s="224"/>
      <c r="AX13" s="226"/>
      <c r="AY13" s="224"/>
      <c r="AZ13" s="226"/>
      <c r="BA13" s="224"/>
      <c r="BB13" s="226"/>
      <c r="BC13" s="224"/>
      <c r="BD13" s="226"/>
      <c r="BE13" s="224"/>
      <c r="BF13" s="226"/>
    </row>
    <row r="14" spans="1:58" s="14" customFormat="1">
      <c r="B14" s="26" t="s">
        <v>357</v>
      </c>
      <c r="C14" s="466" t="s">
        <v>474</v>
      </c>
      <c r="D14" s="202" t="s">
        <v>355</v>
      </c>
      <c r="E14" s="3" t="s">
        <v>356</v>
      </c>
      <c r="F14" s="328"/>
      <c r="G14" s="44"/>
      <c r="H14" s="38">
        <v>2.1361000000000002E-2</v>
      </c>
      <c r="I14" s="472"/>
      <c r="J14" s="38">
        <v>2.1649000000000002E-2</v>
      </c>
      <c r="K14" s="470"/>
      <c r="L14" s="38">
        <v>2.3129E-2</v>
      </c>
      <c r="M14" s="468"/>
      <c r="N14" s="38">
        <v>2.3116000000000001E-2</v>
      </c>
      <c r="O14" s="468"/>
      <c r="P14" s="44"/>
      <c r="Q14" s="389"/>
      <c r="R14" s="38">
        <v>2.4527E-2</v>
      </c>
      <c r="S14" s="389"/>
      <c r="T14" s="38">
        <v>2.6270000000000002E-2</v>
      </c>
      <c r="U14" s="389"/>
      <c r="V14" s="38">
        <f>0.030446+0.012483</f>
        <v>4.2929000000000002E-2</v>
      </c>
      <c r="W14" s="389"/>
      <c r="X14" s="38">
        <v>4.0426999999999998E-2</v>
      </c>
      <c r="Y14" s="44"/>
      <c r="Z14" s="389"/>
      <c r="AA14" s="389"/>
      <c r="AB14" s="242">
        <v>4.0669999999999998E-2</v>
      </c>
      <c r="AC14" s="242">
        <v>4.0669999999999998E-2</v>
      </c>
      <c r="AD14" s="389"/>
      <c r="AE14" s="389"/>
      <c r="AF14" s="242">
        <v>4.2037999999999999E-2</v>
      </c>
      <c r="AG14" s="242">
        <v>4.2037999999999999E-2</v>
      </c>
      <c r="AH14" s="389"/>
      <c r="AI14" s="242"/>
      <c r="AJ14" s="389"/>
      <c r="AK14" s="242"/>
      <c r="AL14" s="389"/>
      <c r="AM14" s="242"/>
      <c r="AN14" s="389"/>
      <c r="AO14" s="242"/>
      <c r="AP14" s="389"/>
      <c r="AQ14" s="242"/>
      <c r="AR14" s="389"/>
      <c r="AS14" s="242"/>
      <c r="AT14" s="389"/>
      <c r="AU14" s="242"/>
      <c r="AV14" s="389"/>
      <c r="AW14" s="242"/>
      <c r="AX14" s="389"/>
      <c r="AY14" s="242"/>
      <c r="AZ14" s="389"/>
      <c r="BA14" s="242"/>
      <c r="BB14" s="389"/>
      <c r="BC14" s="242"/>
      <c r="BD14" s="389"/>
      <c r="BE14" s="242"/>
      <c r="BF14" s="389"/>
    </row>
    <row r="15" spans="1:58" s="14" customFormat="1" ht="42" customHeight="1">
      <c r="B15" s="26" t="s">
        <v>358</v>
      </c>
      <c r="C15" s="467"/>
      <c r="D15" s="202" t="s">
        <v>359</v>
      </c>
      <c r="E15" s="3" t="s">
        <v>291</v>
      </c>
      <c r="F15" s="328"/>
      <c r="G15" s="44"/>
      <c r="H15" s="47">
        <v>3</v>
      </c>
      <c r="I15" s="473"/>
      <c r="J15" s="148">
        <v>2.4</v>
      </c>
      <c r="K15" s="471"/>
      <c r="L15" s="148">
        <v>1.8</v>
      </c>
      <c r="M15" s="469"/>
      <c r="N15" s="148">
        <v>3.8211141420510399</v>
      </c>
      <c r="O15" s="469"/>
      <c r="P15" s="44"/>
      <c r="Q15" s="390"/>
      <c r="R15" s="148">
        <v>3.3906618707162863</v>
      </c>
      <c r="S15" s="390"/>
      <c r="T15" s="148">
        <v>2.9462716452876094</v>
      </c>
      <c r="U15" s="390"/>
      <c r="V15" s="150">
        <v>1.1073457872565307</v>
      </c>
      <c r="W15" s="390"/>
      <c r="X15" s="148">
        <v>4.5872469714375299</v>
      </c>
      <c r="Y15" s="44"/>
      <c r="Z15" s="390"/>
      <c r="AA15" s="390"/>
      <c r="AB15" s="148">
        <v>12.9870399244827</v>
      </c>
      <c r="AC15" s="148">
        <v>12.9870399244827</v>
      </c>
      <c r="AD15" s="390"/>
      <c r="AE15" s="390"/>
      <c r="AF15" s="305">
        <v>8.26377177348445</v>
      </c>
      <c r="AG15" s="305">
        <v>8.26377177348445</v>
      </c>
      <c r="AH15" s="390"/>
      <c r="AI15" s="148"/>
      <c r="AJ15" s="390"/>
      <c r="AK15" s="148"/>
      <c r="AL15" s="390"/>
      <c r="AM15" s="148"/>
      <c r="AN15" s="390"/>
      <c r="AO15" s="148"/>
      <c r="AP15" s="390"/>
      <c r="AQ15" s="148"/>
      <c r="AR15" s="390"/>
      <c r="AS15" s="148"/>
      <c r="AT15" s="390"/>
      <c r="AU15" s="148"/>
      <c r="AV15" s="390"/>
      <c r="AW15" s="148"/>
      <c r="AX15" s="390"/>
      <c r="AY15" s="148"/>
      <c r="AZ15" s="390"/>
      <c r="BA15" s="148"/>
      <c r="BB15" s="390"/>
      <c r="BC15" s="148"/>
      <c r="BD15" s="390"/>
      <c r="BE15" s="148"/>
      <c r="BF15" s="390"/>
    </row>
    <row r="16" spans="1:58" s="14" customFormat="1">
      <c r="B16" s="391" t="s">
        <v>61</v>
      </c>
      <c r="C16" s="392"/>
      <c r="D16" s="392"/>
      <c r="E16" s="392"/>
      <c r="F16" s="392"/>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403" t="s">
        <v>360</v>
      </c>
      <c r="C17" s="404"/>
      <c r="D17" s="405"/>
      <c r="E17" s="3" t="s">
        <v>286</v>
      </c>
      <c r="F17" s="440"/>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f t="shared" si="4"/>
        <v>4.5511924378137392E-2</v>
      </c>
      <c r="AG17" s="5">
        <f t="shared" si="4"/>
        <v>4.5511924378137392E-2</v>
      </c>
      <c r="AH17" s="5" t="str">
        <f t="shared" si="4"/>
        <v/>
      </c>
      <c r="AI17" s="5" t="str">
        <f t="shared" si="4"/>
        <v/>
      </c>
      <c r="AJ17" s="5" t="str">
        <f t="shared" si="4"/>
        <v/>
      </c>
      <c r="AK17" s="5" t="str">
        <f>IF(AK14="","",AK14*(1+AK15/100))</f>
        <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25">
      <c r="A18" s="55"/>
      <c r="B18" s="396" t="s">
        <v>361</v>
      </c>
      <c r="C18" s="397"/>
      <c r="D18" s="398"/>
      <c r="E18" s="11" t="s">
        <v>267</v>
      </c>
      <c r="F18" s="465"/>
      <c r="G18" s="44"/>
      <c r="H18" s="5">
        <f>IF(H13="",IF(H17="","-",H17*10),H13*10)</f>
        <v>0.22001830000000003</v>
      </c>
      <c r="I18" s="5">
        <f t="shared" ref="I18:O18" si="5">IF(I13="",IF(I17="","-",I17*10),I13*10)</f>
        <v>0.21649000000000002</v>
      </c>
      <c r="J18" s="5">
        <f t="shared" si="5"/>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f t="shared" ref="AE18:BF18" si="9">IF(AE13="",IF(AE17="","-",AE17*10),AE13*10)</f>
        <v>0.42037999999999998</v>
      </c>
      <c r="AF18" s="5">
        <f t="shared" si="9"/>
        <v>0.45511924378137392</v>
      </c>
      <c r="AG18" s="5">
        <f t="shared" si="9"/>
        <v>0.45511924378137392</v>
      </c>
      <c r="AH18" s="5">
        <f t="shared" si="9"/>
        <v>0.42144999999999999</v>
      </c>
      <c r="AI18" s="5" t="str">
        <f t="shared" si="9"/>
        <v>-</v>
      </c>
      <c r="AJ18" s="5" t="str">
        <f t="shared" si="9"/>
        <v>-</v>
      </c>
      <c r="AK18" s="5" t="str">
        <f>IF(AK13="",IF(AK17="","-",AK17*10),AK13*10)</f>
        <v>-</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AE14:AE15"/>
    <mergeCell ref="AZ14:AZ15"/>
    <mergeCell ref="BB14:BB15"/>
    <mergeCell ref="BD14:BD15"/>
    <mergeCell ref="BF14:BF15"/>
    <mergeCell ref="AP14:AP15"/>
    <mergeCell ref="AR14:AR15"/>
    <mergeCell ref="AT14:AT15"/>
    <mergeCell ref="AV14:AV15"/>
    <mergeCell ref="AX14:AX15"/>
    <mergeCell ref="AH14:AH15"/>
    <mergeCell ref="AJ14:AJ15"/>
    <mergeCell ref="AL14:AL15"/>
    <mergeCell ref="AN14:AN15"/>
    <mergeCell ref="AD14:AD15"/>
    <mergeCell ref="H6:O6"/>
    <mergeCell ref="H7:O7"/>
    <mergeCell ref="Q14:Q15"/>
    <mergeCell ref="S14:S15"/>
    <mergeCell ref="U14:U15"/>
    <mergeCell ref="W14:W15"/>
    <mergeCell ref="AA14:AA15"/>
    <mergeCell ref="M14:M15"/>
    <mergeCell ref="K14:K15"/>
    <mergeCell ref="I14:I15"/>
    <mergeCell ref="O14:O15"/>
    <mergeCell ref="Z14:Z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tabSelected="1" topLeftCell="A139" zoomScaleNormal="100" workbookViewId="0">
      <selection activeCell="B189" activeCellId="4" sqref="B7 B17 B139 B164 B189"/>
    </sheetView>
  </sheetViews>
  <sheetFormatPr defaultColWidth="0" defaultRowHeight="12.4" zeroHeight="1"/>
  <cols>
    <col min="1" max="1" width="8.76171875" customWidth="1"/>
    <col min="2" max="2" width="17.46875" customWidth="1"/>
    <col min="3" max="3" width="15.17578125" customWidth="1"/>
    <col min="4" max="4" width="31.46875" customWidth="1"/>
    <col min="5" max="5" width="26.17578125" customWidth="1"/>
    <col min="6" max="6" width="13.5859375" customWidth="1"/>
    <col min="7" max="7" width="17.17578125" customWidth="1"/>
    <col min="8" max="8" width="14.46875" customWidth="1"/>
    <col min="9" max="9" width="15.46875" customWidth="1"/>
    <col min="10" max="10" width="14.46875" customWidth="1"/>
    <col min="11" max="11" width="15.17578125" customWidth="1"/>
    <col min="12" max="12" width="14.46875" customWidth="1"/>
    <col min="13" max="13" width="15.17578125" customWidth="1"/>
    <col min="14" max="14" width="17.5859375" bestFit="1" customWidth="1"/>
    <col min="15" max="16" width="15.5859375" customWidth="1"/>
    <col min="17" max="17" width="14.5859375" bestFit="1" customWidth="1"/>
    <col min="18" max="19" width="14.5859375" customWidth="1"/>
    <col min="20" max="20" width="12.46875" customWidth="1"/>
    <col min="21" max="21" width="14.234375" customWidth="1"/>
    <col min="22" max="22" width="16.17578125" customWidth="1"/>
    <col min="23" max="23" width="15.46875" customWidth="1"/>
    <col min="24" max="51" width="15.5859375" customWidth="1"/>
    <col min="52" max="16384" width="8.76171875" hidden="1"/>
  </cols>
  <sheetData>
    <row r="1" spans="1:51" ht="17.2"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45" customHeight="1">
      <c r="A2" s="2"/>
      <c r="B2" s="40" t="s">
        <v>362</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74" t="s">
        <v>363</v>
      </c>
      <c r="C3" s="474"/>
      <c r="D3" s="474"/>
      <c r="E3" s="474"/>
      <c r="F3" s="474"/>
      <c r="G3" s="474"/>
      <c r="H3" s="474"/>
      <c r="I3" s="474"/>
      <c r="J3" s="474"/>
      <c r="K3" s="474"/>
      <c r="L3" s="474"/>
      <c r="M3" s="474"/>
      <c r="N3" s="474"/>
      <c r="O3" s="474"/>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45" customHeight="1">
      <c r="A5" s="85"/>
      <c r="B5" s="86" t="s">
        <v>364</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4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491" t="s">
        <v>365</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366</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45" customHeight="1">
      <c r="A9" s="196"/>
      <c r="B9" s="158" t="s">
        <v>367</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row>
    <row r="10" spans="1:51" s="4" customFormat="1" ht="22.45" customHeight="1"/>
    <row r="11" spans="1:51" s="4" customFormat="1" ht="40.450000000000003" customHeight="1">
      <c r="B11" s="160" t="s">
        <v>368</v>
      </c>
      <c r="C11" s="161" t="s">
        <v>209</v>
      </c>
      <c r="D11" s="161" t="s">
        <v>369</v>
      </c>
    </row>
    <row r="12" spans="1:51" s="4" customFormat="1" ht="22.45" customHeight="1">
      <c r="B12" s="177">
        <v>7</v>
      </c>
      <c r="C12" s="177" t="s">
        <v>370</v>
      </c>
      <c r="D12" s="192">
        <v>8117254</v>
      </c>
    </row>
    <row r="13" spans="1:51" s="4" customFormat="1" ht="22.45" customHeight="1"/>
    <row r="14" spans="1:51" s="4" customFormat="1" ht="22.45" customHeight="1">
      <c r="B14" s="160" t="s">
        <v>371</v>
      </c>
    </row>
    <row r="15" spans="1:51" s="4" customFormat="1" ht="22.45" customHeight="1">
      <c r="B15" s="197">
        <v>0.1</v>
      </c>
    </row>
    <row r="16" spans="1:51" s="4" customFormat="1" ht="21" customHeight="1"/>
    <row r="17" spans="1:51" s="87" customFormat="1" ht="19.5" customHeight="1">
      <c r="A17" s="185"/>
      <c r="B17" s="492" t="s">
        <v>372</v>
      </c>
      <c r="C17" s="198"/>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373</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475</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2" customHeight="1"/>
    <row r="21" spans="1:51" s="4" customFormat="1" ht="50.25" customHeight="1">
      <c r="B21" s="160" t="s">
        <v>368</v>
      </c>
      <c r="C21" s="161" t="s">
        <v>209</v>
      </c>
      <c r="D21" s="161" t="s">
        <v>369</v>
      </c>
      <c r="E21" s="161" t="s">
        <v>374</v>
      </c>
    </row>
    <row r="22" spans="1:51" s="4" customFormat="1" ht="17.2" customHeight="1">
      <c r="B22" s="194">
        <v>6</v>
      </c>
      <c r="C22" s="194" t="s">
        <v>375</v>
      </c>
      <c r="D22" s="194"/>
      <c r="E22" s="195" t="str">
        <f>IF(D22="","",D22/4)</f>
        <v/>
      </c>
    </row>
    <row r="23" spans="1:51" s="4" customFormat="1" ht="17.2" customHeight="1">
      <c r="B23" s="177">
        <v>7</v>
      </c>
      <c r="C23" s="177" t="s">
        <v>370</v>
      </c>
      <c r="D23" s="193">
        <f>IF(B23=$B$12,$D$12,D22*(1+$B$15))</f>
        <v>8117254</v>
      </c>
      <c r="E23" s="193">
        <f t="shared" ref="E23:E29" si="0">IF(D23="","",D23/4)</f>
        <v>2029313.5</v>
      </c>
    </row>
    <row r="24" spans="1:51" s="4" customFormat="1" ht="17.2" customHeight="1">
      <c r="B24" s="177">
        <v>8</v>
      </c>
      <c r="C24" s="177" t="s">
        <v>376</v>
      </c>
      <c r="D24" s="193">
        <f t="shared" ref="D24:D29" si="1">IF(B24=$B$12,$D$12,D23*(1+$B$15))</f>
        <v>8928979.4000000004</v>
      </c>
      <c r="E24" s="193">
        <f t="shared" si="0"/>
        <v>2232244.85</v>
      </c>
    </row>
    <row r="25" spans="1:51" s="4" customFormat="1" ht="17.2" customHeight="1">
      <c r="B25" s="177">
        <v>9</v>
      </c>
      <c r="C25" s="177" t="s">
        <v>214</v>
      </c>
      <c r="D25" s="193">
        <f t="shared" si="1"/>
        <v>9821877.3400000017</v>
      </c>
      <c r="E25" s="193">
        <f t="shared" si="0"/>
        <v>2455469.3350000004</v>
      </c>
    </row>
    <row r="26" spans="1:51" s="4" customFormat="1" ht="17.2" customHeight="1">
      <c r="B26" s="177">
        <v>10</v>
      </c>
      <c r="C26" s="177" t="s">
        <v>215</v>
      </c>
      <c r="D26" s="193">
        <f t="shared" si="1"/>
        <v>10804065.074000003</v>
      </c>
      <c r="E26" s="193">
        <f t="shared" si="0"/>
        <v>2701016.2685000007</v>
      </c>
    </row>
    <row r="27" spans="1:51" s="4" customFormat="1" ht="17.2" customHeight="1">
      <c r="B27" s="177">
        <v>11</v>
      </c>
      <c r="C27" s="177" t="s">
        <v>216</v>
      </c>
      <c r="D27" s="193">
        <f t="shared" si="1"/>
        <v>11884471.581400003</v>
      </c>
      <c r="E27" s="193">
        <f t="shared" si="0"/>
        <v>2971117.8953500008</v>
      </c>
    </row>
    <row r="28" spans="1:51" s="4" customFormat="1" ht="17.2" customHeight="1">
      <c r="B28" s="177">
        <v>12</v>
      </c>
      <c r="C28" s="177" t="s">
        <v>217</v>
      </c>
      <c r="D28" s="193">
        <f t="shared" si="1"/>
        <v>13072918.739540005</v>
      </c>
      <c r="E28" s="193">
        <f t="shared" si="0"/>
        <v>3268229.6848850013</v>
      </c>
    </row>
    <row r="29" spans="1:51" s="4" customFormat="1" ht="17.2" customHeight="1">
      <c r="B29" s="177">
        <v>13</v>
      </c>
      <c r="C29" s="177" t="s">
        <v>218</v>
      </c>
      <c r="D29" s="193">
        <f t="shared" si="1"/>
        <v>14380210.613494007</v>
      </c>
      <c r="E29" s="193">
        <f t="shared" si="0"/>
        <v>3595052.6533735017</v>
      </c>
    </row>
    <row r="30" spans="1:51" s="4" customFormat="1" ht="17.2" customHeight="1">
      <c r="B30" s="177">
        <v>14</v>
      </c>
      <c r="C30" s="177" t="s">
        <v>219</v>
      </c>
      <c r="D30" s="193">
        <f t="shared" ref="D30:D35" si="2">IF(B30=$B$12,$D$12,D29*(1+$B$15))</f>
        <v>15818231.674843408</v>
      </c>
      <c r="E30" s="193">
        <f t="shared" ref="E30:E35" si="3">IF(D30="","",D30/4)</f>
        <v>3954557.918710852</v>
      </c>
    </row>
    <row r="31" spans="1:51" s="4" customFormat="1" ht="17.2" customHeight="1">
      <c r="B31" s="177">
        <v>15</v>
      </c>
      <c r="C31" s="177" t="s">
        <v>220</v>
      </c>
      <c r="D31" s="193">
        <f t="shared" si="2"/>
        <v>17400054.842327751</v>
      </c>
      <c r="E31" s="193">
        <f t="shared" si="3"/>
        <v>4350013.7105819378</v>
      </c>
    </row>
    <row r="32" spans="1:51" s="4" customFormat="1" ht="17.2" customHeight="1">
      <c r="B32" s="177">
        <v>16</v>
      </c>
      <c r="C32" s="177" t="s">
        <v>221</v>
      </c>
      <c r="D32" s="193">
        <f t="shared" si="2"/>
        <v>19140060.326560527</v>
      </c>
      <c r="E32" s="193">
        <f t="shared" si="3"/>
        <v>4785015.0816401318</v>
      </c>
    </row>
    <row r="33" spans="1:51" s="4" customFormat="1" ht="17.2" customHeight="1">
      <c r="B33" s="177">
        <v>17</v>
      </c>
      <c r="C33" s="177" t="s">
        <v>222</v>
      </c>
      <c r="D33" s="193">
        <f t="shared" si="2"/>
        <v>21054066.359216582</v>
      </c>
      <c r="E33" s="193">
        <f t="shared" si="3"/>
        <v>5263516.5898041455</v>
      </c>
    </row>
    <row r="34" spans="1:51" s="4" customFormat="1" ht="17.2" customHeight="1">
      <c r="B34" s="177">
        <v>18</v>
      </c>
      <c r="C34" s="177" t="s">
        <v>223</v>
      </c>
      <c r="D34" s="193">
        <f t="shared" si="2"/>
        <v>23159472.995138243</v>
      </c>
      <c r="E34" s="193">
        <f t="shared" si="3"/>
        <v>5789868.2487845607</v>
      </c>
    </row>
    <row r="35" spans="1:51" s="4" customFormat="1" ht="17.2" customHeight="1">
      <c r="B35" s="177">
        <v>19</v>
      </c>
      <c r="C35" s="177" t="s">
        <v>224</v>
      </c>
      <c r="D35" s="193">
        <f t="shared" si="2"/>
        <v>25475420.294652071</v>
      </c>
      <c r="E35" s="193">
        <f t="shared" si="3"/>
        <v>6368855.0736630177</v>
      </c>
    </row>
    <row r="36" spans="1:51" s="4" customFormat="1" ht="17.2" customHeight="1">
      <c r="B36" s="177">
        <v>20</v>
      </c>
      <c r="C36" s="177" t="s">
        <v>225</v>
      </c>
      <c r="D36" s="193">
        <f t="shared" ref="D36" si="4">IF(B36=$B$12,$D$12,D35*(1+$B$15))</f>
        <v>28022962.324117281</v>
      </c>
      <c r="E36" s="193">
        <f>IF(D36="","",D36/4)</f>
        <v>7005740.5810293201</v>
      </c>
    </row>
    <row r="37" spans="1:51" s="4" customFormat="1" ht="17.2" customHeight="1"/>
    <row r="38" spans="1:51" s="4" customFormat="1" ht="17.2" customHeight="1"/>
    <row r="39" spans="1:51" s="4" customFormat="1" ht="17.2" customHeight="1"/>
    <row r="40" spans="1:51" s="87" customFormat="1" ht="25.5" customHeight="1">
      <c r="A40" s="85"/>
      <c r="B40" s="86" t="s">
        <v>377</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378</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45" customHeight="1">
      <c r="A42" s="157"/>
      <c r="B42" s="158" t="s">
        <v>379</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45" customHeight="1" thickBot="1">
      <c r="B44" s="267" t="s">
        <v>368</v>
      </c>
      <c r="C44" s="268" t="s">
        <v>209</v>
      </c>
      <c r="D44" s="268" t="s">
        <v>380</v>
      </c>
      <c r="E44" s="268" t="s">
        <v>381</v>
      </c>
      <c r="F44" s="269" t="s">
        <v>382</v>
      </c>
      <c r="G44" s="270" t="s">
        <v>383</v>
      </c>
      <c r="H44" s="268" t="s">
        <v>384</v>
      </c>
      <c r="I44" s="268" t="s">
        <v>385</v>
      </c>
      <c r="J44" s="268" t="s">
        <v>386</v>
      </c>
      <c r="K44" s="268" t="s">
        <v>387</v>
      </c>
    </row>
    <row r="45" spans="1:51" ht="15.75" customHeight="1">
      <c r="B45" s="271">
        <v>6</v>
      </c>
      <c r="C45" s="272" t="s">
        <v>375</v>
      </c>
      <c r="D45" s="272" t="s">
        <v>388</v>
      </c>
      <c r="E45" s="273" t="s">
        <v>389</v>
      </c>
      <c r="F45" s="274">
        <v>284128916</v>
      </c>
      <c r="G45" s="274">
        <v>68043095</v>
      </c>
      <c r="H45" s="275">
        <f>SUMIF($B$22:$B$36,B45,$E$22:$E$36)</f>
        <v>0</v>
      </c>
      <c r="I45" s="274">
        <v>0</v>
      </c>
      <c r="J45" s="273" t="s">
        <v>390</v>
      </c>
      <c r="K45" s="276" t="s">
        <v>391</v>
      </c>
    </row>
    <row r="46" spans="1:51">
      <c r="B46" s="277">
        <v>6</v>
      </c>
      <c r="C46" s="177" t="s">
        <v>375</v>
      </c>
      <c r="D46" s="177" t="s">
        <v>392</v>
      </c>
      <c r="E46" s="88" t="s">
        <v>393</v>
      </c>
      <c r="F46" s="162">
        <v>336650457</v>
      </c>
      <c r="G46" s="162">
        <v>66434179</v>
      </c>
      <c r="H46" s="205">
        <f t="shared" ref="H46:H76" si="5">SUMIF($B$22:$B$36,B46,$E$22:$E$36)</f>
        <v>0</v>
      </c>
      <c r="I46" s="162">
        <v>0</v>
      </c>
      <c r="J46" s="88" t="s">
        <v>390</v>
      </c>
      <c r="K46" s="278" t="s">
        <v>391</v>
      </c>
    </row>
    <row r="47" spans="1:51">
      <c r="B47" s="277">
        <v>6</v>
      </c>
      <c r="C47" s="177" t="s">
        <v>375</v>
      </c>
      <c r="D47" s="177" t="s">
        <v>394</v>
      </c>
      <c r="E47" s="88" t="s">
        <v>395</v>
      </c>
      <c r="F47" s="162">
        <v>263719607</v>
      </c>
      <c r="G47" s="162">
        <v>75616418</v>
      </c>
      <c r="H47" s="205">
        <f t="shared" si="5"/>
        <v>0</v>
      </c>
      <c r="I47" s="162">
        <v>0</v>
      </c>
      <c r="J47" s="88" t="s">
        <v>396</v>
      </c>
      <c r="K47" s="278" t="s">
        <v>391</v>
      </c>
    </row>
    <row r="48" spans="1:51" ht="12.75" thickBot="1">
      <c r="B48" s="279">
        <v>6</v>
      </c>
      <c r="C48" s="280" t="s">
        <v>375</v>
      </c>
      <c r="D48" s="280" t="s">
        <v>397</v>
      </c>
      <c r="E48" s="281" t="s">
        <v>398</v>
      </c>
      <c r="F48" s="282">
        <v>218652465</v>
      </c>
      <c r="G48" s="282">
        <v>78992633</v>
      </c>
      <c r="H48" s="283">
        <f t="shared" si="5"/>
        <v>0</v>
      </c>
      <c r="I48" s="282">
        <v>0</v>
      </c>
      <c r="J48" s="281" t="s">
        <v>396</v>
      </c>
      <c r="K48" s="284" t="s">
        <v>391</v>
      </c>
    </row>
    <row r="49" spans="2:11">
      <c r="B49" s="271">
        <v>7</v>
      </c>
      <c r="C49" s="272" t="s">
        <v>370</v>
      </c>
      <c r="D49" s="272" t="s">
        <v>388</v>
      </c>
      <c r="E49" s="273" t="s">
        <v>389</v>
      </c>
      <c r="F49" s="274">
        <v>317031811</v>
      </c>
      <c r="G49" s="274">
        <v>67196932</v>
      </c>
      <c r="H49" s="275">
        <f t="shared" si="5"/>
        <v>2029313.5</v>
      </c>
      <c r="I49" s="274">
        <v>0</v>
      </c>
      <c r="J49" s="273" t="s">
        <v>396</v>
      </c>
      <c r="K49" s="276" t="s">
        <v>399</v>
      </c>
    </row>
    <row r="50" spans="2:11">
      <c r="B50" s="277">
        <v>7</v>
      </c>
      <c r="C50" s="177" t="s">
        <v>370</v>
      </c>
      <c r="D50" s="177" t="s">
        <v>392</v>
      </c>
      <c r="E50" s="88" t="s">
        <v>393</v>
      </c>
      <c r="F50" s="162">
        <v>403937380</v>
      </c>
      <c r="G50" s="162">
        <v>65223232</v>
      </c>
      <c r="H50" s="205">
        <f t="shared" si="5"/>
        <v>2029313.5</v>
      </c>
      <c r="I50" s="162">
        <v>0</v>
      </c>
      <c r="J50" s="88" t="s">
        <v>396</v>
      </c>
      <c r="K50" s="278" t="s">
        <v>399</v>
      </c>
    </row>
    <row r="51" spans="2:11">
      <c r="B51" s="277">
        <v>7</v>
      </c>
      <c r="C51" s="177" t="s">
        <v>370</v>
      </c>
      <c r="D51" s="177" t="s">
        <v>394</v>
      </c>
      <c r="E51" s="88" t="s">
        <v>395</v>
      </c>
      <c r="F51" s="162">
        <v>305953122.12</v>
      </c>
      <c r="G51" s="162">
        <v>76952244</v>
      </c>
      <c r="H51" s="205">
        <f t="shared" si="5"/>
        <v>2029313.5</v>
      </c>
      <c r="I51" s="162">
        <v>0</v>
      </c>
      <c r="J51" s="88" t="s">
        <v>400</v>
      </c>
      <c r="K51" s="278" t="s">
        <v>399</v>
      </c>
    </row>
    <row r="52" spans="2:11" ht="12.75" thickBot="1">
      <c r="B52" s="279">
        <v>7</v>
      </c>
      <c r="C52" s="280" t="s">
        <v>370</v>
      </c>
      <c r="D52" s="280" t="s">
        <v>397</v>
      </c>
      <c r="E52" s="281" t="s">
        <v>398</v>
      </c>
      <c r="F52" s="282">
        <v>252277845</v>
      </c>
      <c r="G52" s="282">
        <v>78055804</v>
      </c>
      <c r="H52" s="283">
        <f t="shared" si="5"/>
        <v>2029313.5</v>
      </c>
      <c r="I52" s="282">
        <v>0</v>
      </c>
      <c r="J52" s="281" t="s">
        <v>400</v>
      </c>
      <c r="K52" s="284" t="s">
        <v>399</v>
      </c>
    </row>
    <row r="53" spans="2:11">
      <c r="B53" s="271">
        <v>8</v>
      </c>
      <c r="C53" s="272" t="s">
        <v>376</v>
      </c>
      <c r="D53" s="272" t="s">
        <v>388</v>
      </c>
      <c r="E53" s="273" t="s">
        <v>389</v>
      </c>
      <c r="F53" s="274">
        <v>370345733</v>
      </c>
      <c r="G53" s="274">
        <v>65511193</v>
      </c>
      <c r="H53" s="275">
        <f t="shared" si="5"/>
        <v>2232244.85</v>
      </c>
      <c r="I53" s="274">
        <v>0</v>
      </c>
      <c r="J53" s="273" t="s">
        <v>400</v>
      </c>
      <c r="K53" s="276" t="s">
        <v>401</v>
      </c>
    </row>
    <row r="54" spans="2:11">
      <c r="B54" s="277">
        <v>8</v>
      </c>
      <c r="C54" s="177" t="s">
        <v>376</v>
      </c>
      <c r="D54" s="177" t="s">
        <v>392</v>
      </c>
      <c r="E54" s="88" t="s">
        <v>393</v>
      </c>
      <c r="F54" s="162">
        <v>408397207</v>
      </c>
      <c r="G54" s="162">
        <v>64302061</v>
      </c>
      <c r="H54" s="205">
        <f t="shared" si="5"/>
        <v>2232244.85</v>
      </c>
      <c r="I54" s="162">
        <v>0</v>
      </c>
      <c r="J54" s="88" t="s">
        <v>400</v>
      </c>
      <c r="K54" s="278" t="s">
        <v>401</v>
      </c>
    </row>
    <row r="55" spans="2:11">
      <c r="B55" s="277">
        <v>8</v>
      </c>
      <c r="C55" s="177" t="s">
        <v>376</v>
      </c>
      <c r="D55" s="177" t="s">
        <v>394</v>
      </c>
      <c r="E55" s="88" t="s">
        <v>395</v>
      </c>
      <c r="F55" s="162">
        <v>328300299</v>
      </c>
      <c r="G55" s="162">
        <v>76503263</v>
      </c>
      <c r="H55" s="205">
        <f t="shared" si="5"/>
        <v>2232244.85</v>
      </c>
      <c r="I55" s="162">
        <v>0</v>
      </c>
      <c r="J55" s="88" t="s">
        <v>402</v>
      </c>
      <c r="K55" s="278" t="s">
        <v>401</v>
      </c>
    </row>
    <row r="56" spans="2:11" ht="12.75" thickBot="1">
      <c r="B56" s="279">
        <v>8</v>
      </c>
      <c r="C56" s="280" t="s">
        <v>376</v>
      </c>
      <c r="D56" s="280" t="s">
        <v>397</v>
      </c>
      <c r="E56" s="281" t="s">
        <v>398</v>
      </c>
      <c r="F56" s="282">
        <v>279798492</v>
      </c>
      <c r="G56" s="282">
        <v>79341513</v>
      </c>
      <c r="H56" s="283">
        <f t="shared" si="5"/>
        <v>2232244.85</v>
      </c>
      <c r="I56" s="282">
        <v>0</v>
      </c>
      <c r="J56" s="281" t="s">
        <v>402</v>
      </c>
      <c r="K56" s="284" t="s">
        <v>401</v>
      </c>
    </row>
    <row r="57" spans="2:11">
      <c r="B57" s="271">
        <v>9</v>
      </c>
      <c r="C57" s="272" t="s">
        <v>214</v>
      </c>
      <c r="D57" s="272" t="s">
        <v>388</v>
      </c>
      <c r="E57" s="273" t="s">
        <v>389</v>
      </c>
      <c r="F57" s="274">
        <v>388513117</v>
      </c>
      <c r="G57" s="274">
        <v>64872088</v>
      </c>
      <c r="H57" s="275">
        <f t="shared" si="5"/>
        <v>2455469.3350000004</v>
      </c>
      <c r="I57" s="274">
        <v>0</v>
      </c>
      <c r="J57" s="273" t="s">
        <v>402</v>
      </c>
      <c r="K57" s="276" t="s">
        <v>403</v>
      </c>
    </row>
    <row r="58" spans="2:11">
      <c r="B58" s="277">
        <v>9</v>
      </c>
      <c r="C58" s="177" t="s">
        <v>214</v>
      </c>
      <c r="D58" s="177" t="s">
        <v>392</v>
      </c>
      <c r="E58" s="88" t="s">
        <v>393</v>
      </c>
      <c r="F58" s="162">
        <v>437946915</v>
      </c>
      <c r="G58" s="162">
        <v>64281744</v>
      </c>
      <c r="H58" s="205">
        <f t="shared" si="5"/>
        <v>2455469.3350000004</v>
      </c>
      <c r="I58" s="162">
        <v>0</v>
      </c>
      <c r="J58" s="88" t="s">
        <v>402</v>
      </c>
      <c r="K58" s="278" t="s">
        <v>403</v>
      </c>
    </row>
    <row r="59" spans="2:11">
      <c r="B59" s="277">
        <v>9</v>
      </c>
      <c r="C59" s="177" t="s">
        <v>214</v>
      </c>
      <c r="D59" s="177" t="s">
        <v>394</v>
      </c>
      <c r="E59" s="88" t="s">
        <v>395</v>
      </c>
      <c r="F59" s="162">
        <v>345349321</v>
      </c>
      <c r="G59" s="162">
        <v>71851516</v>
      </c>
      <c r="H59" s="205">
        <f t="shared" si="5"/>
        <v>2455469.3350000004</v>
      </c>
      <c r="I59" s="162">
        <v>0</v>
      </c>
      <c r="J59" s="88" t="s">
        <v>404</v>
      </c>
      <c r="K59" s="278" t="s">
        <v>403</v>
      </c>
    </row>
    <row r="60" spans="2:11" ht="12.75" thickBot="1">
      <c r="B60" s="279">
        <v>9</v>
      </c>
      <c r="C60" s="280" t="s">
        <v>214</v>
      </c>
      <c r="D60" s="280" t="s">
        <v>397</v>
      </c>
      <c r="E60" s="281" t="s">
        <v>398</v>
      </c>
      <c r="F60" s="282">
        <v>292475632</v>
      </c>
      <c r="G60" s="282">
        <v>74227469</v>
      </c>
      <c r="H60" s="283">
        <f t="shared" si="5"/>
        <v>2455469.3350000004</v>
      </c>
      <c r="I60" s="282">
        <v>0</v>
      </c>
      <c r="J60" s="281" t="s">
        <v>404</v>
      </c>
      <c r="K60" s="284" t="s">
        <v>403</v>
      </c>
    </row>
    <row r="61" spans="2:11">
      <c r="B61" s="271">
        <v>10</v>
      </c>
      <c r="C61" s="272" t="s">
        <v>215</v>
      </c>
      <c r="D61" s="272" t="s">
        <v>388</v>
      </c>
      <c r="E61" s="273" t="s">
        <v>389</v>
      </c>
      <c r="F61" s="274">
        <v>411065384</v>
      </c>
      <c r="G61" s="274">
        <v>64431133</v>
      </c>
      <c r="H61" s="275">
        <f t="shared" si="5"/>
        <v>2701016.2685000007</v>
      </c>
      <c r="I61" s="274">
        <v>2253545.6880000001</v>
      </c>
      <c r="J61" s="273" t="s">
        <v>404</v>
      </c>
      <c r="K61" s="276" t="s">
        <v>405</v>
      </c>
    </row>
    <row r="62" spans="2:11">
      <c r="B62" s="277">
        <v>10</v>
      </c>
      <c r="C62" s="177" t="s">
        <v>215</v>
      </c>
      <c r="D62" s="177" t="s">
        <v>392</v>
      </c>
      <c r="E62" s="88" t="s">
        <v>393</v>
      </c>
      <c r="F62" s="162">
        <v>436369071</v>
      </c>
      <c r="G62" s="162">
        <v>63176820</v>
      </c>
      <c r="H62" s="205">
        <f t="shared" si="5"/>
        <v>2701016.2685000007</v>
      </c>
      <c r="I62" s="162">
        <v>2176850.696</v>
      </c>
      <c r="J62" s="88" t="s">
        <v>404</v>
      </c>
      <c r="K62" s="278" t="s">
        <v>405</v>
      </c>
    </row>
    <row r="63" spans="2:11">
      <c r="B63" s="277">
        <v>10</v>
      </c>
      <c r="C63" s="177" t="s">
        <v>215</v>
      </c>
      <c r="D63" s="177" t="s">
        <v>394</v>
      </c>
      <c r="E63" s="88" t="s">
        <v>395</v>
      </c>
      <c r="F63" s="162">
        <v>352212095</v>
      </c>
      <c r="G63" s="162">
        <v>74631055</v>
      </c>
      <c r="H63" s="205">
        <f t="shared" si="5"/>
        <v>2701016.2685000007</v>
      </c>
      <c r="I63" s="162">
        <v>2076932.987</v>
      </c>
      <c r="J63" s="88" t="s">
        <v>406</v>
      </c>
      <c r="K63" s="278" t="s">
        <v>405</v>
      </c>
    </row>
    <row r="64" spans="2:11" ht="12.75" thickBot="1">
      <c r="B64" s="279">
        <v>10</v>
      </c>
      <c r="C64" s="280" t="s">
        <v>215</v>
      </c>
      <c r="D64" s="280" t="s">
        <v>397</v>
      </c>
      <c r="E64" s="281" t="s">
        <v>398</v>
      </c>
      <c r="F64" s="282">
        <v>311292548</v>
      </c>
      <c r="G64" s="282">
        <v>73027013</v>
      </c>
      <c r="H64" s="283">
        <f t="shared" si="5"/>
        <v>2701016.2685000007</v>
      </c>
      <c r="I64" s="282">
        <v>2229268.0180000002</v>
      </c>
      <c r="J64" s="281" t="s">
        <v>406</v>
      </c>
      <c r="K64" s="284" t="s">
        <v>405</v>
      </c>
    </row>
    <row r="65" spans="2:11">
      <c r="B65" s="271">
        <v>11</v>
      </c>
      <c r="C65" s="272" t="s">
        <v>216</v>
      </c>
      <c r="D65" s="272" t="s">
        <v>388</v>
      </c>
      <c r="E65" s="273" t="s">
        <v>389</v>
      </c>
      <c r="F65" s="274">
        <v>490957439</v>
      </c>
      <c r="G65" s="274">
        <v>55167169</v>
      </c>
      <c r="H65" s="275">
        <f t="shared" si="5"/>
        <v>2971117.8953500008</v>
      </c>
      <c r="I65" s="274">
        <v>1936850.652</v>
      </c>
      <c r="J65" s="273" t="s">
        <v>406</v>
      </c>
      <c r="K65" s="276" t="s">
        <v>407</v>
      </c>
    </row>
    <row r="66" spans="2:11">
      <c r="B66" s="277">
        <v>11</v>
      </c>
      <c r="C66" s="177" t="s">
        <v>216</v>
      </c>
      <c r="D66" s="177" t="s">
        <v>392</v>
      </c>
      <c r="E66" s="88" t="s">
        <v>393</v>
      </c>
      <c r="F66" s="162">
        <v>469149403</v>
      </c>
      <c r="G66" s="162">
        <v>58960505</v>
      </c>
      <c r="H66" s="205">
        <f t="shared" si="5"/>
        <v>2971117.8953500008</v>
      </c>
      <c r="I66" s="162">
        <v>2180616.59</v>
      </c>
      <c r="J66" s="88" t="s">
        <v>406</v>
      </c>
      <c r="K66" s="278" t="s">
        <v>407</v>
      </c>
    </row>
    <row r="67" spans="2:11">
      <c r="B67" s="277">
        <v>11</v>
      </c>
      <c r="C67" s="177" t="s">
        <v>216</v>
      </c>
      <c r="D67" s="177" t="s">
        <v>394</v>
      </c>
      <c r="E67" s="88" t="s">
        <v>395</v>
      </c>
      <c r="F67" s="162">
        <v>361651072.5</v>
      </c>
      <c r="G67" s="162">
        <v>71309298.599999994</v>
      </c>
      <c r="H67" s="205">
        <f t="shared" si="5"/>
        <v>2971117.8953500008</v>
      </c>
      <c r="I67" s="162">
        <v>2316780.5</v>
      </c>
      <c r="J67" s="88" t="s">
        <v>408</v>
      </c>
      <c r="K67" s="278" t="s">
        <v>407</v>
      </c>
    </row>
    <row r="68" spans="2:11" ht="12.75" thickBot="1">
      <c r="B68" s="279">
        <v>11</v>
      </c>
      <c r="C68" s="280" t="s">
        <v>216</v>
      </c>
      <c r="D68" s="280" t="s">
        <v>397</v>
      </c>
      <c r="E68" s="281" t="s">
        <v>398</v>
      </c>
      <c r="F68" s="282">
        <v>280454492.06999999</v>
      </c>
      <c r="G68" s="282">
        <v>72021705</v>
      </c>
      <c r="H68" s="283">
        <f t="shared" si="5"/>
        <v>2971117.8953500008</v>
      </c>
      <c r="I68" s="282">
        <v>2364558.9219999998</v>
      </c>
      <c r="J68" s="281" t="s">
        <v>408</v>
      </c>
      <c r="K68" s="284" t="s">
        <v>407</v>
      </c>
    </row>
    <row r="69" spans="2:11">
      <c r="B69" s="271">
        <v>12</v>
      </c>
      <c r="C69" s="272" t="s">
        <v>217</v>
      </c>
      <c r="D69" s="272" t="s">
        <v>388</v>
      </c>
      <c r="E69" s="273" t="s">
        <v>389</v>
      </c>
      <c r="F69" s="274">
        <v>333434592.30000001</v>
      </c>
      <c r="G69" s="274">
        <v>62455280</v>
      </c>
      <c r="H69" s="275">
        <f t="shared" si="5"/>
        <v>3268229.6848850013</v>
      </c>
      <c r="I69" s="274">
        <v>2433172</v>
      </c>
      <c r="J69" s="273" t="s">
        <v>408</v>
      </c>
      <c r="K69" s="276" t="s">
        <v>409</v>
      </c>
    </row>
    <row r="70" spans="2:11">
      <c r="B70" s="277">
        <v>12</v>
      </c>
      <c r="C70" s="177" t="s">
        <v>217</v>
      </c>
      <c r="D70" s="177" t="s">
        <v>392</v>
      </c>
      <c r="E70" s="88" t="s">
        <v>393</v>
      </c>
      <c r="F70" s="162">
        <v>381226694.56</v>
      </c>
      <c r="G70" s="162">
        <v>59426897.457000002</v>
      </c>
      <c r="H70" s="205">
        <f t="shared" si="5"/>
        <v>3268229.6848850013</v>
      </c>
      <c r="I70" s="162">
        <v>2525349.9449999998</v>
      </c>
      <c r="J70" s="88" t="s">
        <v>408</v>
      </c>
      <c r="K70" s="278" t="s">
        <v>409</v>
      </c>
    </row>
    <row r="71" spans="2:11">
      <c r="B71" s="277">
        <v>12</v>
      </c>
      <c r="C71" s="177" t="s">
        <v>217</v>
      </c>
      <c r="D71" s="177" t="s">
        <v>394</v>
      </c>
      <c r="E71" s="88" t="s">
        <v>395</v>
      </c>
      <c r="F71" s="162">
        <v>311497612</v>
      </c>
      <c r="G71" s="162">
        <v>71731853</v>
      </c>
      <c r="H71" s="205">
        <f t="shared" si="5"/>
        <v>3268229.6848850013</v>
      </c>
      <c r="I71" s="162">
        <v>2470101</v>
      </c>
      <c r="J71" s="88" t="s">
        <v>410</v>
      </c>
      <c r="K71" s="278" t="s">
        <v>409</v>
      </c>
    </row>
    <row r="72" spans="2:11" ht="12.75" thickBot="1">
      <c r="B72" s="279">
        <v>12</v>
      </c>
      <c r="C72" s="280" t="s">
        <v>217</v>
      </c>
      <c r="D72" s="280" t="s">
        <v>397</v>
      </c>
      <c r="E72" s="281" t="s">
        <v>398</v>
      </c>
      <c r="F72" s="282">
        <v>245013993</v>
      </c>
      <c r="G72" s="282">
        <v>72226059</v>
      </c>
      <c r="H72" s="283">
        <f t="shared" si="5"/>
        <v>3268229.6848850013</v>
      </c>
      <c r="I72" s="282">
        <v>2438769</v>
      </c>
      <c r="J72" s="281" t="s">
        <v>410</v>
      </c>
      <c r="K72" s="284" t="s">
        <v>409</v>
      </c>
    </row>
    <row r="73" spans="2:11">
      <c r="B73" s="271">
        <v>13</v>
      </c>
      <c r="C73" s="272" t="s">
        <v>218</v>
      </c>
      <c r="D73" s="272" t="s">
        <v>388</v>
      </c>
      <c r="E73" s="273" t="s">
        <v>389</v>
      </c>
      <c r="F73" s="274">
        <v>376240533</v>
      </c>
      <c r="G73" s="274">
        <v>60293076</v>
      </c>
      <c r="H73" s="275">
        <f t="shared" si="5"/>
        <v>3595052.6533735017</v>
      </c>
      <c r="I73" s="274">
        <v>2402876</v>
      </c>
      <c r="J73" s="273" t="s">
        <v>410</v>
      </c>
      <c r="K73" s="276" t="s">
        <v>411</v>
      </c>
    </row>
    <row r="74" spans="2:11">
      <c r="B74" s="277">
        <v>13</v>
      </c>
      <c r="C74" s="177" t="s">
        <v>218</v>
      </c>
      <c r="D74" s="177" t="s">
        <v>392</v>
      </c>
      <c r="E74" s="88" t="s">
        <v>393</v>
      </c>
      <c r="F74" s="162">
        <v>390018079.68000001</v>
      </c>
      <c r="G74" s="162">
        <v>59048561</v>
      </c>
      <c r="H74" s="205">
        <f t="shared" si="5"/>
        <v>3595052.6533735017</v>
      </c>
      <c r="I74" s="162">
        <v>2343556</v>
      </c>
      <c r="J74" s="88" t="s">
        <v>410</v>
      </c>
      <c r="K74" s="278" t="s">
        <v>411</v>
      </c>
    </row>
    <row r="75" spans="2:11">
      <c r="B75" s="277">
        <v>13</v>
      </c>
      <c r="C75" s="177" t="s">
        <v>218</v>
      </c>
      <c r="D75" s="177" t="s">
        <v>394</v>
      </c>
      <c r="E75" s="88" t="s">
        <v>395</v>
      </c>
      <c r="F75" s="162">
        <v>364122193</v>
      </c>
      <c r="G75" s="162">
        <v>68253106</v>
      </c>
      <c r="H75" s="205">
        <f t="shared" si="5"/>
        <v>3595052.6533735017</v>
      </c>
      <c r="I75" s="162">
        <v>2346223</v>
      </c>
      <c r="J75" s="88" t="s">
        <v>412</v>
      </c>
      <c r="K75" s="278" t="s">
        <v>411</v>
      </c>
    </row>
    <row r="76" spans="2:11" ht="12.75" thickBot="1">
      <c r="B76" s="279">
        <v>13</v>
      </c>
      <c r="C76" s="280" t="s">
        <v>218</v>
      </c>
      <c r="D76" s="280" t="s">
        <v>397</v>
      </c>
      <c r="E76" s="281" t="s">
        <v>398</v>
      </c>
      <c r="F76" s="282">
        <v>317471093</v>
      </c>
      <c r="G76" s="282">
        <v>69632638</v>
      </c>
      <c r="H76" s="283">
        <f t="shared" si="5"/>
        <v>3595052.6533735017</v>
      </c>
      <c r="I76" s="282">
        <v>2311918</v>
      </c>
      <c r="J76" s="281" t="s">
        <v>412</v>
      </c>
      <c r="K76" s="284" t="s">
        <v>411</v>
      </c>
    </row>
    <row r="77" spans="2:11">
      <c r="B77" s="271">
        <v>14</v>
      </c>
      <c r="C77" s="272" t="s">
        <v>219</v>
      </c>
      <c r="D77" s="272" t="s">
        <v>388</v>
      </c>
      <c r="E77" s="273" t="s">
        <v>389</v>
      </c>
      <c r="F77" s="274">
        <v>441466659.50999999</v>
      </c>
      <c r="G77" s="274">
        <v>60040723</v>
      </c>
      <c r="H77" s="307" t="s">
        <v>464</v>
      </c>
      <c r="I77" s="274">
        <v>2377438</v>
      </c>
      <c r="J77" s="273" t="s">
        <v>412</v>
      </c>
      <c r="K77" s="276" t="s">
        <v>413</v>
      </c>
    </row>
    <row r="78" spans="2:11">
      <c r="B78" s="277">
        <v>14</v>
      </c>
      <c r="C78" s="177" t="s">
        <v>219</v>
      </c>
      <c r="D78" s="177" t="s">
        <v>392</v>
      </c>
      <c r="E78" s="88" t="s">
        <v>393</v>
      </c>
      <c r="F78" s="162">
        <v>514501674.91000003</v>
      </c>
      <c r="G78" s="162">
        <v>56754504</v>
      </c>
      <c r="H78" s="308" t="s">
        <v>464</v>
      </c>
      <c r="I78" s="162">
        <v>2364459</v>
      </c>
      <c r="J78" s="88" t="s">
        <v>412</v>
      </c>
      <c r="K78" s="278" t="s">
        <v>413</v>
      </c>
    </row>
    <row r="79" spans="2:11">
      <c r="B79" s="277">
        <v>14</v>
      </c>
      <c r="C79" s="177" t="s">
        <v>219</v>
      </c>
      <c r="D79" s="177" t="s">
        <v>394</v>
      </c>
      <c r="E79" s="88" t="s">
        <v>395</v>
      </c>
      <c r="F79" s="162">
        <v>399854090.93000001</v>
      </c>
      <c r="G79" s="162">
        <v>66855483</v>
      </c>
      <c r="H79" s="308" t="s">
        <v>464</v>
      </c>
      <c r="I79" s="162">
        <v>2282587</v>
      </c>
      <c r="J79" s="88" t="s">
        <v>414</v>
      </c>
      <c r="K79" s="278" t="s">
        <v>413</v>
      </c>
    </row>
    <row r="80" spans="2:11" ht="12.75" thickBot="1">
      <c r="B80" s="279">
        <v>14</v>
      </c>
      <c r="C80" s="280" t="s">
        <v>219</v>
      </c>
      <c r="D80" s="280" t="s">
        <v>397</v>
      </c>
      <c r="E80" s="281" t="s">
        <v>398</v>
      </c>
      <c r="F80" s="282">
        <v>339448602.62</v>
      </c>
      <c r="G80" s="282">
        <v>69515288</v>
      </c>
      <c r="H80" s="309" t="s">
        <v>464</v>
      </c>
      <c r="I80" s="282">
        <v>2393432</v>
      </c>
      <c r="J80" s="281" t="s">
        <v>414</v>
      </c>
      <c r="K80" s="284" t="s">
        <v>413</v>
      </c>
    </row>
    <row r="81" spans="2:11">
      <c r="B81" s="271">
        <v>15</v>
      </c>
      <c r="C81" s="272" t="s">
        <v>220</v>
      </c>
      <c r="D81" s="272" t="s">
        <v>388</v>
      </c>
      <c r="E81" s="273" t="s">
        <v>389</v>
      </c>
      <c r="F81" s="274"/>
      <c r="G81" s="274"/>
      <c r="H81" s="307" t="s">
        <v>464</v>
      </c>
      <c r="I81" s="274"/>
      <c r="J81" s="273" t="s">
        <v>414</v>
      </c>
      <c r="K81" s="276" t="s">
        <v>415</v>
      </c>
    </row>
    <row r="82" spans="2:11">
      <c r="B82" s="277">
        <v>15</v>
      </c>
      <c r="C82" s="177" t="s">
        <v>220</v>
      </c>
      <c r="D82" s="177" t="s">
        <v>392</v>
      </c>
      <c r="E82" s="88" t="s">
        <v>393</v>
      </c>
      <c r="F82" s="162"/>
      <c r="G82" s="162"/>
      <c r="H82" s="308" t="s">
        <v>464</v>
      </c>
      <c r="I82" s="162"/>
      <c r="J82" s="88" t="s">
        <v>414</v>
      </c>
      <c r="K82" s="278" t="s">
        <v>415</v>
      </c>
    </row>
    <row r="83" spans="2:11">
      <c r="B83" s="277">
        <v>15</v>
      </c>
      <c r="C83" s="177" t="s">
        <v>220</v>
      </c>
      <c r="D83" s="177" t="s">
        <v>394</v>
      </c>
      <c r="E83" s="88" t="s">
        <v>395</v>
      </c>
      <c r="F83" s="162"/>
      <c r="G83" s="162"/>
      <c r="H83" s="308" t="s">
        <v>464</v>
      </c>
      <c r="I83" s="162"/>
      <c r="J83" s="88" t="s">
        <v>416</v>
      </c>
      <c r="K83" s="278" t="s">
        <v>415</v>
      </c>
    </row>
    <row r="84" spans="2:11" ht="12.75" thickBot="1">
      <c r="B84" s="279">
        <v>15</v>
      </c>
      <c r="C84" s="280" t="s">
        <v>220</v>
      </c>
      <c r="D84" s="280" t="s">
        <v>397</v>
      </c>
      <c r="E84" s="281" t="s">
        <v>398</v>
      </c>
      <c r="F84" s="282"/>
      <c r="G84" s="282"/>
      <c r="H84" s="309" t="s">
        <v>464</v>
      </c>
      <c r="I84" s="282"/>
      <c r="J84" s="281" t="s">
        <v>416</v>
      </c>
      <c r="K84" s="284" t="s">
        <v>415</v>
      </c>
    </row>
    <row r="85" spans="2:11">
      <c r="B85" s="271">
        <v>16</v>
      </c>
      <c r="C85" s="272" t="s">
        <v>221</v>
      </c>
      <c r="D85" s="272" t="s">
        <v>388</v>
      </c>
      <c r="E85" s="273" t="s">
        <v>389</v>
      </c>
      <c r="F85" s="274"/>
      <c r="G85" s="274"/>
      <c r="H85" s="307" t="s">
        <v>464</v>
      </c>
      <c r="I85" s="274"/>
      <c r="J85" s="273" t="s">
        <v>416</v>
      </c>
      <c r="K85" s="276" t="s">
        <v>417</v>
      </c>
    </row>
    <row r="86" spans="2:11">
      <c r="B86" s="277">
        <v>16</v>
      </c>
      <c r="C86" s="177" t="s">
        <v>221</v>
      </c>
      <c r="D86" s="177" t="s">
        <v>392</v>
      </c>
      <c r="E86" s="88" t="s">
        <v>393</v>
      </c>
      <c r="F86" s="162"/>
      <c r="G86" s="162"/>
      <c r="H86" s="308" t="s">
        <v>464</v>
      </c>
      <c r="I86" s="162"/>
      <c r="J86" s="88" t="s">
        <v>416</v>
      </c>
      <c r="K86" s="278" t="s">
        <v>417</v>
      </c>
    </row>
    <row r="87" spans="2:11">
      <c r="B87" s="277">
        <v>16</v>
      </c>
      <c r="C87" s="177" t="s">
        <v>221</v>
      </c>
      <c r="D87" s="177" t="s">
        <v>394</v>
      </c>
      <c r="E87" s="88" t="s">
        <v>395</v>
      </c>
      <c r="F87" s="162"/>
      <c r="G87" s="162"/>
      <c r="H87" s="308" t="s">
        <v>464</v>
      </c>
      <c r="I87" s="162"/>
      <c r="J87" s="88" t="s">
        <v>418</v>
      </c>
      <c r="K87" s="278" t="s">
        <v>417</v>
      </c>
    </row>
    <row r="88" spans="2:11" ht="12.75" thickBot="1">
      <c r="B88" s="279">
        <v>16</v>
      </c>
      <c r="C88" s="280" t="s">
        <v>221</v>
      </c>
      <c r="D88" s="280" t="s">
        <v>397</v>
      </c>
      <c r="E88" s="281" t="s">
        <v>398</v>
      </c>
      <c r="F88" s="282"/>
      <c r="G88" s="282"/>
      <c r="H88" s="309" t="s">
        <v>464</v>
      </c>
      <c r="I88" s="282"/>
      <c r="J88" s="281" t="s">
        <v>418</v>
      </c>
      <c r="K88" s="284" t="s">
        <v>417</v>
      </c>
    </row>
    <row r="89" spans="2:11">
      <c r="B89" s="271">
        <v>17</v>
      </c>
      <c r="C89" s="272" t="s">
        <v>222</v>
      </c>
      <c r="D89" s="272" t="s">
        <v>388</v>
      </c>
      <c r="E89" s="273" t="s">
        <v>389</v>
      </c>
      <c r="F89" s="274"/>
      <c r="G89" s="274"/>
      <c r="H89" s="307" t="s">
        <v>464</v>
      </c>
      <c r="I89" s="274"/>
      <c r="J89" s="273" t="s">
        <v>418</v>
      </c>
      <c r="K89" s="276" t="s">
        <v>419</v>
      </c>
    </row>
    <row r="90" spans="2:11">
      <c r="B90" s="277">
        <v>17</v>
      </c>
      <c r="C90" s="177" t="s">
        <v>222</v>
      </c>
      <c r="D90" s="177" t="s">
        <v>392</v>
      </c>
      <c r="E90" s="88" t="s">
        <v>393</v>
      </c>
      <c r="F90" s="162"/>
      <c r="G90" s="162"/>
      <c r="H90" s="308" t="s">
        <v>464</v>
      </c>
      <c r="I90" s="162"/>
      <c r="J90" s="88" t="s">
        <v>418</v>
      </c>
      <c r="K90" s="278" t="s">
        <v>419</v>
      </c>
    </row>
    <row r="91" spans="2:11">
      <c r="B91" s="277">
        <v>17</v>
      </c>
      <c r="C91" s="177" t="s">
        <v>222</v>
      </c>
      <c r="D91" s="177" t="s">
        <v>394</v>
      </c>
      <c r="E91" s="88" t="s">
        <v>395</v>
      </c>
      <c r="F91" s="162"/>
      <c r="G91" s="162"/>
      <c r="H91" s="308" t="s">
        <v>464</v>
      </c>
      <c r="I91" s="162"/>
      <c r="J91" s="88" t="s">
        <v>420</v>
      </c>
      <c r="K91" s="278" t="s">
        <v>419</v>
      </c>
    </row>
    <row r="92" spans="2:11" ht="12.75" thickBot="1">
      <c r="B92" s="279">
        <v>17</v>
      </c>
      <c r="C92" s="280" t="s">
        <v>222</v>
      </c>
      <c r="D92" s="280" t="s">
        <v>397</v>
      </c>
      <c r="E92" s="281" t="s">
        <v>398</v>
      </c>
      <c r="F92" s="282"/>
      <c r="G92" s="282"/>
      <c r="H92" s="309" t="s">
        <v>464</v>
      </c>
      <c r="I92" s="282"/>
      <c r="J92" s="281" t="s">
        <v>420</v>
      </c>
      <c r="K92" s="284" t="s">
        <v>419</v>
      </c>
    </row>
    <row r="93" spans="2:11">
      <c r="B93" s="271">
        <v>18</v>
      </c>
      <c r="C93" s="272" t="s">
        <v>223</v>
      </c>
      <c r="D93" s="272" t="s">
        <v>388</v>
      </c>
      <c r="E93" s="273" t="s">
        <v>389</v>
      </c>
      <c r="F93" s="274"/>
      <c r="G93" s="274"/>
      <c r="H93" s="307" t="s">
        <v>464</v>
      </c>
      <c r="I93" s="274"/>
      <c r="J93" s="273" t="s">
        <v>420</v>
      </c>
      <c r="K93" s="276" t="s">
        <v>421</v>
      </c>
    </row>
    <row r="94" spans="2:11">
      <c r="B94" s="277">
        <v>18</v>
      </c>
      <c r="C94" s="177" t="s">
        <v>223</v>
      </c>
      <c r="D94" s="177" t="s">
        <v>392</v>
      </c>
      <c r="E94" s="88" t="s">
        <v>393</v>
      </c>
      <c r="F94" s="162"/>
      <c r="G94" s="162"/>
      <c r="H94" s="308" t="s">
        <v>464</v>
      </c>
      <c r="I94" s="162"/>
      <c r="J94" s="88" t="s">
        <v>420</v>
      </c>
      <c r="K94" s="278" t="s">
        <v>421</v>
      </c>
    </row>
    <row r="95" spans="2:11">
      <c r="B95" s="277">
        <v>18</v>
      </c>
      <c r="C95" s="177" t="s">
        <v>223</v>
      </c>
      <c r="D95" s="177" t="s">
        <v>394</v>
      </c>
      <c r="E95" s="88" t="s">
        <v>395</v>
      </c>
      <c r="F95" s="162"/>
      <c r="G95" s="162"/>
      <c r="H95" s="308" t="s">
        <v>464</v>
      </c>
      <c r="I95" s="162"/>
      <c r="J95" s="88" t="s">
        <v>422</v>
      </c>
      <c r="K95" s="278" t="s">
        <v>421</v>
      </c>
    </row>
    <row r="96" spans="2:11" ht="12.75" thickBot="1">
      <c r="B96" s="279">
        <v>18</v>
      </c>
      <c r="C96" s="280" t="s">
        <v>223</v>
      </c>
      <c r="D96" s="280" t="s">
        <v>397</v>
      </c>
      <c r="E96" s="281" t="s">
        <v>398</v>
      </c>
      <c r="F96" s="282"/>
      <c r="G96" s="282"/>
      <c r="H96" s="309" t="s">
        <v>464</v>
      </c>
      <c r="I96" s="282"/>
      <c r="J96" s="281" t="s">
        <v>422</v>
      </c>
      <c r="K96" s="284" t="s">
        <v>421</v>
      </c>
    </row>
    <row r="97" spans="1:51">
      <c r="B97" s="271">
        <v>19</v>
      </c>
      <c r="C97" s="272" t="s">
        <v>224</v>
      </c>
      <c r="D97" s="272" t="s">
        <v>388</v>
      </c>
      <c r="E97" s="273" t="s">
        <v>389</v>
      </c>
      <c r="F97" s="274"/>
      <c r="G97" s="274"/>
      <c r="H97" s="307" t="s">
        <v>464</v>
      </c>
      <c r="I97" s="274"/>
      <c r="J97" s="273" t="s">
        <v>422</v>
      </c>
      <c r="K97" s="276" t="s">
        <v>423</v>
      </c>
    </row>
    <row r="98" spans="1:51">
      <c r="B98" s="277">
        <v>19</v>
      </c>
      <c r="C98" s="177" t="s">
        <v>224</v>
      </c>
      <c r="D98" s="177" t="s">
        <v>392</v>
      </c>
      <c r="E98" s="88" t="s">
        <v>393</v>
      </c>
      <c r="F98" s="162"/>
      <c r="G98" s="162"/>
      <c r="H98" s="308" t="s">
        <v>464</v>
      </c>
      <c r="I98" s="162"/>
      <c r="J98" s="88" t="s">
        <v>422</v>
      </c>
      <c r="K98" s="278" t="s">
        <v>423</v>
      </c>
    </row>
    <row r="99" spans="1:51">
      <c r="B99" s="277">
        <v>19</v>
      </c>
      <c r="C99" s="177" t="s">
        <v>224</v>
      </c>
      <c r="D99" s="177" t="s">
        <v>394</v>
      </c>
      <c r="E99" s="88" t="s">
        <v>395</v>
      </c>
      <c r="F99" s="162"/>
      <c r="G99" s="162"/>
      <c r="H99" s="308" t="s">
        <v>464</v>
      </c>
      <c r="I99" s="162"/>
      <c r="J99" s="88" t="s">
        <v>424</v>
      </c>
      <c r="K99" s="278" t="s">
        <v>423</v>
      </c>
    </row>
    <row r="100" spans="1:51" ht="12.75" thickBot="1">
      <c r="B100" s="279">
        <v>19</v>
      </c>
      <c r="C100" s="280" t="s">
        <v>224</v>
      </c>
      <c r="D100" s="280" t="s">
        <v>397</v>
      </c>
      <c r="E100" s="281" t="s">
        <v>398</v>
      </c>
      <c r="F100" s="282"/>
      <c r="G100" s="282"/>
      <c r="H100" s="309" t="s">
        <v>464</v>
      </c>
      <c r="I100" s="282"/>
      <c r="J100" s="281" t="s">
        <v>424</v>
      </c>
      <c r="K100" s="284" t="s">
        <v>423</v>
      </c>
    </row>
    <row r="101" spans="1:51">
      <c r="B101" s="271">
        <v>20</v>
      </c>
      <c r="C101" s="272" t="s">
        <v>225</v>
      </c>
      <c r="D101" s="272" t="s">
        <v>388</v>
      </c>
      <c r="E101" s="273" t="s">
        <v>389</v>
      </c>
      <c r="F101" s="274"/>
      <c r="G101" s="274"/>
      <c r="H101" s="307" t="s">
        <v>464</v>
      </c>
      <c r="I101" s="274"/>
      <c r="J101" s="273" t="s">
        <v>424</v>
      </c>
      <c r="K101" s="276" t="s">
        <v>425</v>
      </c>
    </row>
    <row r="102" spans="1:51">
      <c r="B102" s="277">
        <v>20</v>
      </c>
      <c r="C102" s="177" t="s">
        <v>225</v>
      </c>
      <c r="D102" s="177" t="s">
        <v>392</v>
      </c>
      <c r="E102" s="88" t="s">
        <v>393</v>
      </c>
      <c r="F102" s="162"/>
      <c r="G102" s="162"/>
      <c r="H102" s="308" t="s">
        <v>464</v>
      </c>
      <c r="I102" s="162"/>
      <c r="J102" s="88" t="s">
        <v>424</v>
      </c>
      <c r="K102" s="278" t="s">
        <v>425</v>
      </c>
    </row>
    <row r="103" spans="1:51">
      <c r="B103" s="277">
        <v>20</v>
      </c>
      <c r="C103" s="177" t="s">
        <v>225</v>
      </c>
      <c r="D103" s="177" t="s">
        <v>394</v>
      </c>
      <c r="E103" s="88" t="s">
        <v>395</v>
      </c>
      <c r="F103" s="162"/>
      <c r="G103" s="162"/>
      <c r="H103" s="308" t="s">
        <v>464</v>
      </c>
      <c r="I103" s="162"/>
      <c r="J103" s="88" t="s">
        <v>426</v>
      </c>
      <c r="K103" s="278" t="s">
        <v>425</v>
      </c>
    </row>
    <row r="104" spans="1:51" ht="12.75" thickBot="1">
      <c r="B104" s="279">
        <v>20</v>
      </c>
      <c r="C104" s="280" t="s">
        <v>225</v>
      </c>
      <c r="D104" s="280" t="s">
        <v>397</v>
      </c>
      <c r="E104" s="281" t="s">
        <v>398</v>
      </c>
      <c r="F104" s="282"/>
      <c r="G104" s="282"/>
      <c r="H104" s="309" t="s">
        <v>464</v>
      </c>
      <c r="I104" s="282"/>
      <c r="J104" s="88" t="s">
        <v>426</v>
      </c>
      <c r="K104" s="284" t="s">
        <v>425</v>
      </c>
    </row>
    <row r="105" spans="1:51">
      <c r="B105" s="271">
        <v>21</v>
      </c>
      <c r="C105" s="272" t="s">
        <v>226</v>
      </c>
      <c r="D105" s="272" t="s">
        <v>388</v>
      </c>
      <c r="E105" s="273" t="s">
        <v>389</v>
      </c>
      <c r="F105" s="274"/>
      <c r="G105" s="274"/>
      <c r="H105" s="307" t="s">
        <v>464</v>
      </c>
      <c r="I105" s="274"/>
      <c r="J105" s="273" t="s">
        <v>426</v>
      </c>
      <c r="K105" s="276" t="s">
        <v>427</v>
      </c>
    </row>
    <row r="106" spans="1:51">
      <c r="B106" s="277">
        <v>21</v>
      </c>
      <c r="C106" s="177" t="s">
        <v>226</v>
      </c>
      <c r="D106" s="177" t="s">
        <v>392</v>
      </c>
      <c r="E106" s="88" t="s">
        <v>393</v>
      </c>
      <c r="F106" s="162"/>
      <c r="G106" s="162"/>
      <c r="H106" s="308" t="s">
        <v>464</v>
      </c>
      <c r="I106" s="162"/>
      <c r="J106" s="88" t="s">
        <v>426</v>
      </c>
      <c r="K106" s="278" t="s">
        <v>427</v>
      </c>
    </row>
    <row r="107" spans="1:51">
      <c r="B107" s="277">
        <v>21</v>
      </c>
      <c r="C107" s="177" t="s">
        <v>226</v>
      </c>
      <c r="D107" s="177" t="s">
        <v>394</v>
      </c>
      <c r="E107" s="88" t="s">
        <v>395</v>
      </c>
      <c r="F107" s="162"/>
      <c r="G107" s="162"/>
      <c r="H107" s="308" t="s">
        <v>464</v>
      </c>
      <c r="I107" s="162"/>
      <c r="J107" s="88" t="s">
        <v>390</v>
      </c>
      <c r="K107" s="278" t="s">
        <v>427</v>
      </c>
    </row>
    <row r="108" spans="1:51" ht="12.75" thickBot="1">
      <c r="B108" s="279">
        <v>21</v>
      </c>
      <c r="C108" s="280" t="s">
        <v>226</v>
      </c>
      <c r="D108" s="280" t="s">
        <v>397</v>
      </c>
      <c r="E108" s="281" t="s">
        <v>398</v>
      </c>
      <c r="F108" s="282"/>
      <c r="G108" s="282"/>
      <c r="H108" s="309" t="s">
        <v>464</v>
      </c>
      <c r="I108" s="282"/>
      <c r="J108" s="88" t="s">
        <v>390</v>
      </c>
      <c r="K108" s="284" t="s">
        <v>427</v>
      </c>
    </row>
    <row r="109" spans="1:51"/>
    <row r="110" spans="1:51">
      <c r="F110" s="262"/>
      <c r="G110" s="262"/>
    </row>
    <row r="111" spans="1:51"/>
    <row r="112" spans="1:51" s="87" customFormat="1" ht="18" customHeight="1">
      <c r="A112" s="85"/>
      <c r="B112" s="86" t="s">
        <v>428</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2" customHeight="1">
      <c r="A113" s="157"/>
      <c r="B113" s="158" t="s">
        <v>429</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430</v>
      </c>
      <c r="C116" s="161" t="s">
        <v>209</v>
      </c>
      <c r="D116" s="175" t="s">
        <v>431</v>
      </c>
      <c r="E116" s="175" t="s">
        <v>432</v>
      </c>
    </row>
    <row r="117" spans="1:51">
      <c r="B117" s="177">
        <v>6</v>
      </c>
      <c r="C117" s="177" t="s">
        <v>375</v>
      </c>
      <c r="D117" s="187">
        <v>1.6</v>
      </c>
      <c r="E117" s="189">
        <v>100</v>
      </c>
    </row>
    <row r="118" spans="1:51">
      <c r="B118" s="177">
        <v>7</v>
      </c>
      <c r="C118" s="177" t="s">
        <v>370</v>
      </c>
      <c r="D118" s="187">
        <v>1.2</v>
      </c>
      <c r="E118" s="190">
        <f>E117*(1+D118/100)</f>
        <v>101.2</v>
      </c>
    </row>
    <row r="119" spans="1:51">
      <c r="B119" s="177">
        <v>8</v>
      </c>
      <c r="C119" s="177" t="s">
        <v>376</v>
      </c>
      <c r="D119" s="188">
        <v>2.5</v>
      </c>
      <c r="E119" s="190">
        <f t="shared" ref="E119:E130" si="6">E118*(1+D119/100)</f>
        <v>103.72999999999999</v>
      </c>
    </row>
    <row r="120" spans="1:51">
      <c r="B120" s="177">
        <v>9</v>
      </c>
      <c r="C120" s="177" t="s">
        <v>214</v>
      </c>
      <c r="D120" s="188">
        <v>4.0999999999999996</v>
      </c>
      <c r="E120" s="190">
        <f t="shared" si="6"/>
        <v>107.98292999999998</v>
      </c>
    </row>
    <row r="121" spans="1:51">
      <c r="B121" s="177">
        <v>10</v>
      </c>
      <c r="C121" s="177" t="s">
        <v>215</v>
      </c>
      <c r="D121" s="187">
        <v>2.7</v>
      </c>
      <c r="E121" s="190">
        <f t="shared" si="6"/>
        <v>110.89846910999997</v>
      </c>
    </row>
    <row r="122" spans="1:51">
      <c r="B122" s="177">
        <v>11</v>
      </c>
      <c r="C122" s="177" t="s">
        <v>216</v>
      </c>
      <c r="D122" s="187">
        <v>2.2000000000000002</v>
      </c>
      <c r="E122" s="190">
        <f t="shared" si="6"/>
        <v>113.33823543041997</v>
      </c>
    </row>
    <row r="123" spans="1:51">
      <c r="B123" s="177">
        <v>12</v>
      </c>
      <c r="C123" s="177" t="s">
        <v>217</v>
      </c>
      <c r="D123" s="187">
        <v>1.2</v>
      </c>
      <c r="E123" s="190">
        <f t="shared" si="6"/>
        <v>114.69829425558501</v>
      </c>
    </row>
    <row r="124" spans="1:51">
      <c r="B124" s="177">
        <v>13</v>
      </c>
      <c r="C124" s="177" t="s">
        <v>218</v>
      </c>
      <c r="D124" s="187">
        <v>7.5</v>
      </c>
      <c r="E124" s="190">
        <f t="shared" si="6"/>
        <v>123.30066632475388</v>
      </c>
    </row>
    <row r="125" spans="1:51">
      <c r="B125" s="177">
        <v>14</v>
      </c>
      <c r="C125" s="177" t="s">
        <v>219</v>
      </c>
      <c r="D125" s="187">
        <v>13.4</v>
      </c>
      <c r="E125" s="190">
        <f t="shared" si="6"/>
        <v>139.82295561227087</v>
      </c>
    </row>
    <row r="126" spans="1:51">
      <c r="B126" s="177">
        <v>15</v>
      </c>
      <c r="C126" s="177" t="s">
        <v>220</v>
      </c>
      <c r="D126" s="187">
        <v>5.2</v>
      </c>
      <c r="E126" s="190">
        <f t="shared" si="6"/>
        <v>147.09374930410897</v>
      </c>
    </row>
    <row r="127" spans="1:51">
      <c r="B127" s="177">
        <v>16</v>
      </c>
      <c r="C127" s="177" t="s">
        <v>221</v>
      </c>
      <c r="D127" s="187"/>
      <c r="E127" s="190">
        <f t="shared" si="6"/>
        <v>147.09374930410897</v>
      </c>
    </row>
    <row r="128" spans="1:51">
      <c r="B128" s="177">
        <v>17</v>
      </c>
      <c r="C128" s="177" t="s">
        <v>222</v>
      </c>
      <c r="D128" s="187"/>
      <c r="E128" s="190">
        <f t="shared" si="6"/>
        <v>147.09374930410897</v>
      </c>
    </row>
    <row r="129" spans="1:51">
      <c r="B129" s="177">
        <v>18</v>
      </c>
      <c r="C129" s="177" t="s">
        <v>223</v>
      </c>
      <c r="D129" s="187"/>
      <c r="E129" s="190">
        <f t="shared" si="6"/>
        <v>147.09374930410897</v>
      </c>
    </row>
    <row r="130" spans="1:51">
      <c r="B130" s="177">
        <v>19</v>
      </c>
      <c r="C130" s="177" t="s">
        <v>224</v>
      </c>
      <c r="D130" s="187"/>
      <c r="E130" s="190">
        <f t="shared" si="6"/>
        <v>147.09374930410897</v>
      </c>
    </row>
    <row r="131" spans="1:51">
      <c r="B131" s="177">
        <v>20</v>
      </c>
      <c r="C131" s="177" t="s">
        <v>225</v>
      </c>
      <c r="D131" s="187"/>
      <c r="E131" s="190">
        <f>E130*(1+D131/100)</f>
        <v>147.09374930410897</v>
      </c>
    </row>
    <row r="132" spans="1:51">
      <c r="B132" s="177">
        <v>21</v>
      </c>
      <c r="C132" s="177" t="s">
        <v>226</v>
      </c>
      <c r="D132" s="187"/>
      <c r="E132" s="190">
        <f>E131*(1+D132/100)</f>
        <v>147.09374930410897</v>
      </c>
    </row>
    <row r="133" spans="1:51"/>
    <row r="134" spans="1:51"/>
    <row r="135" spans="1:51"/>
    <row r="136" spans="1:51" s="87" customFormat="1" ht="18" customHeight="1">
      <c r="A136" s="85"/>
      <c r="B136" s="86" t="s">
        <v>433</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491" t="s">
        <v>434</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435</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24.75">
      <c r="B143" s="153"/>
      <c r="C143" s="153" t="s">
        <v>436</v>
      </c>
      <c r="D143" s="33" t="s">
        <v>98</v>
      </c>
      <c r="E143" s="33" t="s">
        <v>99</v>
      </c>
      <c r="F143" s="34" t="s">
        <v>100</v>
      </c>
      <c r="G143" s="33" t="s">
        <v>101</v>
      </c>
      <c r="H143" s="33" t="s">
        <v>102</v>
      </c>
      <c r="I143" s="155"/>
      <c r="J143" s="33" t="s">
        <v>103</v>
      </c>
      <c r="K143" s="29" t="s">
        <v>104</v>
      </c>
      <c r="L143" s="29" t="s">
        <v>105</v>
      </c>
      <c r="M143" s="35" t="s">
        <v>106</v>
      </c>
      <c r="N143" s="29" t="s">
        <v>107</v>
      </c>
      <c r="O143" s="29" t="s">
        <v>108</v>
      </c>
      <c r="P143" s="29" t="s">
        <v>109</v>
      </c>
      <c r="Q143" s="29" t="s">
        <v>110</v>
      </c>
      <c r="R143" s="155"/>
      <c r="S143" s="29" t="s">
        <v>111</v>
      </c>
      <c r="T143" s="29" t="s">
        <v>111</v>
      </c>
      <c r="U143" s="29" t="s">
        <v>112</v>
      </c>
      <c r="V143" s="29" t="s">
        <v>112</v>
      </c>
      <c r="W143" s="264" t="s">
        <v>113</v>
      </c>
      <c r="X143" s="264" t="s">
        <v>113</v>
      </c>
      <c r="Y143" s="264" t="s">
        <v>114</v>
      </c>
      <c r="Z143" s="264" t="s">
        <v>114</v>
      </c>
      <c r="AA143" s="264" t="s">
        <v>115</v>
      </c>
      <c r="AB143" s="264" t="s">
        <v>115</v>
      </c>
      <c r="AC143" s="264" t="s">
        <v>116</v>
      </c>
      <c r="AD143" s="264" t="s">
        <v>116</v>
      </c>
      <c r="AE143" s="264" t="s">
        <v>117</v>
      </c>
      <c r="AF143" s="264" t="s">
        <v>117</v>
      </c>
      <c r="AG143" s="264" t="s">
        <v>118</v>
      </c>
      <c r="AH143" s="264" t="s">
        <v>118</v>
      </c>
      <c r="AI143" s="264" t="s">
        <v>119</v>
      </c>
      <c r="AJ143" s="264" t="s">
        <v>119</v>
      </c>
      <c r="AK143" s="264" t="s">
        <v>120</v>
      </c>
      <c r="AL143" s="264" t="s">
        <v>120</v>
      </c>
      <c r="AM143" s="264" t="s">
        <v>121</v>
      </c>
      <c r="AN143" s="264" t="s">
        <v>121</v>
      </c>
      <c r="AO143" s="264" t="s">
        <v>122</v>
      </c>
      <c r="AP143" s="264" t="s">
        <v>122</v>
      </c>
      <c r="AQ143" s="264" t="s">
        <v>123</v>
      </c>
      <c r="AR143" s="264" t="s">
        <v>123</v>
      </c>
      <c r="AS143" s="264" t="s">
        <v>124</v>
      </c>
      <c r="AT143" s="264" t="s">
        <v>124</v>
      </c>
      <c r="AU143" s="264" t="s">
        <v>125</v>
      </c>
      <c r="AV143" s="264" t="s">
        <v>125</v>
      </c>
      <c r="AW143" s="264" t="s">
        <v>126</v>
      </c>
      <c r="AX143" s="264" t="s">
        <v>126</v>
      </c>
      <c r="AY143" s="264" t="s">
        <v>127</v>
      </c>
    </row>
    <row r="144" spans="1:51" ht="22.5">
      <c r="B144" s="153"/>
      <c r="C144" s="153" t="s">
        <v>436</v>
      </c>
      <c r="D144" s="33" t="s">
        <v>98</v>
      </c>
      <c r="E144" s="33" t="s">
        <v>99</v>
      </c>
      <c r="F144" s="34" t="s">
        <v>100</v>
      </c>
      <c r="G144" s="33" t="s">
        <v>101</v>
      </c>
      <c r="H144" s="33" t="s">
        <v>102</v>
      </c>
      <c r="I144" s="155"/>
      <c r="J144" s="33" t="s">
        <v>103</v>
      </c>
      <c r="K144" s="29" t="s">
        <v>104</v>
      </c>
      <c r="L144" s="29" t="s">
        <v>105</v>
      </c>
      <c r="M144" s="35" t="s">
        <v>106</v>
      </c>
      <c r="N144" s="29" t="s">
        <v>107</v>
      </c>
      <c r="O144" s="29" t="s">
        <v>108</v>
      </c>
      <c r="P144" s="29" t="s">
        <v>109</v>
      </c>
      <c r="Q144" s="29" t="s">
        <v>110</v>
      </c>
      <c r="R144" s="155"/>
      <c r="S144" s="29" t="s">
        <v>111</v>
      </c>
      <c r="T144" s="29" t="s">
        <v>128</v>
      </c>
      <c r="U144" s="29" t="s">
        <v>112</v>
      </c>
      <c r="V144" s="29" t="s">
        <v>129</v>
      </c>
      <c r="W144" s="29" t="s">
        <v>130</v>
      </c>
      <c r="X144" s="29" t="s">
        <v>131</v>
      </c>
      <c r="Y144" s="29" t="s">
        <v>132</v>
      </c>
      <c r="Z144" s="29" t="s">
        <v>133</v>
      </c>
      <c r="AA144" s="29" t="s">
        <v>134</v>
      </c>
      <c r="AB144" s="29" t="s">
        <v>135</v>
      </c>
      <c r="AC144" s="29" t="s">
        <v>136</v>
      </c>
      <c r="AD144" s="29" t="s">
        <v>137</v>
      </c>
      <c r="AE144" s="29" t="s">
        <v>138</v>
      </c>
      <c r="AF144" s="29" t="s">
        <v>139</v>
      </c>
      <c r="AG144" s="29" t="s">
        <v>140</v>
      </c>
      <c r="AH144" s="29" t="s">
        <v>141</v>
      </c>
      <c r="AI144" s="29" t="s">
        <v>142</v>
      </c>
      <c r="AJ144" s="29" t="s">
        <v>143</v>
      </c>
      <c r="AK144" s="29" t="s">
        <v>144</v>
      </c>
      <c r="AL144" s="29" t="s">
        <v>145</v>
      </c>
      <c r="AM144" s="29" t="s">
        <v>146</v>
      </c>
      <c r="AN144" s="29" t="s">
        <v>147</v>
      </c>
      <c r="AO144" s="29" t="s">
        <v>148</v>
      </c>
      <c r="AP144" s="29" t="s">
        <v>149</v>
      </c>
      <c r="AQ144" s="29" t="s">
        <v>150</v>
      </c>
      <c r="AR144" s="29" t="s">
        <v>151</v>
      </c>
      <c r="AS144" s="29" t="s">
        <v>152</v>
      </c>
      <c r="AT144" s="29" t="s">
        <v>153</v>
      </c>
      <c r="AU144" s="29" t="s">
        <v>154</v>
      </c>
      <c r="AV144" s="29" t="s">
        <v>155</v>
      </c>
      <c r="AW144" s="29" t="s">
        <v>156</v>
      </c>
      <c r="AX144" s="29" t="s">
        <v>157</v>
      </c>
      <c r="AY144" s="29" t="s">
        <v>158</v>
      </c>
    </row>
    <row r="145" spans="2:51" ht="22.5">
      <c r="B145" s="153" t="s">
        <v>437</v>
      </c>
      <c r="C145" s="153"/>
      <c r="D145" s="154" t="s">
        <v>391</v>
      </c>
      <c r="E145" s="153" t="s">
        <v>396</v>
      </c>
      <c r="F145" s="153" t="s">
        <v>399</v>
      </c>
      <c r="G145" s="153" t="s">
        <v>400</v>
      </c>
      <c r="H145" s="153" t="s">
        <v>401</v>
      </c>
      <c r="I145" s="155"/>
      <c r="J145" s="153" t="s">
        <v>401</v>
      </c>
      <c r="K145" s="153" t="s">
        <v>402</v>
      </c>
      <c r="L145" s="153" t="s">
        <v>403</v>
      </c>
      <c r="M145" s="153" t="s">
        <v>404</v>
      </c>
      <c r="N145" s="153" t="s">
        <v>405</v>
      </c>
      <c r="O145" s="153" t="s">
        <v>406</v>
      </c>
      <c r="P145" s="153" t="s">
        <v>407</v>
      </c>
      <c r="Q145" s="153" t="s">
        <v>408</v>
      </c>
      <c r="R145" s="155"/>
      <c r="S145" s="153" t="s">
        <v>409</v>
      </c>
      <c r="T145" s="153" t="s">
        <v>409</v>
      </c>
      <c r="U145" s="153" t="s">
        <v>410</v>
      </c>
      <c r="V145" s="153" t="s">
        <v>410</v>
      </c>
      <c r="W145" s="153" t="s">
        <v>411</v>
      </c>
      <c r="X145" s="153" t="s">
        <v>411</v>
      </c>
      <c r="Y145" s="153" t="s">
        <v>412</v>
      </c>
      <c r="Z145" s="153" t="s">
        <v>412</v>
      </c>
      <c r="AA145" s="153" t="s">
        <v>413</v>
      </c>
      <c r="AB145" s="153" t="s">
        <v>413</v>
      </c>
      <c r="AC145" s="153" t="s">
        <v>414</v>
      </c>
      <c r="AD145" s="153" t="s">
        <v>414</v>
      </c>
      <c r="AE145" s="153" t="s">
        <v>415</v>
      </c>
      <c r="AF145" s="153" t="s">
        <v>415</v>
      </c>
      <c r="AG145" s="153" t="s">
        <v>416</v>
      </c>
      <c r="AH145" s="153" t="s">
        <v>416</v>
      </c>
      <c r="AI145" s="153" t="s">
        <v>417</v>
      </c>
      <c r="AJ145" s="153" t="s">
        <v>417</v>
      </c>
      <c r="AK145" s="153" t="s">
        <v>418</v>
      </c>
      <c r="AL145" s="153" t="s">
        <v>418</v>
      </c>
      <c r="AM145" s="153" t="s">
        <v>419</v>
      </c>
      <c r="AN145" s="153" t="s">
        <v>419</v>
      </c>
      <c r="AO145" s="153" t="s">
        <v>420</v>
      </c>
      <c r="AP145" s="153" t="s">
        <v>420</v>
      </c>
      <c r="AQ145" s="153" t="s">
        <v>421</v>
      </c>
      <c r="AR145" s="153" t="s">
        <v>421</v>
      </c>
      <c r="AS145" s="153" t="s">
        <v>422</v>
      </c>
      <c r="AT145" s="153" t="s">
        <v>422</v>
      </c>
      <c r="AU145" s="153" t="s">
        <v>423</v>
      </c>
      <c r="AV145" s="153" t="s">
        <v>423</v>
      </c>
      <c r="AW145" s="153" t="s">
        <v>424</v>
      </c>
      <c r="AX145" s="153" t="s">
        <v>424</v>
      </c>
      <c r="AY145" s="153" t="s">
        <v>425</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f>IF('3f WHD'!AE$13&lt;&gt;"",SUMIFS($F$45:$F$108,$K$45:$K$108,"="&amp;X$145,$B$45:$B$108,"="&amp;$B146)+SUMIFS($F$45:$F$108,$J$45:$J$108,"="&amp;X$145,$B$45:$B$108,"="&amp;$B146),"")</f>
        <v>0</v>
      </c>
      <c r="Y146" s="178">
        <f>IF('3f WHD'!AF$13&lt;&gt;"",SUMIFS($F$45:$F$108,$K$45:$K$108,"="&amp;Y$145,$B$45:$B$108,"="&amp;$B146)+SUMIFS($F$45:$F$108,$J$45:$J$108,"="&amp;Y$145,$B$45:$B$108,"="&amp;$B146),"")</f>
        <v>0</v>
      </c>
      <c r="Z146" s="178">
        <f>IF('3f WHD'!AG$13&lt;&gt;"",SUMIFS($F$45:$F$108,$K$45:$K$108,"="&amp;Z$145,$B$45:$B$108,"="&amp;$B146)+SUMIFS($F$45:$F$108,$J$45:$J$108,"="&amp;Z$145,$B$45:$B$108,"="&amp;$B146),"")</f>
        <v>0</v>
      </c>
      <c r="AA146" s="178">
        <f>IF('3f WHD'!AH$13&lt;&gt;"",SUMIFS($F$45:$F$108,$K$45:$K$108,"="&amp;AA$145,$B$45:$B$108,"="&amp;$B146)+SUMIFS($F$45:$F$108,$J$45:$J$108,"="&amp;AA$145,$B$45:$B$108,"="&amp;$B146),"")</f>
        <v>0</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f>IF('3f WHD'!AE$13&lt;&gt;"",SUMIFS($F$45:$F$108,$K$45:$K$108,"="&amp;X$145,$B$45:$B$108,"="&amp;$B147)+SUMIFS($F$45:$F$108,$J$45:$J$108,"="&amp;X$145,$B$45:$B$108,"="&amp;$B147),"")</f>
        <v>0</v>
      </c>
      <c r="Y147" s="178">
        <f>IF('3f WHD'!AF$13&lt;&gt;"",SUMIFS($F$45:$F$108,$K$45:$K$108,"="&amp;Y$145,$B$45:$B$108,"="&amp;$B147)+SUMIFS($F$45:$F$108,$J$45:$J$108,"="&amp;Y$145,$B$45:$B$108,"="&amp;$B147),"")</f>
        <v>0</v>
      </c>
      <c r="Z147" s="178">
        <f>IF('3f WHD'!AG$13&lt;&gt;"",SUMIFS($F$45:$F$108,$K$45:$K$108,"="&amp;Z$145,$B$45:$B$108,"="&amp;$B147)+SUMIFS($F$45:$F$108,$J$45:$J$108,"="&amp;Z$145,$B$45:$B$108,"="&amp;$B147),"")</f>
        <v>0</v>
      </c>
      <c r="AA147" s="178">
        <f>IF('3f WHD'!AH$13&lt;&gt;"",SUMIFS($F$45:$F$108,$K$45:$K$108,"="&amp;AA$145,$B$45:$B$108,"="&amp;$B147)+SUMIFS($F$45:$F$108,$J$45:$J$108,"="&amp;AA$145,$B$45:$B$108,"="&amp;$B147),"")</f>
        <v>0</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f>IF('3f WHD'!AE$13&lt;&gt;"",SUMIFS($F$45:$F$108,$K$45:$K$108,"="&amp;X$145,$B$45:$B$108,"="&amp;$B148)+SUMIFS($F$45:$F$108,$J$45:$J$108,"="&amp;X$145,$B$45:$B$108,"="&amp;$B148),"")</f>
        <v>0</v>
      </c>
      <c r="Y148" s="178">
        <f>IF('3f WHD'!AF$13&lt;&gt;"",SUMIFS($F$45:$F$108,$K$45:$K$108,"="&amp;Y$145,$B$45:$B$108,"="&amp;$B148)+SUMIFS($F$45:$F$108,$J$45:$J$108,"="&amp;Y$145,$B$45:$B$108,"="&amp;$B148),"")</f>
        <v>0</v>
      </c>
      <c r="Z148" s="178">
        <f>IF('3f WHD'!AG$13&lt;&gt;"",SUMIFS($F$45:$F$108,$K$45:$K$108,"="&amp;Z$145,$B$45:$B$108,"="&amp;$B148)+SUMIFS($F$45:$F$108,$J$45:$J$108,"="&amp;Z$145,$B$45:$B$108,"="&amp;$B148),"")</f>
        <v>0</v>
      </c>
      <c r="AA148" s="178">
        <f>IF('3f WHD'!AH$13&lt;&gt;"",SUMIFS($F$45:$F$108,$K$45:$K$108,"="&amp;AA$145,$B$45:$B$108,"="&amp;$B148)+SUMIFS($F$45:$F$108,$J$45:$J$108,"="&amp;AA$145,$B$45:$B$108,"="&amp;$B148),"")</f>
        <v>0</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f>IF('3f WHD'!AE$13&lt;&gt;"",SUMIFS($F$45:$F$108,$K$45:$K$108,"="&amp;X$145,$B$45:$B$108,"="&amp;$B149)+SUMIFS($F$45:$F$108,$J$45:$J$108,"="&amp;X$145,$B$45:$B$108,"="&amp;$B149),"")</f>
        <v>0</v>
      </c>
      <c r="Y149" s="178">
        <f>IF('3f WHD'!AF$13&lt;&gt;"",SUMIFS($F$45:$F$108,$K$45:$K$108,"="&amp;Y$145,$B$45:$B$108,"="&amp;$B149)+SUMIFS($F$45:$F$108,$J$45:$J$108,"="&amp;Y$145,$B$45:$B$108,"="&amp;$B149),"")</f>
        <v>0</v>
      </c>
      <c r="Z149" s="178">
        <f>IF('3f WHD'!AG$13&lt;&gt;"",SUMIFS($F$45:$F$108,$K$45:$K$108,"="&amp;Z$145,$B$45:$B$108,"="&amp;$B149)+SUMIFS($F$45:$F$108,$J$45:$J$108,"="&amp;Z$145,$B$45:$B$108,"="&amp;$B149),"")</f>
        <v>0</v>
      </c>
      <c r="AA149" s="178">
        <f>IF('3f WHD'!AH$13&lt;&gt;"",SUMIFS($F$45:$F$108,$K$45:$K$108,"="&amp;AA$145,$B$45:$B$108,"="&amp;$B149)+SUMIFS($F$45:$F$108,$J$45:$J$108,"="&amp;AA$145,$B$45:$B$108,"="&amp;$B149),"")</f>
        <v>0</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f>IF('3f WHD'!AE$13&lt;&gt;"",SUMIFS($F$45:$F$108,$K$45:$K$108,"="&amp;X$145,$B$45:$B$108,"="&amp;$B150)+SUMIFS($F$45:$F$108,$J$45:$J$108,"="&amp;X$145,$B$45:$B$108,"="&amp;$B150),"")</f>
        <v>0</v>
      </c>
      <c r="Y150" s="178">
        <f>IF('3f WHD'!AF$13&lt;&gt;"",SUMIFS($F$45:$F$108,$K$45:$K$108,"="&amp;Y$145,$B$45:$B$108,"="&amp;$B150)+SUMIFS($F$45:$F$108,$J$45:$J$108,"="&amp;Y$145,$B$45:$B$108,"="&amp;$B150),"")</f>
        <v>0</v>
      </c>
      <c r="Z150" s="178">
        <f>IF('3f WHD'!AG$13&lt;&gt;"",SUMIFS($F$45:$F$108,$K$45:$K$108,"="&amp;Z$145,$B$45:$B$108,"="&amp;$B150)+SUMIFS($F$45:$F$108,$J$45:$J$108,"="&amp;Z$145,$B$45:$B$108,"="&amp;$B150),"")</f>
        <v>0</v>
      </c>
      <c r="AA150" s="178">
        <f>IF('3f WHD'!AH$13&lt;&gt;"",SUMIFS($F$45:$F$108,$K$45:$K$108,"="&amp;AA$145,$B$45:$B$108,"="&amp;$B150)+SUMIFS($F$45:$F$108,$J$45:$J$108,"="&amp;AA$145,$B$45:$B$108,"="&amp;$B150),"")</f>
        <v>0</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f>IF('3f WHD'!AE$13&lt;&gt;"",SUMIFS($F$45:$F$108,$K$45:$K$108,"="&amp;X$145,$B$45:$B$108,"="&amp;$B151)+SUMIFS($F$45:$F$108,$J$45:$J$108,"="&amp;X$145,$B$45:$B$108,"="&amp;$B151),"")</f>
        <v>0</v>
      </c>
      <c r="Y151" s="178">
        <f>IF('3f WHD'!AF$13&lt;&gt;"",SUMIFS($F$45:$F$108,$K$45:$K$108,"="&amp;Y$145,$B$45:$B$108,"="&amp;$B151)+SUMIFS($F$45:$F$108,$J$45:$J$108,"="&amp;Y$145,$B$45:$B$108,"="&amp;$B151),"")</f>
        <v>0</v>
      </c>
      <c r="Z151" s="178">
        <f>IF('3f WHD'!AG$13&lt;&gt;"",SUMIFS($F$45:$F$108,$K$45:$K$108,"="&amp;Z$145,$B$45:$B$108,"="&amp;$B151)+SUMIFS($F$45:$F$108,$J$45:$J$108,"="&amp;Z$145,$B$45:$B$108,"="&amp;$B151),"")</f>
        <v>0</v>
      </c>
      <c r="AA151" s="178">
        <f>IF('3f WHD'!AH$13&lt;&gt;"",SUMIFS($F$45:$F$108,$K$45:$K$108,"="&amp;AA$145,$B$45:$B$108,"="&amp;$B151)+SUMIFS($F$45:$F$108,$J$45:$J$108,"="&amp;AA$145,$B$45:$B$108,"="&amp;$B151),"")</f>
        <v>0</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f>IF('3f WHD'!AE$13&lt;&gt;"",SUMIFS($F$45:$F$108,$K$45:$K$108,"="&amp;X$145,$B$45:$B$108,"="&amp;$B152)+SUMIFS($F$45:$F$108,$J$45:$J$108,"="&amp;X$145,$B$45:$B$108,"="&amp;$B152),"")</f>
        <v>0</v>
      </c>
      <c r="Y152" s="178">
        <f>IF('3f WHD'!AF$13&lt;&gt;"",SUMIFS($F$45:$F$108,$K$45:$K$108,"="&amp;Y$145,$B$45:$B$108,"="&amp;$B152)+SUMIFS($F$45:$F$108,$J$45:$J$108,"="&amp;Y$145,$B$45:$B$108,"="&amp;$B152),"")</f>
        <v>0</v>
      </c>
      <c r="Z152" s="178">
        <f>IF('3f WHD'!AG$13&lt;&gt;"",SUMIFS($F$45:$F$108,$K$45:$K$108,"="&amp;Z$145,$B$45:$B$108,"="&amp;$B152)+SUMIFS($F$45:$F$108,$J$45:$J$108,"="&amp;Z$145,$B$45:$B$108,"="&amp;$B152),"")</f>
        <v>0</v>
      </c>
      <c r="AA152" s="178">
        <f>IF('3f WHD'!AH$13&lt;&gt;"",SUMIFS($F$45:$F$108,$K$45:$K$108,"="&amp;AA$145,$B$45:$B$108,"="&amp;$B152)+SUMIFS($F$45:$F$108,$J$45:$J$108,"="&amp;AA$145,$B$45:$B$108,"="&amp;$B152),"")</f>
        <v>0</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f>IF('3f WHD'!AE$13&lt;&gt;"",SUMIFS($F$45:$F$108,$K$45:$K$108,"="&amp;X$145,$B$45:$B$108,"="&amp;$B153)+SUMIFS($F$45:$F$108,$J$45:$J$108,"="&amp;X$145,$B$45:$B$108,"="&amp;$B153),"")</f>
        <v>1447851898.6800001</v>
      </c>
      <c r="Y153" s="178">
        <f>IF('3f WHD'!AF$13&lt;&gt;"",SUMIFS($F$45:$F$108,$K$45:$K$108,"="&amp;Y$145,$B$45:$B$108,"="&amp;$B153)+SUMIFS($F$45:$F$108,$J$45:$J$108,"="&amp;Y$145,$B$45:$B$108,"="&amp;$B153),"")</f>
        <v>681593286</v>
      </c>
      <c r="Z153" s="178">
        <f>IF('3f WHD'!AG$13&lt;&gt;"",SUMIFS($F$45:$F$108,$K$45:$K$108,"="&amp;Z$145,$B$45:$B$108,"="&amp;$B153)+SUMIFS($F$45:$F$108,$J$45:$J$108,"="&amp;Z$145,$B$45:$B$108,"="&amp;$B153),"")</f>
        <v>681593286</v>
      </c>
      <c r="AA153" s="178">
        <f>IF('3f WHD'!AH$13&lt;&gt;"",SUMIFS($F$45:$F$108,$K$45:$K$108,"="&amp;AA$145,$B$45:$B$108,"="&amp;$B153)+SUMIFS($F$45:$F$108,$J$45:$J$108,"="&amp;AA$145,$B$45:$B$108,"="&amp;$B153),"")</f>
        <v>0</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f>IF('3f WHD'!AE$13&lt;&gt;"",SUMIFS($F$45:$F$108,$K$45:$K$108,"="&amp;X$145,$B$45:$B$108,"="&amp;$B154)+SUMIFS($F$45:$F$108,$J$45:$J$108,"="&amp;X$145,$B$45:$B$108,"="&amp;$B154),"")</f>
        <v>0</v>
      </c>
      <c r="Y154" s="178">
        <f>IF('3f WHD'!AF$13&lt;&gt;"",SUMIFS($F$45:$F$108,$K$45:$K$108,"="&amp;Y$145,$B$45:$B$108,"="&amp;$B154)+SUMIFS($F$45:$F$108,$J$45:$J$108,"="&amp;Y$145,$B$45:$B$108,"="&amp;$B154),"")</f>
        <v>955968334.42000008</v>
      </c>
      <c r="Z154" s="178">
        <f>IF('3f WHD'!AG$13&lt;&gt;"",SUMIFS($F$45:$F$108,$K$45:$K$108,"="&amp;Z$145,$B$45:$B$108,"="&amp;$B154)+SUMIFS($F$45:$F$108,$J$45:$J$108,"="&amp;Z$145,$B$45:$B$108,"="&amp;$B154),"")</f>
        <v>955968334.42000008</v>
      </c>
      <c r="AA154" s="178">
        <f>IF('3f WHD'!AH$13&lt;&gt;"",SUMIFS($F$45:$F$108,$K$45:$K$108,"="&amp;AA$145,$B$45:$B$108,"="&amp;$B154)+SUMIFS($F$45:$F$108,$J$45:$J$108,"="&amp;AA$145,$B$45:$B$108,"="&amp;$B154),"")</f>
        <v>1695271027.9700003</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f>IF('3f WHD'!AE$13&lt;&gt;"",SUMIFS($F$45:$F$108,$K$45:$K$108,"="&amp;X$145,$B$45:$B$108,"="&amp;$B155)+SUMIFS($F$45:$F$108,$J$45:$J$108,"="&amp;X$145,$B$45:$B$108,"="&amp;$B155),"")</f>
        <v>0</v>
      </c>
      <c r="Y155" s="178">
        <f>IF('3f WHD'!AF$13&lt;&gt;"",SUMIFS($F$45:$F$108,$K$45:$K$108,"="&amp;Y$145,$B$45:$B$108,"="&amp;$B155)+SUMIFS($F$45:$F$108,$J$45:$J$108,"="&amp;Y$145,$B$45:$B$108,"="&amp;$B155),"")</f>
        <v>0</v>
      </c>
      <c r="Z155" s="178">
        <f>IF('3f WHD'!AG$13&lt;&gt;"",SUMIFS($F$45:$F$108,$K$45:$K$108,"="&amp;Z$145,$B$45:$B$108,"="&amp;$B155)+SUMIFS($F$45:$F$108,$J$45:$J$108,"="&amp;Z$145,$B$45:$B$108,"="&amp;$B155),"")</f>
        <v>0</v>
      </c>
      <c r="AA155" s="178">
        <f>IF('3f WHD'!AH$13&lt;&gt;"",SUMIFS($F$45:$F$108,$K$45:$K$108,"="&amp;AA$145,$B$45:$B$108,"="&amp;$B155)+SUMIFS($F$45:$F$108,$J$45:$J$108,"="&amp;AA$145,$B$45:$B$108,"="&amp;$B155),"")</f>
        <v>0</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f>IF('3f WHD'!AE$13&lt;&gt;"",SUMIFS($F$45:$F$108,$K$45:$K$108,"="&amp;X$145,$B$45:$B$108,"="&amp;$B156)+SUMIFS($F$45:$F$108,$J$45:$J$108,"="&amp;X$145,$B$45:$B$108,"="&amp;$B156),"")</f>
        <v>0</v>
      </c>
      <c r="Y156" s="178">
        <f>IF('3f WHD'!AF$13&lt;&gt;"",SUMIFS($F$45:$F$108,$K$45:$K$108,"="&amp;Y$145,$B$45:$B$108,"="&amp;$B156)+SUMIFS($F$45:$F$108,$J$45:$J$108,"="&amp;Y$145,$B$45:$B$108,"="&amp;$B156),"")</f>
        <v>0</v>
      </c>
      <c r="Z156" s="178">
        <f>IF('3f WHD'!AG$13&lt;&gt;"",SUMIFS($F$45:$F$108,$K$45:$K$108,"="&amp;Z$145,$B$45:$B$108,"="&amp;$B156)+SUMIFS($F$45:$F$108,$J$45:$J$108,"="&amp;Z$145,$B$45:$B$108,"="&amp;$B156),"")</f>
        <v>0</v>
      </c>
      <c r="AA156" s="178">
        <f>IF('3f WHD'!AH$13&lt;&gt;"",SUMIFS($F$45:$F$108,$K$45:$K$108,"="&amp;AA$145,$B$45:$B$108,"="&amp;$B156)+SUMIFS($F$45:$F$108,$J$45:$J$108,"="&amp;AA$145,$B$45:$B$108,"="&amp;$B156),"")</f>
        <v>0</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f>IF('3f WHD'!AE$13&lt;&gt;"",SUMIFS($F$45:$F$108,$K$45:$K$108,"="&amp;X$145,$B$45:$B$108,"="&amp;$B157)+SUMIFS($F$45:$F$108,$J$45:$J$108,"="&amp;X$145,$B$45:$B$108,"="&amp;$B157),"")</f>
        <v>0</v>
      </c>
      <c r="Y157" s="178">
        <f>IF('3f WHD'!AF$13&lt;&gt;"",SUMIFS($F$45:$F$108,$K$45:$K$108,"="&amp;Y$145,$B$45:$B$108,"="&amp;$B157)+SUMIFS($F$45:$F$108,$J$45:$J$108,"="&amp;Y$145,$B$45:$B$108,"="&amp;$B157),"")</f>
        <v>0</v>
      </c>
      <c r="Z157" s="178">
        <f>IF('3f WHD'!AG$13&lt;&gt;"",SUMIFS($F$45:$F$108,$K$45:$K$108,"="&amp;Z$145,$B$45:$B$108,"="&amp;$B157)+SUMIFS($F$45:$F$108,$J$45:$J$108,"="&amp;Z$145,$B$45:$B$108,"="&amp;$B157),"")</f>
        <v>0</v>
      </c>
      <c r="AA157" s="178">
        <f>IF('3f WHD'!AH$13&lt;&gt;"",SUMIFS($F$45:$F$108,$K$45:$K$108,"="&amp;AA$145,$B$45:$B$108,"="&amp;$B157)+SUMIFS($F$45:$F$108,$J$45:$J$108,"="&amp;AA$145,$B$45:$B$108,"="&amp;$B157),"")</f>
        <v>0</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f>IF('3f WHD'!AE$13&lt;&gt;"",SUMIFS($F$45:$F$108,$K$45:$K$108,"="&amp;X$145,$B$45:$B$108,"="&amp;$B158)+SUMIFS($F$45:$F$108,$J$45:$J$108,"="&amp;X$145,$B$45:$B$108,"="&amp;$B158),"")</f>
        <v>0</v>
      </c>
      <c r="Y158" s="178">
        <f>IF('3f WHD'!AF$13&lt;&gt;"",SUMIFS($F$45:$F$108,$K$45:$K$108,"="&amp;Y$145,$B$45:$B$108,"="&amp;$B158)+SUMIFS($F$45:$F$108,$J$45:$J$108,"="&amp;Y$145,$B$45:$B$108,"="&amp;$B158),"")</f>
        <v>0</v>
      </c>
      <c r="Z158" s="178">
        <f>IF('3f WHD'!AG$13&lt;&gt;"",SUMIFS($F$45:$F$108,$K$45:$K$108,"="&amp;Z$145,$B$45:$B$108,"="&amp;$B158)+SUMIFS($F$45:$F$108,$J$45:$J$108,"="&amp;Z$145,$B$45:$B$108,"="&amp;$B158),"")</f>
        <v>0</v>
      </c>
      <c r="AA158" s="178">
        <f>IF('3f WHD'!AH$13&lt;&gt;"",SUMIFS($F$45:$F$108,$K$45:$K$108,"="&amp;AA$145,$B$45:$B$108,"="&amp;$B158)+SUMIFS($F$45:$F$108,$J$45:$J$108,"="&amp;AA$145,$B$45:$B$108,"="&amp;$B158),"")</f>
        <v>0</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f>IF('3f WHD'!AE$13&lt;&gt;"",SUMIFS($F$45:$F$108,$K$45:$K$108,"="&amp;X$145,$B$45:$B$108,"="&amp;$B159)+SUMIFS($F$45:$F$108,$J$45:$J$108,"="&amp;X$145,$B$45:$B$108,"="&amp;$B159),"")</f>
        <v>0</v>
      </c>
      <c r="Y159" s="178">
        <f>IF('3f WHD'!AF$13&lt;&gt;"",SUMIFS($F$45:$F$108,$K$45:$K$108,"="&amp;Y$145,$B$45:$B$108,"="&amp;$B159)+SUMIFS($F$45:$F$108,$J$45:$J$108,"="&amp;Y$145,$B$45:$B$108,"="&amp;$B159),"")</f>
        <v>0</v>
      </c>
      <c r="Z159" s="178">
        <f>IF('3f WHD'!AG$13&lt;&gt;"",SUMIFS($F$45:$F$108,$K$45:$K$108,"="&amp;Z$145,$B$45:$B$108,"="&amp;$B159)+SUMIFS($F$45:$F$108,$J$45:$J$108,"="&amp;Z$145,$B$45:$B$108,"="&amp;$B159),"")</f>
        <v>0</v>
      </c>
      <c r="AA159" s="178">
        <f>IF('3f WHD'!AH$13&lt;&gt;"",SUMIFS($F$45:$F$108,$K$45:$K$108,"="&amp;AA$145,$B$45:$B$108,"="&amp;$B159)+SUMIFS($F$45:$F$108,$J$45:$J$108,"="&amp;AA$145,$B$45:$B$108,"="&amp;$B159),"")</f>
        <v>0</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f>IF('3f WHD'!AE$13&lt;&gt;"",SUMIFS($F$45:$F$108,$K$45:$K$108,"="&amp;X$145,$B$45:$B$108,"="&amp;$B160)+SUMIFS($F$45:$F$108,$J$45:$J$108,"="&amp;X$145,$B$45:$B$108,"="&amp;$B160),"")</f>
        <v>0</v>
      </c>
      <c r="Y160" s="178">
        <f>IF('3f WHD'!AF$13&lt;&gt;"",SUMIFS($F$45:$F$108,$K$45:$K$108,"="&amp;Y$145,$B$45:$B$108,"="&amp;$B160)+SUMIFS($F$45:$F$108,$J$45:$J$108,"="&amp;Y$145,$B$45:$B$108,"="&amp;$B160),"")</f>
        <v>0</v>
      </c>
      <c r="Z160" s="178">
        <f>IF('3f WHD'!AG$13&lt;&gt;"",SUMIFS($F$45:$F$108,$K$45:$K$108,"="&amp;Z$145,$B$45:$B$108,"="&amp;$B160)+SUMIFS($F$45:$F$108,$J$45:$J$108,"="&amp;Z$145,$B$45:$B$108,"="&amp;$B160),"")</f>
        <v>0</v>
      </c>
      <c r="AA160" s="178">
        <f>IF('3f WHD'!AH$13&lt;&gt;"",SUMIFS($F$45:$F$108,$K$45:$K$108,"="&amp;AA$145,$B$45:$B$108,"="&amp;$B160)+SUMIFS($F$45:$F$108,$J$45:$J$108,"="&amp;AA$145,$B$45:$B$108,"="&amp;$B160),"")</f>
        <v>0</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f>IF('3f WHD'!AE$13&lt;&gt;"",SUMIFS($F$45:$F$108,$K$45:$K$108,"="&amp;X$145,$B$45:$B$108,"="&amp;$B161)+SUMIFS($F$45:$F$108,$J$45:$J$108,"="&amp;X$145,$B$45:$B$108,"="&amp;$B161),"")</f>
        <v>0</v>
      </c>
      <c r="Y161" s="178">
        <f>IF('3f WHD'!AF$13&lt;&gt;"",SUMIFS($F$45:$F$108,$K$45:$K$108,"="&amp;Y$145,$B$45:$B$108,"="&amp;$B161)+SUMIFS($F$45:$F$108,$J$45:$J$108,"="&amp;Y$145,$B$45:$B$108,"="&amp;$B161),"")</f>
        <v>0</v>
      </c>
      <c r="Z161" s="178">
        <f>IF('3f WHD'!AG$13&lt;&gt;"",SUMIFS($F$45:$F$108,$K$45:$K$108,"="&amp;Z$145,$B$45:$B$108,"="&amp;$B161)+SUMIFS($F$45:$F$108,$J$45:$J$108,"="&amp;Z$145,$B$45:$B$108,"="&amp;$B161),"")</f>
        <v>0</v>
      </c>
      <c r="AA161" s="178">
        <f>IF('3f WHD'!AH$13&lt;&gt;"",SUMIFS($F$45:$F$108,$K$45:$K$108,"="&amp;AA$145,$B$45:$B$108,"="&amp;$B161)+SUMIFS($F$45:$F$108,$J$45:$J$108,"="&amp;AA$145,$B$45:$B$108,"="&amp;$B161),"")</f>
        <v>0</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491" t="s">
        <v>438</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439</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6"/>
    </row>
    <row r="167" spans="1:51"/>
    <row r="168" spans="1:51" ht="24.75">
      <c r="B168" s="153"/>
      <c r="C168" s="153" t="s">
        <v>436</v>
      </c>
      <c r="D168" s="33" t="s">
        <v>98</v>
      </c>
      <c r="E168" s="33" t="s">
        <v>99</v>
      </c>
      <c r="F168" s="34" t="s">
        <v>100</v>
      </c>
      <c r="G168" s="33" t="s">
        <v>101</v>
      </c>
      <c r="H168" s="33" t="s">
        <v>102</v>
      </c>
      <c r="I168" s="155"/>
      <c r="J168" s="33" t="s">
        <v>103</v>
      </c>
      <c r="K168" s="29" t="s">
        <v>104</v>
      </c>
      <c r="L168" s="29" t="s">
        <v>105</v>
      </c>
      <c r="M168" s="35" t="s">
        <v>106</v>
      </c>
      <c r="N168" s="29" t="s">
        <v>107</v>
      </c>
      <c r="O168" s="29" t="s">
        <v>108</v>
      </c>
      <c r="P168" s="29" t="s">
        <v>109</v>
      </c>
      <c r="Q168" s="29" t="s">
        <v>110</v>
      </c>
      <c r="R168" s="155"/>
      <c r="S168" s="29" t="s">
        <v>111</v>
      </c>
      <c r="T168" s="29" t="s">
        <v>111</v>
      </c>
      <c r="U168" s="29" t="s">
        <v>112</v>
      </c>
      <c r="V168" s="29" t="s">
        <v>112</v>
      </c>
      <c r="W168" s="264" t="s">
        <v>113</v>
      </c>
      <c r="X168" s="264" t="s">
        <v>113</v>
      </c>
      <c r="Y168" s="265" t="s">
        <v>114</v>
      </c>
      <c r="Z168" s="263" t="s">
        <v>114</v>
      </c>
      <c r="AA168" s="263" t="s">
        <v>115</v>
      </c>
      <c r="AB168" s="263" t="s">
        <v>115</v>
      </c>
      <c r="AC168" s="263" t="s">
        <v>116</v>
      </c>
      <c r="AD168" s="263" t="s">
        <v>116</v>
      </c>
      <c r="AE168" s="263" t="s">
        <v>117</v>
      </c>
      <c r="AF168" s="263" t="s">
        <v>117</v>
      </c>
      <c r="AG168" s="263" t="s">
        <v>118</v>
      </c>
      <c r="AH168" s="263" t="s">
        <v>118</v>
      </c>
      <c r="AI168" s="263" t="s">
        <v>119</v>
      </c>
      <c r="AJ168" s="263" t="s">
        <v>119</v>
      </c>
      <c r="AK168" s="263" t="s">
        <v>120</v>
      </c>
      <c r="AL168" s="263" t="s">
        <v>120</v>
      </c>
      <c r="AM168" s="263" t="s">
        <v>121</v>
      </c>
      <c r="AN168" s="263" t="s">
        <v>121</v>
      </c>
      <c r="AO168" s="263" t="s">
        <v>122</v>
      </c>
      <c r="AP168" s="263" t="s">
        <v>122</v>
      </c>
      <c r="AQ168" s="263" t="s">
        <v>123</v>
      </c>
      <c r="AR168" s="263" t="s">
        <v>123</v>
      </c>
      <c r="AS168" s="263" t="s">
        <v>124</v>
      </c>
      <c r="AT168" s="263" t="s">
        <v>124</v>
      </c>
      <c r="AU168" s="263" t="s">
        <v>125</v>
      </c>
      <c r="AV168" s="263" t="s">
        <v>125</v>
      </c>
      <c r="AW168" s="263" t="s">
        <v>126</v>
      </c>
      <c r="AX168" s="263" t="s">
        <v>126</v>
      </c>
      <c r="AY168" s="263" t="s">
        <v>127</v>
      </c>
    </row>
    <row r="169" spans="1:51" ht="22.5">
      <c r="B169" s="153"/>
      <c r="C169" s="153" t="s">
        <v>436</v>
      </c>
      <c r="D169" s="33" t="s">
        <v>98</v>
      </c>
      <c r="E169" s="33" t="s">
        <v>99</v>
      </c>
      <c r="F169" s="34" t="s">
        <v>100</v>
      </c>
      <c r="G169" s="33" t="s">
        <v>101</v>
      </c>
      <c r="H169" s="33" t="s">
        <v>102</v>
      </c>
      <c r="I169" s="155"/>
      <c r="J169" s="33" t="s">
        <v>103</v>
      </c>
      <c r="K169" s="29" t="s">
        <v>104</v>
      </c>
      <c r="L169" s="29" t="s">
        <v>105</v>
      </c>
      <c r="M169" s="35" t="s">
        <v>106</v>
      </c>
      <c r="N169" s="29" t="s">
        <v>107</v>
      </c>
      <c r="O169" s="29" t="s">
        <v>108</v>
      </c>
      <c r="P169" s="29" t="s">
        <v>109</v>
      </c>
      <c r="Q169" s="29" t="s">
        <v>110</v>
      </c>
      <c r="R169" s="155"/>
      <c r="S169" s="29" t="s">
        <v>111</v>
      </c>
      <c r="T169" s="29" t="s">
        <v>128</v>
      </c>
      <c r="U169" s="29" t="s">
        <v>112</v>
      </c>
      <c r="V169" s="29" t="s">
        <v>129</v>
      </c>
      <c r="W169" s="29" t="s">
        <v>130</v>
      </c>
      <c r="X169" s="29" t="s">
        <v>131</v>
      </c>
      <c r="Y169" s="29" t="s">
        <v>132</v>
      </c>
      <c r="Z169" s="29" t="s">
        <v>133</v>
      </c>
      <c r="AA169" s="29" t="s">
        <v>134</v>
      </c>
      <c r="AB169" s="29" t="s">
        <v>135</v>
      </c>
      <c r="AC169" s="29" t="s">
        <v>136</v>
      </c>
      <c r="AD169" s="29" t="s">
        <v>137</v>
      </c>
      <c r="AE169" s="29" t="s">
        <v>138</v>
      </c>
      <c r="AF169" s="29" t="s">
        <v>139</v>
      </c>
      <c r="AG169" s="29" t="s">
        <v>140</v>
      </c>
      <c r="AH169" s="29" t="s">
        <v>141</v>
      </c>
      <c r="AI169" s="29" t="s">
        <v>142</v>
      </c>
      <c r="AJ169" s="29" t="s">
        <v>143</v>
      </c>
      <c r="AK169" s="29" t="s">
        <v>144</v>
      </c>
      <c r="AL169" s="29" t="s">
        <v>145</v>
      </c>
      <c r="AM169" s="29" t="s">
        <v>146</v>
      </c>
      <c r="AN169" s="29" t="s">
        <v>147</v>
      </c>
      <c r="AO169" s="29" t="s">
        <v>148</v>
      </c>
      <c r="AP169" s="29" t="s">
        <v>149</v>
      </c>
      <c r="AQ169" s="29" t="s">
        <v>150</v>
      </c>
      <c r="AR169" s="29" t="s">
        <v>151</v>
      </c>
      <c r="AS169" s="29" t="s">
        <v>152</v>
      </c>
      <c r="AT169" s="29" t="s">
        <v>153</v>
      </c>
      <c r="AU169" s="29" t="s">
        <v>154</v>
      </c>
      <c r="AV169" s="29" t="s">
        <v>155</v>
      </c>
      <c r="AW169" s="29" t="s">
        <v>156</v>
      </c>
      <c r="AX169" s="29" t="s">
        <v>157</v>
      </c>
      <c r="AY169" s="29" t="s">
        <v>158</v>
      </c>
    </row>
    <row r="170" spans="1:51" ht="67.5">
      <c r="B170" s="153" t="s">
        <v>440</v>
      </c>
      <c r="C170" s="179" t="s">
        <v>441</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1">
        <f>IF(D146="","",IF(D146&lt;&gt;0,SUMIF($B$117:$B$132,D$170,$E$117:$E$132)/SUMIF($B$117:$B$132,$B171,$E$117:$E$132),""))</f>
        <v>1.012</v>
      </c>
      <c r="E171" s="191">
        <f t="shared" ref="E171:H171" si="7">IF(E146="","",IF(E146&lt;&gt;0,SUMIF($B$117:$B$132,E$170,$E$117:$E$132)/SUMIF($B$117:$B$132,$B171,$E$117:$E$132),""))</f>
        <v>1.0372999999999999</v>
      </c>
      <c r="F171" s="191" t="str">
        <f t="shared" si="7"/>
        <v/>
      </c>
      <c r="G171" s="191" t="str">
        <f t="shared" si="7"/>
        <v/>
      </c>
      <c r="H171" s="191" t="str">
        <f t="shared" si="7"/>
        <v/>
      </c>
      <c r="I171" s="184"/>
      <c r="J171" s="191" t="str">
        <f>IF(J146="","",IF(J146&lt;&gt;0,SUMIF($B$117:$B$132,J$170,$E$117:$E$132)/SUMIF($B$117:$B$132,$B171,$E$117:$E$132),""))</f>
        <v/>
      </c>
      <c r="K171" s="191" t="str">
        <f t="shared" ref="K171:Q171" si="8">IF(K146="","",IF(K146&lt;&gt;0,SUMIF($B$117:$B$132,K$170,$E$117:$E$132)/SUMIF($B$117:$B$132,$B171,$E$117:$E$132),""))</f>
        <v/>
      </c>
      <c r="L171" s="191" t="str">
        <f t="shared" si="8"/>
        <v/>
      </c>
      <c r="M171" s="191" t="str">
        <f t="shared" si="8"/>
        <v/>
      </c>
      <c r="N171" s="191" t="str">
        <f t="shared" si="8"/>
        <v/>
      </c>
      <c r="O171" s="191" t="str">
        <f t="shared" si="8"/>
        <v/>
      </c>
      <c r="P171" s="191" t="str">
        <f t="shared" si="8"/>
        <v/>
      </c>
      <c r="Q171" s="191" t="str">
        <f t="shared" si="8"/>
        <v/>
      </c>
      <c r="R171" s="184"/>
      <c r="S171" s="191" t="str">
        <f>IF(T146="","",IF(T146&lt;&gt;0,SUMIF($B$117:$B$132,T$170,$E$117:$E$132)/SUMIF($B$117:$B$132,$B171,$E$117:$E$132),""))</f>
        <v/>
      </c>
      <c r="T171" s="191" t="str">
        <f>IF(T146="","",IF(T146&lt;&gt;0,SUMIF($B$117:$B$132,T$170,$E$117:$E$132)/SUMIF($B$117:$B$132,$B171,$E$117:$E$132),""))</f>
        <v/>
      </c>
      <c r="U171" s="191" t="str">
        <f>IF(V146="","",IF(V146&lt;&gt;0,SUMIF($B$117:$B$132,V$170,$E$117:$E$132)/SUMIF($B$117:$B$132,$B171,$E$117:$E$132),""))</f>
        <v/>
      </c>
      <c r="V171" s="191" t="str">
        <f>IF(V146="","",IF(V146&lt;&gt;0,SUMIF($B$117:$B$132,V$170,$E$117:$E$132)/SUMIF($B$117:$B$132,$B171,$E$117:$E$132),""))</f>
        <v/>
      </c>
      <c r="W171" s="191" t="str">
        <f t="shared" ref="V171:AY179" si="9">IF(W146="","",IF(W146&lt;&gt;0,SUMIF($B$117:$B$132,W$170,$E$117:$E$132)/SUMIF($B$117:$B$132,$B171,$E$117:$E$132),""))</f>
        <v/>
      </c>
      <c r="X171" s="191" t="str">
        <f t="shared" si="9"/>
        <v/>
      </c>
      <c r="Y171" s="191" t="str">
        <f t="shared" si="9"/>
        <v/>
      </c>
      <c r="Z171" s="191" t="str">
        <f t="shared" si="9"/>
        <v/>
      </c>
      <c r="AA171" s="191" t="str">
        <f t="shared" si="9"/>
        <v/>
      </c>
      <c r="AB171" s="191" t="str">
        <f t="shared" si="9"/>
        <v/>
      </c>
      <c r="AC171" s="191" t="str">
        <f t="shared" si="9"/>
        <v/>
      </c>
      <c r="AD171" s="191" t="str">
        <f t="shared" si="9"/>
        <v/>
      </c>
      <c r="AE171" s="191" t="str">
        <f t="shared" si="9"/>
        <v/>
      </c>
      <c r="AF171" s="191" t="str">
        <f t="shared" si="9"/>
        <v/>
      </c>
      <c r="AG171" s="191" t="str">
        <f t="shared" si="9"/>
        <v/>
      </c>
      <c r="AH171" s="191" t="str">
        <f t="shared" si="9"/>
        <v/>
      </c>
      <c r="AI171" s="191" t="str">
        <f t="shared" si="9"/>
        <v/>
      </c>
      <c r="AJ171" s="191" t="str">
        <f t="shared" si="9"/>
        <v/>
      </c>
      <c r="AK171" s="191" t="str">
        <f t="shared" si="9"/>
        <v/>
      </c>
      <c r="AL171" s="191" t="str">
        <f t="shared" si="9"/>
        <v/>
      </c>
      <c r="AM171" s="191" t="str">
        <f t="shared" si="9"/>
        <v/>
      </c>
      <c r="AN171" s="191" t="str">
        <f t="shared" si="9"/>
        <v/>
      </c>
      <c r="AO171" s="191" t="str">
        <f t="shared" si="9"/>
        <v/>
      </c>
      <c r="AP171" s="191" t="str">
        <f t="shared" si="9"/>
        <v/>
      </c>
      <c r="AQ171" s="191" t="str">
        <f t="shared" si="9"/>
        <v/>
      </c>
      <c r="AR171" s="191" t="str">
        <f t="shared" si="9"/>
        <v/>
      </c>
      <c r="AS171" s="191" t="str">
        <f t="shared" si="9"/>
        <v/>
      </c>
      <c r="AT171" s="191" t="str">
        <f t="shared" si="9"/>
        <v/>
      </c>
      <c r="AU171" s="191" t="str">
        <f t="shared" si="9"/>
        <v/>
      </c>
      <c r="AV171" s="191" t="str">
        <f t="shared" si="9"/>
        <v/>
      </c>
      <c r="AW171" s="191" t="str">
        <f t="shared" si="9"/>
        <v/>
      </c>
      <c r="AX171" s="191" t="str">
        <f t="shared" si="9"/>
        <v/>
      </c>
      <c r="AY171" s="191" t="str">
        <f t="shared" si="9"/>
        <v/>
      </c>
    </row>
    <row r="172" spans="1:51">
      <c r="B172" s="176">
        <v>7</v>
      </c>
      <c r="C172" s="176"/>
      <c r="D172" s="191" t="str">
        <f t="shared" ref="D172:H186" si="10">IF(D147="","",IF(D147&lt;&gt;0,SUMIF($B$117:$B$132,D$170,$E$117:$E$132)/SUMIF($B$117:$B$132,$B172,$E$117:$E$132),""))</f>
        <v/>
      </c>
      <c r="E172" s="191">
        <f t="shared" si="10"/>
        <v>1.0249999999999999</v>
      </c>
      <c r="F172" s="191">
        <f t="shared" si="10"/>
        <v>1.0249999999999999</v>
      </c>
      <c r="G172" s="191">
        <f t="shared" si="10"/>
        <v>1.0670249999999999</v>
      </c>
      <c r="H172" s="191" t="str">
        <f t="shared" si="10"/>
        <v/>
      </c>
      <c r="I172" s="184"/>
      <c r="J172" s="191" t="str">
        <f t="shared" ref="J172:Q186" si="11">IF(J147="","",IF(J147&lt;&gt;0,SUMIF($B$117:$B$132,J$170,$E$117:$E$132)/SUMIF($B$117:$B$132,$B172,$E$117:$E$132),""))</f>
        <v/>
      </c>
      <c r="K172" s="191" t="str">
        <f t="shared" si="11"/>
        <v/>
      </c>
      <c r="L172" s="191" t="str">
        <f t="shared" si="11"/>
        <v/>
      </c>
      <c r="M172" s="191" t="str">
        <f t="shared" si="11"/>
        <v/>
      </c>
      <c r="N172" s="191" t="str">
        <f t="shared" si="11"/>
        <v/>
      </c>
      <c r="O172" s="191" t="str">
        <f t="shared" si="11"/>
        <v/>
      </c>
      <c r="P172" s="191" t="str">
        <f t="shared" si="11"/>
        <v/>
      </c>
      <c r="Q172" s="191" t="str">
        <f t="shared" si="11"/>
        <v/>
      </c>
      <c r="R172" s="184"/>
      <c r="S172" s="191" t="str">
        <f t="shared" ref="S172:S186" si="12">IF(T147="","",IF(T147&lt;&gt;0,SUMIF($B$117:$B$132,T$170,$E$117:$E$132)/SUMIF($B$117:$B$132,$B172,$E$117:$E$132),""))</f>
        <v/>
      </c>
      <c r="T172" s="191" t="str">
        <f t="shared" ref="T172:AJ186" si="13">IF(T147="","",IF(T147&lt;&gt;0,SUMIF($B$117:$B$132,T$170,$E$117:$E$132)/SUMIF($B$117:$B$132,$B172,$E$117:$E$132),""))</f>
        <v/>
      </c>
      <c r="U172" s="191" t="str">
        <f t="shared" ref="U172:U185" si="14">IF(V147="","",IF(V147&lt;&gt;0,SUMIF($B$117:$B$132,V$170,$E$117:$E$132)/SUMIF($B$117:$B$132,$B172,$E$117:$E$132),""))</f>
        <v/>
      </c>
      <c r="V172" s="191" t="str">
        <f t="shared" si="13"/>
        <v/>
      </c>
      <c r="W172" s="191" t="str">
        <f t="shared" si="13"/>
        <v/>
      </c>
      <c r="X172" s="191" t="str">
        <f t="shared" si="13"/>
        <v/>
      </c>
      <c r="Y172" s="191" t="str">
        <f t="shared" si="13"/>
        <v/>
      </c>
      <c r="Z172" s="191" t="str">
        <f t="shared" si="13"/>
        <v/>
      </c>
      <c r="AA172" s="191" t="str">
        <f t="shared" si="13"/>
        <v/>
      </c>
      <c r="AB172" s="191" t="str">
        <f t="shared" si="13"/>
        <v/>
      </c>
      <c r="AC172" s="191" t="str">
        <f t="shared" si="13"/>
        <v/>
      </c>
      <c r="AD172" s="191" t="str">
        <f t="shared" si="13"/>
        <v/>
      </c>
      <c r="AE172" s="191" t="str">
        <f t="shared" si="13"/>
        <v/>
      </c>
      <c r="AF172" s="191" t="str">
        <f t="shared" si="13"/>
        <v/>
      </c>
      <c r="AG172" s="191" t="str">
        <f t="shared" si="13"/>
        <v/>
      </c>
      <c r="AH172" s="191" t="str">
        <f t="shared" si="13"/>
        <v/>
      </c>
      <c r="AI172" s="191" t="str">
        <f t="shared" si="13"/>
        <v/>
      </c>
      <c r="AJ172" s="191" t="str">
        <f t="shared" si="13"/>
        <v/>
      </c>
      <c r="AK172" s="191" t="str">
        <f t="shared" si="9"/>
        <v/>
      </c>
      <c r="AL172" s="191" t="str">
        <f t="shared" si="9"/>
        <v/>
      </c>
      <c r="AM172" s="191" t="str">
        <f t="shared" si="9"/>
        <v/>
      </c>
      <c r="AN172" s="191" t="str">
        <f t="shared" si="9"/>
        <v/>
      </c>
      <c r="AO172" s="191" t="str">
        <f t="shared" si="9"/>
        <v/>
      </c>
      <c r="AP172" s="191" t="str">
        <f t="shared" si="9"/>
        <v/>
      </c>
      <c r="AQ172" s="191" t="str">
        <f t="shared" si="9"/>
        <v/>
      </c>
      <c r="AR172" s="191" t="str">
        <f t="shared" si="9"/>
        <v/>
      </c>
      <c r="AS172" s="191" t="str">
        <f t="shared" si="9"/>
        <v/>
      </c>
      <c r="AT172" s="191" t="str">
        <f t="shared" si="9"/>
        <v/>
      </c>
      <c r="AU172" s="191" t="str">
        <f t="shared" si="9"/>
        <v/>
      </c>
      <c r="AV172" s="191" t="str">
        <f t="shared" si="9"/>
        <v/>
      </c>
      <c r="AW172" s="191" t="str">
        <f t="shared" si="9"/>
        <v/>
      </c>
      <c r="AX172" s="191" t="str">
        <f t="shared" si="9"/>
        <v/>
      </c>
      <c r="AY172" s="191" t="str">
        <f t="shared" si="9"/>
        <v/>
      </c>
    </row>
    <row r="173" spans="1:51">
      <c r="B173" s="176">
        <v>8</v>
      </c>
      <c r="C173" s="176"/>
      <c r="D173" s="191" t="str">
        <f t="shared" si="10"/>
        <v/>
      </c>
      <c r="E173" s="191" t="str">
        <f t="shared" si="10"/>
        <v/>
      </c>
      <c r="F173" s="191" t="str">
        <f t="shared" si="10"/>
        <v/>
      </c>
      <c r="G173" s="191">
        <f t="shared" si="10"/>
        <v>1.0409999999999999</v>
      </c>
      <c r="H173" s="191">
        <f t="shared" si="10"/>
        <v>1.0409999999999999</v>
      </c>
      <c r="I173" s="184"/>
      <c r="J173" s="191">
        <f t="shared" si="11"/>
        <v>1.0409999999999999</v>
      </c>
      <c r="K173" s="191">
        <f t="shared" si="11"/>
        <v>1.0691069999999998</v>
      </c>
      <c r="L173" s="191" t="str">
        <f t="shared" si="11"/>
        <v/>
      </c>
      <c r="M173" s="191" t="str">
        <f t="shared" si="11"/>
        <v/>
      </c>
      <c r="N173" s="191" t="str">
        <f t="shared" si="11"/>
        <v/>
      </c>
      <c r="O173" s="191" t="str">
        <f t="shared" si="11"/>
        <v/>
      </c>
      <c r="P173" s="191" t="str">
        <f t="shared" si="11"/>
        <v/>
      </c>
      <c r="Q173" s="191" t="str">
        <f t="shared" si="11"/>
        <v/>
      </c>
      <c r="R173" s="184"/>
      <c r="S173" s="191" t="str">
        <f t="shared" si="12"/>
        <v/>
      </c>
      <c r="T173" s="191" t="str">
        <f t="shared" si="13"/>
        <v/>
      </c>
      <c r="U173" s="191" t="str">
        <f t="shared" si="14"/>
        <v/>
      </c>
      <c r="V173" s="191" t="str">
        <f t="shared" si="9"/>
        <v/>
      </c>
      <c r="W173" s="191" t="str">
        <f t="shared" si="9"/>
        <v/>
      </c>
      <c r="X173" s="191" t="str">
        <f t="shared" si="9"/>
        <v/>
      </c>
      <c r="Y173" s="191" t="str">
        <f t="shared" si="9"/>
        <v/>
      </c>
      <c r="Z173" s="191" t="str">
        <f t="shared" si="9"/>
        <v/>
      </c>
      <c r="AA173" s="191" t="str">
        <f t="shared" si="9"/>
        <v/>
      </c>
      <c r="AB173" s="191" t="str">
        <f t="shared" si="9"/>
        <v/>
      </c>
      <c r="AC173" s="191" t="str">
        <f t="shared" si="9"/>
        <v/>
      </c>
      <c r="AD173" s="191" t="str">
        <f t="shared" si="9"/>
        <v/>
      </c>
      <c r="AE173" s="191" t="str">
        <f t="shared" si="9"/>
        <v/>
      </c>
      <c r="AF173" s="191" t="str">
        <f t="shared" si="9"/>
        <v/>
      </c>
      <c r="AG173" s="191" t="str">
        <f t="shared" si="9"/>
        <v/>
      </c>
      <c r="AH173" s="191" t="str">
        <f t="shared" si="9"/>
        <v/>
      </c>
      <c r="AI173" s="191" t="str">
        <f t="shared" si="9"/>
        <v/>
      </c>
      <c r="AJ173" s="191" t="str">
        <f t="shared" si="9"/>
        <v/>
      </c>
      <c r="AK173" s="191" t="str">
        <f t="shared" si="9"/>
        <v/>
      </c>
      <c r="AL173" s="191" t="str">
        <f t="shared" si="9"/>
        <v/>
      </c>
      <c r="AM173" s="191" t="str">
        <f t="shared" si="9"/>
        <v/>
      </c>
      <c r="AN173" s="191" t="str">
        <f t="shared" si="9"/>
        <v/>
      </c>
      <c r="AO173" s="191" t="str">
        <f t="shared" si="9"/>
        <v/>
      </c>
      <c r="AP173" s="191" t="str">
        <f t="shared" si="9"/>
        <v/>
      </c>
      <c r="AQ173" s="191" t="str">
        <f t="shared" si="9"/>
        <v/>
      </c>
      <c r="AR173" s="191" t="str">
        <f t="shared" si="9"/>
        <v/>
      </c>
      <c r="AS173" s="191" t="str">
        <f t="shared" si="9"/>
        <v/>
      </c>
      <c r="AT173" s="191" t="str">
        <f t="shared" si="9"/>
        <v/>
      </c>
      <c r="AU173" s="191" t="str">
        <f t="shared" si="9"/>
        <v/>
      </c>
      <c r="AV173" s="191" t="str">
        <f t="shared" si="9"/>
        <v/>
      </c>
      <c r="AW173" s="191" t="str">
        <f t="shared" si="9"/>
        <v/>
      </c>
      <c r="AX173" s="191" t="str">
        <f t="shared" si="9"/>
        <v/>
      </c>
      <c r="AY173" s="191" t="str">
        <f t="shared" si="9"/>
        <v/>
      </c>
    </row>
    <row r="174" spans="1:51">
      <c r="B174" s="176">
        <v>9</v>
      </c>
      <c r="C174" s="176"/>
      <c r="D174" s="191" t="str">
        <f t="shared" si="10"/>
        <v/>
      </c>
      <c r="E174" s="191" t="str">
        <f t="shared" si="10"/>
        <v/>
      </c>
      <c r="F174" s="191" t="str">
        <f t="shared" si="10"/>
        <v/>
      </c>
      <c r="G174" s="191" t="str">
        <f t="shared" si="10"/>
        <v/>
      </c>
      <c r="H174" s="191" t="str">
        <f t="shared" si="10"/>
        <v/>
      </c>
      <c r="I174" s="184"/>
      <c r="J174" s="191" t="str">
        <f t="shared" si="11"/>
        <v/>
      </c>
      <c r="K174" s="191">
        <f t="shared" si="11"/>
        <v>1.0269999999999999</v>
      </c>
      <c r="L174" s="191">
        <f t="shared" si="11"/>
        <v>1.0269999999999999</v>
      </c>
      <c r="M174" s="191">
        <f t="shared" si="11"/>
        <v>1.0495939999999999</v>
      </c>
      <c r="N174" s="191" t="str">
        <f t="shared" si="11"/>
        <v/>
      </c>
      <c r="O174" s="191" t="str">
        <f t="shared" si="11"/>
        <v/>
      </c>
      <c r="P174" s="191" t="str">
        <f t="shared" si="11"/>
        <v/>
      </c>
      <c r="Q174" s="191" t="str">
        <f t="shared" si="11"/>
        <v/>
      </c>
      <c r="R174" s="184"/>
      <c r="S174" s="191" t="str">
        <f t="shared" si="12"/>
        <v/>
      </c>
      <c r="T174" s="191" t="str">
        <f t="shared" si="13"/>
        <v/>
      </c>
      <c r="U174" s="191" t="str">
        <f t="shared" si="14"/>
        <v/>
      </c>
      <c r="V174" s="191" t="str">
        <f t="shared" si="9"/>
        <v/>
      </c>
      <c r="W174" s="191" t="str">
        <f t="shared" si="9"/>
        <v/>
      </c>
      <c r="X174" s="191" t="str">
        <f t="shared" si="9"/>
        <v/>
      </c>
      <c r="Y174" s="191" t="str">
        <f t="shared" si="9"/>
        <v/>
      </c>
      <c r="Z174" s="191" t="str">
        <f t="shared" si="9"/>
        <v/>
      </c>
      <c r="AA174" s="191" t="str">
        <f t="shared" si="9"/>
        <v/>
      </c>
      <c r="AB174" s="191" t="str">
        <f t="shared" si="9"/>
        <v/>
      </c>
      <c r="AC174" s="191" t="str">
        <f t="shared" si="9"/>
        <v/>
      </c>
      <c r="AD174" s="191" t="str">
        <f t="shared" si="9"/>
        <v/>
      </c>
      <c r="AE174" s="191" t="str">
        <f t="shared" si="9"/>
        <v/>
      </c>
      <c r="AF174" s="191" t="str">
        <f t="shared" si="9"/>
        <v/>
      </c>
      <c r="AG174" s="191" t="str">
        <f t="shared" si="9"/>
        <v/>
      </c>
      <c r="AH174" s="191" t="str">
        <f t="shared" si="9"/>
        <v/>
      </c>
      <c r="AI174" s="191" t="str">
        <f t="shared" si="9"/>
        <v/>
      </c>
      <c r="AJ174" s="191" t="str">
        <f t="shared" si="9"/>
        <v/>
      </c>
      <c r="AK174" s="191" t="str">
        <f t="shared" si="9"/>
        <v/>
      </c>
      <c r="AL174" s="191" t="str">
        <f t="shared" si="9"/>
        <v/>
      </c>
      <c r="AM174" s="191" t="str">
        <f t="shared" si="9"/>
        <v/>
      </c>
      <c r="AN174" s="191" t="str">
        <f t="shared" si="9"/>
        <v/>
      </c>
      <c r="AO174" s="191" t="str">
        <f t="shared" si="9"/>
        <v/>
      </c>
      <c r="AP174" s="191" t="str">
        <f t="shared" si="9"/>
        <v/>
      </c>
      <c r="AQ174" s="191" t="str">
        <f t="shared" si="9"/>
        <v/>
      </c>
      <c r="AR174" s="191" t="str">
        <f t="shared" si="9"/>
        <v/>
      </c>
      <c r="AS174" s="191" t="str">
        <f t="shared" si="9"/>
        <v/>
      </c>
      <c r="AT174" s="191" t="str">
        <f t="shared" si="9"/>
        <v/>
      </c>
      <c r="AU174" s="191" t="str">
        <f t="shared" si="9"/>
        <v/>
      </c>
      <c r="AV174" s="191" t="str">
        <f t="shared" si="9"/>
        <v/>
      </c>
      <c r="AW174" s="191" t="str">
        <f t="shared" si="9"/>
        <v/>
      </c>
      <c r="AX174" s="191" t="str">
        <f t="shared" si="9"/>
        <v/>
      </c>
      <c r="AY174" s="191" t="str">
        <f t="shared" si="9"/>
        <v/>
      </c>
    </row>
    <row r="175" spans="1:51">
      <c r="B175" s="176">
        <v>10</v>
      </c>
      <c r="C175" s="176"/>
      <c r="D175" s="191" t="str">
        <f t="shared" si="10"/>
        <v/>
      </c>
      <c r="E175" s="191" t="str">
        <f t="shared" si="10"/>
        <v/>
      </c>
      <c r="F175" s="191" t="str">
        <f t="shared" si="10"/>
        <v/>
      </c>
      <c r="G175" s="191" t="str">
        <f t="shared" si="10"/>
        <v/>
      </c>
      <c r="H175" s="191" t="str">
        <f t="shared" si="10"/>
        <v/>
      </c>
      <c r="I175" s="184"/>
      <c r="J175" s="191" t="str">
        <f t="shared" si="11"/>
        <v/>
      </c>
      <c r="K175" s="191" t="str">
        <f t="shared" si="11"/>
        <v/>
      </c>
      <c r="L175" s="191" t="str">
        <f t="shared" si="11"/>
        <v/>
      </c>
      <c r="M175" s="191">
        <f t="shared" si="11"/>
        <v>1.022</v>
      </c>
      <c r="N175" s="191">
        <f t="shared" si="11"/>
        <v>1.022</v>
      </c>
      <c r="O175" s="191">
        <f t="shared" si="11"/>
        <v>1.0342640000000001</v>
      </c>
      <c r="P175" s="191" t="str">
        <f t="shared" si="11"/>
        <v/>
      </c>
      <c r="Q175" s="191" t="str">
        <f t="shared" si="11"/>
        <v/>
      </c>
      <c r="R175" s="184"/>
      <c r="S175" s="191" t="str">
        <f t="shared" si="12"/>
        <v/>
      </c>
      <c r="T175" s="191" t="str">
        <f t="shared" si="13"/>
        <v/>
      </c>
      <c r="U175" s="191" t="str">
        <f t="shared" si="14"/>
        <v/>
      </c>
      <c r="V175" s="191" t="str">
        <f t="shared" si="9"/>
        <v/>
      </c>
      <c r="W175" s="191" t="str">
        <f t="shared" si="9"/>
        <v/>
      </c>
      <c r="X175" s="191" t="str">
        <f t="shared" si="9"/>
        <v/>
      </c>
      <c r="Y175" s="191" t="str">
        <f t="shared" si="9"/>
        <v/>
      </c>
      <c r="Z175" s="191" t="str">
        <f t="shared" si="9"/>
        <v/>
      </c>
      <c r="AA175" s="191" t="str">
        <f t="shared" si="9"/>
        <v/>
      </c>
      <c r="AB175" s="191" t="str">
        <f t="shared" si="9"/>
        <v/>
      </c>
      <c r="AC175" s="191" t="str">
        <f t="shared" si="9"/>
        <v/>
      </c>
      <c r="AD175" s="191" t="str">
        <f t="shared" si="9"/>
        <v/>
      </c>
      <c r="AE175" s="191" t="str">
        <f t="shared" si="9"/>
        <v/>
      </c>
      <c r="AF175" s="191" t="str">
        <f t="shared" si="9"/>
        <v/>
      </c>
      <c r="AG175" s="191" t="str">
        <f t="shared" si="9"/>
        <v/>
      </c>
      <c r="AH175" s="191" t="str">
        <f t="shared" si="9"/>
        <v/>
      </c>
      <c r="AI175" s="191" t="str">
        <f t="shared" si="9"/>
        <v/>
      </c>
      <c r="AJ175" s="191" t="str">
        <f t="shared" si="9"/>
        <v/>
      </c>
      <c r="AK175" s="191" t="str">
        <f t="shared" si="9"/>
        <v/>
      </c>
      <c r="AL175" s="191" t="str">
        <f t="shared" si="9"/>
        <v/>
      </c>
      <c r="AM175" s="191" t="str">
        <f t="shared" si="9"/>
        <v/>
      </c>
      <c r="AN175" s="191" t="str">
        <f t="shared" si="9"/>
        <v/>
      </c>
      <c r="AO175" s="191" t="str">
        <f t="shared" si="9"/>
        <v/>
      </c>
      <c r="AP175" s="191" t="str">
        <f t="shared" si="9"/>
        <v/>
      </c>
      <c r="AQ175" s="191" t="str">
        <f t="shared" si="9"/>
        <v/>
      </c>
      <c r="AR175" s="191" t="str">
        <f t="shared" si="9"/>
        <v/>
      </c>
      <c r="AS175" s="191" t="str">
        <f t="shared" si="9"/>
        <v/>
      </c>
      <c r="AT175" s="191" t="str">
        <f t="shared" si="9"/>
        <v/>
      </c>
      <c r="AU175" s="191" t="str">
        <f t="shared" si="9"/>
        <v/>
      </c>
      <c r="AV175" s="191" t="str">
        <f t="shared" si="9"/>
        <v/>
      </c>
      <c r="AW175" s="191" t="str">
        <f t="shared" si="9"/>
        <v/>
      </c>
      <c r="AX175" s="191" t="str">
        <f t="shared" si="9"/>
        <v/>
      </c>
      <c r="AY175" s="191" t="str">
        <f t="shared" si="9"/>
        <v/>
      </c>
    </row>
    <row r="176" spans="1:51">
      <c r="B176" s="176">
        <v>11</v>
      </c>
      <c r="C176" s="176"/>
      <c r="D176" s="191" t="str">
        <f t="shared" si="10"/>
        <v/>
      </c>
      <c r="E176" s="191" t="str">
        <f t="shared" si="10"/>
        <v/>
      </c>
      <c r="F176" s="191" t="str">
        <f t="shared" si="10"/>
        <v/>
      </c>
      <c r="G176" s="191" t="str">
        <f t="shared" si="10"/>
        <v/>
      </c>
      <c r="H176" s="191" t="str">
        <f t="shared" si="10"/>
        <v/>
      </c>
      <c r="I176" s="184"/>
      <c r="J176" s="191" t="str">
        <f t="shared" si="11"/>
        <v/>
      </c>
      <c r="K176" s="191" t="str">
        <f t="shared" si="11"/>
        <v/>
      </c>
      <c r="L176" s="191" t="str">
        <f t="shared" si="11"/>
        <v/>
      </c>
      <c r="M176" s="191" t="str">
        <f t="shared" si="11"/>
        <v/>
      </c>
      <c r="N176" s="191" t="str">
        <f t="shared" si="11"/>
        <v/>
      </c>
      <c r="O176" s="191">
        <f t="shared" si="11"/>
        <v>1.012</v>
      </c>
      <c r="P176" s="191">
        <f t="shared" si="11"/>
        <v>1.012</v>
      </c>
      <c r="Q176" s="191">
        <f t="shared" si="11"/>
        <v>1.0878999999999999</v>
      </c>
      <c r="R176" s="184"/>
      <c r="S176" s="191" t="str">
        <f t="shared" si="12"/>
        <v/>
      </c>
      <c r="T176" s="191" t="str">
        <f t="shared" si="13"/>
        <v/>
      </c>
      <c r="U176" s="191" t="str">
        <f t="shared" si="14"/>
        <v/>
      </c>
      <c r="V176" s="191" t="str">
        <f t="shared" si="9"/>
        <v/>
      </c>
      <c r="W176" s="191" t="str">
        <f t="shared" si="9"/>
        <v/>
      </c>
      <c r="X176" s="191" t="str">
        <f t="shared" si="9"/>
        <v/>
      </c>
      <c r="Y176" s="191" t="str">
        <f t="shared" si="9"/>
        <v/>
      </c>
      <c r="Z176" s="191" t="str">
        <f t="shared" si="9"/>
        <v/>
      </c>
      <c r="AA176" s="191" t="str">
        <f t="shared" si="9"/>
        <v/>
      </c>
      <c r="AB176" s="191" t="str">
        <f t="shared" si="9"/>
        <v/>
      </c>
      <c r="AC176" s="191" t="str">
        <f t="shared" si="9"/>
        <v/>
      </c>
      <c r="AD176" s="191" t="str">
        <f t="shared" si="9"/>
        <v/>
      </c>
      <c r="AE176" s="191" t="str">
        <f t="shared" si="9"/>
        <v/>
      </c>
      <c r="AF176" s="191" t="str">
        <f t="shared" si="9"/>
        <v/>
      </c>
      <c r="AG176" s="191" t="str">
        <f t="shared" si="9"/>
        <v/>
      </c>
      <c r="AH176" s="191" t="str">
        <f t="shared" si="9"/>
        <v/>
      </c>
      <c r="AI176" s="191" t="str">
        <f t="shared" si="9"/>
        <v/>
      </c>
      <c r="AJ176" s="191" t="str">
        <f t="shared" si="9"/>
        <v/>
      </c>
      <c r="AK176" s="191" t="str">
        <f t="shared" si="9"/>
        <v/>
      </c>
      <c r="AL176" s="191" t="str">
        <f t="shared" si="9"/>
        <v/>
      </c>
      <c r="AM176" s="191" t="str">
        <f t="shared" si="9"/>
        <v/>
      </c>
      <c r="AN176" s="191" t="str">
        <f t="shared" si="9"/>
        <v/>
      </c>
      <c r="AO176" s="191" t="str">
        <f t="shared" si="9"/>
        <v/>
      </c>
      <c r="AP176" s="191" t="str">
        <f t="shared" si="9"/>
        <v/>
      </c>
      <c r="AQ176" s="191" t="str">
        <f t="shared" si="9"/>
        <v/>
      </c>
      <c r="AR176" s="191" t="str">
        <f t="shared" si="9"/>
        <v/>
      </c>
      <c r="AS176" s="191" t="str">
        <f t="shared" si="9"/>
        <v/>
      </c>
      <c r="AT176" s="191" t="str">
        <f t="shared" si="9"/>
        <v/>
      </c>
      <c r="AU176" s="191" t="str">
        <f t="shared" si="9"/>
        <v/>
      </c>
      <c r="AV176" s="191" t="str">
        <f t="shared" si="9"/>
        <v/>
      </c>
      <c r="AW176" s="191" t="str">
        <f t="shared" si="9"/>
        <v/>
      </c>
      <c r="AX176" s="191" t="str">
        <f t="shared" si="9"/>
        <v/>
      </c>
      <c r="AY176" s="191" t="str">
        <f t="shared" si="9"/>
        <v/>
      </c>
    </row>
    <row r="177" spans="1:51">
      <c r="B177" s="176">
        <v>12</v>
      </c>
      <c r="C177" s="176"/>
      <c r="D177" s="191" t="str">
        <f t="shared" si="10"/>
        <v/>
      </c>
      <c r="E177" s="191" t="str">
        <f t="shared" si="10"/>
        <v/>
      </c>
      <c r="F177" s="191" t="str">
        <f t="shared" si="10"/>
        <v/>
      </c>
      <c r="G177" s="191" t="str">
        <f t="shared" si="10"/>
        <v/>
      </c>
      <c r="H177" s="191" t="str">
        <f t="shared" si="10"/>
        <v/>
      </c>
      <c r="I177" s="184"/>
      <c r="J177" s="191" t="str">
        <f t="shared" si="11"/>
        <v/>
      </c>
      <c r="K177" s="191" t="str">
        <f t="shared" si="11"/>
        <v/>
      </c>
      <c r="L177" s="191" t="str">
        <f t="shared" si="11"/>
        <v/>
      </c>
      <c r="M177" s="191" t="str">
        <f t="shared" si="11"/>
        <v/>
      </c>
      <c r="N177" s="191" t="str">
        <f t="shared" si="11"/>
        <v/>
      </c>
      <c r="O177" s="191" t="str">
        <f t="shared" si="11"/>
        <v/>
      </c>
      <c r="P177" s="191" t="str">
        <f t="shared" si="11"/>
        <v/>
      </c>
      <c r="Q177" s="191">
        <f t="shared" si="11"/>
        <v>1.075</v>
      </c>
      <c r="R177" s="184"/>
      <c r="S177" s="191">
        <f t="shared" si="12"/>
        <v>1.075</v>
      </c>
      <c r="T177" s="191">
        <f t="shared" si="13"/>
        <v>1.075</v>
      </c>
      <c r="U177" s="191">
        <f t="shared" si="14"/>
        <v>1.2190499999999997</v>
      </c>
      <c r="V177" s="191">
        <f t="shared" si="9"/>
        <v>1.2190499999999997</v>
      </c>
      <c r="W177" s="191" t="str">
        <f t="shared" si="9"/>
        <v/>
      </c>
      <c r="X177" s="191" t="str">
        <f t="shared" si="9"/>
        <v/>
      </c>
      <c r="Y177" s="191" t="str">
        <f t="shared" si="9"/>
        <v/>
      </c>
      <c r="Z177" s="191" t="str">
        <f t="shared" si="9"/>
        <v/>
      </c>
      <c r="AA177" s="191" t="str">
        <f t="shared" si="9"/>
        <v/>
      </c>
      <c r="AB177" s="191" t="str">
        <f t="shared" si="9"/>
        <v/>
      </c>
      <c r="AC177" s="191" t="str">
        <f t="shared" si="9"/>
        <v/>
      </c>
      <c r="AD177" s="191" t="str">
        <f t="shared" si="9"/>
        <v/>
      </c>
      <c r="AE177" s="191" t="str">
        <f t="shared" si="9"/>
        <v/>
      </c>
      <c r="AF177" s="191" t="str">
        <f t="shared" si="9"/>
        <v/>
      </c>
      <c r="AG177" s="191" t="str">
        <f t="shared" si="9"/>
        <v/>
      </c>
      <c r="AH177" s="191" t="str">
        <f t="shared" si="9"/>
        <v/>
      </c>
      <c r="AI177" s="191" t="str">
        <f t="shared" si="9"/>
        <v/>
      </c>
      <c r="AJ177" s="191" t="str">
        <f t="shared" si="9"/>
        <v/>
      </c>
      <c r="AK177" s="191" t="str">
        <f t="shared" si="9"/>
        <v/>
      </c>
      <c r="AL177" s="191" t="str">
        <f t="shared" si="9"/>
        <v/>
      </c>
      <c r="AM177" s="191" t="str">
        <f t="shared" si="9"/>
        <v/>
      </c>
      <c r="AN177" s="191" t="str">
        <f t="shared" si="9"/>
        <v/>
      </c>
      <c r="AO177" s="191" t="str">
        <f t="shared" si="9"/>
        <v/>
      </c>
      <c r="AP177" s="191" t="str">
        <f t="shared" si="9"/>
        <v/>
      </c>
      <c r="AQ177" s="191" t="str">
        <f t="shared" si="9"/>
        <v/>
      </c>
      <c r="AR177" s="191" t="str">
        <f t="shared" si="9"/>
        <v/>
      </c>
      <c r="AS177" s="191" t="str">
        <f t="shared" si="9"/>
        <v/>
      </c>
      <c r="AT177" s="191" t="str">
        <f t="shared" si="9"/>
        <v/>
      </c>
      <c r="AU177" s="191" t="str">
        <f t="shared" si="9"/>
        <v/>
      </c>
      <c r="AV177" s="191" t="str">
        <f t="shared" si="9"/>
        <v/>
      </c>
      <c r="AW177" s="191" t="str">
        <f t="shared" si="9"/>
        <v/>
      </c>
      <c r="AX177" s="191" t="str">
        <f t="shared" si="9"/>
        <v/>
      </c>
      <c r="AY177" s="191" t="str">
        <f t="shared" si="9"/>
        <v/>
      </c>
    </row>
    <row r="178" spans="1:51">
      <c r="B178" s="176">
        <v>13</v>
      </c>
      <c r="C178" s="176"/>
      <c r="D178" s="191" t="str">
        <f t="shared" si="10"/>
        <v/>
      </c>
      <c r="E178" s="191" t="str">
        <f t="shared" si="10"/>
        <v/>
      </c>
      <c r="F178" s="191" t="str">
        <f t="shared" si="10"/>
        <v/>
      </c>
      <c r="G178" s="191" t="str">
        <f t="shared" si="10"/>
        <v/>
      </c>
      <c r="H178" s="191" t="str">
        <f t="shared" si="10"/>
        <v/>
      </c>
      <c r="I178" s="184"/>
      <c r="J178" s="191" t="str">
        <f t="shared" si="11"/>
        <v/>
      </c>
      <c r="K178" s="191" t="str">
        <f t="shared" si="11"/>
        <v/>
      </c>
      <c r="L178" s="191" t="str">
        <f t="shared" si="11"/>
        <v/>
      </c>
      <c r="M178" s="191" t="str">
        <f t="shared" si="11"/>
        <v/>
      </c>
      <c r="N178" s="191" t="str">
        <f t="shared" si="11"/>
        <v/>
      </c>
      <c r="O178" s="191" t="str">
        <f t="shared" si="11"/>
        <v/>
      </c>
      <c r="P178" s="191" t="str">
        <f t="shared" si="11"/>
        <v/>
      </c>
      <c r="Q178" s="191" t="str">
        <f t="shared" si="11"/>
        <v/>
      </c>
      <c r="R178" s="184"/>
      <c r="S178" s="191" t="str">
        <f t="shared" si="12"/>
        <v/>
      </c>
      <c r="T178" s="191" t="str">
        <f t="shared" si="13"/>
        <v/>
      </c>
      <c r="U178" s="191">
        <f t="shared" si="14"/>
        <v>1.1339999999999999</v>
      </c>
      <c r="V178" s="191">
        <f t="shared" si="9"/>
        <v>1.1339999999999999</v>
      </c>
      <c r="W178" s="191">
        <f t="shared" si="9"/>
        <v>1.1339999999999999</v>
      </c>
      <c r="X178" s="191">
        <f t="shared" si="9"/>
        <v>1.1339999999999999</v>
      </c>
      <c r="Y178" s="191">
        <f t="shared" si="9"/>
        <v>1.1929679999999998</v>
      </c>
      <c r="Z178" s="191">
        <f t="shared" si="9"/>
        <v>1.1929679999999998</v>
      </c>
      <c r="AA178" s="191" t="str">
        <f t="shared" si="9"/>
        <v/>
      </c>
      <c r="AB178" s="191" t="str">
        <f t="shared" si="9"/>
        <v/>
      </c>
      <c r="AC178" s="191" t="str">
        <f t="shared" si="9"/>
        <v/>
      </c>
      <c r="AD178" s="191" t="str">
        <f t="shared" si="9"/>
        <v/>
      </c>
      <c r="AE178" s="191" t="str">
        <f t="shared" si="9"/>
        <v/>
      </c>
      <c r="AF178" s="191" t="str">
        <f t="shared" si="9"/>
        <v/>
      </c>
      <c r="AG178" s="191" t="str">
        <f t="shared" si="9"/>
        <v/>
      </c>
      <c r="AH178" s="191" t="str">
        <f t="shared" si="9"/>
        <v/>
      </c>
      <c r="AI178" s="191" t="str">
        <f t="shared" si="9"/>
        <v/>
      </c>
      <c r="AJ178" s="191" t="str">
        <f t="shared" si="9"/>
        <v/>
      </c>
      <c r="AK178" s="191" t="str">
        <f t="shared" si="9"/>
        <v/>
      </c>
      <c r="AL178" s="191" t="str">
        <f t="shared" si="9"/>
        <v/>
      </c>
      <c r="AM178" s="191" t="str">
        <f t="shared" si="9"/>
        <v/>
      </c>
      <c r="AN178" s="191" t="str">
        <f t="shared" si="9"/>
        <v/>
      </c>
      <c r="AO178" s="191" t="str">
        <f t="shared" si="9"/>
        <v/>
      </c>
      <c r="AP178" s="191" t="str">
        <f t="shared" si="9"/>
        <v/>
      </c>
      <c r="AQ178" s="191" t="str">
        <f t="shared" si="9"/>
        <v/>
      </c>
      <c r="AR178" s="191" t="str">
        <f t="shared" si="9"/>
        <v/>
      </c>
      <c r="AS178" s="191" t="str">
        <f t="shared" si="9"/>
        <v/>
      </c>
      <c r="AT178" s="191" t="str">
        <f t="shared" si="9"/>
        <v/>
      </c>
      <c r="AU178" s="191" t="str">
        <f t="shared" si="9"/>
        <v/>
      </c>
      <c r="AV178" s="191" t="str">
        <f t="shared" si="9"/>
        <v/>
      </c>
      <c r="AW178" s="191" t="str">
        <f t="shared" si="9"/>
        <v/>
      </c>
      <c r="AX178" s="191" t="str">
        <f t="shared" si="9"/>
        <v/>
      </c>
      <c r="AY178" s="191" t="str">
        <f t="shared" si="9"/>
        <v/>
      </c>
    </row>
    <row r="179" spans="1:51">
      <c r="B179" s="176">
        <v>14</v>
      </c>
      <c r="C179" s="176"/>
      <c r="D179" s="191" t="str">
        <f t="shared" si="10"/>
        <v/>
      </c>
      <c r="E179" s="191" t="str">
        <f t="shared" si="10"/>
        <v/>
      </c>
      <c r="F179" s="191" t="str">
        <f t="shared" si="10"/>
        <v/>
      </c>
      <c r="G179" s="191" t="str">
        <f t="shared" si="10"/>
        <v/>
      </c>
      <c r="H179" s="191" t="str">
        <f t="shared" si="10"/>
        <v/>
      </c>
      <c r="I179" s="184"/>
      <c r="J179" s="191" t="str">
        <f t="shared" si="11"/>
        <v/>
      </c>
      <c r="K179" s="191" t="str">
        <f t="shared" si="11"/>
        <v/>
      </c>
      <c r="L179" s="191" t="str">
        <f t="shared" si="11"/>
        <v/>
      </c>
      <c r="M179" s="191" t="str">
        <f t="shared" si="11"/>
        <v/>
      </c>
      <c r="N179" s="191" t="str">
        <f t="shared" si="11"/>
        <v/>
      </c>
      <c r="O179" s="191" t="str">
        <f t="shared" si="11"/>
        <v/>
      </c>
      <c r="P179" s="191" t="str">
        <f t="shared" si="11"/>
        <v/>
      </c>
      <c r="Q179" s="191" t="str">
        <f t="shared" si="11"/>
        <v/>
      </c>
      <c r="R179" s="184"/>
      <c r="S179" s="191" t="str">
        <f t="shared" si="12"/>
        <v/>
      </c>
      <c r="T179" s="191" t="str">
        <f t="shared" si="13"/>
        <v/>
      </c>
      <c r="U179" s="191" t="str">
        <f t="shared" si="14"/>
        <v/>
      </c>
      <c r="V179" s="191" t="str">
        <f t="shared" si="9"/>
        <v/>
      </c>
      <c r="W179" s="191" t="str">
        <f t="shared" si="9"/>
        <v/>
      </c>
      <c r="X179" s="191" t="str">
        <f t="shared" si="9"/>
        <v/>
      </c>
      <c r="Y179" s="191">
        <f t="shared" si="9"/>
        <v>1.052</v>
      </c>
      <c r="Z179" s="191">
        <f t="shared" si="9"/>
        <v>1.052</v>
      </c>
      <c r="AA179" s="191">
        <f t="shared" si="9"/>
        <v>1.052</v>
      </c>
      <c r="AB179" s="191" t="str">
        <f t="shared" si="9"/>
        <v/>
      </c>
      <c r="AC179" s="191" t="str">
        <f t="shared" si="9"/>
        <v/>
      </c>
      <c r="AD179" s="191" t="str">
        <f t="shared" si="9"/>
        <v/>
      </c>
      <c r="AE179" s="191" t="str">
        <f t="shared" si="9"/>
        <v/>
      </c>
      <c r="AF179" s="191" t="str">
        <f t="shared" si="9"/>
        <v/>
      </c>
      <c r="AG179" s="191" t="str">
        <f t="shared" si="9"/>
        <v/>
      </c>
      <c r="AH179" s="191" t="str">
        <f t="shared" si="9"/>
        <v/>
      </c>
      <c r="AI179" s="191" t="str">
        <f t="shared" si="9"/>
        <v/>
      </c>
      <c r="AJ179" s="191" t="str">
        <f t="shared" si="9"/>
        <v/>
      </c>
      <c r="AK179" s="191" t="str">
        <f t="shared" si="9"/>
        <v/>
      </c>
      <c r="AL179" s="191" t="str">
        <f t="shared" si="9"/>
        <v/>
      </c>
      <c r="AM179" s="191" t="str">
        <f t="shared" si="9"/>
        <v/>
      </c>
      <c r="AN179" s="191" t="str">
        <f t="shared" si="9"/>
        <v/>
      </c>
      <c r="AO179" s="191" t="str">
        <f t="shared" si="9"/>
        <v/>
      </c>
      <c r="AP179" s="191" t="str">
        <f t="shared" si="9"/>
        <v/>
      </c>
      <c r="AQ179" s="191" t="str">
        <f t="shared" si="9"/>
        <v/>
      </c>
      <c r="AR179" s="191" t="str">
        <f t="shared" si="9"/>
        <v/>
      </c>
      <c r="AS179" s="191" t="str">
        <f t="shared" si="9"/>
        <v/>
      </c>
      <c r="AT179" s="191" t="str">
        <f t="shared" si="9"/>
        <v/>
      </c>
      <c r="AU179" s="191" t="str">
        <f t="shared" si="9"/>
        <v/>
      </c>
      <c r="AV179" s="191" t="str">
        <f t="shared" si="9"/>
        <v/>
      </c>
      <c r="AW179" s="191" t="str">
        <f t="shared" si="9"/>
        <v/>
      </c>
      <c r="AX179" s="191" t="str">
        <f t="shared" si="9"/>
        <v/>
      </c>
      <c r="AY179" s="191" t="str">
        <f t="shared" si="9"/>
        <v/>
      </c>
    </row>
    <row r="180" spans="1:51">
      <c r="B180" s="176">
        <v>15</v>
      </c>
      <c r="C180" s="176"/>
      <c r="D180" s="191" t="str">
        <f t="shared" si="10"/>
        <v/>
      </c>
      <c r="E180" s="191" t="str">
        <f t="shared" si="10"/>
        <v/>
      </c>
      <c r="F180" s="191" t="str">
        <f t="shared" si="10"/>
        <v/>
      </c>
      <c r="G180" s="191" t="str">
        <f t="shared" si="10"/>
        <v/>
      </c>
      <c r="H180" s="191" t="str">
        <f t="shared" si="10"/>
        <v/>
      </c>
      <c r="I180" s="184"/>
      <c r="J180" s="191" t="str">
        <f t="shared" si="11"/>
        <v/>
      </c>
      <c r="K180" s="191" t="str">
        <f t="shared" si="11"/>
        <v/>
      </c>
      <c r="L180" s="191" t="str">
        <f t="shared" si="11"/>
        <v/>
      </c>
      <c r="M180" s="191" t="str">
        <f t="shared" si="11"/>
        <v/>
      </c>
      <c r="N180" s="191" t="str">
        <f t="shared" si="11"/>
        <v/>
      </c>
      <c r="O180" s="191" t="str">
        <f t="shared" si="11"/>
        <v/>
      </c>
      <c r="P180" s="191" t="str">
        <f t="shared" si="11"/>
        <v/>
      </c>
      <c r="Q180" s="191" t="str">
        <f t="shared" si="11"/>
        <v/>
      </c>
      <c r="R180" s="184"/>
      <c r="S180" s="191" t="str">
        <f t="shared" si="12"/>
        <v/>
      </c>
      <c r="T180" s="191" t="str">
        <f t="shared" si="13"/>
        <v/>
      </c>
      <c r="U180" s="191" t="str">
        <f t="shared" si="14"/>
        <v/>
      </c>
      <c r="V180" s="191" t="str">
        <f t="shared" ref="V180:AY186" si="15">IF(V155="","",IF(V155&lt;&gt;0,SUMIF($B$117:$B$132,V$170,$E$117:$E$132)/SUMIF($B$117:$B$132,$B180,$E$117:$E$132),""))</f>
        <v/>
      </c>
      <c r="W180" s="191" t="str">
        <f t="shared" si="15"/>
        <v/>
      </c>
      <c r="X180" s="191" t="str">
        <f t="shared" si="15"/>
        <v/>
      </c>
      <c r="Y180" s="191" t="str">
        <f t="shared" si="15"/>
        <v/>
      </c>
      <c r="Z180" s="191" t="str">
        <f t="shared" si="15"/>
        <v/>
      </c>
      <c r="AA180" s="191" t="str">
        <f t="shared" si="15"/>
        <v/>
      </c>
      <c r="AB180" s="191" t="str">
        <f t="shared" si="15"/>
        <v/>
      </c>
      <c r="AC180" s="191" t="str">
        <f t="shared" si="15"/>
        <v/>
      </c>
      <c r="AD180" s="191" t="str">
        <f t="shared" si="15"/>
        <v/>
      </c>
      <c r="AE180" s="191" t="str">
        <f t="shared" si="15"/>
        <v/>
      </c>
      <c r="AF180" s="191" t="str">
        <f t="shared" si="15"/>
        <v/>
      </c>
      <c r="AG180" s="191" t="str">
        <f t="shared" si="15"/>
        <v/>
      </c>
      <c r="AH180" s="191" t="str">
        <f t="shared" si="15"/>
        <v/>
      </c>
      <c r="AI180" s="191" t="str">
        <f t="shared" si="15"/>
        <v/>
      </c>
      <c r="AJ180" s="191" t="str">
        <f t="shared" si="15"/>
        <v/>
      </c>
      <c r="AK180" s="191" t="str">
        <f t="shared" si="15"/>
        <v/>
      </c>
      <c r="AL180" s="191" t="str">
        <f t="shared" si="15"/>
        <v/>
      </c>
      <c r="AM180" s="191" t="str">
        <f t="shared" si="15"/>
        <v/>
      </c>
      <c r="AN180" s="191" t="str">
        <f t="shared" si="15"/>
        <v/>
      </c>
      <c r="AO180" s="191" t="str">
        <f t="shared" si="15"/>
        <v/>
      </c>
      <c r="AP180" s="191" t="str">
        <f t="shared" si="15"/>
        <v/>
      </c>
      <c r="AQ180" s="191" t="str">
        <f t="shared" si="15"/>
        <v/>
      </c>
      <c r="AR180" s="191" t="str">
        <f t="shared" si="15"/>
        <v/>
      </c>
      <c r="AS180" s="191" t="str">
        <f t="shared" si="15"/>
        <v/>
      </c>
      <c r="AT180" s="191" t="str">
        <f t="shared" si="15"/>
        <v/>
      </c>
      <c r="AU180" s="191" t="str">
        <f t="shared" si="15"/>
        <v/>
      </c>
      <c r="AV180" s="191" t="str">
        <f t="shared" si="15"/>
        <v/>
      </c>
      <c r="AW180" s="191" t="str">
        <f t="shared" si="15"/>
        <v/>
      </c>
      <c r="AX180" s="191" t="str">
        <f t="shared" si="15"/>
        <v/>
      </c>
      <c r="AY180" s="191" t="str">
        <f t="shared" si="15"/>
        <v/>
      </c>
    </row>
    <row r="181" spans="1:51">
      <c r="B181" s="176">
        <v>16</v>
      </c>
      <c r="C181" s="176"/>
      <c r="D181" s="191" t="str">
        <f t="shared" si="10"/>
        <v/>
      </c>
      <c r="E181" s="191" t="str">
        <f t="shared" si="10"/>
        <v/>
      </c>
      <c r="F181" s="191" t="str">
        <f t="shared" si="10"/>
        <v/>
      </c>
      <c r="G181" s="191" t="str">
        <f t="shared" si="10"/>
        <v/>
      </c>
      <c r="H181" s="191" t="str">
        <f t="shared" si="10"/>
        <v/>
      </c>
      <c r="I181" s="184"/>
      <c r="J181" s="191" t="str">
        <f t="shared" si="11"/>
        <v/>
      </c>
      <c r="K181" s="191" t="str">
        <f t="shared" si="11"/>
        <v/>
      </c>
      <c r="L181" s="191" t="str">
        <f t="shared" si="11"/>
        <v/>
      </c>
      <c r="M181" s="191" t="str">
        <f t="shared" si="11"/>
        <v/>
      </c>
      <c r="N181" s="191" t="str">
        <f t="shared" si="11"/>
        <v/>
      </c>
      <c r="O181" s="191" t="str">
        <f t="shared" si="11"/>
        <v/>
      </c>
      <c r="P181" s="191" t="str">
        <f t="shared" si="11"/>
        <v/>
      </c>
      <c r="Q181" s="191" t="str">
        <f t="shared" si="11"/>
        <v/>
      </c>
      <c r="R181" s="184"/>
      <c r="S181" s="191" t="str">
        <f t="shared" si="12"/>
        <v/>
      </c>
      <c r="T181" s="191" t="str">
        <f t="shared" si="13"/>
        <v/>
      </c>
      <c r="U181" s="191" t="str">
        <f t="shared" si="14"/>
        <v/>
      </c>
      <c r="V181" s="191" t="str">
        <f t="shared" si="15"/>
        <v/>
      </c>
      <c r="W181" s="191" t="str">
        <f t="shared" si="15"/>
        <v/>
      </c>
      <c r="X181" s="191" t="str">
        <f t="shared" si="15"/>
        <v/>
      </c>
      <c r="Y181" s="191" t="str">
        <f t="shared" si="15"/>
        <v/>
      </c>
      <c r="Z181" s="191" t="str">
        <f t="shared" si="15"/>
        <v/>
      </c>
      <c r="AA181" s="191" t="str">
        <f t="shared" si="15"/>
        <v/>
      </c>
      <c r="AB181" s="191" t="str">
        <f t="shared" si="15"/>
        <v/>
      </c>
      <c r="AC181" s="191" t="str">
        <f t="shared" si="15"/>
        <v/>
      </c>
      <c r="AD181" s="191" t="str">
        <f t="shared" si="15"/>
        <v/>
      </c>
      <c r="AE181" s="191" t="str">
        <f t="shared" si="15"/>
        <v/>
      </c>
      <c r="AF181" s="191" t="str">
        <f t="shared" si="15"/>
        <v/>
      </c>
      <c r="AG181" s="191" t="str">
        <f t="shared" si="15"/>
        <v/>
      </c>
      <c r="AH181" s="191" t="str">
        <f t="shared" si="15"/>
        <v/>
      </c>
      <c r="AI181" s="191" t="str">
        <f t="shared" si="15"/>
        <v/>
      </c>
      <c r="AJ181" s="191" t="str">
        <f t="shared" si="15"/>
        <v/>
      </c>
      <c r="AK181" s="191" t="str">
        <f t="shared" si="15"/>
        <v/>
      </c>
      <c r="AL181" s="191" t="str">
        <f t="shared" si="15"/>
        <v/>
      </c>
      <c r="AM181" s="191" t="str">
        <f t="shared" si="15"/>
        <v/>
      </c>
      <c r="AN181" s="191" t="str">
        <f t="shared" si="15"/>
        <v/>
      </c>
      <c r="AO181" s="191" t="str">
        <f t="shared" si="15"/>
        <v/>
      </c>
      <c r="AP181" s="191" t="str">
        <f t="shared" si="15"/>
        <v/>
      </c>
      <c r="AQ181" s="191" t="str">
        <f t="shared" si="15"/>
        <v/>
      </c>
      <c r="AR181" s="191" t="str">
        <f t="shared" si="15"/>
        <v/>
      </c>
      <c r="AS181" s="191" t="str">
        <f t="shared" si="15"/>
        <v/>
      </c>
      <c r="AT181" s="191" t="str">
        <f t="shared" si="15"/>
        <v/>
      </c>
      <c r="AU181" s="191" t="str">
        <f t="shared" si="15"/>
        <v/>
      </c>
      <c r="AV181" s="191" t="str">
        <f t="shared" si="15"/>
        <v/>
      </c>
      <c r="AW181" s="191" t="str">
        <f t="shared" si="15"/>
        <v/>
      </c>
      <c r="AX181" s="191" t="str">
        <f t="shared" si="15"/>
        <v/>
      </c>
      <c r="AY181" s="191" t="str">
        <f t="shared" si="15"/>
        <v/>
      </c>
    </row>
    <row r="182" spans="1:51">
      <c r="B182" s="176">
        <v>17</v>
      </c>
      <c r="C182" s="176"/>
      <c r="D182" s="191" t="str">
        <f t="shared" si="10"/>
        <v/>
      </c>
      <c r="E182" s="191" t="str">
        <f t="shared" si="10"/>
        <v/>
      </c>
      <c r="F182" s="191" t="str">
        <f t="shared" si="10"/>
        <v/>
      </c>
      <c r="G182" s="191" t="str">
        <f t="shared" si="10"/>
        <v/>
      </c>
      <c r="H182" s="191" t="str">
        <f t="shared" si="10"/>
        <v/>
      </c>
      <c r="I182" s="184"/>
      <c r="J182" s="191" t="str">
        <f t="shared" si="11"/>
        <v/>
      </c>
      <c r="K182" s="191" t="str">
        <f t="shared" si="11"/>
        <v/>
      </c>
      <c r="L182" s="191" t="str">
        <f t="shared" si="11"/>
        <v/>
      </c>
      <c r="M182" s="191" t="str">
        <f t="shared" si="11"/>
        <v/>
      </c>
      <c r="N182" s="191" t="str">
        <f t="shared" si="11"/>
        <v/>
      </c>
      <c r="O182" s="191" t="str">
        <f t="shared" si="11"/>
        <v/>
      </c>
      <c r="P182" s="191" t="str">
        <f t="shared" si="11"/>
        <v/>
      </c>
      <c r="Q182" s="191" t="str">
        <f t="shared" si="11"/>
        <v/>
      </c>
      <c r="R182" s="184"/>
      <c r="S182" s="191" t="str">
        <f t="shared" si="12"/>
        <v/>
      </c>
      <c r="T182" s="191" t="str">
        <f t="shared" si="13"/>
        <v/>
      </c>
      <c r="U182" s="191" t="str">
        <f t="shared" si="14"/>
        <v/>
      </c>
      <c r="V182" s="191" t="str">
        <f t="shared" si="15"/>
        <v/>
      </c>
      <c r="W182" s="191" t="str">
        <f t="shared" si="15"/>
        <v/>
      </c>
      <c r="X182" s="191" t="str">
        <f t="shared" si="15"/>
        <v/>
      </c>
      <c r="Y182" s="191" t="str">
        <f t="shared" si="15"/>
        <v/>
      </c>
      <c r="Z182" s="191" t="str">
        <f t="shared" si="15"/>
        <v/>
      </c>
      <c r="AA182" s="191" t="str">
        <f t="shared" si="15"/>
        <v/>
      </c>
      <c r="AB182" s="191" t="str">
        <f t="shared" si="15"/>
        <v/>
      </c>
      <c r="AC182" s="191" t="str">
        <f t="shared" si="15"/>
        <v/>
      </c>
      <c r="AD182" s="191" t="str">
        <f t="shared" si="15"/>
        <v/>
      </c>
      <c r="AE182" s="191" t="str">
        <f t="shared" si="15"/>
        <v/>
      </c>
      <c r="AF182" s="191" t="str">
        <f t="shared" si="15"/>
        <v/>
      </c>
      <c r="AG182" s="191" t="str">
        <f t="shared" si="15"/>
        <v/>
      </c>
      <c r="AH182" s="191" t="str">
        <f t="shared" si="15"/>
        <v/>
      </c>
      <c r="AI182" s="191" t="str">
        <f t="shared" si="15"/>
        <v/>
      </c>
      <c r="AJ182" s="191" t="str">
        <f t="shared" si="15"/>
        <v/>
      </c>
      <c r="AK182" s="191" t="str">
        <f t="shared" si="15"/>
        <v/>
      </c>
      <c r="AL182" s="191" t="str">
        <f t="shared" si="15"/>
        <v/>
      </c>
      <c r="AM182" s="191" t="str">
        <f t="shared" si="15"/>
        <v/>
      </c>
      <c r="AN182" s="191" t="str">
        <f t="shared" si="15"/>
        <v/>
      </c>
      <c r="AO182" s="191" t="str">
        <f t="shared" si="15"/>
        <v/>
      </c>
      <c r="AP182" s="191" t="str">
        <f t="shared" si="15"/>
        <v/>
      </c>
      <c r="AQ182" s="191" t="str">
        <f t="shared" si="15"/>
        <v/>
      </c>
      <c r="AR182" s="191" t="str">
        <f t="shared" si="15"/>
        <v/>
      </c>
      <c r="AS182" s="191" t="str">
        <f t="shared" si="15"/>
        <v/>
      </c>
      <c r="AT182" s="191" t="str">
        <f t="shared" si="15"/>
        <v/>
      </c>
      <c r="AU182" s="191" t="str">
        <f t="shared" si="15"/>
        <v/>
      </c>
      <c r="AV182" s="191" t="str">
        <f t="shared" si="15"/>
        <v/>
      </c>
      <c r="AW182" s="191" t="str">
        <f t="shared" si="15"/>
        <v/>
      </c>
      <c r="AX182" s="191" t="str">
        <f t="shared" si="15"/>
        <v/>
      </c>
      <c r="AY182" s="191" t="str">
        <f t="shared" si="15"/>
        <v/>
      </c>
    </row>
    <row r="183" spans="1:51">
      <c r="B183" s="176">
        <v>18</v>
      </c>
      <c r="C183" s="176"/>
      <c r="D183" s="191" t="str">
        <f t="shared" si="10"/>
        <v/>
      </c>
      <c r="E183" s="191" t="str">
        <f t="shared" si="10"/>
        <v/>
      </c>
      <c r="F183" s="191" t="str">
        <f t="shared" si="10"/>
        <v/>
      </c>
      <c r="G183" s="191" t="str">
        <f t="shared" si="10"/>
        <v/>
      </c>
      <c r="H183" s="191" t="str">
        <f t="shared" si="10"/>
        <v/>
      </c>
      <c r="I183" s="184"/>
      <c r="J183" s="191" t="str">
        <f t="shared" si="11"/>
        <v/>
      </c>
      <c r="K183" s="191" t="str">
        <f t="shared" si="11"/>
        <v/>
      </c>
      <c r="L183" s="191" t="str">
        <f t="shared" si="11"/>
        <v/>
      </c>
      <c r="M183" s="191" t="str">
        <f t="shared" si="11"/>
        <v/>
      </c>
      <c r="N183" s="191" t="str">
        <f t="shared" si="11"/>
        <v/>
      </c>
      <c r="O183" s="191" t="str">
        <f t="shared" si="11"/>
        <v/>
      </c>
      <c r="P183" s="191" t="str">
        <f t="shared" si="11"/>
        <v/>
      </c>
      <c r="Q183" s="191" t="str">
        <f t="shared" si="11"/>
        <v/>
      </c>
      <c r="R183" s="184"/>
      <c r="S183" s="191" t="str">
        <f t="shared" si="12"/>
        <v/>
      </c>
      <c r="T183" s="191" t="str">
        <f t="shared" si="13"/>
        <v/>
      </c>
      <c r="U183" s="191" t="str">
        <f t="shared" si="14"/>
        <v/>
      </c>
      <c r="V183" s="191" t="str">
        <f t="shared" si="15"/>
        <v/>
      </c>
      <c r="W183" s="191" t="str">
        <f t="shared" si="15"/>
        <v/>
      </c>
      <c r="X183" s="191" t="str">
        <f t="shared" si="15"/>
        <v/>
      </c>
      <c r="Y183" s="191" t="str">
        <f t="shared" si="15"/>
        <v/>
      </c>
      <c r="Z183" s="191" t="str">
        <f t="shared" si="15"/>
        <v/>
      </c>
      <c r="AA183" s="191" t="str">
        <f t="shared" si="15"/>
        <v/>
      </c>
      <c r="AB183" s="191" t="str">
        <f t="shared" si="15"/>
        <v/>
      </c>
      <c r="AC183" s="191" t="str">
        <f t="shared" si="15"/>
        <v/>
      </c>
      <c r="AD183" s="191" t="str">
        <f t="shared" si="15"/>
        <v/>
      </c>
      <c r="AE183" s="191" t="str">
        <f t="shared" si="15"/>
        <v/>
      </c>
      <c r="AF183" s="191" t="str">
        <f t="shared" si="15"/>
        <v/>
      </c>
      <c r="AG183" s="191" t="str">
        <f t="shared" si="15"/>
        <v/>
      </c>
      <c r="AH183" s="191" t="str">
        <f t="shared" si="15"/>
        <v/>
      </c>
      <c r="AI183" s="191" t="str">
        <f t="shared" si="15"/>
        <v/>
      </c>
      <c r="AJ183" s="191" t="str">
        <f t="shared" si="15"/>
        <v/>
      </c>
      <c r="AK183" s="191" t="str">
        <f t="shared" si="15"/>
        <v/>
      </c>
      <c r="AL183" s="191" t="str">
        <f t="shared" si="15"/>
        <v/>
      </c>
      <c r="AM183" s="191" t="str">
        <f t="shared" si="15"/>
        <v/>
      </c>
      <c r="AN183" s="191" t="str">
        <f t="shared" si="15"/>
        <v/>
      </c>
      <c r="AO183" s="191" t="str">
        <f t="shared" si="15"/>
        <v/>
      </c>
      <c r="AP183" s="191" t="str">
        <f t="shared" si="15"/>
        <v/>
      </c>
      <c r="AQ183" s="191" t="str">
        <f t="shared" si="15"/>
        <v/>
      </c>
      <c r="AR183" s="191" t="str">
        <f t="shared" si="15"/>
        <v/>
      </c>
      <c r="AS183" s="191" t="str">
        <f t="shared" si="15"/>
        <v/>
      </c>
      <c r="AT183" s="191" t="str">
        <f t="shared" si="15"/>
        <v/>
      </c>
      <c r="AU183" s="191" t="str">
        <f t="shared" si="15"/>
        <v/>
      </c>
      <c r="AV183" s="191" t="str">
        <f t="shared" si="15"/>
        <v/>
      </c>
      <c r="AW183" s="191" t="str">
        <f t="shared" si="15"/>
        <v/>
      </c>
      <c r="AX183" s="191" t="str">
        <f t="shared" si="15"/>
        <v/>
      </c>
      <c r="AY183" s="191" t="str">
        <f t="shared" si="15"/>
        <v/>
      </c>
    </row>
    <row r="184" spans="1:51">
      <c r="B184" s="176">
        <v>19</v>
      </c>
      <c r="C184" s="176"/>
      <c r="D184" s="191" t="str">
        <f t="shared" si="10"/>
        <v/>
      </c>
      <c r="E184" s="191" t="str">
        <f t="shared" si="10"/>
        <v/>
      </c>
      <c r="F184" s="191" t="str">
        <f t="shared" si="10"/>
        <v/>
      </c>
      <c r="G184" s="191" t="str">
        <f t="shared" si="10"/>
        <v/>
      </c>
      <c r="H184" s="191" t="str">
        <f t="shared" si="10"/>
        <v/>
      </c>
      <c r="I184" s="184"/>
      <c r="J184" s="191" t="str">
        <f t="shared" si="11"/>
        <v/>
      </c>
      <c r="K184" s="191" t="str">
        <f t="shared" si="11"/>
        <v/>
      </c>
      <c r="L184" s="191" t="str">
        <f t="shared" si="11"/>
        <v/>
      </c>
      <c r="M184" s="191" t="str">
        <f t="shared" si="11"/>
        <v/>
      </c>
      <c r="N184" s="191" t="str">
        <f t="shared" si="11"/>
        <v/>
      </c>
      <c r="O184" s="191" t="str">
        <f t="shared" si="11"/>
        <v/>
      </c>
      <c r="P184" s="191" t="str">
        <f t="shared" si="11"/>
        <v/>
      </c>
      <c r="Q184" s="191" t="str">
        <f t="shared" si="11"/>
        <v/>
      </c>
      <c r="R184" s="184"/>
      <c r="S184" s="191" t="str">
        <f t="shared" si="12"/>
        <v/>
      </c>
      <c r="T184" s="191" t="str">
        <f t="shared" si="13"/>
        <v/>
      </c>
      <c r="U184" s="191" t="str">
        <f t="shared" si="14"/>
        <v/>
      </c>
      <c r="V184" s="191" t="str">
        <f t="shared" si="15"/>
        <v/>
      </c>
      <c r="W184" s="191" t="str">
        <f t="shared" si="15"/>
        <v/>
      </c>
      <c r="X184" s="191" t="str">
        <f t="shared" si="15"/>
        <v/>
      </c>
      <c r="Y184" s="191" t="str">
        <f t="shared" si="15"/>
        <v/>
      </c>
      <c r="Z184" s="191" t="str">
        <f t="shared" si="15"/>
        <v/>
      </c>
      <c r="AA184" s="191" t="str">
        <f t="shared" si="15"/>
        <v/>
      </c>
      <c r="AB184" s="191" t="str">
        <f t="shared" si="15"/>
        <v/>
      </c>
      <c r="AC184" s="191" t="str">
        <f t="shared" si="15"/>
        <v/>
      </c>
      <c r="AD184" s="191" t="str">
        <f t="shared" si="15"/>
        <v/>
      </c>
      <c r="AE184" s="191" t="str">
        <f t="shared" si="15"/>
        <v/>
      </c>
      <c r="AF184" s="191" t="str">
        <f t="shared" si="15"/>
        <v/>
      </c>
      <c r="AG184" s="191" t="str">
        <f t="shared" si="15"/>
        <v/>
      </c>
      <c r="AH184" s="191" t="str">
        <f t="shared" si="15"/>
        <v/>
      </c>
      <c r="AI184" s="191" t="str">
        <f t="shared" si="15"/>
        <v/>
      </c>
      <c r="AJ184" s="191" t="str">
        <f t="shared" si="15"/>
        <v/>
      </c>
      <c r="AK184" s="191" t="str">
        <f t="shared" si="15"/>
        <v/>
      </c>
      <c r="AL184" s="191" t="str">
        <f t="shared" si="15"/>
        <v/>
      </c>
      <c r="AM184" s="191" t="str">
        <f t="shared" si="15"/>
        <v/>
      </c>
      <c r="AN184" s="191" t="str">
        <f t="shared" si="15"/>
        <v/>
      </c>
      <c r="AO184" s="191" t="str">
        <f t="shared" si="15"/>
        <v/>
      </c>
      <c r="AP184" s="191" t="str">
        <f t="shared" si="15"/>
        <v/>
      </c>
      <c r="AQ184" s="191" t="str">
        <f t="shared" si="15"/>
        <v/>
      </c>
      <c r="AR184" s="191" t="str">
        <f t="shared" si="15"/>
        <v/>
      </c>
      <c r="AS184" s="191" t="str">
        <f t="shared" si="15"/>
        <v/>
      </c>
      <c r="AT184" s="191" t="str">
        <f t="shared" si="15"/>
        <v/>
      </c>
      <c r="AU184" s="191" t="str">
        <f t="shared" si="15"/>
        <v/>
      </c>
      <c r="AV184" s="191" t="str">
        <f t="shared" si="15"/>
        <v/>
      </c>
      <c r="AW184" s="191" t="str">
        <f t="shared" si="15"/>
        <v/>
      </c>
      <c r="AX184" s="191" t="str">
        <f t="shared" si="15"/>
        <v/>
      </c>
      <c r="AY184" s="191" t="str">
        <f t="shared" si="15"/>
        <v/>
      </c>
    </row>
    <row r="185" spans="1:51">
      <c r="B185" s="176">
        <v>20</v>
      </c>
      <c r="C185" s="176"/>
      <c r="D185" s="191" t="str">
        <f t="shared" si="10"/>
        <v/>
      </c>
      <c r="E185" s="191" t="str">
        <f t="shared" si="10"/>
        <v/>
      </c>
      <c r="F185" s="191" t="str">
        <f t="shared" si="10"/>
        <v/>
      </c>
      <c r="G185" s="191" t="str">
        <f t="shared" si="10"/>
        <v/>
      </c>
      <c r="H185" s="191" t="str">
        <f t="shared" si="10"/>
        <v/>
      </c>
      <c r="I185" s="184"/>
      <c r="J185" s="191" t="str">
        <f t="shared" si="11"/>
        <v/>
      </c>
      <c r="K185" s="191" t="str">
        <f t="shared" si="11"/>
        <v/>
      </c>
      <c r="L185" s="191" t="str">
        <f t="shared" si="11"/>
        <v/>
      </c>
      <c r="M185" s="191" t="str">
        <f t="shared" si="11"/>
        <v/>
      </c>
      <c r="N185" s="191" t="str">
        <f t="shared" si="11"/>
        <v/>
      </c>
      <c r="O185" s="191" t="str">
        <f t="shared" si="11"/>
        <v/>
      </c>
      <c r="P185" s="191" t="str">
        <f t="shared" si="11"/>
        <v/>
      </c>
      <c r="Q185" s="191" t="str">
        <f t="shared" si="11"/>
        <v/>
      </c>
      <c r="R185" s="184"/>
      <c r="S185" s="191" t="str">
        <f t="shared" si="12"/>
        <v/>
      </c>
      <c r="T185" s="191" t="str">
        <f t="shared" si="13"/>
        <v/>
      </c>
      <c r="U185" s="191" t="str">
        <f t="shared" si="14"/>
        <v/>
      </c>
      <c r="V185" s="191" t="str">
        <f t="shared" si="15"/>
        <v/>
      </c>
      <c r="W185" s="191" t="str">
        <f t="shared" si="15"/>
        <v/>
      </c>
      <c r="X185" s="191" t="str">
        <f t="shared" si="15"/>
        <v/>
      </c>
      <c r="Y185" s="191" t="str">
        <f t="shared" si="15"/>
        <v/>
      </c>
      <c r="Z185" s="191" t="str">
        <f t="shared" si="15"/>
        <v/>
      </c>
      <c r="AA185" s="191" t="str">
        <f t="shared" si="15"/>
        <v/>
      </c>
      <c r="AB185" s="191" t="str">
        <f t="shared" si="15"/>
        <v/>
      </c>
      <c r="AC185" s="191" t="str">
        <f t="shared" si="15"/>
        <v/>
      </c>
      <c r="AD185" s="191" t="str">
        <f t="shared" si="15"/>
        <v/>
      </c>
      <c r="AE185" s="191" t="str">
        <f t="shared" si="15"/>
        <v/>
      </c>
      <c r="AF185" s="191" t="str">
        <f t="shared" si="15"/>
        <v/>
      </c>
      <c r="AG185" s="191" t="str">
        <f t="shared" si="15"/>
        <v/>
      </c>
      <c r="AH185" s="191" t="str">
        <f t="shared" si="15"/>
        <v/>
      </c>
      <c r="AI185" s="191" t="str">
        <f t="shared" si="15"/>
        <v/>
      </c>
      <c r="AJ185" s="191" t="str">
        <f t="shared" si="15"/>
        <v/>
      </c>
      <c r="AK185" s="191" t="str">
        <f t="shared" si="15"/>
        <v/>
      </c>
      <c r="AL185" s="191" t="str">
        <f t="shared" si="15"/>
        <v/>
      </c>
      <c r="AM185" s="191" t="str">
        <f t="shared" si="15"/>
        <v/>
      </c>
      <c r="AN185" s="191" t="str">
        <f t="shared" si="15"/>
        <v/>
      </c>
      <c r="AO185" s="191" t="str">
        <f t="shared" si="15"/>
        <v/>
      </c>
      <c r="AP185" s="191" t="str">
        <f t="shared" si="15"/>
        <v/>
      </c>
      <c r="AQ185" s="191" t="str">
        <f t="shared" si="15"/>
        <v/>
      </c>
      <c r="AR185" s="191" t="str">
        <f t="shared" si="15"/>
        <v/>
      </c>
      <c r="AS185" s="191" t="str">
        <f t="shared" si="15"/>
        <v/>
      </c>
      <c r="AT185" s="191" t="str">
        <f t="shared" si="15"/>
        <v/>
      </c>
      <c r="AU185" s="191" t="str">
        <f t="shared" si="15"/>
        <v/>
      </c>
      <c r="AV185" s="191" t="str">
        <f t="shared" si="15"/>
        <v/>
      </c>
      <c r="AW185" s="191" t="str">
        <f t="shared" si="15"/>
        <v/>
      </c>
      <c r="AX185" s="191" t="str">
        <f t="shared" si="15"/>
        <v/>
      </c>
      <c r="AY185" s="191" t="str">
        <f t="shared" si="15"/>
        <v/>
      </c>
    </row>
    <row r="186" spans="1:51">
      <c r="B186" s="176">
        <v>21</v>
      </c>
      <c r="C186" s="176"/>
      <c r="D186" s="191" t="str">
        <f t="shared" si="10"/>
        <v/>
      </c>
      <c r="E186" s="191" t="str">
        <f t="shared" si="10"/>
        <v/>
      </c>
      <c r="F186" s="191" t="str">
        <f t="shared" si="10"/>
        <v/>
      </c>
      <c r="G186" s="191" t="str">
        <f t="shared" si="10"/>
        <v/>
      </c>
      <c r="H186" s="191" t="str">
        <f t="shared" si="10"/>
        <v/>
      </c>
      <c r="I186" s="184"/>
      <c r="J186" s="191" t="str">
        <f t="shared" si="11"/>
        <v/>
      </c>
      <c r="K186" s="191" t="str">
        <f t="shared" si="11"/>
        <v/>
      </c>
      <c r="L186" s="191" t="str">
        <f t="shared" si="11"/>
        <v/>
      </c>
      <c r="M186" s="191" t="str">
        <f t="shared" si="11"/>
        <v/>
      </c>
      <c r="N186" s="191" t="str">
        <f t="shared" si="11"/>
        <v/>
      </c>
      <c r="O186" s="191" t="str">
        <f t="shared" si="11"/>
        <v/>
      </c>
      <c r="P186" s="191" t="str">
        <f t="shared" si="11"/>
        <v/>
      </c>
      <c r="Q186" s="191" t="str">
        <f t="shared" si="11"/>
        <v/>
      </c>
      <c r="R186" s="184"/>
      <c r="S186" s="191" t="str">
        <f t="shared" si="12"/>
        <v/>
      </c>
      <c r="T186" s="191" t="str">
        <f t="shared" si="13"/>
        <v/>
      </c>
      <c r="U186" s="191" t="str">
        <f>IF(V161="","",IF(V161&lt;&gt;0,SUMIF($B$117:$B$132,V$170,$E$117:$E$132)/SUMIF($B$117:$B$132,$B186,$E$117:$E$132),""))</f>
        <v/>
      </c>
      <c r="V186" s="191" t="str">
        <f t="shared" si="15"/>
        <v/>
      </c>
      <c r="W186" s="191" t="str">
        <f t="shared" si="15"/>
        <v/>
      </c>
      <c r="X186" s="191" t="str">
        <f t="shared" si="15"/>
        <v/>
      </c>
      <c r="Y186" s="191" t="str">
        <f t="shared" si="15"/>
        <v/>
      </c>
      <c r="Z186" s="191" t="str">
        <f t="shared" si="15"/>
        <v/>
      </c>
      <c r="AA186" s="191" t="str">
        <f t="shared" si="15"/>
        <v/>
      </c>
      <c r="AB186" s="191" t="str">
        <f t="shared" si="15"/>
        <v/>
      </c>
      <c r="AC186" s="191" t="str">
        <f t="shared" si="15"/>
        <v/>
      </c>
      <c r="AD186" s="191" t="str">
        <f t="shared" si="15"/>
        <v/>
      </c>
      <c r="AE186" s="191" t="str">
        <f t="shared" si="15"/>
        <v/>
      </c>
      <c r="AF186" s="191" t="str">
        <f t="shared" si="15"/>
        <v/>
      </c>
      <c r="AG186" s="191" t="str">
        <f t="shared" si="15"/>
        <v/>
      </c>
      <c r="AH186" s="191" t="str">
        <f t="shared" si="15"/>
        <v/>
      </c>
      <c r="AI186" s="191" t="str">
        <f t="shared" si="15"/>
        <v/>
      </c>
      <c r="AJ186" s="191" t="str">
        <f t="shared" si="15"/>
        <v/>
      </c>
      <c r="AK186" s="191" t="str">
        <f t="shared" si="15"/>
        <v/>
      </c>
      <c r="AL186" s="191" t="str">
        <f t="shared" si="15"/>
        <v/>
      </c>
      <c r="AM186" s="191" t="str">
        <f t="shared" si="15"/>
        <v/>
      </c>
      <c r="AN186" s="191" t="str">
        <f t="shared" si="15"/>
        <v/>
      </c>
      <c r="AO186" s="191" t="str">
        <f t="shared" si="15"/>
        <v/>
      </c>
      <c r="AP186" s="191" t="str">
        <f t="shared" si="15"/>
        <v/>
      </c>
      <c r="AQ186" s="191" t="str">
        <f t="shared" si="15"/>
        <v/>
      </c>
      <c r="AR186" s="191" t="str">
        <f t="shared" si="15"/>
        <v/>
      </c>
      <c r="AS186" s="191" t="str">
        <f t="shared" si="15"/>
        <v/>
      </c>
      <c r="AT186" s="191" t="str">
        <f t="shared" si="15"/>
        <v/>
      </c>
      <c r="AU186" s="191" t="str">
        <f t="shared" si="15"/>
        <v/>
      </c>
      <c r="AV186" s="191" t="str">
        <f t="shared" si="15"/>
        <v/>
      </c>
      <c r="AW186" s="191" t="str">
        <f t="shared" si="15"/>
        <v/>
      </c>
      <c r="AX186" s="191" t="str">
        <f t="shared" si="15"/>
        <v/>
      </c>
      <c r="AY186" s="191" t="str">
        <f t="shared" si="15"/>
        <v/>
      </c>
    </row>
    <row r="187" spans="1:51"/>
    <row r="188" spans="1:51"/>
    <row r="189" spans="1:51" s="87" customFormat="1" ht="18" customHeight="1">
      <c r="A189" s="185"/>
      <c r="B189" s="491" t="s">
        <v>442</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443</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24.75">
      <c r="B193" s="153"/>
      <c r="C193" s="153" t="s">
        <v>436</v>
      </c>
      <c r="D193" s="33" t="s">
        <v>98</v>
      </c>
      <c r="E193" s="33" t="s">
        <v>99</v>
      </c>
      <c r="F193" s="34" t="s">
        <v>100</v>
      </c>
      <c r="G193" s="33" t="s">
        <v>101</v>
      </c>
      <c r="H193" s="33" t="s">
        <v>102</v>
      </c>
      <c r="I193" s="155"/>
      <c r="J193" s="33" t="s">
        <v>103</v>
      </c>
      <c r="K193" s="29" t="s">
        <v>104</v>
      </c>
      <c r="L193" s="29" t="s">
        <v>105</v>
      </c>
      <c r="M193" s="35" t="s">
        <v>106</v>
      </c>
      <c r="N193" s="29" t="s">
        <v>107</v>
      </c>
      <c r="O193" s="29" t="s">
        <v>108</v>
      </c>
      <c r="P193" s="29" t="s">
        <v>109</v>
      </c>
      <c r="Q193" s="29" t="s">
        <v>110</v>
      </c>
      <c r="R193" s="155"/>
      <c r="S193" s="29" t="s">
        <v>111</v>
      </c>
      <c r="T193" s="29" t="s">
        <v>111</v>
      </c>
      <c r="U193" s="29" t="s">
        <v>112</v>
      </c>
      <c r="V193" s="29" t="s">
        <v>112</v>
      </c>
      <c r="W193" s="264" t="s">
        <v>113</v>
      </c>
      <c r="X193" s="264" t="s">
        <v>113</v>
      </c>
      <c r="Y193" s="265" t="s">
        <v>114</v>
      </c>
      <c r="Z193" s="263" t="s">
        <v>114</v>
      </c>
      <c r="AA193" s="263" t="s">
        <v>115</v>
      </c>
      <c r="AB193" s="263" t="s">
        <v>115</v>
      </c>
      <c r="AC193" s="263" t="s">
        <v>116</v>
      </c>
      <c r="AD193" s="263" t="s">
        <v>116</v>
      </c>
      <c r="AE193" s="263" t="s">
        <v>117</v>
      </c>
      <c r="AF193" s="263" t="s">
        <v>117</v>
      </c>
      <c r="AG193" s="263" t="s">
        <v>118</v>
      </c>
      <c r="AH193" s="263" t="s">
        <v>118</v>
      </c>
      <c r="AI193" s="263" t="s">
        <v>119</v>
      </c>
      <c r="AJ193" s="263" t="s">
        <v>119</v>
      </c>
      <c r="AK193" s="263" t="s">
        <v>120</v>
      </c>
      <c r="AL193" s="263" t="s">
        <v>120</v>
      </c>
      <c r="AM193" s="263" t="s">
        <v>121</v>
      </c>
      <c r="AN193" s="263" t="s">
        <v>121</v>
      </c>
      <c r="AO193" s="263" t="s">
        <v>122</v>
      </c>
      <c r="AP193" s="263" t="s">
        <v>122</v>
      </c>
      <c r="AQ193" s="263" t="s">
        <v>123</v>
      </c>
      <c r="AR193" s="263" t="s">
        <v>123</v>
      </c>
      <c r="AS193" s="263" t="s">
        <v>124</v>
      </c>
      <c r="AT193" s="263" t="s">
        <v>124</v>
      </c>
      <c r="AU193" s="263" t="s">
        <v>125</v>
      </c>
      <c r="AV193" s="263" t="s">
        <v>125</v>
      </c>
      <c r="AW193" s="263" t="s">
        <v>126</v>
      </c>
      <c r="AX193" s="263" t="s">
        <v>126</v>
      </c>
      <c r="AY193" s="263" t="s">
        <v>127</v>
      </c>
    </row>
    <row r="194" spans="2:51" ht="22.5">
      <c r="B194" s="153"/>
      <c r="C194" s="153" t="s">
        <v>436</v>
      </c>
      <c r="D194" s="33" t="s">
        <v>98</v>
      </c>
      <c r="E194" s="33" t="s">
        <v>99</v>
      </c>
      <c r="F194" s="34" t="s">
        <v>100</v>
      </c>
      <c r="G194" s="33" t="s">
        <v>101</v>
      </c>
      <c r="H194" s="33" t="s">
        <v>102</v>
      </c>
      <c r="I194" s="155"/>
      <c r="J194" s="33" t="s">
        <v>103</v>
      </c>
      <c r="K194" s="29" t="s">
        <v>104</v>
      </c>
      <c r="L194" s="29" t="s">
        <v>105</v>
      </c>
      <c r="M194" s="35" t="s">
        <v>106</v>
      </c>
      <c r="N194" s="29" t="s">
        <v>107</v>
      </c>
      <c r="O194" s="29" t="s">
        <v>108</v>
      </c>
      <c r="P194" s="29" t="s">
        <v>109</v>
      </c>
      <c r="Q194" s="29" t="s">
        <v>110</v>
      </c>
      <c r="R194" s="155"/>
      <c r="S194" s="29" t="s">
        <v>111</v>
      </c>
      <c r="T194" s="29" t="s">
        <v>128</v>
      </c>
      <c r="U194" s="29" t="s">
        <v>112</v>
      </c>
      <c r="V194" s="29" t="s">
        <v>129</v>
      </c>
      <c r="W194" s="29" t="s">
        <v>130</v>
      </c>
      <c r="X194" s="29" t="s">
        <v>131</v>
      </c>
      <c r="Y194" s="29" t="s">
        <v>132</v>
      </c>
      <c r="Z194" s="29" t="s">
        <v>133</v>
      </c>
      <c r="AA194" s="29" t="s">
        <v>134</v>
      </c>
      <c r="AB194" s="29" t="s">
        <v>135</v>
      </c>
      <c r="AC194" s="29" t="s">
        <v>136</v>
      </c>
      <c r="AD194" s="29" t="s">
        <v>137</v>
      </c>
      <c r="AE194" s="29" t="s">
        <v>138</v>
      </c>
      <c r="AF194" s="29" t="s">
        <v>139</v>
      </c>
      <c r="AG194" s="29" t="s">
        <v>140</v>
      </c>
      <c r="AH194" s="29" t="s">
        <v>141</v>
      </c>
      <c r="AI194" s="29" t="s">
        <v>142</v>
      </c>
      <c r="AJ194" s="29" t="s">
        <v>143</v>
      </c>
      <c r="AK194" s="29" t="s">
        <v>144</v>
      </c>
      <c r="AL194" s="29" t="s">
        <v>145</v>
      </c>
      <c r="AM194" s="29" t="s">
        <v>146</v>
      </c>
      <c r="AN194" s="29" t="s">
        <v>147</v>
      </c>
      <c r="AO194" s="29" t="s">
        <v>148</v>
      </c>
      <c r="AP194" s="29" t="s">
        <v>149</v>
      </c>
      <c r="AQ194" s="29" t="s">
        <v>150</v>
      </c>
      <c r="AR194" s="29" t="s">
        <v>151</v>
      </c>
      <c r="AS194" s="29" t="s">
        <v>152</v>
      </c>
      <c r="AT194" s="29" t="s">
        <v>153</v>
      </c>
      <c r="AU194" s="29" t="s">
        <v>154</v>
      </c>
      <c r="AV194" s="29" t="s">
        <v>155</v>
      </c>
      <c r="AW194" s="29" t="s">
        <v>156</v>
      </c>
      <c r="AX194" s="29" t="s">
        <v>157</v>
      </c>
      <c r="AY194" s="29" t="s">
        <v>158</v>
      </c>
    </row>
    <row r="195" spans="2:51" ht="33.75">
      <c r="B195" s="153" t="s">
        <v>440</v>
      </c>
      <c r="C195" s="153"/>
      <c r="D195" s="154" t="s">
        <v>391</v>
      </c>
      <c r="E195" s="153" t="s">
        <v>396</v>
      </c>
      <c r="F195" s="153" t="s">
        <v>399</v>
      </c>
      <c r="G195" s="153" t="s">
        <v>400</v>
      </c>
      <c r="H195" s="153" t="s">
        <v>401</v>
      </c>
      <c r="I195" s="155"/>
      <c r="J195" s="153" t="s">
        <v>401</v>
      </c>
      <c r="K195" s="153" t="s">
        <v>402</v>
      </c>
      <c r="L195" s="153" t="s">
        <v>403</v>
      </c>
      <c r="M195" s="153" t="s">
        <v>404</v>
      </c>
      <c r="N195" s="153" t="s">
        <v>405</v>
      </c>
      <c r="O195" s="153" t="s">
        <v>406</v>
      </c>
      <c r="P195" s="153" t="s">
        <v>407</v>
      </c>
      <c r="Q195" s="153" t="s">
        <v>408</v>
      </c>
      <c r="R195" s="155"/>
      <c r="S195" s="153" t="s">
        <v>409</v>
      </c>
      <c r="T195" s="153" t="s">
        <v>409</v>
      </c>
      <c r="U195" s="153" t="s">
        <v>410</v>
      </c>
      <c r="V195" s="153" t="s">
        <v>410</v>
      </c>
      <c r="W195" s="153" t="s">
        <v>411</v>
      </c>
      <c r="X195" s="153" t="s">
        <v>411</v>
      </c>
      <c r="Y195" s="153" t="s">
        <v>412</v>
      </c>
      <c r="Z195" s="153" t="s">
        <v>412</v>
      </c>
      <c r="AA195" s="153" t="s">
        <v>413</v>
      </c>
      <c r="AB195" s="153" t="s">
        <v>413</v>
      </c>
      <c r="AC195" s="153" t="s">
        <v>414</v>
      </c>
      <c r="AD195" s="153" t="s">
        <v>414</v>
      </c>
      <c r="AE195" s="153" t="s">
        <v>415</v>
      </c>
      <c r="AF195" s="153" t="s">
        <v>415</v>
      </c>
      <c r="AG195" s="153" t="s">
        <v>416</v>
      </c>
      <c r="AH195" s="153" t="s">
        <v>416</v>
      </c>
      <c r="AI195" s="153" t="s">
        <v>417</v>
      </c>
      <c r="AJ195" s="153" t="s">
        <v>417</v>
      </c>
      <c r="AK195" s="153" t="s">
        <v>418</v>
      </c>
      <c r="AL195" s="153" t="s">
        <v>418</v>
      </c>
      <c r="AM195" s="153" t="s">
        <v>419</v>
      </c>
      <c r="AN195" s="153" t="s">
        <v>419</v>
      </c>
      <c r="AO195" s="153" t="s">
        <v>420</v>
      </c>
      <c r="AP195" s="153" t="s">
        <v>420</v>
      </c>
      <c r="AQ195" s="153" t="s">
        <v>421</v>
      </c>
      <c r="AR195" s="153" t="s">
        <v>421</v>
      </c>
      <c r="AS195" s="153" t="s">
        <v>422</v>
      </c>
      <c r="AT195" s="153" t="s">
        <v>422</v>
      </c>
      <c r="AU195" s="153" t="s">
        <v>423</v>
      </c>
      <c r="AV195" s="153" t="s">
        <v>423</v>
      </c>
      <c r="AW195" s="153" t="s">
        <v>424</v>
      </c>
      <c r="AX195" s="153" t="s">
        <v>424</v>
      </c>
      <c r="AY195" s="153" t="s">
        <v>425</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f t="shared" ref="X203:AY203" si="49">IFERROR(X153*X178,"")</f>
        <v>1641864053.1031199</v>
      </c>
      <c r="Y203" s="178">
        <f t="shared" si="49"/>
        <v>813118979.21284783</v>
      </c>
      <c r="Z203" s="178">
        <f t="shared" si="49"/>
        <v>813118979.21284783</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f t="shared" si="51"/>
        <v>1005678687.8098401</v>
      </c>
      <c r="Z204" s="178">
        <f t="shared" si="51"/>
        <v>1005678687.8098401</v>
      </c>
      <c r="AA204" s="178">
        <f t="shared" si="51"/>
        <v>1783425121.4244404</v>
      </c>
      <c r="AB204" s="178" t="str">
        <f t="shared" si="51"/>
        <v/>
      </c>
      <c r="AC204" s="178" t="str">
        <f t="shared" si="51"/>
        <v/>
      </c>
      <c r="AD204" s="178" t="str">
        <f t="shared" si="51"/>
        <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t="str">
        <f t="shared" si="53"/>
        <v/>
      </c>
      <c r="AD205" s="178" t="str">
        <f t="shared" si="53"/>
        <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444</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476</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75"/>
      <c r="D217" s="477" t="s">
        <v>90</v>
      </c>
      <c r="E217" s="478"/>
      <c r="F217" s="478"/>
      <c r="G217" s="478"/>
      <c r="H217" s="478"/>
      <c r="I217" s="478"/>
      <c r="J217" s="478"/>
      <c r="K217" s="478"/>
      <c r="L217" s="478"/>
      <c r="M217" s="478"/>
      <c r="N217" s="478"/>
      <c r="O217" s="235" t="s">
        <v>91</v>
      </c>
      <c r="P217" s="239"/>
      <c r="Q217" s="239"/>
      <c r="R217" s="155"/>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40"/>
    </row>
    <row r="218" spans="1:51" s="87" customFormat="1" ht="21" customHeight="1">
      <c r="B218" s="172"/>
      <c r="C218" s="476"/>
      <c r="D218" s="479" t="s">
        <v>92</v>
      </c>
      <c r="E218" s="480"/>
      <c r="F218" s="480"/>
      <c r="G218" s="480"/>
      <c r="H218" s="480"/>
      <c r="I218" s="480"/>
      <c r="J218" s="480"/>
      <c r="K218" s="480"/>
      <c r="L218" s="480"/>
      <c r="M218" s="480"/>
      <c r="N218" s="480"/>
      <c r="O218" s="236" t="s">
        <v>93</v>
      </c>
      <c r="P218" s="237"/>
      <c r="Q218" s="237"/>
      <c r="R218" s="155"/>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8"/>
    </row>
    <row r="219" spans="1:51" ht="42.75" customHeight="1">
      <c r="C219" s="153" t="s">
        <v>436</v>
      </c>
      <c r="D219" s="33" t="s">
        <v>98</v>
      </c>
      <c r="E219" s="33" t="s">
        <v>99</v>
      </c>
      <c r="F219" s="33" t="s">
        <v>100</v>
      </c>
      <c r="G219" s="33" t="s">
        <v>101</v>
      </c>
      <c r="H219" s="33" t="s">
        <v>102</v>
      </c>
      <c r="I219" s="155"/>
      <c r="J219" s="33" t="s">
        <v>103</v>
      </c>
      <c r="K219" s="33" t="s">
        <v>104</v>
      </c>
      <c r="L219" s="33" t="s">
        <v>105</v>
      </c>
      <c r="M219" s="33" t="s">
        <v>106</v>
      </c>
      <c r="N219" s="33" t="s">
        <v>107</v>
      </c>
      <c r="O219" s="33" t="s">
        <v>108</v>
      </c>
      <c r="P219" s="33" t="s">
        <v>109</v>
      </c>
      <c r="Q219" s="33" t="s">
        <v>110</v>
      </c>
      <c r="R219" s="155"/>
      <c r="S219" s="29" t="s">
        <v>445</v>
      </c>
      <c r="T219" s="29" t="s">
        <v>111</v>
      </c>
      <c r="U219" s="29" t="s">
        <v>112</v>
      </c>
      <c r="V219" s="29" t="s">
        <v>112</v>
      </c>
      <c r="W219" s="264" t="s">
        <v>113</v>
      </c>
      <c r="X219" s="264" t="s">
        <v>113</v>
      </c>
      <c r="Y219" s="265" t="s">
        <v>114</v>
      </c>
      <c r="Z219" s="263" t="s">
        <v>114</v>
      </c>
      <c r="AA219" s="263" t="s">
        <v>115</v>
      </c>
      <c r="AB219" s="263" t="s">
        <v>115</v>
      </c>
      <c r="AC219" s="263" t="s">
        <v>116</v>
      </c>
      <c r="AD219" s="263" t="s">
        <v>116</v>
      </c>
      <c r="AE219" s="263" t="s">
        <v>117</v>
      </c>
      <c r="AF219" s="263" t="s">
        <v>117</v>
      </c>
      <c r="AG219" s="263" t="s">
        <v>118</v>
      </c>
      <c r="AH219" s="263" t="s">
        <v>118</v>
      </c>
      <c r="AI219" s="263" t="s">
        <v>119</v>
      </c>
      <c r="AJ219" s="263" t="s">
        <v>119</v>
      </c>
      <c r="AK219" s="263" t="s">
        <v>120</v>
      </c>
      <c r="AL219" s="263" t="s">
        <v>120</v>
      </c>
      <c r="AM219" s="263" t="s">
        <v>121</v>
      </c>
      <c r="AN219" s="263" t="s">
        <v>121</v>
      </c>
      <c r="AO219" s="263" t="s">
        <v>122</v>
      </c>
      <c r="AP219" s="263" t="s">
        <v>122</v>
      </c>
      <c r="AQ219" s="263" t="s">
        <v>123</v>
      </c>
      <c r="AR219" s="263" t="s">
        <v>123</v>
      </c>
      <c r="AS219" s="263" t="s">
        <v>124</v>
      </c>
      <c r="AT219" s="263" t="s">
        <v>124</v>
      </c>
      <c r="AU219" s="263" t="s">
        <v>125</v>
      </c>
      <c r="AV219" s="263" t="s">
        <v>125</v>
      </c>
      <c r="AW219" s="263" t="s">
        <v>126</v>
      </c>
      <c r="AX219" s="263" t="s">
        <v>126</v>
      </c>
      <c r="AY219" s="263" t="s">
        <v>127</v>
      </c>
    </row>
    <row r="220" spans="1:51" ht="42.75" customHeight="1">
      <c r="C220" s="153" t="s">
        <v>436</v>
      </c>
      <c r="D220" s="33" t="s">
        <v>98</v>
      </c>
      <c r="E220" s="33" t="s">
        <v>99</v>
      </c>
      <c r="F220" s="33" t="s">
        <v>100</v>
      </c>
      <c r="G220" s="33" t="s">
        <v>101</v>
      </c>
      <c r="H220" s="33" t="s">
        <v>102</v>
      </c>
      <c r="I220" s="155"/>
      <c r="J220" s="33" t="s">
        <v>103</v>
      </c>
      <c r="K220" s="33" t="s">
        <v>104</v>
      </c>
      <c r="L220" s="33" t="s">
        <v>105</v>
      </c>
      <c r="M220" s="33" t="s">
        <v>106</v>
      </c>
      <c r="N220" s="33" t="s">
        <v>107</v>
      </c>
      <c r="O220" s="33" t="s">
        <v>108</v>
      </c>
      <c r="P220" s="33" t="s">
        <v>109</v>
      </c>
      <c r="Q220" s="33" t="s">
        <v>110</v>
      </c>
      <c r="R220" s="155"/>
      <c r="S220" s="29" t="s">
        <v>445</v>
      </c>
      <c r="T220" s="29" t="s">
        <v>128</v>
      </c>
      <c r="U220" s="29" t="s">
        <v>112</v>
      </c>
      <c r="V220" s="29" t="s">
        <v>129</v>
      </c>
      <c r="W220" s="29" t="s">
        <v>130</v>
      </c>
      <c r="X220" s="29" t="s">
        <v>131</v>
      </c>
      <c r="Y220" s="29" t="s">
        <v>132</v>
      </c>
      <c r="Z220" s="29" t="s">
        <v>133</v>
      </c>
      <c r="AA220" s="29" t="s">
        <v>134</v>
      </c>
      <c r="AB220" s="29" t="s">
        <v>135</v>
      </c>
      <c r="AC220" s="29" t="s">
        <v>136</v>
      </c>
      <c r="AD220" s="29" t="s">
        <v>137</v>
      </c>
      <c r="AE220" s="29" t="s">
        <v>138</v>
      </c>
      <c r="AF220" s="29" t="s">
        <v>139</v>
      </c>
      <c r="AG220" s="29" t="s">
        <v>140</v>
      </c>
      <c r="AH220" s="29" t="s">
        <v>141</v>
      </c>
      <c r="AI220" s="29" t="s">
        <v>142</v>
      </c>
      <c r="AJ220" s="29" t="s">
        <v>143</v>
      </c>
      <c r="AK220" s="29" t="s">
        <v>144</v>
      </c>
      <c r="AL220" s="29" t="s">
        <v>145</v>
      </c>
      <c r="AM220" s="29" t="s">
        <v>146</v>
      </c>
      <c r="AN220" s="29" t="s">
        <v>147</v>
      </c>
      <c r="AO220" s="29" t="s">
        <v>148</v>
      </c>
      <c r="AP220" s="29" t="s">
        <v>149</v>
      </c>
      <c r="AQ220" s="29" t="s">
        <v>150</v>
      </c>
      <c r="AR220" s="29" t="s">
        <v>151</v>
      </c>
      <c r="AS220" s="29" t="s">
        <v>152</v>
      </c>
      <c r="AT220" s="29" t="s">
        <v>153</v>
      </c>
      <c r="AU220" s="29" t="s">
        <v>154</v>
      </c>
      <c r="AV220" s="29" t="s">
        <v>155</v>
      </c>
      <c r="AW220" s="29" t="s">
        <v>156</v>
      </c>
      <c r="AX220" s="29" t="s">
        <v>157</v>
      </c>
      <c r="AY220" s="29" t="s">
        <v>158</v>
      </c>
    </row>
    <row r="221" spans="1:51" ht="31.45" customHeight="1">
      <c r="C221" s="153" t="s">
        <v>446</v>
      </c>
      <c r="D221" s="200" t="s">
        <v>391</v>
      </c>
      <c r="E221" s="201" t="s">
        <v>396</v>
      </c>
      <c r="F221" s="201" t="s">
        <v>399</v>
      </c>
      <c r="G221" s="201" t="s">
        <v>400</v>
      </c>
      <c r="H221" s="153" t="s">
        <v>401</v>
      </c>
      <c r="I221" s="155"/>
      <c r="J221" s="153" t="s">
        <v>401</v>
      </c>
      <c r="K221" s="201" t="s">
        <v>402</v>
      </c>
      <c r="L221" s="201" t="s">
        <v>403</v>
      </c>
      <c r="M221" s="201" t="s">
        <v>404</v>
      </c>
      <c r="N221" s="201" t="s">
        <v>405</v>
      </c>
      <c r="O221" s="201" t="s">
        <v>406</v>
      </c>
      <c r="P221" s="201" t="s">
        <v>407</v>
      </c>
      <c r="Q221" s="201" t="s">
        <v>408</v>
      </c>
      <c r="R221" s="155"/>
      <c r="S221" s="201" t="s">
        <v>409</v>
      </c>
      <c r="T221" s="201" t="s">
        <v>409</v>
      </c>
      <c r="U221" s="201" t="s">
        <v>410</v>
      </c>
      <c r="V221" s="201" t="s">
        <v>410</v>
      </c>
      <c r="W221" s="201" t="s">
        <v>411</v>
      </c>
      <c r="X221" s="153" t="s">
        <v>411</v>
      </c>
      <c r="Y221" s="153" t="s">
        <v>412</v>
      </c>
      <c r="Z221" s="153" t="s">
        <v>412</v>
      </c>
      <c r="AA221" s="153" t="s">
        <v>413</v>
      </c>
      <c r="AB221" s="153" t="s">
        <v>413</v>
      </c>
      <c r="AC221" s="153" t="s">
        <v>414</v>
      </c>
      <c r="AD221" s="153" t="s">
        <v>414</v>
      </c>
      <c r="AE221" s="153" t="s">
        <v>415</v>
      </c>
      <c r="AF221" s="153" t="s">
        <v>415</v>
      </c>
      <c r="AG221" s="153" t="s">
        <v>416</v>
      </c>
      <c r="AH221" s="153" t="s">
        <v>416</v>
      </c>
      <c r="AI221" s="153" t="s">
        <v>417</v>
      </c>
      <c r="AJ221" s="153" t="s">
        <v>417</v>
      </c>
      <c r="AK221" s="153" t="s">
        <v>418</v>
      </c>
      <c r="AL221" s="153" t="s">
        <v>418</v>
      </c>
      <c r="AM221" s="153" t="s">
        <v>419</v>
      </c>
      <c r="AN221" s="153" t="s">
        <v>419</v>
      </c>
      <c r="AO221" s="153" t="s">
        <v>420</v>
      </c>
      <c r="AP221" s="153" t="s">
        <v>420</v>
      </c>
      <c r="AQ221" s="153" t="s">
        <v>421</v>
      </c>
      <c r="AR221" s="153" t="s">
        <v>421</v>
      </c>
      <c r="AS221" s="153" t="s">
        <v>422</v>
      </c>
      <c r="AT221" s="153" t="s">
        <v>422</v>
      </c>
      <c r="AU221" s="153" t="s">
        <v>423</v>
      </c>
      <c r="AV221" s="153" t="s">
        <v>423</v>
      </c>
      <c r="AW221" s="153" t="s">
        <v>424</v>
      </c>
      <c r="AX221" s="153" t="s">
        <v>424</v>
      </c>
      <c r="AY221" s="153" t="s">
        <v>425</v>
      </c>
    </row>
    <row r="222" spans="1:51" ht="56.25" customHeight="1">
      <c r="C222" s="156" t="s">
        <v>447</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1641864053.1031199</v>
      </c>
      <c r="Y222" s="163">
        <f t="shared" si="68"/>
        <v>1818797667.0226879</v>
      </c>
      <c r="Z222" s="163">
        <f t="shared" si="68"/>
        <v>1818797667.0226879</v>
      </c>
      <c r="AA222" s="163">
        <f t="shared" si="68"/>
        <v>1783425121.4244404</v>
      </c>
      <c r="AB222" s="163">
        <f t="shared" si="68"/>
        <v>0</v>
      </c>
      <c r="AC222" s="163">
        <f t="shared" si="68"/>
        <v>0</v>
      </c>
      <c r="AD222" s="163">
        <f t="shared" si="68"/>
        <v>0</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383</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f>IF('3f WHD'!AE$13&lt;&gt;"",SUMIF($K$45:$K$108,"="&amp;X$221,$G$45:$G$108)+SUMIF($J$45:$J$108,"="&amp;X$221,$G$45:$G$108),"")</f>
        <v>257227381</v>
      </c>
      <c r="Y223" s="163">
        <f>IF('3f WHD'!AF$13&lt;&gt;"",SUMIF($K$45:$K$108,"="&amp;Y$221,$G$45:$G$108)+SUMIF($J$45:$J$108,"="&amp;Y$221,$G$45:$G$108),"")</f>
        <v>254680971</v>
      </c>
      <c r="Z223" s="163">
        <f>IF('3f WHD'!AG$13&lt;&gt;"",SUMIF($K$45:$K$108,"="&amp;Z$221,$G$45:$G$108)+SUMIF($J$45:$J$108,"="&amp;Z$221,$G$45:$G$108),"")</f>
        <v>254680971</v>
      </c>
      <c r="AA223" s="163">
        <f>IF('3f WHD'!AH$13&lt;&gt;"",SUMIF($K$45:$K$108,"="&amp;AA$221,$G$45:$G$108)+SUMIF($J$45:$J$108,"="&amp;AA$221,$G$45:$G$108),"")</f>
        <v>253165998</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45" customHeight="1">
      <c r="C224" s="156" t="s">
        <v>448</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f>IF('3f WHD'!AE$13&lt;&gt;"",SUMIF($K$45:$K$108,"="&amp;X$221,$H$45:$H$108)+SUMIF($J$45:$J$108,"="&amp;X$221,$H$45:$H$108),"")</f>
        <v>14380210.613494007</v>
      </c>
      <c r="Y224" s="163">
        <f>IF('3f WHD'!AF$13&lt;&gt;"",SUMIF($K$45:$K$108,"="&amp;Y$221,$H$45:$H$108)+SUMIF($J$45:$J$108,"="&amp;Y$221,$H$45:$H$108),"")</f>
        <v>7190105.3067470035</v>
      </c>
      <c r="Z224" s="163">
        <f>IF('3f WHD'!AG$13&lt;&gt;"",SUMIF($K$45:$K$108,"="&amp;Z$221,$H$45:$H$108)+SUMIF($J$45:$J$108,"="&amp;Z$221,$H$45:$H$108),"")</f>
        <v>7190105.3067470035</v>
      </c>
      <c r="AA224" s="163">
        <f>IF('3f WHD'!AH$13&lt;&gt;"",SUMIF($K$45:$K$108,"="&amp;AA$221,$H$45:$H$108)+SUMIF($J$45:$J$108,"="&amp;AA$221,$H$45:$H$108),"")</f>
        <v>0</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45" customHeight="1">
      <c r="C225" s="156" t="s">
        <v>449</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f>IF('3f WHD'!AE$13&lt;&gt;"",SUMIF($K$45:$K$108,"="&amp;X$221,$I$45:$I$108)+SUMIF($J$45:$J$108,"="&amp;X$221,$I$45:$I$108),"")</f>
        <v>9404573</v>
      </c>
      <c r="Y225" s="163">
        <f>IF('3f WHD'!AF$13&lt;&gt;"",SUMIF($K$45:$K$108,"="&amp;Y$221,$I$45:$I$108)+SUMIF($J$45:$J$108,"="&amp;Y$221,$I$45:$I$108),"")</f>
        <v>9400038</v>
      </c>
      <c r="Z225" s="163">
        <f>IF('3f WHD'!AG$13&lt;&gt;"",SUMIF($K$45:$K$108,"="&amp;Z$221,$I$45:$I$108)+SUMIF($J$45:$J$108,"="&amp;Z$221,$I$45:$I$108),"")</f>
        <v>9400038</v>
      </c>
      <c r="AA225" s="163">
        <f>IF('3f WHD'!AH$13&lt;&gt;"",SUMIF($K$45:$K$108,"="&amp;AA$221,$I$45:$I$108)+SUMIF($J$45:$J$108,"="&amp;AA$221,$I$45:$I$108),"")</f>
        <v>9417916</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450</v>
      </c>
      <c r="D228" s="199">
        <f>IFERROR(D222/(D223-D224-D225),"-")</f>
        <v>3.86178509945083</v>
      </c>
      <c r="E228" s="199">
        <f t="shared" ref="E228:Q228" si="69">IFERROR(E222/(E223-E224-E225),"-")</f>
        <v>4.3798119791184789</v>
      </c>
      <c r="F228" s="199">
        <f t="shared" si="69"/>
        <v>4.6943384228877969</v>
      </c>
      <c r="G228" s="199">
        <f t="shared" si="69"/>
        <v>5.0898553557427864</v>
      </c>
      <c r="H228" s="199">
        <f t="shared" si="69"/>
        <v>5.2170245185345925</v>
      </c>
      <c r="I228" s="164"/>
      <c r="J228" s="199">
        <f t="shared" si="69"/>
        <v>5.2170245185345925</v>
      </c>
      <c r="K228" s="199">
        <f t="shared" si="69"/>
        <v>5.4382114342696974</v>
      </c>
      <c r="L228" s="199">
        <f t="shared" si="69"/>
        <v>5.6660086487823103</v>
      </c>
      <c r="M228" s="199">
        <f t="shared" si="69"/>
        <v>5.9299995528126548</v>
      </c>
      <c r="N228" s="199">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f t="shared" si="70"/>
        <v>7.0332667280287327</v>
      </c>
      <c r="Y228" s="171">
        <f t="shared" si="70"/>
        <v>7.6390917056492249</v>
      </c>
      <c r="Z228" s="171">
        <f t="shared" si="70"/>
        <v>7.6390917056492249</v>
      </c>
      <c r="AA228" s="171">
        <f t="shared" si="70"/>
        <v>7.3166734556066801</v>
      </c>
      <c r="AB228" s="171" t="str">
        <f t="shared" si="70"/>
        <v>-</v>
      </c>
      <c r="AC228" s="171" t="str">
        <f t="shared" si="70"/>
        <v>-</v>
      </c>
      <c r="AD228" s="171" t="str">
        <f t="shared" si="70"/>
        <v>-</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1"/>
    </row>
    <row r="230" spans="3:51"/>
    <row r="231" spans="3:51"/>
  </sheetData>
  <mergeCells count="4">
    <mergeCell ref="B3:O3"/>
    <mergeCell ref="C217:C218"/>
    <mergeCell ref="D217:N217"/>
    <mergeCell ref="D218:N218"/>
  </mergeCells>
  <phoneticPr fontId="191"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E5A2-17D3-4046-A6E2-F0D363F59D1C}">
  <sheetPr>
    <tabColor theme="7" tint="0.79998168889431442"/>
    <pageSetUpPr autoPageBreaks="0"/>
  </sheetPr>
  <dimension ref="A1:BH40"/>
  <sheetViews>
    <sheetView zoomScale="71" zoomScaleNormal="80" workbookViewId="0"/>
  </sheetViews>
  <sheetFormatPr defaultColWidth="0" defaultRowHeight="0" customHeight="1" zeroHeight="1"/>
  <cols>
    <col min="1" max="1" width="3" customWidth="1"/>
    <col min="2" max="2" width="36" customWidth="1"/>
    <col min="3" max="3" width="51.703125" customWidth="1"/>
    <col min="4" max="4" width="21.17578125" customWidth="1"/>
    <col min="5" max="5" width="15.5859375" customWidth="1"/>
    <col min="6" max="6" width="20.46875" customWidth="1"/>
    <col min="7" max="7" width="1.46875" customWidth="1"/>
    <col min="8" max="8" width="18" customWidth="1"/>
    <col min="9" max="9" width="13" customWidth="1"/>
    <col min="10" max="10" width="16" customWidth="1"/>
    <col min="11" max="11" width="11.46875" customWidth="1"/>
    <col min="12" max="12" width="15.5859375" customWidth="1"/>
    <col min="13" max="13" width="13.8203125" customWidth="1"/>
    <col min="14" max="15" width="13" customWidth="1"/>
    <col min="16" max="16" width="1.46875" customWidth="1"/>
    <col min="17" max="24" width="15.5859375" customWidth="1"/>
    <col min="25" max="25" width="15.46875" customWidth="1"/>
    <col min="26" max="26" width="1.46875" customWidth="1"/>
    <col min="27" max="35" width="15.5859375" style="319" customWidth="1"/>
    <col min="36" max="36" width="1.46875" customWidth="1"/>
    <col min="37" max="59" width="15.5859375" customWidth="1"/>
    <col min="60" max="60" width="0" hidden="1" customWidth="1"/>
    <col min="61" max="16384" width="9.234375" hidden="1"/>
  </cols>
  <sheetData>
    <row r="1" spans="1:59"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8.75" customHeight="1">
      <c r="A2" s="2"/>
      <c r="B2" s="40" t="s">
        <v>485</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ht="13.5" customHeight="1">
      <c r="A3" s="2"/>
      <c r="B3" s="486" t="s">
        <v>479</v>
      </c>
      <c r="C3" s="486"/>
      <c r="D3" s="486"/>
      <c r="E3" s="486"/>
      <c r="F3" s="486"/>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39"/>
      <c r="AK3" s="2"/>
      <c r="AL3" s="2"/>
      <c r="AM3" s="2"/>
      <c r="AN3" s="2"/>
      <c r="AO3" s="2"/>
      <c r="AP3" s="2"/>
      <c r="AQ3" s="2"/>
      <c r="AR3" s="2"/>
      <c r="AS3" s="2"/>
      <c r="AT3" s="2"/>
      <c r="AU3" s="2"/>
      <c r="AV3" s="2"/>
      <c r="AW3" s="2"/>
      <c r="AX3" s="2"/>
      <c r="AY3" s="2"/>
      <c r="AZ3" s="2"/>
      <c r="BA3" s="2"/>
      <c r="BB3" s="2"/>
      <c r="BC3" s="2"/>
      <c r="BD3" s="2"/>
      <c r="BE3" s="2"/>
      <c r="BF3" s="2"/>
      <c r="BG3" s="2"/>
    </row>
    <row r="4" spans="1:59"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ht="12.4">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c r="AF5"/>
      <c r="AG5"/>
      <c r="AH5"/>
      <c r="AI5"/>
      <c r="AJ5" s="55"/>
    </row>
    <row r="6" spans="1:59" ht="12.75" customHeight="1">
      <c r="A6" s="14"/>
      <c r="B6" s="344" t="s">
        <v>37</v>
      </c>
      <c r="C6" s="393" t="s">
        <v>53</v>
      </c>
      <c r="D6" s="394" t="s">
        <v>280</v>
      </c>
      <c r="E6" s="393" t="s">
        <v>89</v>
      </c>
      <c r="F6" s="345"/>
      <c r="G6" s="28"/>
      <c r="H6" s="368" t="s">
        <v>90</v>
      </c>
      <c r="I6" s="369"/>
      <c r="J6" s="369"/>
      <c r="K6" s="369"/>
      <c r="L6" s="369"/>
      <c r="M6" s="369"/>
      <c r="N6" s="369"/>
      <c r="O6" s="370"/>
      <c r="P6" s="136"/>
      <c r="Q6" s="229" t="s">
        <v>91</v>
      </c>
      <c r="R6" s="230"/>
      <c r="S6" s="230"/>
      <c r="T6" s="230"/>
      <c r="U6" s="230"/>
      <c r="V6" s="230"/>
      <c r="W6" s="230"/>
      <c r="X6" s="230"/>
      <c r="Y6" s="230"/>
      <c r="Z6" s="28"/>
      <c r="AA6" s="230"/>
      <c r="AB6" s="230"/>
      <c r="AC6" s="230"/>
      <c r="AD6" s="230"/>
      <c r="AE6" s="230"/>
      <c r="AF6" s="230"/>
      <c r="AG6" s="230"/>
      <c r="AH6" s="230"/>
      <c r="AI6" s="230"/>
      <c r="AJ6" s="28"/>
      <c r="AK6" s="230"/>
      <c r="AL6" s="230"/>
      <c r="AM6" s="230"/>
      <c r="AN6" s="230"/>
      <c r="AO6" s="230"/>
      <c r="AP6" s="230"/>
      <c r="AQ6" s="230"/>
      <c r="AR6" s="230"/>
      <c r="AS6" s="230"/>
      <c r="AT6" s="230"/>
      <c r="AU6" s="230"/>
      <c r="AV6" s="230"/>
      <c r="AW6" s="230"/>
      <c r="AX6" s="230"/>
      <c r="AY6" s="230"/>
      <c r="AZ6" s="230"/>
      <c r="BA6" s="230"/>
      <c r="BB6" s="230"/>
      <c r="BC6" s="230"/>
      <c r="BD6" s="230"/>
      <c r="BE6" s="230"/>
      <c r="BF6" s="230"/>
      <c r="BG6" s="231"/>
    </row>
    <row r="7" spans="1:59" ht="12.75" customHeight="1">
      <c r="A7" s="14"/>
      <c r="B7" s="344"/>
      <c r="C7" s="393"/>
      <c r="D7" s="394"/>
      <c r="E7" s="393"/>
      <c r="F7" s="345"/>
      <c r="G7" s="28"/>
      <c r="H7" s="349" t="s">
        <v>92</v>
      </c>
      <c r="I7" s="350"/>
      <c r="J7" s="350"/>
      <c r="K7" s="350"/>
      <c r="L7" s="350"/>
      <c r="M7" s="350"/>
      <c r="N7" s="350"/>
      <c r="O7" s="351"/>
      <c r="P7" s="136"/>
      <c r="Q7" s="232" t="s">
        <v>93</v>
      </c>
      <c r="R7" s="233"/>
      <c r="S7" s="233"/>
      <c r="T7" s="233"/>
      <c r="U7" s="233"/>
      <c r="V7" s="233"/>
      <c r="W7" s="233"/>
      <c r="X7" s="233"/>
      <c r="Y7" s="233"/>
      <c r="Z7" s="28"/>
      <c r="AA7" s="233"/>
      <c r="AB7" s="233"/>
      <c r="AC7" s="233"/>
      <c r="AD7" s="233"/>
      <c r="AE7" s="233"/>
      <c r="AF7" s="233"/>
      <c r="AG7" s="233"/>
      <c r="AH7" s="233"/>
      <c r="AI7" s="233"/>
      <c r="AJ7" s="28"/>
      <c r="AK7" s="233"/>
      <c r="AL7" s="233"/>
      <c r="AM7" s="233"/>
      <c r="AN7" s="233"/>
      <c r="AO7" s="233"/>
      <c r="AP7" s="233"/>
      <c r="AQ7" s="233"/>
      <c r="AR7" s="233"/>
      <c r="AS7" s="233"/>
      <c r="AT7" s="233"/>
      <c r="AU7" s="233"/>
      <c r="AV7" s="233"/>
      <c r="AW7" s="233"/>
      <c r="AX7" s="233"/>
      <c r="AY7" s="233"/>
      <c r="AZ7" s="233"/>
      <c r="BA7" s="233"/>
      <c r="BB7" s="233"/>
      <c r="BC7" s="233"/>
      <c r="BD7" s="233"/>
      <c r="BE7" s="233"/>
      <c r="BF7" s="233"/>
      <c r="BG7" s="234"/>
    </row>
    <row r="8" spans="1:59" ht="25.5" customHeight="1">
      <c r="A8" s="14"/>
      <c r="B8" s="344"/>
      <c r="C8" s="393"/>
      <c r="D8" s="394"/>
      <c r="E8" s="393"/>
      <c r="F8" s="53" t="s">
        <v>94</v>
      </c>
      <c r="G8" s="28"/>
      <c r="H8" s="33" t="s">
        <v>95</v>
      </c>
      <c r="I8" s="33" t="s">
        <v>96</v>
      </c>
      <c r="J8" s="33" t="s">
        <v>97</v>
      </c>
      <c r="K8" s="33" t="s">
        <v>98</v>
      </c>
      <c r="L8" s="33" t="s">
        <v>99</v>
      </c>
      <c r="M8" s="34" t="s">
        <v>100</v>
      </c>
      <c r="N8" s="33" t="s">
        <v>101</v>
      </c>
      <c r="O8" s="33" t="s">
        <v>102</v>
      </c>
      <c r="P8" s="28"/>
      <c r="Q8" s="29" t="s">
        <v>103</v>
      </c>
      <c r="R8" s="29" t="s">
        <v>104</v>
      </c>
      <c r="S8" s="29" t="s">
        <v>105</v>
      </c>
      <c r="T8" s="35" t="s">
        <v>106</v>
      </c>
      <c r="U8" s="29" t="s">
        <v>107</v>
      </c>
      <c r="V8" s="29" t="s">
        <v>108</v>
      </c>
      <c r="W8" s="29" t="s">
        <v>109</v>
      </c>
      <c r="X8" s="29" t="s">
        <v>110</v>
      </c>
      <c r="Y8" s="29" t="s">
        <v>111</v>
      </c>
      <c r="Z8" s="28"/>
      <c r="AA8" s="29" t="s">
        <v>111</v>
      </c>
      <c r="AB8" s="29" t="s">
        <v>112</v>
      </c>
      <c r="AC8" s="29" t="s">
        <v>112</v>
      </c>
      <c r="AD8" s="264" t="s">
        <v>113</v>
      </c>
      <c r="AE8" s="264" t="s">
        <v>113</v>
      </c>
      <c r="AF8" s="265" t="s">
        <v>114</v>
      </c>
      <c r="AG8" s="263" t="s">
        <v>114</v>
      </c>
      <c r="AH8" s="263" t="s">
        <v>115</v>
      </c>
      <c r="AI8" s="263" t="s">
        <v>115</v>
      </c>
      <c r="AJ8" s="28"/>
      <c r="AK8" s="263" t="s">
        <v>116</v>
      </c>
      <c r="AL8" s="263" t="s">
        <v>116</v>
      </c>
      <c r="AM8" s="263" t="s">
        <v>117</v>
      </c>
      <c r="AN8" s="263" t="s">
        <v>117</v>
      </c>
      <c r="AO8" s="263" t="s">
        <v>118</v>
      </c>
      <c r="AP8" s="263" t="s">
        <v>118</v>
      </c>
      <c r="AQ8" s="263" t="s">
        <v>119</v>
      </c>
      <c r="AR8" s="263" t="s">
        <v>119</v>
      </c>
      <c r="AS8" s="263" t="s">
        <v>120</v>
      </c>
      <c r="AT8" s="263" t="s">
        <v>120</v>
      </c>
      <c r="AU8" s="263" t="s">
        <v>121</v>
      </c>
      <c r="AV8" s="263" t="s">
        <v>121</v>
      </c>
      <c r="AW8" s="263" t="s">
        <v>122</v>
      </c>
      <c r="AX8" s="263" t="s">
        <v>122</v>
      </c>
      <c r="AY8" s="263" t="s">
        <v>123</v>
      </c>
      <c r="AZ8" s="263" t="s">
        <v>123</v>
      </c>
      <c r="BA8" s="263" t="s">
        <v>124</v>
      </c>
      <c r="BB8" s="263" t="s">
        <v>124</v>
      </c>
      <c r="BC8" s="263" t="s">
        <v>125</v>
      </c>
      <c r="BD8" s="263" t="s">
        <v>125</v>
      </c>
      <c r="BE8" s="263" t="s">
        <v>126</v>
      </c>
      <c r="BF8" s="263" t="s">
        <v>126</v>
      </c>
      <c r="BG8" s="263" t="s">
        <v>127</v>
      </c>
    </row>
    <row r="9" spans="1:59" ht="25.5" customHeight="1">
      <c r="A9" s="14"/>
      <c r="B9" s="344"/>
      <c r="C9" s="393"/>
      <c r="D9" s="394"/>
      <c r="E9" s="393"/>
      <c r="F9" s="97" t="s">
        <v>94</v>
      </c>
      <c r="G9" s="84"/>
      <c r="H9" s="33" t="s">
        <v>95</v>
      </c>
      <c r="I9" s="33" t="s">
        <v>96</v>
      </c>
      <c r="J9" s="33" t="s">
        <v>97</v>
      </c>
      <c r="K9" s="33" t="s">
        <v>98</v>
      </c>
      <c r="L9" s="33" t="s">
        <v>99</v>
      </c>
      <c r="M9" s="34" t="s">
        <v>100</v>
      </c>
      <c r="N9" s="33" t="s">
        <v>101</v>
      </c>
      <c r="O9" s="33" t="s">
        <v>102</v>
      </c>
      <c r="P9" s="84"/>
      <c r="Q9" s="29" t="s">
        <v>103</v>
      </c>
      <c r="R9" s="29" t="s">
        <v>104</v>
      </c>
      <c r="S9" s="29" t="s">
        <v>105</v>
      </c>
      <c r="T9" s="35" t="s">
        <v>106</v>
      </c>
      <c r="U9" s="29" t="s">
        <v>107</v>
      </c>
      <c r="V9" s="29" t="s">
        <v>108</v>
      </c>
      <c r="W9" s="29" t="s">
        <v>109</v>
      </c>
      <c r="X9" s="29" t="s">
        <v>110</v>
      </c>
      <c r="Y9" s="29" t="s">
        <v>111</v>
      </c>
      <c r="Z9" s="28"/>
      <c r="AA9" s="29" t="s">
        <v>128</v>
      </c>
      <c r="AB9" s="29" t="s">
        <v>112</v>
      </c>
      <c r="AC9" s="29" t="s">
        <v>129</v>
      </c>
      <c r="AD9" s="29" t="s">
        <v>130</v>
      </c>
      <c r="AE9" s="29" t="s">
        <v>131</v>
      </c>
      <c r="AF9" s="29" t="s">
        <v>132</v>
      </c>
      <c r="AG9" s="29" t="s">
        <v>133</v>
      </c>
      <c r="AH9" s="29" t="s">
        <v>134</v>
      </c>
      <c r="AI9" s="29" t="s">
        <v>135</v>
      </c>
      <c r="AJ9" s="84"/>
      <c r="AK9" s="29" t="s">
        <v>136</v>
      </c>
      <c r="AL9" s="29" t="s">
        <v>137</v>
      </c>
      <c r="AM9" s="29" t="s">
        <v>138</v>
      </c>
      <c r="AN9" s="29" t="s">
        <v>139</v>
      </c>
      <c r="AO9" s="29" t="s">
        <v>140</v>
      </c>
      <c r="AP9" s="29" t="s">
        <v>141</v>
      </c>
      <c r="AQ9" s="29" t="s">
        <v>142</v>
      </c>
      <c r="AR9" s="29" t="s">
        <v>143</v>
      </c>
      <c r="AS9" s="29" t="s">
        <v>144</v>
      </c>
      <c r="AT9" s="29" t="s">
        <v>145</v>
      </c>
      <c r="AU9" s="29" t="s">
        <v>146</v>
      </c>
      <c r="AV9" s="29" t="s">
        <v>147</v>
      </c>
      <c r="AW9" s="29" t="s">
        <v>148</v>
      </c>
      <c r="AX9" s="29" t="s">
        <v>149</v>
      </c>
      <c r="AY9" s="29" t="s">
        <v>150</v>
      </c>
      <c r="AZ9" s="29" t="s">
        <v>151</v>
      </c>
      <c r="BA9" s="29" t="s">
        <v>152</v>
      </c>
      <c r="BB9" s="29" t="s">
        <v>153</v>
      </c>
      <c r="BC9" s="29" t="s">
        <v>154</v>
      </c>
      <c r="BD9" s="29" t="s">
        <v>155</v>
      </c>
      <c r="BE9" s="29" t="s">
        <v>156</v>
      </c>
      <c r="BF9" s="29" t="s">
        <v>157</v>
      </c>
      <c r="BG9" s="29" t="s">
        <v>158</v>
      </c>
    </row>
    <row r="10" spans="1:59" ht="30" customHeight="1">
      <c r="A10" s="14"/>
      <c r="B10" s="344"/>
      <c r="C10" s="393"/>
      <c r="D10" s="394"/>
      <c r="E10" s="393"/>
      <c r="F10" s="53" t="s">
        <v>159</v>
      </c>
      <c r="G10" s="28"/>
      <c r="H10" s="31" t="s">
        <v>160</v>
      </c>
      <c r="I10" s="31" t="s">
        <v>161</v>
      </c>
      <c r="J10" s="31" t="s">
        <v>162</v>
      </c>
      <c r="K10" s="31" t="s">
        <v>163</v>
      </c>
      <c r="L10" s="31" t="s">
        <v>164</v>
      </c>
      <c r="M10" s="32" t="s">
        <v>165</v>
      </c>
      <c r="N10" s="31" t="s">
        <v>166</v>
      </c>
      <c r="O10" s="31" t="s">
        <v>167</v>
      </c>
      <c r="P10" s="28"/>
      <c r="Q10" s="31" t="s">
        <v>168</v>
      </c>
      <c r="R10" s="31" t="s">
        <v>169</v>
      </c>
      <c r="S10" s="31" t="s">
        <v>170</v>
      </c>
      <c r="T10" s="36" t="s">
        <v>171</v>
      </c>
      <c r="U10" s="31" t="s">
        <v>172</v>
      </c>
      <c r="V10" s="31" t="s">
        <v>173</v>
      </c>
      <c r="W10" s="31" t="s">
        <v>174</v>
      </c>
      <c r="X10" s="31" t="s">
        <v>175</v>
      </c>
      <c r="Y10" s="31" t="s">
        <v>176</v>
      </c>
      <c r="Z10" s="28"/>
      <c r="AA10" s="31" t="s">
        <v>177</v>
      </c>
      <c r="AB10" s="31" t="s">
        <v>178</v>
      </c>
      <c r="AC10" s="31" t="s">
        <v>179</v>
      </c>
      <c r="AD10" s="31" t="s">
        <v>180</v>
      </c>
      <c r="AE10" s="31" t="s">
        <v>181</v>
      </c>
      <c r="AF10" s="31" t="s">
        <v>182</v>
      </c>
      <c r="AG10" s="31" t="s">
        <v>183</v>
      </c>
      <c r="AH10" s="31" t="s">
        <v>184</v>
      </c>
      <c r="AI10" s="31" t="s">
        <v>185</v>
      </c>
      <c r="AJ10" s="28"/>
      <c r="AK10" s="31" t="s">
        <v>186</v>
      </c>
      <c r="AL10" s="31" t="s">
        <v>187</v>
      </c>
      <c r="AM10" s="31" t="s">
        <v>188</v>
      </c>
      <c r="AN10" s="31" t="s">
        <v>189</v>
      </c>
      <c r="AO10" s="31" t="s">
        <v>190</v>
      </c>
      <c r="AP10" s="31" t="s">
        <v>191</v>
      </c>
      <c r="AQ10" s="31" t="s">
        <v>192</v>
      </c>
      <c r="AR10" s="31" t="s">
        <v>193</v>
      </c>
      <c r="AS10" s="31" t="s">
        <v>194</v>
      </c>
      <c r="AT10" s="31" t="s">
        <v>195</v>
      </c>
      <c r="AU10" s="31" t="s">
        <v>196</v>
      </c>
      <c r="AV10" s="31" t="s">
        <v>197</v>
      </c>
      <c r="AW10" s="31" t="s">
        <v>198</v>
      </c>
      <c r="AX10" s="31" t="s">
        <v>199</v>
      </c>
      <c r="AY10" s="31" t="s">
        <v>200</v>
      </c>
      <c r="AZ10" s="31" t="s">
        <v>201</v>
      </c>
      <c r="BA10" s="31" t="s">
        <v>202</v>
      </c>
      <c r="BB10" s="31" t="s">
        <v>203</v>
      </c>
      <c r="BC10" s="31" t="s">
        <v>204</v>
      </c>
      <c r="BD10" s="31" t="s">
        <v>205</v>
      </c>
      <c r="BE10" s="31" t="s">
        <v>206</v>
      </c>
      <c r="BF10" s="31" t="s">
        <v>207</v>
      </c>
      <c r="BG10" s="31" t="s">
        <v>208</v>
      </c>
    </row>
    <row r="11" spans="1:59" ht="12.75" customHeight="1">
      <c r="A11" s="14"/>
      <c r="B11" s="344"/>
      <c r="C11" s="393"/>
      <c r="D11" s="394"/>
      <c r="E11" s="393"/>
      <c r="F11" s="54" t="s">
        <v>489</v>
      </c>
      <c r="G11" s="28"/>
      <c r="H11" s="29" t="s">
        <v>210</v>
      </c>
      <c r="I11" s="29" t="s">
        <v>210</v>
      </c>
      <c r="J11" s="29" t="s">
        <v>211</v>
      </c>
      <c r="K11" s="29" t="s">
        <v>211</v>
      </c>
      <c r="L11" s="29" t="s">
        <v>212</v>
      </c>
      <c r="M11" s="30" t="s">
        <v>212</v>
      </c>
      <c r="N11" s="29" t="s">
        <v>213</v>
      </c>
      <c r="O11" s="29" t="s">
        <v>213</v>
      </c>
      <c r="P11" s="28"/>
      <c r="Q11" s="29" t="s">
        <v>214</v>
      </c>
      <c r="R11" s="29" t="s">
        <v>215</v>
      </c>
      <c r="S11" s="29" t="s">
        <v>215</v>
      </c>
      <c r="T11" s="35" t="s">
        <v>216</v>
      </c>
      <c r="U11" s="29" t="s">
        <v>216</v>
      </c>
      <c r="V11" s="29" t="s">
        <v>217</v>
      </c>
      <c r="W11" s="29" t="s">
        <v>217</v>
      </c>
      <c r="X11" s="29" t="s">
        <v>218</v>
      </c>
      <c r="Y11" s="29" t="s">
        <v>218</v>
      </c>
      <c r="Z11" s="28"/>
      <c r="AA11" s="29" t="s">
        <v>218</v>
      </c>
      <c r="AB11" s="29" t="s">
        <v>219</v>
      </c>
      <c r="AC11" s="29" t="s">
        <v>219</v>
      </c>
      <c r="AD11" s="29" t="s">
        <v>219</v>
      </c>
      <c r="AE11" s="29" t="s">
        <v>219</v>
      </c>
      <c r="AF11" s="180" t="s">
        <v>220</v>
      </c>
      <c r="AG11" s="180" t="s">
        <v>220</v>
      </c>
      <c r="AH11" s="180" t="s">
        <v>220</v>
      </c>
      <c r="AI11" s="180" t="s">
        <v>220</v>
      </c>
      <c r="AJ11" s="28"/>
      <c r="AK11" s="180" t="s">
        <v>221</v>
      </c>
      <c r="AL11" s="180" t="s">
        <v>221</v>
      </c>
      <c r="AM11" s="180" t="s">
        <v>221</v>
      </c>
      <c r="AN11" s="180" t="s">
        <v>221</v>
      </c>
      <c r="AO11" s="180" t="s">
        <v>222</v>
      </c>
      <c r="AP11" s="180" t="s">
        <v>222</v>
      </c>
      <c r="AQ11" s="180" t="s">
        <v>222</v>
      </c>
      <c r="AR11" s="180" t="s">
        <v>222</v>
      </c>
      <c r="AS11" s="180" t="s">
        <v>223</v>
      </c>
      <c r="AT11" s="180" t="s">
        <v>223</v>
      </c>
      <c r="AU11" s="180" t="s">
        <v>223</v>
      </c>
      <c r="AV11" s="180" t="s">
        <v>223</v>
      </c>
      <c r="AW11" s="180" t="s">
        <v>224</v>
      </c>
      <c r="AX11" s="180" t="s">
        <v>224</v>
      </c>
      <c r="AY11" s="180" t="s">
        <v>224</v>
      </c>
      <c r="AZ11" s="180" t="s">
        <v>224</v>
      </c>
      <c r="BA11" s="180" t="s">
        <v>225</v>
      </c>
      <c r="BB11" s="180" t="s">
        <v>225</v>
      </c>
      <c r="BC11" s="180" t="s">
        <v>225</v>
      </c>
      <c r="BD11" s="180" t="s">
        <v>225</v>
      </c>
      <c r="BE11" s="180" t="s">
        <v>226</v>
      </c>
      <c r="BF11" s="180" t="s">
        <v>226</v>
      </c>
      <c r="BG11" s="180" t="s">
        <v>226</v>
      </c>
    </row>
    <row r="12" spans="1:59" ht="12.4">
      <c r="A12" s="14"/>
      <c r="B12" s="391" t="s">
        <v>65</v>
      </c>
      <c r="C12" s="392"/>
      <c r="D12" s="392"/>
      <c r="E12" s="392"/>
      <c r="F12" s="392"/>
      <c r="G12" s="28"/>
      <c r="H12" s="48"/>
      <c r="I12" s="48"/>
      <c r="J12" s="48"/>
      <c r="K12" s="48"/>
      <c r="L12" s="48"/>
      <c r="M12" s="49"/>
      <c r="N12" s="48"/>
      <c r="O12" s="48"/>
      <c r="P12" s="28"/>
      <c r="Q12" s="167"/>
      <c r="R12" s="167"/>
      <c r="S12" s="167"/>
      <c r="T12" s="315"/>
      <c r="U12" s="167"/>
      <c r="V12" s="167"/>
      <c r="W12" s="167"/>
      <c r="X12" s="167"/>
      <c r="Y12" s="167"/>
      <c r="Z12" s="28"/>
      <c r="AA12" s="167"/>
      <c r="AB12" s="167"/>
      <c r="AC12" s="167"/>
      <c r="AD12" s="167"/>
      <c r="AE12" s="167"/>
      <c r="AF12" s="167"/>
      <c r="AG12" s="167"/>
      <c r="AH12" s="167"/>
      <c r="AI12" s="167"/>
      <c r="AJ12" s="28"/>
      <c r="AK12" s="48"/>
      <c r="AL12" s="48"/>
      <c r="AM12" s="48"/>
      <c r="AN12" s="48"/>
      <c r="AO12" s="48"/>
      <c r="AP12" s="48"/>
      <c r="AQ12" s="48"/>
      <c r="AR12" s="48"/>
      <c r="AS12" s="48"/>
      <c r="AT12" s="48"/>
      <c r="AU12" s="48"/>
      <c r="AV12" s="48"/>
      <c r="AW12" s="48"/>
      <c r="AX12" s="48"/>
      <c r="AY12" s="48"/>
      <c r="AZ12" s="48"/>
      <c r="BA12" s="48"/>
      <c r="BB12" s="48"/>
      <c r="BC12" s="48"/>
      <c r="BD12" s="48"/>
      <c r="BE12" s="48"/>
      <c r="BF12" s="48"/>
      <c r="BG12" s="48"/>
    </row>
    <row r="13" spans="1:59" s="4" customFormat="1" ht="12.4">
      <c r="A13" s="55"/>
      <c r="B13" s="26" t="s">
        <v>482</v>
      </c>
      <c r="C13" s="26"/>
      <c r="D13" s="312" t="s">
        <v>477</v>
      </c>
      <c r="E13" s="3" t="s">
        <v>299</v>
      </c>
      <c r="F13" s="11"/>
      <c r="G13" s="28"/>
      <c r="H13" s="318"/>
      <c r="I13" s="319"/>
      <c r="J13" s="319"/>
      <c r="K13" s="319"/>
      <c r="L13" s="319"/>
      <c r="M13" s="319"/>
      <c r="N13" s="319"/>
      <c r="O13" s="319"/>
      <c r="P13" s="28"/>
      <c r="Q13" s="319"/>
      <c r="R13" s="319"/>
      <c r="S13" s="319"/>
      <c r="T13" s="319"/>
      <c r="U13" s="319"/>
      <c r="V13" s="319"/>
      <c r="W13" s="319"/>
      <c r="X13" s="319"/>
      <c r="Y13" s="319"/>
      <c r="Z13" s="28"/>
      <c r="AA13" s="319"/>
      <c r="AB13" s="319"/>
      <c r="AC13" s="319"/>
      <c r="AD13" s="319"/>
      <c r="AE13" s="319"/>
      <c r="AF13" s="319"/>
      <c r="AG13" s="319"/>
      <c r="AH13" s="319"/>
      <c r="AI13" s="319"/>
      <c r="AJ13" s="28"/>
      <c r="AK13" s="209">
        <v>41639995.060000002</v>
      </c>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row>
    <row r="14" spans="1:59" s="4" customFormat="1" ht="45" customHeight="1">
      <c r="A14" s="55"/>
      <c r="B14" s="313" t="s">
        <v>481</v>
      </c>
      <c r="C14" s="314" t="s">
        <v>478</v>
      </c>
      <c r="D14" s="317" t="s">
        <v>477</v>
      </c>
      <c r="E14" s="316" t="s">
        <v>310</v>
      </c>
      <c r="F14" s="11"/>
      <c r="G14" s="28"/>
      <c r="H14" s="318"/>
      <c r="I14" s="319"/>
      <c r="J14" s="319"/>
      <c r="K14" s="319"/>
      <c r="L14" s="319"/>
      <c r="M14" s="319"/>
      <c r="N14" s="319"/>
      <c r="O14" s="319"/>
      <c r="P14" s="28"/>
      <c r="Q14" s="319"/>
      <c r="R14" s="319"/>
      <c r="S14" s="319"/>
      <c r="T14" s="319"/>
      <c r="U14" s="319"/>
      <c r="V14" s="319"/>
      <c r="W14" s="319"/>
      <c r="X14" s="319"/>
      <c r="Y14" s="319"/>
      <c r="Z14" s="212"/>
      <c r="AA14" s="319"/>
      <c r="AB14" s="319"/>
      <c r="AC14" s="319"/>
      <c r="AD14" s="319"/>
      <c r="AE14" s="319"/>
      <c r="AF14" s="319"/>
      <c r="AG14" s="319"/>
      <c r="AH14" s="319"/>
      <c r="AI14" s="319"/>
      <c r="AJ14" s="28"/>
      <c r="AK14" s="209">
        <v>60120234.482595801</v>
      </c>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row>
    <row r="15" spans="1:59" s="4" customFormat="1" ht="30.7" customHeight="1">
      <c r="A15" s="55"/>
      <c r="B15" s="313" t="s">
        <v>490</v>
      </c>
      <c r="C15" s="484" t="s">
        <v>484</v>
      </c>
      <c r="D15" s="482" t="s">
        <v>480</v>
      </c>
      <c r="E15" s="389" t="s">
        <v>291</v>
      </c>
      <c r="F15" s="12"/>
      <c r="G15" s="28"/>
      <c r="H15" s="318"/>
      <c r="I15" s="319"/>
      <c r="J15" s="319"/>
      <c r="K15" s="319"/>
      <c r="L15" s="319"/>
      <c r="M15" s="319"/>
      <c r="N15" s="319"/>
      <c r="O15" s="319"/>
      <c r="P15" s="28"/>
      <c r="Q15" s="319"/>
      <c r="R15" s="319"/>
      <c r="S15" s="319"/>
      <c r="T15" s="319"/>
      <c r="U15" s="319"/>
      <c r="V15" s="319"/>
      <c r="W15" s="319"/>
      <c r="X15" s="319"/>
      <c r="Y15" s="319"/>
      <c r="Z15" s="212"/>
      <c r="AA15" s="319"/>
      <c r="AB15" s="319"/>
      <c r="AC15" s="319"/>
      <c r="AD15" s="319"/>
      <c r="AE15" s="319"/>
      <c r="AF15" s="319"/>
      <c r="AG15" s="319"/>
      <c r="AH15" s="319"/>
      <c r="AI15" s="319"/>
      <c r="AJ15" s="28"/>
      <c r="AK15" s="147">
        <v>0.44945911861580379</v>
      </c>
      <c r="AL15" s="16"/>
      <c r="AM15" s="16"/>
      <c r="AN15" s="16"/>
      <c r="AO15" s="16"/>
      <c r="AP15" s="16"/>
      <c r="AQ15" s="16"/>
      <c r="AR15" s="16"/>
      <c r="AS15" s="16"/>
      <c r="AT15" s="16"/>
      <c r="AU15" s="16"/>
      <c r="AV15" s="16"/>
      <c r="AW15" s="16"/>
      <c r="AX15" s="16"/>
      <c r="AY15" s="16"/>
      <c r="AZ15" s="16"/>
      <c r="BA15" s="16"/>
      <c r="BB15" s="16"/>
      <c r="BC15" s="16"/>
      <c r="BD15" s="16"/>
      <c r="BE15" s="16"/>
      <c r="BF15" s="16"/>
      <c r="BG15" s="16"/>
    </row>
    <row r="16" spans="1:59" s="4" customFormat="1" ht="22.5">
      <c r="A16" s="55"/>
      <c r="B16" s="313" t="s">
        <v>491</v>
      </c>
      <c r="C16" s="485"/>
      <c r="D16" s="483"/>
      <c r="E16" s="481"/>
      <c r="F16" s="12"/>
      <c r="G16" s="28"/>
      <c r="H16" s="318"/>
      <c r="I16" s="319"/>
      <c r="J16" s="319"/>
      <c r="K16" s="319"/>
      <c r="L16" s="319"/>
      <c r="M16" s="319"/>
      <c r="N16" s="319"/>
      <c r="O16" s="319"/>
      <c r="P16" s="28"/>
      <c r="Q16" s="319"/>
      <c r="R16" s="319"/>
      <c r="S16" s="319"/>
      <c r="T16" s="319"/>
      <c r="U16" s="319"/>
      <c r="V16" s="319"/>
      <c r="W16" s="319"/>
      <c r="X16" s="319"/>
      <c r="Y16" s="319"/>
      <c r="Z16" s="212"/>
      <c r="AA16" s="319"/>
      <c r="AB16" s="319"/>
      <c r="AC16" s="319"/>
      <c r="AD16" s="319"/>
      <c r="AE16" s="319"/>
      <c r="AF16" s="319"/>
      <c r="AG16" s="319"/>
      <c r="AH16" s="319"/>
      <c r="AI16" s="319"/>
      <c r="AJ16" s="28"/>
      <c r="AK16" s="147">
        <v>0.42255020934887827</v>
      </c>
      <c r="AL16" s="16"/>
      <c r="AM16" s="16"/>
      <c r="AN16" s="16"/>
      <c r="AO16" s="16"/>
      <c r="AP16" s="16"/>
      <c r="AQ16" s="16"/>
      <c r="AR16" s="16"/>
      <c r="AS16" s="16"/>
      <c r="AT16" s="16"/>
      <c r="AU16" s="16"/>
      <c r="AV16" s="16"/>
      <c r="AW16" s="16"/>
      <c r="AX16" s="16"/>
      <c r="AY16" s="16"/>
      <c r="AZ16" s="16"/>
      <c r="BA16" s="16"/>
      <c r="BB16" s="16"/>
      <c r="BC16" s="16"/>
      <c r="BD16" s="16"/>
      <c r="BE16" s="16"/>
      <c r="BF16" s="16"/>
      <c r="BG16" s="16"/>
    </row>
    <row r="17" spans="1:59" ht="12.4">
      <c r="A17" s="14"/>
      <c r="B17" s="391" t="s">
        <v>61</v>
      </c>
      <c r="C17" s="392"/>
      <c r="D17" s="392"/>
      <c r="E17" s="392"/>
      <c r="F17" s="392"/>
      <c r="G17" s="28"/>
      <c r="H17" s="214"/>
      <c r="I17" s="14"/>
      <c r="J17" s="14"/>
      <c r="K17" s="14"/>
      <c r="L17" s="14"/>
      <c r="M17" s="14"/>
      <c r="N17" s="14"/>
      <c r="O17" s="14"/>
      <c r="P17" s="28"/>
      <c r="Q17" s="319"/>
      <c r="R17" s="319"/>
      <c r="S17" s="319"/>
      <c r="T17" s="319"/>
      <c r="U17" s="319"/>
      <c r="V17" s="319"/>
      <c r="W17" s="319"/>
      <c r="X17" s="319"/>
      <c r="Y17" s="319"/>
      <c r="Z17" s="212"/>
      <c r="AJ17" s="212"/>
      <c r="AK17" s="48"/>
      <c r="AL17" s="48"/>
      <c r="AM17" s="48"/>
      <c r="AN17" s="48"/>
      <c r="AO17" s="48"/>
      <c r="AP17" s="48"/>
      <c r="AQ17" s="48"/>
      <c r="AR17" s="48"/>
      <c r="AS17" s="48"/>
      <c r="AT17" s="48"/>
      <c r="AU17" s="48"/>
      <c r="AV17" s="48"/>
      <c r="AW17" s="48"/>
      <c r="AX17" s="48"/>
      <c r="AY17" s="48"/>
      <c r="AZ17" s="48"/>
      <c r="BA17" s="48"/>
      <c r="BB17" s="48"/>
      <c r="BC17" s="48"/>
      <c r="BD17" s="48"/>
      <c r="BE17" s="48"/>
      <c r="BF17" s="48"/>
      <c r="BG17" s="48"/>
    </row>
    <row r="18" spans="1:59" ht="12.4">
      <c r="A18" s="14"/>
      <c r="B18" s="418" t="s">
        <v>486</v>
      </c>
      <c r="C18" s="418"/>
      <c r="D18" s="418"/>
      <c r="E18" s="11" t="s">
        <v>483</v>
      </c>
      <c r="F18" s="11"/>
      <c r="G18" s="28"/>
      <c r="H18" s="214"/>
      <c r="I18" s="14"/>
      <c r="J18" s="14"/>
      <c r="K18" s="14"/>
      <c r="L18" s="14"/>
      <c r="M18" s="14"/>
      <c r="N18" s="14"/>
      <c r="O18" s="14"/>
      <c r="P18" s="28"/>
      <c r="Q18" s="319"/>
      <c r="R18" s="319"/>
      <c r="S18" s="319"/>
      <c r="T18" s="319"/>
      <c r="U18" s="319"/>
      <c r="V18" s="319"/>
      <c r="W18" s="319"/>
      <c r="X18" s="319"/>
      <c r="Y18" s="319"/>
      <c r="Z18" s="212"/>
      <c r="AJ18" s="212"/>
      <c r="AK18" s="5">
        <f>IF(AK13="","-",((AK13)/AK14)*AK15)</f>
        <v>0.3113007731906296</v>
      </c>
      <c r="AL18" s="5" t="str">
        <f>IF(AL13="","-",((AL13)/AL14)*AL15)</f>
        <v>-</v>
      </c>
      <c r="AM18" s="5" t="str">
        <f>IF(AM13="","-",((AM13)/AM14)*AM15)</f>
        <v>-</v>
      </c>
      <c r="AN18" s="5" t="str">
        <f t="shared" ref="AN18" si="0">IF(AN13="","-",((AN13)/AN14)*AN15)</f>
        <v>-</v>
      </c>
      <c r="AO18" s="5" t="str">
        <f t="shared" ref="AO18:BG19" si="1">IF(AO13="","-",((AO13)*365/100))</f>
        <v>-</v>
      </c>
      <c r="AP18" s="5" t="str">
        <f t="shared" si="1"/>
        <v>-</v>
      </c>
      <c r="AQ18" s="5" t="str">
        <f t="shared" si="1"/>
        <v>-</v>
      </c>
      <c r="AR18" s="5" t="str">
        <f t="shared" si="1"/>
        <v>-</v>
      </c>
      <c r="AS18" s="5" t="str">
        <f t="shared" si="1"/>
        <v>-</v>
      </c>
      <c r="AT18" s="5" t="str">
        <f t="shared" si="1"/>
        <v>-</v>
      </c>
      <c r="AU18" s="5" t="str">
        <f t="shared" si="1"/>
        <v>-</v>
      </c>
      <c r="AV18" s="5" t="str">
        <f t="shared" si="1"/>
        <v>-</v>
      </c>
      <c r="AW18" s="5" t="str">
        <f t="shared" si="1"/>
        <v>-</v>
      </c>
      <c r="AX18" s="5" t="str">
        <f t="shared" si="1"/>
        <v>-</v>
      </c>
      <c r="AY18" s="5" t="str">
        <f t="shared" si="1"/>
        <v>-</v>
      </c>
      <c r="AZ18" s="5" t="str">
        <f t="shared" si="1"/>
        <v>-</v>
      </c>
      <c r="BA18" s="5" t="str">
        <f t="shared" si="1"/>
        <v>-</v>
      </c>
      <c r="BB18" s="5" t="str">
        <f t="shared" si="1"/>
        <v>-</v>
      </c>
      <c r="BC18" s="5" t="str">
        <f t="shared" si="1"/>
        <v>-</v>
      </c>
      <c r="BD18" s="5" t="str">
        <f t="shared" si="1"/>
        <v>-</v>
      </c>
      <c r="BE18" s="5" t="str">
        <f t="shared" si="1"/>
        <v>-</v>
      </c>
      <c r="BF18" s="5" t="str">
        <f t="shared" si="1"/>
        <v>-</v>
      </c>
      <c r="BG18" s="5" t="str">
        <f t="shared" si="1"/>
        <v>-</v>
      </c>
    </row>
    <row r="19" spans="1:59" ht="12.4">
      <c r="A19" s="14"/>
      <c r="B19" s="418" t="s">
        <v>487</v>
      </c>
      <c r="C19" s="418"/>
      <c r="D19" s="418"/>
      <c r="E19" s="11" t="s">
        <v>483</v>
      </c>
      <c r="F19" s="11"/>
      <c r="G19" s="28"/>
      <c r="H19" s="320"/>
      <c r="I19" s="321"/>
      <c r="J19" s="321"/>
      <c r="K19" s="321"/>
      <c r="L19" s="321"/>
      <c r="M19" s="321"/>
      <c r="N19" s="321"/>
      <c r="O19" s="321"/>
      <c r="P19" s="322"/>
      <c r="Q19" s="323"/>
      <c r="R19" s="323"/>
      <c r="S19" s="323"/>
      <c r="T19" s="323"/>
      <c r="U19" s="323"/>
      <c r="V19" s="323"/>
      <c r="W19" s="323"/>
      <c r="X19" s="323"/>
      <c r="Y19" s="323"/>
      <c r="Z19" s="324"/>
      <c r="AA19" s="323"/>
      <c r="AB19" s="323"/>
      <c r="AC19" s="323"/>
      <c r="AD19" s="323"/>
      <c r="AE19" s="323"/>
      <c r="AF19" s="323"/>
      <c r="AG19" s="323"/>
      <c r="AH19" s="323"/>
      <c r="AI19" s="323"/>
      <c r="AJ19" s="212"/>
      <c r="AK19" s="5">
        <f>IF(AK13="","-",((AK13)/AK14)*AK16)</f>
        <v>0.29266334007700567</v>
      </c>
      <c r="AL19" s="5" t="str">
        <f>IF(AL13="","-",((AL13)/AL14)*AL16)</f>
        <v>-</v>
      </c>
      <c r="AM19" s="5" t="str">
        <f t="shared" ref="AM19:AN19" si="2">IF(AM13="","-",((AM13)/AM14)*AM16)</f>
        <v>-</v>
      </c>
      <c r="AN19" s="5" t="str">
        <f t="shared" si="2"/>
        <v>-</v>
      </c>
      <c r="AO19" s="5" t="str">
        <f t="shared" si="1"/>
        <v>-</v>
      </c>
      <c r="AP19" s="5" t="str">
        <f t="shared" si="1"/>
        <v>-</v>
      </c>
      <c r="AQ19" s="5" t="str">
        <f t="shared" si="1"/>
        <v>-</v>
      </c>
      <c r="AR19" s="5" t="str">
        <f t="shared" si="1"/>
        <v>-</v>
      </c>
      <c r="AS19" s="5" t="str">
        <f t="shared" si="1"/>
        <v>-</v>
      </c>
      <c r="AT19" s="5" t="str">
        <f t="shared" si="1"/>
        <v>-</v>
      </c>
      <c r="AU19" s="5" t="str">
        <f t="shared" si="1"/>
        <v>-</v>
      </c>
      <c r="AV19" s="5" t="str">
        <f t="shared" si="1"/>
        <v>-</v>
      </c>
      <c r="AW19" s="5" t="str">
        <f t="shared" si="1"/>
        <v>-</v>
      </c>
      <c r="AX19" s="5" t="str">
        <f t="shared" si="1"/>
        <v>-</v>
      </c>
      <c r="AY19" s="5" t="str">
        <f t="shared" si="1"/>
        <v>-</v>
      </c>
      <c r="AZ19" s="5" t="str">
        <f t="shared" si="1"/>
        <v>-</v>
      </c>
      <c r="BA19" s="5" t="str">
        <f t="shared" si="1"/>
        <v>-</v>
      </c>
      <c r="BB19" s="5" t="str">
        <f t="shared" si="1"/>
        <v>-</v>
      </c>
      <c r="BC19" s="5" t="str">
        <f t="shared" si="1"/>
        <v>-</v>
      </c>
      <c r="BD19" s="5" t="str">
        <f t="shared" si="1"/>
        <v>-</v>
      </c>
      <c r="BE19" s="5" t="str">
        <f t="shared" si="1"/>
        <v>-</v>
      </c>
      <c r="BF19" s="5" t="str">
        <f t="shared" si="1"/>
        <v>-</v>
      </c>
      <c r="BG19" s="5" t="str">
        <f t="shared" si="1"/>
        <v>-</v>
      </c>
    </row>
    <row r="20" spans="1:59" ht="12.4">
      <c r="A20" s="14"/>
      <c r="B20" s="14"/>
      <c r="C20" s="14"/>
      <c r="D20" s="14"/>
      <c r="E20" s="14"/>
      <c r="F20" s="14"/>
      <c r="G20" s="28"/>
      <c r="H20" s="14"/>
      <c r="I20" s="14"/>
      <c r="J20" s="14"/>
      <c r="K20" s="14"/>
      <c r="L20" s="14"/>
      <c r="M20" s="14"/>
      <c r="N20" s="14"/>
      <c r="O20" s="14"/>
      <c r="P20" s="28"/>
      <c r="Q20" s="319"/>
      <c r="R20" s="319"/>
      <c r="S20" s="319"/>
      <c r="T20" s="319"/>
      <c r="U20" s="319"/>
      <c r="V20" s="319"/>
      <c r="W20" s="319"/>
      <c r="X20" s="319"/>
      <c r="Y20" s="319"/>
      <c r="Z20" s="212"/>
      <c r="AJ20" s="212"/>
    </row>
    <row r="21" spans="1:59" ht="13.5" hidden="1"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J21" s="14"/>
    </row>
    <row r="22" spans="1:59" ht="13.5" hidden="1"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J22" s="14"/>
    </row>
    <row r="23" spans="1:59" ht="12.4"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J23" s="14"/>
    </row>
    <row r="24" spans="1:59" ht="12.4" hidden="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J24" s="14"/>
    </row>
    <row r="25" spans="1:59" ht="12.4"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J25" s="14"/>
    </row>
    <row r="26" spans="1:59" ht="12.4" hidden="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J26" s="14"/>
    </row>
    <row r="27" spans="1:59" ht="12.4" hidden="1">
      <c r="A27" s="14"/>
      <c r="B27" s="66"/>
      <c r="C27" s="66"/>
      <c r="D27" s="14"/>
      <c r="E27" s="14"/>
      <c r="F27" s="14"/>
      <c r="G27" s="14"/>
      <c r="H27" s="14"/>
      <c r="I27" s="14"/>
      <c r="J27" s="14"/>
      <c r="K27" s="14"/>
      <c r="L27" s="14"/>
      <c r="M27" s="14"/>
      <c r="N27" s="14"/>
      <c r="O27" s="14"/>
      <c r="P27" s="14"/>
      <c r="Q27" s="14"/>
      <c r="R27" s="14"/>
      <c r="S27" s="14"/>
      <c r="T27" s="14"/>
      <c r="U27" s="14"/>
      <c r="V27" s="14"/>
      <c r="W27" s="14"/>
      <c r="X27" s="14"/>
      <c r="Y27" s="14"/>
      <c r="Z27" s="14"/>
      <c r="AJ27" s="14"/>
    </row>
    <row r="28" spans="1:59" ht="12.4" hidden="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J28" s="14"/>
    </row>
    <row r="29" spans="1:59" ht="12.4" hidden="1">
      <c r="A29" s="14"/>
      <c r="B29" s="14"/>
      <c r="C29" s="14"/>
      <c r="D29" s="14"/>
      <c r="E29" s="14"/>
      <c r="F29" s="14"/>
      <c r="G29" s="14"/>
      <c r="H29" s="67"/>
      <c r="I29" s="67"/>
      <c r="J29" s="67"/>
      <c r="K29" s="14"/>
      <c r="L29" s="14"/>
      <c r="M29" s="14"/>
      <c r="N29" s="14"/>
      <c r="O29" s="14"/>
      <c r="P29" s="14"/>
      <c r="Q29" s="14"/>
      <c r="R29" s="14"/>
      <c r="S29" s="14"/>
      <c r="T29" s="14"/>
      <c r="U29" s="14"/>
      <c r="V29" s="14"/>
      <c r="W29" s="14"/>
      <c r="X29" s="14"/>
      <c r="Y29" s="14"/>
      <c r="Z29" s="14"/>
      <c r="AJ29" s="14"/>
    </row>
    <row r="30" spans="1:59" ht="12.4" hidden="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J30" s="14"/>
    </row>
    <row r="31" spans="1:59" ht="12.4" hidden="1">
      <c r="A31" s="14"/>
      <c r="B31" s="14"/>
      <c r="C31" s="14"/>
      <c r="D31" s="14"/>
      <c r="E31" s="14"/>
      <c r="F31" s="14"/>
      <c r="G31" s="14"/>
      <c r="H31" s="14"/>
      <c r="I31" s="210"/>
      <c r="J31" s="14"/>
      <c r="K31" s="14"/>
      <c r="L31" s="14"/>
      <c r="M31" s="14"/>
      <c r="N31" s="14"/>
      <c r="O31" s="14"/>
      <c r="P31" s="14"/>
      <c r="Q31" s="14"/>
      <c r="R31" s="14"/>
      <c r="S31" s="14"/>
      <c r="T31" s="14"/>
      <c r="U31" s="14"/>
      <c r="V31" s="14"/>
      <c r="W31" s="14"/>
      <c r="X31" s="14"/>
      <c r="Y31" s="14"/>
      <c r="Z31" s="14"/>
      <c r="AJ31" s="14"/>
    </row>
    <row r="32" spans="1:59" ht="12.4" hidden="1">
      <c r="A32" s="14"/>
      <c r="B32" s="14"/>
      <c r="C32" s="14"/>
      <c r="D32" s="14"/>
      <c r="E32" s="14"/>
      <c r="F32" s="14"/>
      <c r="G32" s="14"/>
      <c r="H32" s="14"/>
      <c r="I32" s="14"/>
      <c r="J32" s="67"/>
      <c r="K32" s="14"/>
      <c r="L32" s="14"/>
      <c r="M32" s="14"/>
      <c r="N32" s="14"/>
      <c r="O32" s="14"/>
      <c r="P32" s="14"/>
      <c r="Q32" s="14"/>
      <c r="R32" s="14"/>
      <c r="S32" s="14"/>
      <c r="T32" s="14"/>
      <c r="U32" s="14"/>
      <c r="V32" s="14"/>
      <c r="W32" s="14"/>
      <c r="X32" s="14"/>
      <c r="Y32" s="14"/>
      <c r="Z32" s="14"/>
      <c r="AJ32" s="14"/>
    </row>
    <row r="33" spans="1:36" ht="12.4" hidden="1">
      <c r="A33" s="14"/>
      <c r="B33" s="14"/>
      <c r="C33" s="14"/>
      <c r="D33" s="14"/>
      <c r="E33" s="14"/>
      <c r="F33" s="14"/>
      <c r="G33" s="14"/>
      <c r="H33" s="14"/>
      <c r="I33" s="14"/>
      <c r="J33" s="14"/>
      <c r="K33" s="14"/>
      <c r="L33" s="14"/>
      <c r="M33" s="68"/>
      <c r="N33" s="14"/>
      <c r="O33" s="14"/>
      <c r="P33" s="14"/>
      <c r="Q33" s="14"/>
      <c r="R33" s="14"/>
      <c r="S33" s="14"/>
      <c r="T33" s="14"/>
      <c r="U33" s="14"/>
      <c r="V33" s="14"/>
      <c r="W33" s="14"/>
      <c r="X33" s="14"/>
      <c r="Y33" s="14"/>
      <c r="Z33" s="14"/>
      <c r="AJ33" s="14"/>
    </row>
    <row r="34" spans="1:36" ht="12.7" hidden="1" customHeight="1"/>
    <row r="35" spans="1:36" ht="12.7" hidden="1" customHeight="1"/>
    <row r="36" spans="1:36" ht="12.7" hidden="1" customHeight="1"/>
    <row r="37" spans="1:36" ht="12.4" hidden="1"/>
    <row r="38" spans="1:36" ht="12.4" hidden="1">
      <c r="K38" s="13"/>
      <c r="L38" s="24"/>
      <c r="M38" s="24"/>
      <c r="N38" s="24"/>
      <c r="O38" s="24"/>
    </row>
    <row r="39" spans="1:36" ht="12.4" hidden="1">
      <c r="K39" s="13"/>
      <c r="L39" s="24"/>
      <c r="M39" s="24"/>
      <c r="N39" s="24"/>
      <c r="O39" s="24"/>
    </row>
    <row r="40" spans="1:36" ht="12.7" hidden="1" customHeight="1"/>
  </sheetData>
  <mergeCells count="15">
    <mergeCell ref="H6:O6"/>
    <mergeCell ref="H7:O7"/>
    <mergeCell ref="B12:F12"/>
    <mergeCell ref="B3:F3"/>
    <mergeCell ref="B6:B11"/>
    <mergeCell ref="C6:C11"/>
    <mergeCell ref="D6:D11"/>
    <mergeCell ref="E6:E11"/>
    <mergeCell ref="F6:F7"/>
    <mergeCell ref="B19:D19"/>
    <mergeCell ref="B17:F17"/>
    <mergeCell ref="B18:D18"/>
    <mergeCell ref="E15:E16"/>
    <mergeCell ref="D15:D16"/>
    <mergeCell ref="C15:C16"/>
  </mergeCells>
  <hyperlinks>
    <hyperlink ref="D13" r:id="rId1" xr:uid="{6FA50532-3EDD-4EE4-BEC3-FDAC2D3AF60A}"/>
  </hyperlinks>
  <pageMargins left="0.7" right="0.7" top="0.75" bottom="0.75" header="0.3" footer="0.3"/>
  <pageSetup paperSize="9" orientation="portrait" r:id="rId2"/>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9fa5efe-3318-4b2b-a792-4738a03a4a25" xsi:nil="true"/>
    <SharedWithUsers xmlns="99fa5efe-3318-4b2b-a792-4738a03a4a25">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UserInfo>
        <DisplayName>Omar Twait</DisplayName>
        <AccountId>901</AccountId>
        <AccountType/>
      </UserInfo>
      <UserInfo>
        <DisplayName>Ryan Rimkus</DisplayName>
        <AccountId>405</AccountId>
        <AccountType/>
      </UserInfo>
      <UserInfo>
        <DisplayName>Kenza Bennis</DisplayName>
        <AccountId>141</AccountId>
        <AccountType/>
      </UserInfo>
      <UserInfo>
        <DisplayName>Olaitan Oyekunle</DisplayName>
        <AccountId>879</AccountId>
        <AccountType/>
      </UserInfo>
    </SharedWithUsers>
    <lcf76f155ced4ddcb4097134ff3c332f xmlns="3f9d7449-8415-4425-babe-038f83f157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7266C3DEE5544C9031006C3753A6C3" ma:contentTypeVersion="18" ma:contentTypeDescription="Create a new document." ma:contentTypeScope="" ma:versionID="c4bc49aff1e98b441626fb410d13530e">
  <xsd:schema xmlns:xsd="http://www.w3.org/2001/XMLSchema" xmlns:xs="http://www.w3.org/2001/XMLSchema" xmlns:p="http://schemas.microsoft.com/office/2006/metadata/properties" xmlns:ns1="http://schemas.microsoft.com/sharepoint/v3" xmlns:ns2="3f9d7449-8415-4425-babe-038f83f157f8" xmlns:ns3="99fa5efe-3318-4b2b-a792-4738a03a4a25" targetNamespace="http://schemas.microsoft.com/office/2006/metadata/properties" ma:root="true" ma:fieldsID="92b821583eebfc7c0fe2cc69d355b78a" ns1:_="" ns2:_="" ns3:_="">
    <xsd:import namespace="http://schemas.microsoft.com/sharepoint/v3"/>
    <xsd:import namespace="3f9d7449-8415-4425-babe-038f83f157f8"/>
    <xsd:import namespace="99fa5efe-3318-4b2b-a792-4738a03a4a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7449-8415-4425-babe-038f83f15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fa5efe-3318-4b2b-a792-4738a03a4a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b644a9c-6161-457a-9acb-ef9b7edb0c57}" ma:internalName="TaxCatchAll" ma:showField="CatchAllData" ma:web="99fa5efe-3318-4b2b-a792-4738a03a4a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purl.org/dc/dcmitype/"/>
    <ds:schemaRef ds:uri="http://schemas.microsoft.com/office/2006/metadata/properties"/>
    <ds:schemaRef ds:uri="http://schemas.microsoft.com/sharepoint/v3"/>
    <ds:schemaRef ds:uri="http://schemas.microsoft.com/office/2006/documentManagement/types"/>
    <ds:schemaRef ds:uri="99fa5efe-3318-4b2b-a792-4738a03a4a25"/>
    <ds:schemaRef ds:uri="http://purl.org/dc/elements/1.1/"/>
    <ds:schemaRef ds:uri="http://schemas.microsoft.com/office/infopath/2007/PartnerControls"/>
    <ds:schemaRef ds:uri="3f9d7449-8415-4425-babe-038f83f157f8"/>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4E3F2439-120A-4F38-86B5-7665008AF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9d7449-8415-4425-babe-038f83f157f8"/>
    <ds:schemaRef ds:uri="99fa5efe-3318-4b2b-a792-4738a03a4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0F8960-FE29-4AB0-BC45-4B812E4531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3f WHD</vt:lpstr>
      <vt:lpstr>3j GGL</vt:lpstr>
      <vt:lpstr>3e ECO</vt:lpstr>
      <vt:lpstr>3h Losses</vt:lpstr>
      <vt:lpstr>3g AAHEDC</vt:lpstr>
      <vt:lpstr>3i New FIT methodology</vt:lpstr>
      <vt:lpstr>3k NCC</vt:lpstr>
      <vt:lpstr>Notes!_Hlk184116902</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Erin Baillie</cp:lastModifiedBy>
  <cp:revision/>
  <dcterms:created xsi:type="dcterms:W3CDTF">2018-05-30T12:29:20Z</dcterms:created>
  <dcterms:modified xsi:type="dcterms:W3CDTF">2024-12-11T14:02:22Z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0x010100227266C3DEE5544C9031006C3753A6C3</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y fmtid="{D5CDD505-2E9C-101B-9397-08002B2CF9AE}" pid="27" name="xd_Signature">
    <vt:bool>false</vt:bool>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_ExtendedDescription">
    <vt:lpwstr/>
  </property>
  <property fmtid="{D5CDD505-2E9C-101B-9397-08002B2CF9AE}" pid="32" name="_ColorTag">
    <vt:lpwstr/>
  </property>
  <property fmtid="{D5CDD505-2E9C-101B-9397-08002B2CF9AE}" pid="33" name="TriggerFlowInfo">
    <vt:lpwstr/>
  </property>
</Properties>
</file>