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ofgemcloud-my.sharepoint.com/personal/erin_baillie_ofgem_gov_uk/Documents/Desktop/a89830/"/>
    </mc:Choice>
  </mc:AlternateContent>
  <xr:revisionPtr revIDLastSave="0" documentId="8_{D3282AD0-ECAE-4E27-9D91-A82C5496E7AC}" xr6:coauthVersionLast="47" xr6:coauthVersionMax="47" xr10:uidLastSave="{00000000-0000-0000-0000-000000000000}"/>
  <bookViews>
    <workbookView xWindow="-110" yWindow="-110" windowWidth="19420" windowHeight="10420" tabRatio="811" xr2:uid="{E283218E-8BCE-46DA-9C03-BFCAB4C8EFB5}"/>
  </bookViews>
  <sheets>
    <sheet name="Intro" sheetId="1" r:id="rId1"/>
    <sheet name="O&gt;" sheetId="19" r:id="rId2"/>
    <sheet name="Tables &amp; Charts" sheetId="107" r:id="rId3"/>
    <sheet name="Allowance" sheetId="101" r:id="rId4"/>
    <sheet name="C&gt;" sheetId="15" r:id="rId5"/>
    <sheet name="Unit Costs" sheetId="100" r:id="rId6"/>
    <sheet name="Costs" sheetId="52" r:id="rId7"/>
    <sheet name="Volumes" sheetId="97" r:id="rId8"/>
    <sheet name="I &gt;" sheetId="7" r:id="rId9"/>
    <sheet name="Submissions" sheetId="105" r:id="rId10"/>
    <sheet name="2019ReopenerDecision" sheetId="106" r:id="rId11"/>
    <sheet name="M9c - EMID" sheetId="53" r:id="rId12"/>
    <sheet name="M9d - EMID" sheetId="54" r:id="rId13"/>
    <sheet name="M9b - EMID" sheetId="58" r:id="rId14"/>
    <sheet name="M9b - WMID" sheetId="55" r:id="rId15"/>
    <sheet name="M9c - WMID" sheetId="56" r:id="rId16"/>
    <sheet name="M9d - WMID" sheetId="57" r:id="rId17"/>
    <sheet name="M9b - SWEST" sheetId="59" r:id="rId18"/>
    <sheet name="M9c - SWEST" sheetId="60" r:id="rId19"/>
    <sheet name="M9d - SWEST" sheetId="61" r:id="rId20"/>
    <sheet name="M9b - SWALES" sheetId="62" r:id="rId21"/>
    <sheet name="M9c - SWALES" sheetId="63" r:id="rId22"/>
    <sheet name="M9d - SWALES" sheetId="64" r:id="rId23"/>
    <sheet name="M9b - ENWL" sheetId="65" r:id="rId24"/>
    <sheet name="M9c - ENWL" sheetId="66" r:id="rId25"/>
    <sheet name="M9d - ENWL" sheetId="67" r:id="rId26"/>
    <sheet name="M9b - NPGY" sheetId="68" r:id="rId27"/>
    <sheet name="M9c - NPGY" sheetId="69" r:id="rId28"/>
    <sheet name="M9d - NPGY" sheetId="70" r:id="rId29"/>
    <sheet name="M9b - NPGN" sheetId="71" r:id="rId30"/>
    <sheet name="M9c - NPGN" sheetId="72" r:id="rId31"/>
    <sheet name="M9d - NPGN" sheetId="73" r:id="rId32"/>
    <sheet name="M9b - SPD" sheetId="74" r:id="rId33"/>
    <sheet name="M9c - SPD" sheetId="75" r:id="rId34"/>
    <sheet name="M9d - SPD" sheetId="76" r:id="rId35"/>
    <sheet name="M9b - SPMW" sheetId="77" r:id="rId36"/>
    <sheet name="M9c - SPMW" sheetId="78" r:id="rId37"/>
    <sheet name="M9d - SPMW" sheetId="79" r:id="rId38"/>
    <sheet name="M9b - LPN" sheetId="80" r:id="rId39"/>
    <sheet name="M9c - LPN" sheetId="81" r:id="rId40"/>
    <sheet name="M9d - LPN" sheetId="82" r:id="rId41"/>
    <sheet name="M9b - SPN" sheetId="83" r:id="rId42"/>
    <sheet name="M9c - SPN" sheetId="84" r:id="rId43"/>
    <sheet name="M9d - SPN" sheetId="85" r:id="rId44"/>
    <sheet name="M9b - EPN" sheetId="86" r:id="rId45"/>
    <sheet name="M9c - EPN" sheetId="87" r:id="rId46"/>
    <sheet name="M9d - EPN" sheetId="88" r:id="rId47"/>
    <sheet name="M9b - SSES" sheetId="91" r:id="rId48"/>
    <sheet name="M9c - SSES" sheetId="92" r:id="rId49"/>
    <sheet name="M9d - SSES" sheetId="93" r:id="rId50"/>
    <sheet name="M9b - SSEH" sheetId="94" r:id="rId51"/>
    <sheet name="M9c - SSEH" sheetId="95" r:id="rId52"/>
    <sheet name="M9d - SSEH" sheetId="96" r:id="rId53"/>
  </sheets>
  <externalReferences>
    <externalReference r:id="rId54"/>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3">UKPN Manpower -#REF!</definedName>
    <definedName name="_xlnm._FilterDatabase" localSheetId="12">UKPN [0]!Manpower -#REF!</definedName>
    <definedName name="_xlnm._FilterDatabase" localSheetId="25">UKPN [0]!Manpower -#REF!</definedName>
    <definedName name="_xlnm._FilterDatabase" localSheetId="46">UKPN [0]!Manpower -#REF!</definedName>
    <definedName name="_xlnm._FilterDatabase" localSheetId="40">UKPN [0]!Manpower -#REF!</definedName>
    <definedName name="_xlnm._FilterDatabase" localSheetId="31">UKPN [0]!Manpower -#REF!</definedName>
    <definedName name="_xlnm._FilterDatabase" localSheetId="28">UKPN [0]!Manpower -#REF!</definedName>
    <definedName name="_xlnm._FilterDatabase" localSheetId="34">UKPN [0]!Manpower -#REF!</definedName>
    <definedName name="_xlnm._FilterDatabase" localSheetId="37">UKPN [0]!Manpower -#REF!</definedName>
    <definedName name="_xlnm._FilterDatabase" localSheetId="43">UKPN [0]!Manpower -#REF!</definedName>
    <definedName name="_xlnm._FilterDatabase" localSheetId="52">UKPN [0]!Manpower -#REF!</definedName>
    <definedName name="_xlnm._FilterDatabase" localSheetId="49">UKPN [0]!Manpower -#REF!</definedName>
    <definedName name="_xlnm._FilterDatabase" localSheetId="22">UKPN [0]!Manpower -#REF!</definedName>
    <definedName name="_xlnm._FilterDatabase" localSheetId="19">UKPN [0]!Manpower -#REF!</definedName>
    <definedName name="_xlnm._FilterDatabase" localSheetId="16">UKPN [0]!Manpower -#REF!</definedName>
    <definedName name="_xlnm._FilterDatabase" localSheetId="9">UKPN [0]!Manpower -#REF!</definedName>
    <definedName name="_xlnm._FilterDatabase" localSheetId="5">UKPN [0]!Manpower -#REF!</definedName>
    <definedName name="_xlnm._FilterDatabase" localSheetId="7">UKPN [0]!Manpower -#REF!</definedName>
    <definedName name="_xlnm._FilterDatabase">UKPN Manpower -#REF!</definedName>
    <definedName name="_ModelDate">Intro!$B$4</definedName>
    <definedName name="_ModelName">Intro!$B$2</definedName>
    <definedName name="_ModelStatus">Intro!$E$4</definedName>
    <definedName name="_ModelVersion">Intro!$D$4</definedName>
    <definedName name="_Order2" hidden="1">0</definedName>
    <definedName name="_OrganisationName">Intro!$B$3</definedName>
    <definedName name="a" localSheetId="13" hidden="1">{"staff",#N/A,FALSE,"Current Month"}</definedName>
    <definedName name="a" hidden="1">{"staff",#N/A,FALSE,"Current Month"}</definedName>
    <definedName name="b" localSheetId="13" hidden="1">{"staff",#N/A,FALSE,"Current Month"}</definedName>
    <definedName name="b" hidden="1">{"staff",#N/A,FALSE,"Current Month"}</definedName>
    <definedName name="DecimalPlaces">'[1]Check Sheet'!$K$9</definedName>
    <definedName name="khkjk" localSheetId="13" hidden="1">{"staff",#N/A,FALSE,"Current Month"}</definedName>
    <definedName name="khkjk" hidden="1">{"staff",#N/A,FALSE,"Current Month"}</definedName>
    <definedName name="Million">#REF!</definedName>
    <definedName name="odd" localSheetId="13" hidden="1">{"staff",#N/A,FALSE,"Current Month"}</definedName>
    <definedName name="odd" hidden="1">{"staff",#N/A,FALSE,"Current Month"}</definedName>
    <definedName name="_xlnm.Print_Area" localSheetId="3">Training Centre #REF!</definedName>
    <definedName name="_xlnm.Print_Area" localSheetId="13">Training Centre #REF!</definedName>
    <definedName name="_xlnm.Print_Area" localSheetId="12">Training Centre #REF!</definedName>
    <definedName name="_xlnm.Print_Area" localSheetId="25">Training Centre #REF!</definedName>
    <definedName name="_xlnm.Print_Area" localSheetId="46">Training Centre #REF!</definedName>
    <definedName name="_xlnm.Print_Area" localSheetId="40">Training Centre #REF!</definedName>
    <definedName name="_xlnm.Print_Area" localSheetId="31">Training Centre #REF!</definedName>
    <definedName name="_xlnm.Print_Area" localSheetId="28">Training Centre #REF!</definedName>
    <definedName name="_xlnm.Print_Area" localSheetId="43">Training Centre #REF!</definedName>
    <definedName name="_xlnm.Print_Area" localSheetId="52">Training Centre #REF!</definedName>
    <definedName name="_xlnm.Print_Area" localSheetId="49">Training Centre #REF!</definedName>
    <definedName name="_xlnm.Print_Area" localSheetId="22">Training Centre #REF!</definedName>
    <definedName name="_xlnm.Print_Area" localSheetId="19">Training Centre #REF!</definedName>
    <definedName name="_xlnm.Print_Area" localSheetId="16">Training Centre #REF!</definedName>
    <definedName name="_xlnm.Print_Area" localSheetId="9">Training Centre #REF!</definedName>
    <definedName name="_xlnm.Print_Area" localSheetId="2">Training Centre #REF!</definedName>
    <definedName name="_xlnm.Print_Area" localSheetId="5">Training Centre #REF!</definedName>
    <definedName name="_xlnm.Print_Area" localSheetId="7">Training Centre #REF!</definedName>
    <definedName name="_xlnm.Print_Area">Training Centre #REF!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Thousand">#REF!</definedName>
    <definedName name="Unit">1000</definedName>
    <definedName name="wrn.Mat." localSheetId="13" hidden="1">{"staff",#N/A,FALSE,"Current Month"}</definedName>
    <definedName name="wrn.Mat." hidden="1">{"staff",#N/A,FALSE,"Current Month"}</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4" i="52" l="1"/>
  <c r="S145" i="52"/>
  <c r="V84" i="97"/>
  <c r="L23" i="107" l="1"/>
  <c r="K23" i="107"/>
  <c r="J14" i="107"/>
  <c r="I14" i="107"/>
  <c r="H14" i="107"/>
  <c r="I23" i="107" s="1"/>
  <c r="G14" i="107"/>
  <c r="H23" i="107" s="1"/>
  <c r="J30" i="101"/>
  <c r="I30" i="101"/>
  <c r="H30" i="101"/>
  <c r="X20" i="101"/>
  <c r="W20" i="101"/>
  <c r="V20" i="101"/>
  <c r="U20" i="101"/>
  <c r="T20" i="101"/>
  <c r="S20" i="101"/>
  <c r="R20" i="101"/>
  <c r="Q20" i="101"/>
  <c r="P130" i="100"/>
  <c r="O90" i="100" l="1"/>
  <c r="O120" i="52" l="1"/>
  <c r="L18" i="107"/>
  <c r="K18" i="107"/>
  <c r="I18" i="107"/>
  <c r="H18" i="107"/>
  <c r="J15" i="107"/>
  <c r="L24" i="107" s="1"/>
  <c r="J13" i="107"/>
  <c r="L22" i="107" s="1"/>
  <c r="J12" i="107"/>
  <c r="L21" i="107" s="1"/>
  <c r="J11" i="107"/>
  <c r="L20" i="107" s="1"/>
  <c r="J10" i="107"/>
  <c r="L19" i="107" s="1"/>
  <c r="I15" i="107"/>
  <c r="K24" i="107" s="1"/>
  <c r="I13" i="107"/>
  <c r="K22" i="107" s="1"/>
  <c r="I12" i="107"/>
  <c r="K21" i="107" s="1"/>
  <c r="I11" i="107"/>
  <c r="K20" i="107" s="1"/>
  <c r="I10" i="107"/>
  <c r="K19" i="107" s="1"/>
  <c r="H15" i="107"/>
  <c r="I24" i="107" s="1"/>
  <c r="H13" i="107"/>
  <c r="I22" i="107" s="1"/>
  <c r="H12" i="107"/>
  <c r="I21" i="107" s="1"/>
  <c r="H11" i="107"/>
  <c r="I20" i="107" s="1"/>
  <c r="H10" i="107"/>
  <c r="I19" i="107" s="1"/>
  <c r="G10" i="107"/>
  <c r="H19" i="107" s="1"/>
  <c r="G13" i="107"/>
  <c r="H22" i="107" s="1"/>
  <c r="G15" i="107"/>
  <c r="H24" i="107" s="1"/>
  <c r="G12" i="107"/>
  <c r="H21" i="107" s="1"/>
  <c r="G11" i="107"/>
  <c r="H20" i="107" s="1"/>
  <c r="O35" i="97"/>
  <c r="O36" i="97"/>
  <c r="O37" i="97"/>
  <c r="O38" i="97"/>
  <c r="O39" i="97"/>
  <c r="O40" i="97"/>
  <c r="O41" i="97"/>
  <c r="O42" i="97"/>
  <c r="O57" i="97"/>
  <c r="O58" i="97"/>
  <c r="O59" i="97"/>
  <c r="O60" i="97"/>
  <c r="O61" i="97"/>
  <c r="O62" i="97"/>
  <c r="O63" i="97"/>
  <c r="O64" i="97"/>
  <c r="O90" i="52" l="1"/>
  <c r="AL60" i="106" l="1"/>
  <c r="AL59" i="106"/>
  <c r="AL58" i="106"/>
  <c r="AL57" i="106"/>
  <c r="AL56" i="106"/>
  <c r="AL55" i="106"/>
  <c r="AL54" i="106"/>
  <c r="AL53" i="106"/>
  <c r="U60" i="106"/>
  <c r="U59" i="106"/>
  <c r="U58" i="106"/>
  <c r="U57" i="106"/>
  <c r="U56" i="106"/>
  <c r="U55" i="106"/>
  <c r="U54" i="106"/>
  <c r="U53" i="106"/>
  <c r="K60" i="106"/>
  <c r="K59" i="106"/>
  <c r="K58" i="106"/>
  <c r="K57" i="106"/>
  <c r="K56" i="106"/>
  <c r="K55" i="106"/>
  <c r="K54" i="106"/>
  <c r="K53" i="106"/>
  <c r="O54" i="97" l="1"/>
  <c r="O53" i="97"/>
  <c r="O52" i="97"/>
  <c r="O51" i="97"/>
  <c r="O50" i="97"/>
  <c r="O49" i="97"/>
  <c r="O82" i="97" s="1"/>
  <c r="O48" i="97"/>
  <c r="O47" i="97"/>
  <c r="O32" i="97"/>
  <c r="O31" i="97"/>
  <c r="O30" i="97"/>
  <c r="O29" i="97"/>
  <c r="O28" i="97"/>
  <c r="O27" i="97"/>
  <c r="O26" i="97"/>
  <c r="O25" i="97"/>
  <c r="O85" i="97" l="1"/>
  <c r="O87" i="97"/>
  <c r="O84" i="97"/>
  <c r="O81" i="97"/>
  <c r="O69" i="97"/>
  <c r="O75" i="97"/>
  <c r="O71" i="97"/>
  <c r="O72" i="97"/>
  <c r="O73" i="97"/>
  <c r="O74" i="97"/>
  <c r="O76" i="97"/>
  <c r="O70" i="97"/>
  <c r="O20" i="97" l="1"/>
  <c r="O19" i="97"/>
  <c r="O86" i="97" s="1"/>
  <c r="O18" i="97"/>
  <c r="O17" i="97"/>
  <c r="O16" i="97"/>
  <c r="O83" i="97" s="1"/>
  <c r="O15" i="97"/>
  <c r="O14" i="97"/>
  <c r="O13" i="97"/>
  <c r="O80" i="97" s="1"/>
  <c r="O17" i="100" l="1"/>
  <c r="O14" i="100"/>
  <c r="O18" i="100"/>
  <c r="O16" i="100"/>
  <c r="Q18" i="101"/>
  <c r="O15" i="100"/>
  <c r="Q17" i="101"/>
  <c r="O21" i="100"/>
  <c r="Q22" i="101"/>
  <c r="O19" i="100"/>
  <c r="Q19" i="101"/>
  <c r="O20" i="100"/>
  <c r="Q21" i="101"/>
  <c r="O88" i="97"/>
  <c r="A1" i="107" l="1" a="1"/>
  <c r="A1" i="107" s="1"/>
  <c r="J32" i="101"/>
  <c r="J31" i="101"/>
  <c r="J29" i="101"/>
  <c r="J28" i="101"/>
  <c r="J27" i="101"/>
  <c r="H34" i="101"/>
  <c r="X11" i="101"/>
  <c r="W11" i="101"/>
  <c r="V11" i="101"/>
  <c r="U11" i="101"/>
  <c r="T11" i="101"/>
  <c r="S11" i="101"/>
  <c r="R11" i="101"/>
  <c r="Q11" i="101"/>
  <c r="V11" i="52"/>
  <c r="U11" i="52"/>
  <c r="T11" i="52"/>
  <c r="S11" i="52"/>
  <c r="R11" i="52"/>
  <c r="Q11" i="52"/>
  <c r="P11" i="52"/>
  <c r="O11" i="52"/>
  <c r="O88" i="52" l="1"/>
  <c r="O50" i="52"/>
  <c r="O48" i="52"/>
  <c r="O132" i="52" s="1"/>
  <c r="O93" i="52"/>
  <c r="O53" i="52"/>
  <c r="O52" i="52"/>
  <c r="O89" i="52"/>
  <c r="O94" i="52"/>
  <c r="O136" i="52" s="1"/>
  <c r="O47" i="52"/>
  <c r="O91" i="52"/>
  <c r="O51" i="52"/>
  <c r="O46" i="52"/>
  <c r="O95" i="52"/>
  <c r="O92" i="52"/>
  <c r="O49" i="52"/>
  <c r="O16" i="52"/>
  <c r="O21" i="52"/>
  <c r="O20" i="52"/>
  <c r="O22" i="52"/>
  <c r="O18" i="52"/>
  <c r="O23" i="52"/>
  <c r="O19" i="52"/>
  <c r="O17" i="52"/>
  <c r="O130" i="52" l="1"/>
  <c r="O134" i="52"/>
  <c r="O131" i="52"/>
  <c r="O137" i="52"/>
  <c r="O133" i="52"/>
  <c r="O135" i="52"/>
  <c r="D48" i="106"/>
  <c r="C47" i="106"/>
  <c r="B47" i="106"/>
  <c r="C46" i="106"/>
  <c r="B46" i="106"/>
  <c r="H27" i="101" s="1"/>
  <c r="C45" i="106"/>
  <c r="B45" i="106"/>
  <c r="H28" i="101" s="1"/>
  <c r="C44" i="106"/>
  <c r="B44" i="106"/>
  <c r="H32" i="101" s="1"/>
  <c r="C43" i="106"/>
  <c r="B43" i="106"/>
  <c r="H31" i="101" s="1"/>
  <c r="C42" i="106"/>
  <c r="B42" i="106"/>
  <c r="C41" i="106"/>
  <c r="B41" i="106"/>
  <c r="H29" i="101" s="1"/>
  <c r="C40" i="106"/>
  <c r="B40" i="106"/>
  <c r="E39" i="106"/>
  <c r="C39" i="106"/>
  <c r="B39" i="106"/>
  <c r="L34" i="106"/>
  <c r="M33" i="106"/>
  <c r="F33" i="106"/>
  <c r="E33" i="106"/>
  <c r="D33" i="106"/>
  <c r="C33" i="106"/>
  <c r="M32" i="106"/>
  <c r="M31" i="106"/>
  <c r="M30" i="106"/>
  <c r="M29" i="106"/>
  <c r="M28" i="106"/>
  <c r="M27" i="106"/>
  <c r="M26" i="106"/>
  <c r="G23" i="106"/>
  <c r="H23" i="106" s="1"/>
  <c r="C18" i="106"/>
  <c r="D18" i="106" s="1"/>
  <c r="E18" i="106" s="1"/>
  <c r="F18" i="106" s="1"/>
  <c r="G18" i="106" s="1"/>
  <c r="H18" i="106" s="1"/>
  <c r="I18" i="106" s="1"/>
  <c r="C17" i="106"/>
  <c r="D17" i="106" s="1"/>
  <c r="E17" i="106" s="1"/>
  <c r="F17" i="106" s="1"/>
  <c r="G17" i="106" s="1"/>
  <c r="H17" i="106" s="1"/>
  <c r="I17" i="106" s="1"/>
  <c r="C16" i="106"/>
  <c r="J13" i="106"/>
  <c r="J12" i="106"/>
  <c r="J8" i="106"/>
  <c r="J7" i="106"/>
  <c r="Q5" i="105"/>
  <c r="A1" i="105" a="1"/>
  <c r="A1" i="105" s="1"/>
  <c r="O80" i="52"/>
  <c r="O70" i="52"/>
  <c r="O60" i="52"/>
  <c r="O102" i="52" s="1"/>
  <c r="H33" i="106" l="1"/>
  <c r="I23" i="106"/>
  <c r="I33" i="106" s="1"/>
  <c r="M34" i="106"/>
  <c r="C48" i="106"/>
  <c r="D16" i="106"/>
  <c r="C19" i="106"/>
  <c r="D26" i="106" s="1"/>
  <c r="J11" i="106"/>
  <c r="J6" i="106"/>
  <c r="J10" i="106"/>
  <c r="G33" i="106"/>
  <c r="J9" i="106"/>
  <c r="B19" i="106"/>
  <c r="C31" i="106" s="1"/>
  <c r="R5" i="105"/>
  <c r="J23" i="106" l="1"/>
  <c r="D32" i="106"/>
  <c r="D31" i="106"/>
  <c r="D29" i="106"/>
  <c r="C30" i="106"/>
  <c r="C29" i="106"/>
  <c r="D30" i="106"/>
  <c r="C26" i="106"/>
  <c r="C32" i="106"/>
  <c r="K27" i="106"/>
  <c r="O27" i="106" s="1"/>
  <c r="E41" i="106" s="1"/>
  <c r="E16" i="106"/>
  <c r="D19" i="106"/>
  <c r="J33" i="106"/>
  <c r="K33" i="106" s="1"/>
  <c r="O33" i="106" s="1"/>
  <c r="E47" i="106" s="1"/>
  <c r="F47" i="106" s="1"/>
  <c r="G47" i="106" s="1"/>
  <c r="K28" i="106"/>
  <c r="O28" i="106" s="1"/>
  <c r="E42" i="106" s="1"/>
  <c r="F42" i="106" s="1"/>
  <c r="G42" i="106" s="1"/>
  <c r="S5" i="105"/>
  <c r="C34" i="106" l="1"/>
  <c r="D34" i="106"/>
  <c r="F41" i="106"/>
  <c r="G41" i="106" s="1"/>
  <c r="I29" i="101"/>
  <c r="E30" i="106"/>
  <c r="E31" i="106"/>
  <c r="E29" i="106"/>
  <c r="E32" i="106"/>
  <c r="E26" i="106"/>
  <c r="E19" i="106"/>
  <c r="F16" i="106"/>
  <c r="T5" i="105"/>
  <c r="G16" i="106" l="1"/>
  <c r="F19" i="106"/>
  <c r="E34" i="106"/>
  <c r="F31" i="106"/>
  <c r="F26" i="106"/>
  <c r="F29" i="106"/>
  <c r="F32" i="106"/>
  <c r="F30" i="106"/>
  <c r="U5" i="105"/>
  <c r="G30" i="106" l="1"/>
  <c r="G31" i="106"/>
  <c r="G29" i="106"/>
  <c r="G32" i="106"/>
  <c r="F34" i="106"/>
  <c r="G19" i="106"/>
  <c r="H16" i="106"/>
  <c r="V5" i="105"/>
  <c r="G34" i="106" l="1"/>
  <c r="I16" i="106"/>
  <c r="I19" i="106" s="1"/>
  <c r="H19" i="106"/>
  <c r="H29" i="106"/>
  <c r="H30" i="106"/>
  <c r="H31" i="106"/>
  <c r="H32" i="106"/>
  <c r="W5" i="105"/>
  <c r="H34" i="106" l="1"/>
  <c r="I29" i="106"/>
  <c r="I32" i="106"/>
  <c r="I31" i="106"/>
  <c r="I30" i="106"/>
  <c r="J31" i="106"/>
  <c r="K31" i="106" s="1"/>
  <c r="O31" i="106" s="1"/>
  <c r="E45" i="106" s="1"/>
  <c r="J29" i="106"/>
  <c r="J32" i="106"/>
  <c r="J30" i="106"/>
  <c r="K30" i="106" s="1"/>
  <c r="O30" i="106" s="1"/>
  <c r="E44" i="106" s="1"/>
  <c r="K29" i="106" l="1"/>
  <c r="O29" i="106" s="1"/>
  <c r="E43" i="106" s="1"/>
  <c r="J34" i="106"/>
  <c r="F43" i="106"/>
  <c r="G43" i="106" s="1"/>
  <c r="I31" i="101"/>
  <c r="F44" i="106"/>
  <c r="G44" i="106" s="1"/>
  <c r="I32" i="101"/>
  <c r="F45" i="106"/>
  <c r="G45" i="106" s="1"/>
  <c r="I28" i="101"/>
  <c r="K32" i="106"/>
  <c r="O32" i="106" s="1"/>
  <c r="E46" i="106" s="1"/>
  <c r="I34" i="106"/>
  <c r="K26" i="106"/>
  <c r="F46" i="106" l="1"/>
  <c r="G46" i="106" s="1"/>
  <c r="I27" i="101"/>
  <c r="O26" i="106"/>
  <c r="K34" i="106"/>
  <c r="O34" i="106" l="1"/>
  <c r="E40" i="106"/>
  <c r="F40" i="106" l="1"/>
  <c r="G40" i="106" s="1"/>
  <c r="E48" i="106"/>
  <c r="F48" i="106" s="1"/>
  <c r="G48" i="106" s="1"/>
  <c r="O85" i="52" l="1"/>
  <c r="O84" i="52"/>
  <c r="O83" i="52"/>
  <c r="O82" i="52"/>
  <c r="O81" i="52"/>
  <c r="O79" i="52"/>
  <c r="O78" i="52"/>
  <c r="O75" i="52"/>
  <c r="O74" i="52"/>
  <c r="O73" i="52"/>
  <c r="O72" i="52"/>
  <c r="O71" i="52"/>
  <c r="O69" i="52"/>
  <c r="O68" i="52"/>
  <c r="O65" i="52"/>
  <c r="O107" i="52" s="1"/>
  <c r="O64" i="52"/>
  <c r="O106" i="52" s="1"/>
  <c r="O63" i="52"/>
  <c r="O105" i="52" s="1"/>
  <c r="O62" i="52"/>
  <c r="O104" i="52" s="1"/>
  <c r="O61" i="52"/>
  <c r="O103" i="52" s="1"/>
  <c r="O59" i="52"/>
  <c r="O101" i="52" s="1"/>
  <c r="O58" i="52"/>
  <c r="O100" i="52" s="1"/>
  <c r="O43" i="52"/>
  <c r="O127" i="52" s="1"/>
  <c r="O42" i="52"/>
  <c r="O126" i="52" s="1"/>
  <c r="O41" i="52"/>
  <c r="O125" i="52" s="1"/>
  <c r="O40" i="52"/>
  <c r="O39" i="52"/>
  <c r="O38" i="52"/>
  <c r="O122" i="52" s="1"/>
  <c r="O37" i="52"/>
  <c r="O36" i="52"/>
  <c r="O33" i="52"/>
  <c r="O32" i="52"/>
  <c r="O31" i="52"/>
  <c r="O30" i="52"/>
  <c r="O29" i="52"/>
  <c r="O28" i="52"/>
  <c r="O112" i="52" s="1"/>
  <c r="O27" i="52"/>
  <c r="O111" i="52" s="1"/>
  <c r="O26" i="52"/>
  <c r="O110" i="52" s="1"/>
  <c r="O115" i="52" l="1"/>
  <c r="O121" i="52"/>
  <c r="O123" i="52"/>
  <c r="O117" i="52"/>
  <c r="O113" i="52"/>
  <c r="O114" i="52"/>
  <c r="O116" i="52"/>
  <c r="O124" i="52"/>
  <c r="U14" i="101"/>
  <c r="L24" i="101"/>
  <c r="R5" i="101"/>
  <c r="A1" i="101" a="1"/>
  <c r="A1" i="101" s="1"/>
  <c r="J73" i="100"/>
  <c r="J72" i="100"/>
  <c r="J71" i="100"/>
  <c r="J70" i="100"/>
  <c r="J69" i="100"/>
  <c r="J68" i="100"/>
  <c r="J67" i="100"/>
  <c r="J66" i="100"/>
  <c r="P5" i="100"/>
  <c r="Q5" i="100" s="1"/>
  <c r="A1" i="100" a="1"/>
  <c r="A1" i="100" s="1"/>
  <c r="P5" i="97"/>
  <c r="A1" i="97" a="1"/>
  <c r="A1" i="97" s="1"/>
  <c r="V14" i="101" l="1"/>
  <c r="P37" i="97"/>
  <c r="P40" i="97"/>
  <c r="P35" i="97"/>
  <c r="P38" i="97"/>
  <c r="P41" i="97"/>
  <c r="P36" i="97"/>
  <c r="P39" i="97"/>
  <c r="P42" i="97"/>
  <c r="P57" i="97"/>
  <c r="P60" i="97"/>
  <c r="P63" i="97"/>
  <c r="P59" i="97"/>
  <c r="P62" i="97"/>
  <c r="P64" i="97"/>
  <c r="P58" i="97"/>
  <c r="P61" i="97"/>
  <c r="S5" i="101"/>
  <c r="P54" i="97"/>
  <c r="P53" i="97"/>
  <c r="P86" i="97" s="1"/>
  <c r="P51" i="97"/>
  <c r="P49" i="97"/>
  <c r="P29" i="97"/>
  <c r="P27" i="97"/>
  <c r="P31" i="97"/>
  <c r="P50" i="97"/>
  <c r="P83" i="97" s="1"/>
  <c r="P52" i="97"/>
  <c r="P47" i="97"/>
  <c r="P26" i="97"/>
  <c r="P30" i="97"/>
  <c r="P28" i="97"/>
  <c r="P48" i="97"/>
  <c r="P32" i="97"/>
  <c r="P25" i="97"/>
  <c r="P16" i="97"/>
  <c r="P14" i="97"/>
  <c r="P20" i="97"/>
  <c r="P19" i="97"/>
  <c r="P17" i="97"/>
  <c r="P15" i="97"/>
  <c r="P18" i="97"/>
  <c r="P13" i="97"/>
  <c r="R5" i="100"/>
  <c r="Q5" i="97"/>
  <c r="W14" i="101" l="1"/>
  <c r="P84" i="97"/>
  <c r="P81" i="97"/>
  <c r="P87" i="97"/>
  <c r="P80" i="97"/>
  <c r="P85" i="97"/>
  <c r="P82" i="97"/>
  <c r="R18" i="101" s="1"/>
  <c r="Q84" i="97"/>
  <c r="R21" i="101"/>
  <c r="R19" i="101"/>
  <c r="R17" i="101"/>
  <c r="P75" i="97"/>
  <c r="P74" i="97"/>
  <c r="P69" i="97"/>
  <c r="Q41" i="97"/>
  <c r="Q40" i="97"/>
  <c r="Q36" i="97"/>
  <c r="Q35" i="97"/>
  <c r="Q38" i="97"/>
  <c r="Q37" i="97"/>
  <c r="Q39" i="97"/>
  <c r="Q42" i="97"/>
  <c r="P72" i="97"/>
  <c r="P73" i="97"/>
  <c r="P21" i="100"/>
  <c r="P76" i="97"/>
  <c r="P71" i="97"/>
  <c r="P70" i="97"/>
  <c r="Q57" i="97"/>
  <c r="Q60" i="97"/>
  <c r="Q63" i="97"/>
  <c r="Q59" i="97"/>
  <c r="Q62" i="97"/>
  <c r="Q64" i="97"/>
  <c r="Q58" i="97"/>
  <c r="Q61" i="97"/>
  <c r="T5" i="101"/>
  <c r="Q48" i="97"/>
  <c r="Q31" i="97"/>
  <c r="Q52" i="97"/>
  <c r="Q47" i="97"/>
  <c r="Q26" i="97"/>
  <c r="Q30" i="97"/>
  <c r="Q50" i="97"/>
  <c r="Q32" i="97"/>
  <c r="Q28" i="97"/>
  <c r="Q25" i="97"/>
  <c r="Q54" i="97"/>
  <c r="Q87" i="97" s="1"/>
  <c r="Q53" i="97"/>
  <c r="Q51" i="97"/>
  <c r="Q49" i="97"/>
  <c r="Q82" i="97" s="1"/>
  <c r="Q29" i="97"/>
  <c r="Q27" i="97"/>
  <c r="P19" i="100"/>
  <c r="Q16" i="97"/>
  <c r="Q14" i="97"/>
  <c r="Q20" i="97"/>
  <c r="Q19" i="97"/>
  <c r="Q17" i="97"/>
  <c r="Q15" i="97"/>
  <c r="Q18" i="97"/>
  <c r="Q13" i="97"/>
  <c r="S5" i="100"/>
  <c r="O77" i="97"/>
  <c r="R5" i="97"/>
  <c r="X14" i="101" l="1"/>
  <c r="Q83" i="97"/>
  <c r="Q80" i="97"/>
  <c r="Q85" i="97"/>
  <c r="Q81" i="97"/>
  <c r="Q86" i="97"/>
  <c r="P16" i="100"/>
  <c r="Q70" i="97"/>
  <c r="Q76" i="97"/>
  <c r="Q74" i="97"/>
  <c r="Q71" i="97"/>
  <c r="Q75" i="97"/>
  <c r="R36" i="97"/>
  <c r="R39" i="97"/>
  <c r="R41" i="97"/>
  <c r="R42" i="97"/>
  <c r="R37" i="97"/>
  <c r="R40" i="97"/>
  <c r="R35" i="97"/>
  <c r="R38" i="97"/>
  <c r="Q72" i="97"/>
  <c r="Q73" i="97"/>
  <c r="Q69" i="97"/>
  <c r="R63" i="97"/>
  <c r="R57" i="97"/>
  <c r="R60" i="97"/>
  <c r="R59" i="97"/>
  <c r="R64" i="97"/>
  <c r="R62" i="97"/>
  <c r="R58" i="97"/>
  <c r="R61" i="97"/>
  <c r="P20" i="100"/>
  <c r="Q15" i="100"/>
  <c r="Q17" i="100"/>
  <c r="U5" i="101"/>
  <c r="P14" i="100"/>
  <c r="P17" i="100"/>
  <c r="P15" i="100"/>
  <c r="R22" i="101"/>
  <c r="P18" i="100"/>
  <c r="P88" i="97"/>
  <c r="R31" i="97"/>
  <c r="R52" i="97"/>
  <c r="R47" i="97"/>
  <c r="R80" i="97" s="1"/>
  <c r="R26" i="97"/>
  <c r="R30" i="97"/>
  <c r="R28" i="97"/>
  <c r="R32" i="97"/>
  <c r="R27" i="97"/>
  <c r="R25" i="97"/>
  <c r="R50" i="97"/>
  <c r="R48" i="97"/>
  <c r="R54" i="97"/>
  <c r="R87" i="97" s="1"/>
  <c r="R53" i="97"/>
  <c r="R51" i="97"/>
  <c r="R84" i="97" s="1"/>
  <c r="R49" i="97"/>
  <c r="R82" i="97" s="1"/>
  <c r="R29" i="97"/>
  <c r="R16" i="97"/>
  <c r="R14" i="97"/>
  <c r="R18" i="97"/>
  <c r="R13" i="97"/>
  <c r="R20" i="97"/>
  <c r="R19" i="97"/>
  <c r="R17" i="97"/>
  <c r="R15" i="97"/>
  <c r="T5" i="100"/>
  <c r="P77" i="97"/>
  <c r="S5" i="97"/>
  <c r="R85" i="97" l="1"/>
  <c r="R81" i="97"/>
  <c r="R83" i="97"/>
  <c r="R86" i="97"/>
  <c r="R71" i="97"/>
  <c r="R18" i="100"/>
  <c r="R16" i="100"/>
  <c r="R69" i="97"/>
  <c r="R73" i="97"/>
  <c r="R75" i="97"/>
  <c r="R70" i="97"/>
  <c r="S37" i="97"/>
  <c r="S36" i="97"/>
  <c r="S39" i="97"/>
  <c r="S42" i="97"/>
  <c r="S35" i="97"/>
  <c r="S38" i="97"/>
  <c r="S41" i="97"/>
  <c r="S40" i="97"/>
  <c r="R72" i="97"/>
  <c r="R74" i="97"/>
  <c r="R76" i="97"/>
  <c r="S58" i="97"/>
  <c r="S61" i="97"/>
  <c r="S57" i="97"/>
  <c r="S64" i="97"/>
  <c r="S63" i="97"/>
  <c r="S59" i="97"/>
  <c r="S62" i="97"/>
  <c r="S60" i="97"/>
  <c r="S17" i="101"/>
  <c r="T17" i="101"/>
  <c r="V5" i="101"/>
  <c r="Q18" i="100"/>
  <c r="S18" i="101"/>
  <c r="Q14" i="100"/>
  <c r="S22" i="101"/>
  <c r="Q20" i="100"/>
  <c r="S19" i="101"/>
  <c r="S21" i="101"/>
  <c r="Q19" i="100"/>
  <c r="Q21" i="100"/>
  <c r="Q16" i="100"/>
  <c r="Q88" i="97"/>
  <c r="S31" i="97"/>
  <c r="S86" i="97" s="1"/>
  <c r="S47" i="97"/>
  <c r="S52" i="97"/>
  <c r="S30" i="97"/>
  <c r="S29" i="97"/>
  <c r="S32" i="97"/>
  <c r="S53" i="97"/>
  <c r="S51" i="97"/>
  <c r="S49" i="97"/>
  <c r="S28" i="97"/>
  <c r="S48" i="97"/>
  <c r="S50" i="97"/>
  <c r="S83" i="97" s="1"/>
  <c r="S25" i="97"/>
  <c r="S27" i="97"/>
  <c r="S26" i="97"/>
  <c r="S54" i="97"/>
  <c r="S16" i="97"/>
  <c r="S14" i="97"/>
  <c r="S18" i="97"/>
  <c r="S20" i="97"/>
  <c r="S19" i="97"/>
  <c r="S17" i="97"/>
  <c r="S15" i="97"/>
  <c r="S13" i="97"/>
  <c r="U5" i="100"/>
  <c r="T5" i="97"/>
  <c r="Q77" i="97"/>
  <c r="S85" i="97" l="1"/>
  <c r="S82" i="97"/>
  <c r="S80" i="97"/>
  <c r="S81" i="97"/>
  <c r="S84" i="97"/>
  <c r="S87" i="97"/>
  <c r="S70" i="97"/>
  <c r="T36" i="97"/>
  <c r="T39" i="97"/>
  <c r="T35" i="97"/>
  <c r="T38" i="97"/>
  <c r="T41" i="97"/>
  <c r="T42" i="97"/>
  <c r="T37" i="97"/>
  <c r="T40" i="97"/>
  <c r="S74" i="97"/>
  <c r="S69" i="97"/>
  <c r="S71" i="97"/>
  <c r="S73" i="97"/>
  <c r="S72" i="97"/>
  <c r="S75" i="97"/>
  <c r="S76" i="97"/>
  <c r="T63" i="97"/>
  <c r="T58" i="97"/>
  <c r="T61" i="97"/>
  <c r="T64" i="97"/>
  <c r="T57" i="97"/>
  <c r="T59" i="97"/>
  <c r="T62" i="97"/>
  <c r="T60" i="97"/>
  <c r="T18" i="101"/>
  <c r="R15" i="100"/>
  <c r="W5" i="101"/>
  <c r="R14" i="100"/>
  <c r="T19" i="101"/>
  <c r="T22" i="101"/>
  <c r="T21" i="101"/>
  <c r="R88" i="97"/>
  <c r="R20" i="100"/>
  <c r="R19" i="100"/>
  <c r="R21" i="100"/>
  <c r="R17" i="100"/>
  <c r="T52" i="97"/>
  <c r="T47" i="97"/>
  <c r="T26" i="97"/>
  <c r="T30" i="97"/>
  <c r="T53" i="97"/>
  <c r="T86" i="97" s="1"/>
  <c r="T32" i="97"/>
  <c r="T28" i="97"/>
  <c r="T50" i="97"/>
  <c r="T48" i="97"/>
  <c r="T51" i="97"/>
  <c r="T29" i="97"/>
  <c r="T84" i="97" s="1"/>
  <c r="T27" i="97"/>
  <c r="T54" i="97"/>
  <c r="T87" i="97" s="1"/>
  <c r="T31" i="97"/>
  <c r="T25" i="97"/>
  <c r="T49" i="97"/>
  <c r="T82" i="97" s="1"/>
  <c r="T20" i="97"/>
  <c r="T19" i="97"/>
  <c r="T17" i="97"/>
  <c r="T15" i="97"/>
  <c r="T18" i="97"/>
  <c r="T13" i="97"/>
  <c r="T16" i="97"/>
  <c r="T14" i="97"/>
  <c r="V5" i="100"/>
  <c r="R77" i="97"/>
  <c r="U5" i="97"/>
  <c r="T80" i="97" l="1"/>
  <c r="T85" i="97"/>
  <c r="T81" i="97"/>
  <c r="T83" i="97"/>
  <c r="U85" i="97"/>
  <c r="T75" i="97"/>
  <c r="T73" i="97"/>
  <c r="T71" i="97"/>
  <c r="T72" i="97"/>
  <c r="T69" i="97"/>
  <c r="T70" i="97"/>
  <c r="T74" i="97"/>
  <c r="T76" i="97"/>
  <c r="U37" i="97"/>
  <c r="U40" i="97"/>
  <c r="U36" i="97"/>
  <c r="U41" i="97"/>
  <c r="U39" i="97"/>
  <c r="U42" i="97"/>
  <c r="U35" i="97"/>
  <c r="U38" i="97"/>
  <c r="U58" i="97"/>
  <c r="U61" i="97"/>
  <c r="U62" i="97"/>
  <c r="U64" i="97"/>
  <c r="U57" i="97"/>
  <c r="U60" i="97"/>
  <c r="U63" i="97"/>
  <c r="U59" i="97"/>
  <c r="X5" i="101"/>
  <c r="U18" i="101"/>
  <c r="S20" i="100"/>
  <c r="U21" i="101"/>
  <c r="S16" i="100"/>
  <c r="S18" i="100"/>
  <c r="S21" i="100"/>
  <c r="U22" i="101"/>
  <c r="U30" i="97"/>
  <c r="U32" i="97"/>
  <c r="U54" i="97"/>
  <c r="U87" i="97" s="1"/>
  <c r="U53" i="97"/>
  <c r="U28" i="97"/>
  <c r="U50" i="97"/>
  <c r="U83" i="97" s="1"/>
  <c r="U48" i="97"/>
  <c r="U81" i="97" s="1"/>
  <c r="U49" i="97"/>
  <c r="U27" i="97"/>
  <c r="U25" i="97"/>
  <c r="U51" i="97"/>
  <c r="U29" i="97"/>
  <c r="U31" i="97"/>
  <c r="U52" i="97"/>
  <c r="U47" i="97"/>
  <c r="U26" i="97"/>
  <c r="S17" i="100"/>
  <c r="S14" i="100"/>
  <c r="S15" i="100"/>
  <c r="U17" i="101"/>
  <c r="U20" i="97"/>
  <c r="U19" i="97"/>
  <c r="U17" i="97"/>
  <c r="U15" i="97"/>
  <c r="U18" i="97"/>
  <c r="U13" i="97"/>
  <c r="U16" i="97"/>
  <c r="U14" i="97"/>
  <c r="S77" i="97"/>
  <c r="V5" i="97"/>
  <c r="U82" i="97" l="1"/>
  <c r="U86" i="97"/>
  <c r="U80" i="97"/>
  <c r="U84" i="97"/>
  <c r="U74" i="97"/>
  <c r="U69" i="97"/>
  <c r="U73" i="97"/>
  <c r="U71" i="97"/>
  <c r="U70" i="97"/>
  <c r="U76" i="97"/>
  <c r="U75" i="97"/>
  <c r="V37" i="97"/>
  <c r="X37" i="97" s="1"/>
  <c r="V40" i="97"/>
  <c r="X40" i="97" s="1"/>
  <c r="V42" i="97"/>
  <c r="X42" i="97" s="1"/>
  <c r="V36" i="97"/>
  <c r="X36" i="97" s="1"/>
  <c r="V39" i="97"/>
  <c r="X39" i="97" s="1"/>
  <c r="V35" i="97"/>
  <c r="X35" i="97" s="1"/>
  <c r="V38" i="97"/>
  <c r="X38" i="97" s="1"/>
  <c r="V41" i="97"/>
  <c r="X41" i="97" s="1"/>
  <c r="U72" i="97"/>
  <c r="V59" i="97"/>
  <c r="V62" i="97"/>
  <c r="V58" i="97"/>
  <c r="V57" i="97"/>
  <c r="V60" i="97"/>
  <c r="V63" i="97"/>
  <c r="V61" i="97"/>
  <c r="V64" i="97"/>
  <c r="T18" i="100"/>
  <c r="V22" i="101"/>
  <c r="T21" i="100"/>
  <c r="S19" i="100"/>
  <c r="T15" i="100"/>
  <c r="V17" i="101"/>
  <c r="S88" i="97"/>
  <c r="V32" i="97"/>
  <c r="X32" i="97" s="1"/>
  <c r="V28" i="97"/>
  <c r="X28" i="97" s="1"/>
  <c r="V50" i="97"/>
  <c r="X50" i="97" s="1"/>
  <c r="V48" i="97"/>
  <c r="X48" i="97" s="1"/>
  <c r="V27" i="97"/>
  <c r="X27" i="97" s="1"/>
  <c r="V25" i="97"/>
  <c r="V54" i="97"/>
  <c r="X54" i="97" s="1"/>
  <c r="V53" i="97"/>
  <c r="X53" i="97" s="1"/>
  <c r="V51" i="97"/>
  <c r="X51" i="97" s="1"/>
  <c r="V49" i="97"/>
  <c r="X49" i="97" s="1"/>
  <c r="V29" i="97"/>
  <c r="X29" i="97" s="1"/>
  <c r="V52" i="97"/>
  <c r="X52" i="97" s="1"/>
  <c r="V47" i="97"/>
  <c r="X47" i="97" s="1"/>
  <c r="V26" i="97"/>
  <c r="V30" i="97"/>
  <c r="X30" i="97" s="1"/>
  <c r="V31" i="97"/>
  <c r="X31" i="97" s="1"/>
  <c r="T19" i="100"/>
  <c r="V19" i="101"/>
  <c r="T16" i="100"/>
  <c r="V18" i="101"/>
  <c r="V20" i="97"/>
  <c r="X20" i="97" s="1"/>
  <c r="V19" i="97"/>
  <c r="X19" i="97" s="1"/>
  <c r="V17" i="97"/>
  <c r="X17" i="97" s="1"/>
  <c r="V15" i="97"/>
  <c r="X15" i="97" s="1"/>
  <c r="V14" i="97"/>
  <c r="X14" i="97" s="1"/>
  <c r="V16" i="97"/>
  <c r="X16" i="97" s="1"/>
  <c r="V18" i="97"/>
  <c r="X18" i="97" s="1"/>
  <c r="V13" i="97"/>
  <c r="X13" i="97" s="1"/>
  <c r="T77" i="97"/>
  <c r="V80" i="97" l="1"/>
  <c r="V86" i="97"/>
  <c r="V87" i="97"/>
  <c r="V81" i="97"/>
  <c r="V85" i="97"/>
  <c r="V83" i="97"/>
  <c r="V82" i="97"/>
  <c r="X59" i="97"/>
  <c r="V71" i="97"/>
  <c r="Z71" i="97" s="1"/>
  <c r="X61" i="97"/>
  <c r="V73" i="97"/>
  <c r="Z73" i="97" s="1"/>
  <c r="X60" i="97"/>
  <c r="V72" i="97"/>
  <c r="Z72" i="97" s="1"/>
  <c r="X57" i="97"/>
  <c r="V69" i="97"/>
  <c r="Z69" i="97" s="1"/>
  <c r="X63" i="97"/>
  <c r="V75" i="97"/>
  <c r="Z75" i="97" s="1"/>
  <c r="X64" i="97"/>
  <c r="V76" i="97"/>
  <c r="Z76" i="97" s="1"/>
  <c r="X58" i="97"/>
  <c r="V70" i="97"/>
  <c r="Z70" i="97" s="1"/>
  <c r="X62" i="97"/>
  <c r="V74" i="97"/>
  <c r="Z74" i="97" s="1"/>
  <c r="U14" i="100"/>
  <c r="W19" i="101"/>
  <c r="U17" i="100"/>
  <c r="X72" i="97"/>
  <c r="U19" i="100"/>
  <c r="U20" i="100"/>
  <c r="W21" i="101"/>
  <c r="T14" i="100"/>
  <c r="T88" i="97"/>
  <c r="T17" i="100"/>
  <c r="U15" i="100"/>
  <c r="W17" i="101"/>
  <c r="U16" i="100"/>
  <c r="W18" i="101"/>
  <c r="T20" i="100"/>
  <c r="X26" i="97"/>
  <c r="X25" i="97"/>
  <c r="U77" i="97"/>
  <c r="V17" i="100" l="1"/>
  <c r="X17" i="100" s="1"/>
  <c r="V21" i="100"/>
  <c r="V18" i="100"/>
  <c r="X83" i="97"/>
  <c r="U18" i="100"/>
  <c r="X84" i="97"/>
  <c r="U21" i="100"/>
  <c r="X87" i="97"/>
  <c r="W22" i="101"/>
  <c r="V16" i="100"/>
  <c r="X16" i="100" s="1"/>
  <c r="X82" i="97"/>
  <c r="V15" i="100"/>
  <c r="X15" i="100" s="1"/>
  <c r="X81" i="97"/>
  <c r="U88" i="97"/>
  <c r="X75" i="97"/>
  <c r="X73" i="97"/>
  <c r="X76" i="97"/>
  <c r="X70" i="97"/>
  <c r="X71" i="97"/>
  <c r="X74" i="97"/>
  <c r="V77" i="97"/>
  <c r="X69" i="97"/>
  <c r="X21" i="100" l="1"/>
  <c r="X18" i="100"/>
  <c r="V20" i="100"/>
  <c r="X20" i="100" s="1"/>
  <c r="X21" i="101"/>
  <c r="X86" i="97"/>
  <c r="V14" i="100"/>
  <c r="X14" i="100" s="1"/>
  <c r="V88" i="97"/>
  <c r="X80" i="97"/>
  <c r="V19" i="100"/>
  <c r="X19" i="100" s="1"/>
  <c r="X19" i="101"/>
  <c r="X85" i="97"/>
  <c r="U19" i="101"/>
  <c r="V21" i="101"/>
  <c r="X18" i="101"/>
  <c r="X22" i="101"/>
  <c r="X17" i="101"/>
  <c r="X77" i="97"/>
  <c r="O43" i="100"/>
  <c r="O41" i="100"/>
  <c r="O40" i="100"/>
  <c r="O39" i="100"/>
  <c r="O38" i="100"/>
  <c r="O37" i="100"/>
  <c r="X88" i="97" l="1"/>
  <c r="O46" i="100"/>
  <c r="O47" i="100"/>
  <c r="O50" i="100"/>
  <c r="O48" i="100"/>
  <c r="O49" i="100"/>
  <c r="O53" i="100"/>
  <c r="O56" i="100"/>
  <c r="O57" i="100"/>
  <c r="O119" i="100" s="1"/>
  <c r="O58" i="100"/>
  <c r="O120" i="100" s="1"/>
  <c r="O63" i="100"/>
  <c r="O125" i="100" s="1"/>
  <c r="O95" i="100"/>
  <c r="O93" i="100"/>
  <c r="O92" i="100"/>
  <c r="O91" i="100"/>
  <c r="O89" i="100"/>
  <c r="O42" i="100"/>
  <c r="O36" i="100"/>
  <c r="O129" i="100" s="1"/>
  <c r="AL108" i="96"/>
  <c r="AM107" i="96"/>
  <c r="AL107" i="96"/>
  <c r="U107" i="96"/>
  <c r="AK104" i="96"/>
  <c r="AK105" i="96" s="1"/>
  <c r="AJ104" i="96"/>
  <c r="AJ105" i="96" s="1"/>
  <c r="AI104" i="96"/>
  <c r="AI105" i="96" s="1"/>
  <c r="AH104" i="96"/>
  <c r="AG104" i="96"/>
  <c r="AF104" i="96"/>
  <c r="AF108" i="96" s="1"/>
  <c r="AE104" i="96"/>
  <c r="AE108" i="96" s="1"/>
  <c r="AD104" i="96"/>
  <c r="AD108" i="96" s="1"/>
  <c r="S104" i="96"/>
  <c r="S108" i="96" s="1"/>
  <c r="R104" i="96"/>
  <c r="R108" i="96" s="1"/>
  <c r="Q104" i="96"/>
  <c r="Q105" i="96" s="1"/>
  <c r="P104" i="96"/>
  <c r="P105" i="96" s="1"/>
  <c r="O104" i="96"/>
  <c r="O105" i="96" s="1"/>
  <c r="N104" i="96"/>
  <c r="N105" i="96" s="1"/>
  <c r="M104" i="96"/>
  <c r="L104" i="96"/>
  <c r="AM103" i="96"/>
  <c r="U103" i="96"/>
  <c r="AM102" i="96"/>
  <c r="U102" i="96"/>
  <c r="AM101" i="96"/>
  <c r="U101" i="96"/>
  <c r="AM100" i="96"/>
  <c r="U100" i="96"/>
  <c r="AM99" i="96"/>
  <c r="U99" i="96"/>
  <c r="AM98" i="96"/>
  <c r="U98" i="96"/>
  <c r="AM97" i="96"/>
  <c r="U97" i="96"/>
  <c r="AM96" i="96"/>
  <c r="U96" i="96"/>
  <c r="AM95" i="96"/>
  <c r="U95" i="96"/>
  <c r="AM94" i="96"/>
  <c r="U94" i="96"/>
  <c r="AM93" i="96"/>
  <c r="U93" i="96"/>
  <c r="AM92" i="96"/>
  <c r="U92" i="96"/>
  <c r="AM91" i="96"/>
  <c r="U91" i="96"/>
  <c r="AM90" i="96"/>
  <c r="U90" i="96"/>
  <c r="AM89" i="96"/>
  <c r="U89" i="96"/>
  <c r="AM88" i="96"/>
  <c r="U88" i="96"/>
  <c r="AM87" i="96"/>
  <c r="U87" i="96"/>
  <c r="AM86" i="96"/>
  <c r="U86" i="96"/>
  <c r="AM85" i="96"/>
  <c r="U85" i="96"/>
  <c r="AK77" i="96"/>
  <c r="AJ77" i="96"/>
  <c r="AI77" i="96"/>
  <c r="AH77" i="96"/>
  <c r="AG77" i="96"/>
  <c r="AF77" i="96"/>
  <c r="AE77" i="96"/>
  <c r="AD77" i="96"/>
  <c r="S77" i="96"/>
  <c r="R77" i="96"/>
  <c r="Q77" i="96"/>
  <c r="P77" i="96"/>
  <c r="O77" i="96"/>
  <c r="N77" i="96"/>
  <c r="M77" i="96"/>
  <c r="L77" i="96"/>
  <c r="AM76" i="96"/>
  <c r="U76" i="96"/>
  <c r="AM75" i="96"/>
  <c r="U75" i="96"/>
  <c r="AK74" i="96"/>
  <c r="AJ74" i="96"/>
  <c r="AI74" i="96"/>
  <c r="AH74" i="96"/>
  <c r="AG74" i="96"/>
  <c r="AF74" i="96"/>
  <c r="AE74" i="96"/>
  <c r="AD74" i="96"/>
  <c r="S74" i="96"/>
  <c r="R74" i="96"/>
  <c r="Q74" i="96"/>
  <c r="P74" i="96"/>
  <c r="O74" i="96"/>
  <c r="N74" i="96"/>
  <c r="M74" i="96"/>
  <c r="L74" i="96"/>
  <c r="AM73" i="96"/>
  <c r="U73" i="96"/>
  <c r="AM72" i="96"/>
  <c r="U72" i="96"/>
  <c r="AK67" i="96"/>
  <c r="AJ67" i="96"/>
  <c r="AI67" i="96"/>
  <c r="AH67" i="96"/>
  <c r="AG67" i="96"/>
  <c r="AF67" i="96"/>
  <c r="AE67" i="96"/>
  <c r="AD67" i="96"/>
  <c r="S67" i="96"/>
  <c r="S68" i="96" s="1"/>
  <c r="R67" i="96"/>
  <c r="R68" i="96" s="1"/>
  <c r="Q67" i="96"/>
  <c r="Q68" i="96" s="1"/>
  <c r="P67" i="96"/>
  <c r="P68" i="96" s="1"/>
  <c r="O67" i="96"/>
  <c r="O68" i="96" s="1"/>
  <c r="N67" i="96"/>
  <c r="N68" i="96" s="1"/>
  <c r="M67" i="96"/>
  <c r="M68" i="96" s="1"/>
  <c r="L67" i="96"/>
  <c r="AM66" i="96"/>
  <c r="U66" i="96"/>
  <c r="AM65" i="96"/>
  <c r="U65" i="96"/>
  <c r="AM61" i="96"/>
  <c r="AM60" i="96"/>
  <c r="S56" i="96"/>
  <c r="R56" i="96"/>
  <c r="Q56" i="96"/>
  <c r="P56" i="96"/>
  <c r="O56" i="96"/>
  <c r="N56" i="96"/>
  <c r="M56" i="96"/>
  <c r="L56" i="96"/>
  <c r="K56" i="96"/>
  <c r="J56" i="96"/>
  <c r="I56" i="96"/>
  <c r="H56" i="96"/>
  <c r="G56" i="96"/>
  <c r="S55" i="96"/>
  <c r="R55" i="96"/>
  <c r="Q55" i="96"/>
  <c r="P55" i="96"/>
  <c r="O55" i="96"/>
  <c r="N55" i="96"/>
  <c r="M55" i="96"/>
  <c r="L55" i="96"/>
  <c r="K55" i="96"/>
  <c r="J55" i="96"/>
  <c r="I55" i="96"/>
  <c r="H55" i="96"/>
  <c r="G55" i="96"/>
  <c r="S51" i="96"/>
  <c r="R51" i="96"/>
  <c r="Q51" i="96"/>
  <c r="P51" i="96"/>
  <c r="O51" i="96"/>
  <c r="N51" i="96"/>
  <c r="M51" i="96"/>
  <c r="L51" i="96"/>
  <c r="K51" i="96"/>
  <c r="J51" i="96"/>
  <c r="I51" i="96"/>
  <c r="H51" i="96"/>
  <c r="G51" i="96"/>
  <c r="S50" i="96"/>
  <c r="R50" i="96"/>
  <c r="Q50" i="96"/>
  <c r="P50" i="96"/>
  <c r="O50" i="96"/>
  <c r="N50" i="96"/>
  <c r="M50" i="96"/>
  <c r="M52" i="96" s="1"/>
  <c r="L50" i="96"/>
  <c r="K50" i="96"/>
  <c r="J50" i="96"/>
  <c r="I50" i="96"/>
  <c r="H50" i="96"/>
  <c r="G50" i="96"/>
  <c r="S46" i="96"/>
  <c r="R46" i="96"/>
  <c r="Q46" i="96"/>
  <c r="P46" i="96"/>
  <c r="O46" i="96"/>
  <c r="N46" i="96"/>
  <c r="M46" i="96"/>
  <c r="L46" i="96"/>
  <c r="K46" i="96"/>
  <c r="J46" i="96"/>
  <c r="I46" i="96"/>
  <c r="H46" i="96"/>
  <c r="G46" i="96"/>
  <c r="U45" i="96"/>
  <c r="T45" i="96"/>
  <c r="U44" i="96"/>
  <c r="T44" i="96"/>
  <c r="U43" i="96"/>
  <c r="T43" i="96"/>
  <c r="S40" i="96"/>
  <c r="R40" i="96"/>
  <c r="Q40" i="96"/>
  <c r="P40" i="96"/>
  <c r="O40" i="96"/>
  <c r="N40" i="96"/>
  <c r="M40" i="96"/>
  <c r="L40" i="96"/>
  <c r="K40" i="96"/>
  <c r="J40" i="96"/>
  <c r="I40" i="96"/>
  <c r="H40" i="96"/>
  <c r="G40" i="96"/>
  <c r="U39" i="96"/>
  <c r="T39" i="96"/>
  <c r="U38" i="96"/>
  <c r="T38" i="96"/>
  <c r="U37" i="96"/>
  <c r="T37" i="96"/>
  <c r="S32" i="96"/>
  <c r="R32" i="96"/>
  <c r="Q32" i="96"/>
  <c r="P32" i="96"/>
  <c r="O32" i="96"/>
  <c r="N32" i="96"/>
  <c r="M32" i="96"/>
  <c r="L32" i="96"/>
  <c r="K32" i="96"/>
  <c r="J32" i="96"/>
  <c r="I32" i="96"/>
  <c r="H32" i="96"/>
  <c r="G32" i="96"/>
  <c r="U31" i="96"/>
  <c r="T31" i="96"/>
  <c r="U30" i="96"/>
  <c r="T30" i="96"/>
  <c r="S29" i="96"/>
  <c r="R29" i="96"/>
  <c r="Q29" i="96"/>
  <c r="P29" i="96"/>
  <c r="O29" i="96"/>
  <c r="N29" i="96"/>
  <c r="M29" i="96"/>
  <c r="L29" i="96"/>
  <c r="K29" i="96"/>
  <c r="J29" i="96"/>
  <c r="I29" i="96"/>
  <c r="H29" i="96"/>
  <c r="G29" i="96"/>
  <c r="U28" i="96"/>
  <c r="T28" i="96"/>
  <c r="U27" i="96"/>
  <c r="T27" i="96"/>
  <c r="AK26" i="96"/>
  <c r="AJ26" i="96"/>
  <c r="AI26" i="96"/>
  <c r="AH26" i="96"/>
  <c r="AG26" i="96"/>
  <c r="AF26" i="96"/>
  <c r="AE26" i="96"/>
  <c r="AD26" i="96"/>
  <c r="AC26" i="96"/>
  <c r="AB26" i="96"/>
  <c r="AA26" i="96"/>
  <c r="Z26" i="96"/>
  <c r="Y26" i="96"/>
  <c r="S26" i="96"/>
  <c r="R26" i="96"/>
  <c r="Q26" i="96"/>
  <c r="P26" i="96"/>
  <c r="O26" i="96"/>
  <c r="N26" i="96"/>
  <c r="M26" i="96"/>
  <c r="L26" i="96"/>
  <c r="K26" i="96"/>
  <c r="J26" i="96"/>
  <c r="I26" i="96"/>
  <c r="H26" i="96"/>
  <c r="G26" i="96"/>
  <c r="AM25" i="96"/>
  <c r="AL25" i="96"/>
  <c r="U25" i="96"/>
  <c r="T25" i="96"/>
  <c r="AM24" i="96"/>
  <c r="AL24" i="96"/>
  <c r="U24" i="96"/>
  <c r="T24" i="96"/>
  <c r="AK23" i="96"/>
  <c r="AJ23" i="96"/>
  <c r="AI23" i="96"/>
  <c r="AH23" i="96"/>
  <c r="AG23" i="96"/>
  <c r="AF23" i="96"/>
  <c r="AE23" i="96"/>
  <c r="AD23" i="96"/>
  <c r="AC23" i="96"/>
  <c r="AB23" i="96"/>
  <c r="AA23" i="96"/>
  <c r="Z23" i="96"/>
  <c r="Y23" i="96"/>
  <c r="S23" i="96"/>
  <c r="R23" i="96"/>
  <c r="Q23" i="96"/>
  <c r="P23" i="96"/>
  <c r="O23" i="96"/>
  <c r="N23" i="96"/>
  <c r="M23" i="96"/>
  <c r="L23" i="96"/>
  <c r="K23" i="96"/>
  <c r="J23" i="96"/>
  <c r="I23" i="96"/>
  <c r="H23" i="96"/>
  <c r="G23" i="96"/>
  <c r="AM22" i="96"/>
  <c r="AL22" i="96"/>
  <c r="U22" i="96"/>
  <c r="T22" i="96"/>
  <c r="AM21" i="96"/>
  <c r="AL21" i="96"/>
  <c r="U21" i="96"/>
  <c r="T21" i="96"/>
  <c r="AK20" i="96"/>
  <c r="AJ20" i="96"/>
  <c r="AI20" i="96"/>
  <c r="AH20" i="96"/>
  <c r="AG20" i="96"/>
  <c r="AF20" i="96"/>
  <c r="AE20" i="96"/>
  <c r="AD20" i="96"/>
  <c r="S20" i="96"/>
  <c r="R20" i="96"/>
  <c r="Q20" i="96"/>
  <c r="P20" i="96"/>
  <c r="O20" i="96"/>
  <c r="N20" i="96"/>
  <c r="M20" i="96"/>
  <c r="L20" i="96"/>
  <c r="K20" i="96"/>
  <c r="J20" i="96"/>
  <c r="I20" i="96"/>
  <c r="H20" i="96"/>
  <c r="G20" i="96"/>
  <c r="AM19" i="96"/>
  <c r="U19" i="96"/>
  <c r="T19" i="96"/>
  <c r="AM18" i="96"/>
  <c r="U18" i="96"/>
  <c r="T18" i="96"/>
  <c r="AK17" i="96"/>
  <c r="AJ17" i="96"/>
  <c r="AI17" i="96"/>
  <c r="AH17" i="96"/>
  <c r="AG17" i="96"/>
  <c r="AF17" i="96"/>
  <c r="AE17" i="96"/>
  <c r="AD17" i="96"/>
  <c r="AC17" i="96"/>
  <c r="AB17" i="96"/>
  <c r="AA17" i="96"/>
  <c r="Z17" i="96"/>
  <c r="Y17" i="96"/>
  <c r="S17" i="96"/>
  <c r="R17" i="96"/>
  <c r="Q17" i="96"/>
  <c r="P17" i="96"/>
  <c r="O17" i="96"/>
  <c r="N17" i="96"/>
  <c r="M17" i="96"/>
  <c r="L17" i="96"/>
  <c r="K17" i="96"/>
  <c r="J17" i="96"/>
  <c r="I17" i="96"/>
  <c r="H17" i="96"/>
  <c r="G17" i="96"/>
  <c r="AM16" i="96"/>
  <c r="AL16" i="96"/>
  <c r="U16" i="96"/>
  <c r="T16" i="96"/>
  <c r="AM15" i="96"/>
  <c r="AL15" i="96"/>
  <c r="U15" i="96"/>
  <c r="T15" i="96"/>
  <c r="AK14" i="96"/>
  <c r="AJ14" i="96"/>
  <c r="AI14" i="96"/>
  <c r="AH14" i="96"/>
  <c r="AG14" i="96"/>
  <c r="AF14" i="96"/>
  <c r="AE14" i="96"/>
  <c r="AD14" i="96"/>
  <c r="S14" i="96"/>
  <c r="R14" i="96"/>
  <c r="Q14" i="96"/>
  <c r="P14" i="96"/>
  <c r="O14" i="96"/>
  <c r="N14" i="96"/>
  <c r="M14" i="96"/>
  <c r="L14" i="96"/>
  <c r="AM13" i="96"/>
  <c r="U13" i="96"/>
  <c r="AM12" i="96"/>
  <c r="U12" i="96"/>
  <c r="AK11" i="96"/>
  <c r="AJ11" i="96"/>
  <c r="AI11" i="96"/>
  <c r="AH11" i="96"/>
  <c r="AG11" i="96"/>
  <c r="AF11" i="96"/>
  <c r="AE11" i="96"/>
  <c r="AD11" i="96"/>
  <c r="AC11" i="96"/>
  <c r="AB11" i="96"/>
  <c r="AA11" i="96"/>
  <c r="Z11" i="96"/>
  <c r="Y11" i="96"/>
  <c r="S11" i="96"/>
  <c r="R11" i="96"/>
  <c r="Q11" i="96"/>
  <c r="P11" i="96"/>
  <c r="O11" i="96"/>
  <c r="N11" i="96"/>
  <c r="M11" i="96"/>
  <c r="L11" i="96"/>
  <c r="K11" i="96"/>
  <c r="J11" i="96"/>
  <c r="I11" i="96"/>
  <c r="H11" i="96"/>
  <c r="G11" i="96"/>
  <c r="AM10" i="96"/>
  <c r="AL10" i="96"/>
  <c r="U10" i="96"/>
  <c r="T10" i="96"/>
  <c r="AM9" i="96"/>
  <c r="AL9" i="96"/>
  <c r="U9" i="96"/>
  <c r="T9" i="96"/>
  <c r="A1" i="96"/>
  <c r="AL108" i="95"/>
  <c r="AM107" i="95"/>
  <c r="AL107" i="95"/>
  <c r="U107" i="95"/>
  <c r="AK104" i="95"/>
  <c r="AK108" i="95" s="1"/>
  <c r="AJ104" i="95"/>
  <c r="AJ108" i="95" s="1"/>
  <c r="AI104" i="95"/>
  <c r="AI105" i="95" s="1"/>
  <c r="AH104" i="95"/>
  <c r="AH105" i="95" s="1"/>
  <c r="AG104" i="95"/>
  <c r="AG108" i="95" s="1"/>
  <c r="AF104" i="95"/>
  <c r="AF105" i="95" s="1"/>
  <c r="AE104" i="95"/>
  <c r="AD104" i="95"/>
  <c r="S104" i="95"/>
  <c r="S108" i="95" s="1"/>
  <c r="R104" i="95"/>
  <c r="R108" i="95" s="1"/>
  <c r="Q104" i="95"/>
  <c r="Q105" i="95" s="1"/>
  <c r="P104" i="95"/>
  <c r="P108" i="95" s="1"/>
  <c r="O104" i="95"/>
  <c r="O108" i="95" s="1"/>
  <c r="N104" i="95"/>
  <c r="N105" i="95" s="1"/>
  <c r="M104" i="95"/>
  <c r="M105" i="95" s="1"/>
  <c r="L104" i="95"/>
  <c r="AM103" i="95"/>
  <c r="U103" i="95"/>
  <c r="AM102" i="95"/>
  <c r="U102" i="95"/>
  <c r="AM101" i="95"/>
  <c r="U101" i="95"/>
  <c r="AM100" i="95"/>
  <c r="U100" i="95"/>
  <c r="AM99" i="95"/>
  <c r="U99" i="95"/>
  <c r="AM98" i="95"/>
  <c r="U98" i="95"/>
  <c r="AM97" i="95"/>
  <c r="U97" i="95"/>
  <c r="AM96" i="95"/>
  <c r="U96" i="95"/>
  <c r="AM95" i="95"/>
  <c r="U95" i="95"/>
  <c r="AM94" i="95"/>
  <c r="U94" i="95"/>
  <c r="AM93" i="95"/>
  <c r="U93" i="95"/>
  <c r="AM92" i="95"/>
  <c r="U92" i="95"/>
  <c r="AM91" i="95"/>
  <c r="U91" i="95"/>
  <c r="AM90" i="95"/>
  <c r="U90" i="95"/>
  <c r="AM89" i="95"/>
  <c r="U89" i="95"/>
  <c r="AM88" i="95"/>
  <c r="U88" i="95"/>
  <c r="AM87" i="95"/>
  <c r="U87" i="95"/>
  <c r="AM86" i="95"/>
  <c r="U86" i="95"/>
  <c r="AM85" i="95"/>
  <c r="U85" i="95"/>
  <c r="AK77" i="95"/>
  <c r="AJ77" i="95"/>
  <c r="AI77" i="95"/>
  <c r="AH77" i="95"/>
  <c r="AG77" i="95"/>
  <c r="AF77" i="95"/>
  <c r="AE77" i="95"/>
  <c r="AD77" i="95"/>
  <c r="S77" i="95"/>
  <c r="R77" i="95"/>
  <c r="Q77" i="95"/>
  <c r="P77" i="95"/>
  <c r="O77" i="95"/>
  <c r="N77" i="95"/>
  <c r="M77" i="95"/>
  <c r="L77" i="95"/>
  <c r="AM76" i="95"/>
  <c r="U76" i="95"/>
  <c r="AM75" i="95"/>
  <c r="U75" i="95"/>
  <c r="AK74" i="95"/>
  <c r="AJ74" i="95"/>
  <c r="AI74" i="95"/>
  <c r="AH74" i="95"/>
  <c r="AG74" i="95"/>
  <c r="AF74" i="95"/>
  <c r="AE74" i="95"/>
  <c r="AD74" i="95"/>
  <c r="S74" i="95"/>
  <c r="R74" i="95"/>
  <c r="Q74" i="95"/>
  <c r="P74" i="95"/>
  <c r="O74" i="95"/>
  <c r="N74" i="95"/>
  <c r="M74" i="95"/>
  <c r="L74" i="95"/>
  <c r="AM73" i="95"/>
  <c r="U73" i="95"/>
  <c r="AM72" i="95"/>
  <c r="U72" i="95"/>
  <c r="AK67" i="95"/>
  <c r="AJ67" i="95"/>
  <c r="AI67" i="95"/>
  <c r="AH67" i="95"/>
  <c r="AG67" i="95"/>
  <c r="AF67" i="95"/>
  <c r="AE67" i="95"/>
  <c r="AD67" i="95"/>
  <c r="S67" i="95"/>
  <c r="S68" i="95" s="1"/>
  <c r="R67" i="95"/>
  <c r="R68" i="95" s="1"/>
  <c r="Q67" i="95"/>
  <c r="Q68" i="95" s="1"/>
  <c r="P67" i="95"/>
  <c r="P68" i="95" s="1"/>
  <c r="O67" i="95"/>
  <c r="O68" i="95" s="1"/>
  <c r="N67" i="95"/>
  <c r="N68" i="95" s="1"/>
  <c r="M67" i="95"/>
  <c r="M68" i="95" s="1"/>
  <c r="L67" i="95"/>
  <c r="AM66" i="95"/>
  <c r="U66" i="95"/>
  <c r="AM65" i="95"/>
  <c r="U65" i="95"/>
  <c r="AM61" i="95"/>
  <c r="AM60" i="95"/>
  <c r="S56" i="95"/>
  <c r="R56" i="95"/>
  <c r="Q56" i="95"/>
  <c r="P56" i="95"/>
  <c r="O56" i="95"/>
  <c r="N56" i="95"/>
  <c r="M56" i="95"/>
  <c r="L56" i="95"/>
  <c r="K56" i="95"/>
  <c r="J56" i="95"/>
  <c r="I56" i="95"/>
  <c r="H56" i="95"/>
  <c r="G56" i="95"/>
  <c r="S55" i="95"/>
  <c r="R55" i="95"/>
  <c r="Q55" i="95"/>
  <c r="P55" i="95"/>
  <c r="O55" i="95"/>
  <c r="N55" i="95"/>
  <c r="M55" i="95"/>
  <c r="L55" i="95"/>
  <c r="K55" i="95"/>
  <c r="J55" i="95"/>
  <c r="I55" i="95"/>
  <c r="H55" i="95"/>
  <c r="G55" i="95"/>
  <c r="S51" i="95"/>
  <c r="R51" i="95"/>
  <c r="Q51" i="95"/>
  <c r="P51" i="95"/>
  <c r="O51" i="95"/>
  <c r="N51" i="95"/>
  <c r="M51" i="95"/>
  <c r="L51" i="95"/>
  <c r="K51" i="95"/>
  <c r="J51" i="95"/>
  <c r="I51" i="95"/>
  <c r="H51" i="95"/>
  <c r="G51" i="95"/>
  <c r="S50" i="95"/>
  <c r="R50" i="95"/>
  <c r="Q50" i="95"/>
  <c r="P50" i="95"/>
  <c r="O50" i="95"/>
  <c r="N50" i="95"/>
  <c r="M50" i="95"/>
  <c r="L50" i="95"/>
  <c r="K50" i="95"/>
  <c r="J50" i="95"/>
  <c r="J52" i="95" s="1"/>
  <c r="I50" i="95"/>
  <c r="H50" i="95"/>
  <c r="G50" i="95"/>
  <c r="S46" i="95"/>
  <c r="R46" i="95"/>
  <c r="Q46" i="95"/>
  <c r="P46" i="95"/>
  <c r="O46" i="95"/>
  <c r="N46" i="95"/>
  <c r="M46" i="95"/>
  <c r="L46" i="95"/>
  <c r="K46" i="95"/>
  <c r="J46" i="95"/>
  <c r="I46" i="95"/>
  <c r="H46" i="95"/>
  <c r="G46" i="95"/>
  <c r="U45" i="95"/>
  <c r="T45" i="95"/>
  <c r="U44" i="95"/>
  <c r="T44" i="95"/>
  <c r="U43" i="95"/>
  <c r="T43" i="95"/>
  <c r="S40" i="95"/>
  <c r="R40" i="95"/>
  <c r="Q40" i="95"/>
  <c r="P40" i="95"/>
  <c r="O40" i="95"/>
  <c r="N40" i="95"/>
  <c r="M40" i="95"/>
  <c r="L40" i="95"/>
  <c r="K40" i="95"/>
  <c r="J40" i="95"/>
  <c r="I40" i="95"/>
  <c r="H40" i="95"/>
  <c r="G40" i="95"/>
  <c r="U39" i="95"/>
  <c r="T39" i="95"/>
  <c r="U38" i="95"/>
  <c r="T38" i="95"/>
  <c r="U37" i="95"/>
  <c r="T37" i="95"/>
  <c r="S32" i="95"/>
  <c r="R32" i="95"/>
  <c r="Q32" i="95"/>
  <c r="P32" i="95"/>
  <c r="O32" i="95"/>
  <c r="N32" i="95"/>
  <c r="M32" i="95"/>
  <c r="L32" i="95"/>
  <c r="K32" i="95"/>
  <c r="J32" i="95"/>
  <c r="I32" i="95"/>
  <c r="H32" i="95"/>
  <c r="G32" i="95"/>
  <c r="U31" i="95"/>
  <c r="T31" i="95"/>
  <c r="U30" i="95"/>
  <c r="T30" i="95"/>
  <c r="S29" i="95"/>
  <c r="R29" i="95"/>
  <c r="Q29" i="95"/>
  <c r="P29" i="95"/>
  <c r="O29" i="95"/>
  <c r="N29" i="95"/>
  <c r="M29" i="95"/>
  <c r="L29" i="95"/>
  <c r="K29" i="95"/>
  <c r="J29" i="95"/>
  <c r="I29" i="95"/>
  <c r="H29" i="95"/>
  <c r="G29" i="95"/>
  <c r="U28" i="95"/>
  <c r="T28" i="95"/>
  <c r="U27" i="95"/>
  <c r="T27" i="95"/>
  <c r="AK26" i="95"/>
  <c r="AJ26" i="95"/>
  <c r="AI26" i="95"/>
  <c r="AH26" i="95"/>
  <c r="AG26" i="95"/>
  <c r="AF26" i="95"/>
  <c r="AE26" i="95"/>
  <c r="AD26" i="95"/>
  <c r="AC26" i="95"/>
  <c r="AB26" i="95"/>
  <c r="AA26" i="95"/>
  <c r="Z26" i="95"/>
  <c r="Y26" i="95"/>
  <c r="S26" i="95"/>
  <c r="R26" i="95"/>
  <c r="Q26" i="95"/>
  <c r="P26" i="95"/>
  <c r="O26" i="95"/>
  <c r="N26" i="95"/>
  <c r="M26" i="95"/>
  <c r="L26" i="95"/>
  <c r="K26" i="95"/>
  <c r="J26" i="95"/>
  <c r="I26" i="95"/>
  <c r="H26" i="95"/>
  <c r="G26" i="95"/>
  <c r="AM25" i="95"/>
  <c r="AL25" i="95"/>
  <c r="U25" i="95"/>
  <c r="T25" i="95"/>
  <c r="AM24" i="95"/>
  <c r="AL24" i="95"/>
  <c r="U24" i="95"/>
  <c r="T24" i="95"/>
  <c r="AK23" i="95"/>
  <c r="AJ23" i="95"/>
  <c r="AI23" i="95"/>
  <c r="AH23" i="95"/>
  <c r="AG23" i="95"/>
  <c r="AF23" i="95"/>
  <c r="AE23" i="95"/>
  <c r="AD23" i="95"/>
  <c r="AC23" i="95"/>
  <c r="AB23" i="95"/>
  <c r="AA23" i="95"/>
  <c r="Z23" i="95"/>
  <c r="Y23" i="95"/>
  <c r="S23" i="95"/>
  <c r="R23" i="95"/>
  <c r="Q23" i="95"/>
  <c r="P23" i="95"/>
  <c r="O23" i="95"/>
  <c r="N23" i="95"/>
  <c r="M23" i="95"/>
  <c r="L23" i="95"/>
  <c r="K23" i="95"/>
  <c r="J23" i="95"/>
  <c r="I23" i="95"/>
  <c r="H23" i="95"/>
  <c r="G23" i="95"/>
  <c r="AM22" i="95"/>
  <c r="AL22" i="95"/>
  <c r="U22" i="95"/>
  <c r="T22" i="95"/>
  <c r="AM21" i="95"/>
  <c r="AL21" i="95"/>
  <c r="U21" i="95"/>
  <c r="T21" i="95"/>
  <c r="AK20" i="95"/>
  <c r="AJ20" i="95"/>
  <c r="AI20" i="95"/>
  <c r="AH20" i="95"/>
  <c r="AG20" i="95"/>
  <c r="AF20" i="95"/>
  <c r="AE20" i="95"/>
  <c r="AD20" i="95"/>
  <c r="S20" i="95"/>
  <c r="R20" i="95"/>
  <c r="Q20" i="95"/>
  <c r="P20" i="95"/>
  <c r="O20" i="95"/>
  <c r="N20" i="95"/>
  <c r="M20" i="95"/>
  <c r="L20" i="95"/>
  <c r="K20" i="95"/>
  <c r="J20" i="95"/>
  <c r="I20" i="95"/>
  <c r="H20" i="95"/>
  <c r="G20" i="95"/>
  <c r="AM19" i="95"/>
  <c r="U19" i="95"/>
  <c r="T19" i="95"/>
  <c r="AM18" i="95"/>
  <c r="U18" i="95"/>
  <c r="T18" i="95"/>
  <c r="AK17" i="95"/>
  <c r="AJ17" i="95"/>
  <c r="AI17" i="95"/>
  <c r="AH17" i="95"/>
  <c r="AG17" i="95"/>
  <c r="AF17" i="95"/>
  <c r="AE17" i="95"/>
  <c r="AD17" i="95"/>
  <c r="AC17" i="95"/>
  <c r="AB17" i="95"/>
  <c r="AA17" i="95"/>
  <c r="Z17" i="95"/>
  <c r="Y17" i="95"/>
  <c r="S17" i="95"/>
  <c r="R17" i="95"/>
  <c r="Q17" i="95"/>
  <c r="P17" i="95"/>
  <c r="O17" i="95"/>
  <c r="N17" i="95"/>
  <c r="M17" i="95"/>
  <c r="L17" i="95"/>
  <c r="K17" i="95"/>
  <c r="J17" i="95"/>
  <c r="I17" i="95"/>
  <c r="H17" i="95"/>
  <c r="G17" i="95"/>
  <c r="AM16" i="95"/>
  <c r="AL16" i="95"/>
  <c r="U16" i="95"/>
  <c r="T16" i="95"/>
  <c r="AM15" i="95"/>
  <c r="AL15" i="95"/>
  <c r="U15" i="95"/>
  <c r="T15" i="95"/>
  <c r="AK14" i="95"/>
  <c r="AJ14" i="95"/>
  <c r="AI14" i="95"/>
  <c r="AH14" i="95"/>
  <c r="AG14" i="95"/>
  <c r="AF14" i="95"/>
  <c r="AE14" i="95"/>
  <c r="AD14" i="95"/>
  <c r="S14" i="95"/>
  <c r="R14" i="95"/>
  <c r="Q14" i="95"/>
  <c r="P14" i="95"/>
  <c r="O14" i="95"/>
  <c r="N14" i="95"/>
  <c r="M14" i="95"/>
  <c r="L14" i="95"/>
  <c r="AM13" i="95"/>
  <c r="U13" i="95"/>
  <c r="AM12" i="95"/>
  <c r="U12" i="95"/>
  <c r="AK11" i="95"/>
  <c r="AJ11" i="95"/>
  <c r="AI11" i="95"/>
  <c r="AH11" i="95"/>
  <c r="AG11" i="95"/>
  <c r="AF11" i="95"/>
  <c r="AE11" i="95"/>
  <c r="AD11" i="95"/>
  <c r="AC11" i="95"/>
  <c r="AB11" i="95"/>
  <c r="AA11" i="95"/>
  <c r="Z11" i="95"/>
  <c r="Y11" i="95"/>
  <c r="S11" i="95"/>
  <c r="R11" i="95"/>
  <c r="Q11" i="95"/>
  <c r="P11" i="95"/>
  <c r="O11" i="95"/>
  <c r="N11" i="95"/>
  <c r="M11" i="95"/>
  <c r="L11" i="95"/>
  <c r="K11" i="95"/>
  <c r="J11" i="95"/>
  <c r="I11" i="95"/>
  <c r="H11" i="95"/>
  <c r="G11" i="95"/>
  <c r="AM10" i="95"/>
  <c r="AL10" i="95"/>
  <c r="U10" i="95"/>
  <c r="T10" i="95"/>
  <c r="AM9" i="95"/>
  <c r="AL9" i="95"/>
  <c r="U9" i="95"/>
  <c r="T9" i="95"/>
  <c r="A1" i="95"/>
  <c r="AL108" i="94"/>
  <c r="AM107" i="94"/>
  <c r="AL107" i="94"/>
  <c r="U107" i="94"/>
  <c r="AK104" i="94"/>
  <c r="AK105" i="94" s="1"/>
  <c r="AJ104" i="94"/>
  <c r="AJ108" i="94" s="1"/>
  <c r="AI104" i="94"/>
  <c r="AI105" i="94" s="1"/>
  <c r="AH104" i="94"/>
  <c r="AH108" i="94" s="1"/>
  <c r="AG104" i="94"/>
  <c r="AG108" i="94" s="1"/>
  <c r="AF104" i="94"/>
  <c r="AF105" i="94" s="1"/>
  <c r="AE104" i="94"/>
  <c r="AE105" i="94" s="1"/>
  <c r="AD104" i="94"/>
  <c r="S104" i="94"/>
  <c r="R104" i="94"/>
  <c r="Q104" i="94"/>
  <c r="Q105" i="94" s="1"/>
  <c r="P104" i="94"/>
  <c r="P105" i="94" s="1"/>
  <c r="O104" i="94"/>
  <c r="O108" i="94" s="1"/>
  <c r="N104" i="94"/>
  <c r="N108" i="94" s="1"/>
  <c r="M104" i="94"/>
  <c r="M108" i="94" s="1"/>
  <c r="L104" i="94"/>
  <c r="L108" i="94" s="1"/>
  <c r="AM103" i="94"/>
  <c r="U103" i="94"/>
  <c r="AM102" i="94"/>
  <c r="U102" i="94"/>
  <c r="AM101" i="94"/>
  <c r="U101" i="94"/>
  <c r="AM100" i="94"/>
  <c r="U100" i="94"/>
  <c r="AM99" i="94"/>
  <c r="U99" i="94"/>
  <c r="AM98" i="94"/>
  <c r="U98" i="94"/>
  <c r="AM97" i="94"/>
  <c r="U97" i="94"/>
  <c r="AM96" i="94"/>
  <c r="U96" i="94"/>
  <c r="AM95" i="94"/>
  <c r="U95" i="94"/>
  <c r="AM94" i="94"/>
  <c r="U94" i="94"/>
  <c r="AM93" i="94"/>
  <c r="U93" i="94"/>
  <c r="AM92" i="94"/>
  <c r="U92" i="94"/>
  <c r="AM91" i="94"/>
  <c r="U91" i="94"/>
  <c r="AM90" i="94"/>
  <c r="U90" i="94"/>
  <c r="AM89" i="94"/>
  <c r="U89" i="94"/>
  <c r="AM88" i="94"/>
  <c r="U88" i="94"/>
  <c r="AM87" i="94"/>
  <c r="U87" i="94"/>
  <c r="AM86" i="94"/>
  <c r="U86" i="94"/>
  <c r="AM85" i="94"/>
  <c r="U85" i="94"/>
  <c r="AK77" i="94"/>
  <c r="AJ77" i="94"/>
  <c r="AI77" i="94"/>
  <c r="AH77" i="94"/>
  <c r="AG77" i="94"/>
  <c r="AF77" i="94"/>
  <c r="AE77" i="94"/>
  <c r="AD77" i="94"/>
  <c r="S77" i="94"/>
  <c r="R77" i="94"/>
  <c r="Q77" i="94"/>
  <c r="P77" i="94"/>
  <c r="O77" i="94"/>
  <c r="N77" i="94"/>
  <c r="M77" i="94"/>
  <c r="L77" i="94"/>
  <c r="AM76" i="94"/>
  <c r="U76" i="94"/>
  <c r="AM75" i="94"/>
  <c r="U75" i="94"/>
  <c r="AK74" i="94"/>
  <c r="AJ74" i="94"/>
  <c r="AI74" i="94"/>
  <c r="AH74" i="94"/>
  <c r="AG74" i="94"/>
  <c r="AF74" i="94"/>
  <c r="AE74" i="94"/>
  <c r="AD74" i="94"/>
  <c r="S74" i="94"/>
  <c r="R74" i="94"/>
  <c r="Q74" i="94"/>
  <c r="P74" i="94"/>
  <c r="O74" i="94"/>
  <c r="N74" i="94"/>
  <c r="M74" i="94"/>
  <c r="L74" i="94"/>
  <c r="AM73" i="94"/>
  <c r="U73" i="94"/>
  <c r="AM72" i="94"/>
  <c r="U72" i="94"/>
  <c r="AK67" i="94"/>
  <c r="AJ67" i="94"/>
  <c r="AI67" i="94"/>
  <c r="AH67" i="94"/>
  <c r="AG67" i="94"/>
  <c r="AF67" i="94"/>
  <c r="AE67" i="94"/>
  <c r="AD67" i="94"/>
  <c r="S67" i="94"/>
  <c r="S68" i="94" s="1"/>
  <c r="R67" i="94"/>
  <c r="R68" i="94" s="1"/>
  <c r="Q67" i="94"/>
  <c r="Q68" i="94" s="1"/>
  <c r="P67" i="94"/>
  <c r="P68" i="94" s="1"/>
  <c r="O67" i="94"/>
  <c r="O68" i="94" s="1"/>
  <c r="N67" i="94"/>
  <c r="N68" i="94" s="1"/>
  <c r="M67" i="94"/>
  <c r="M68" i="94" s="1"/>
  <c r="L67" i="94"/>
  <c r="L68" i="94" s="1"/>
  <c r="AM66" i="94"/>
  <c r="U66" i="94"/>
  <c r="AM65" i="94"/>
  <c r="U65" i="94"/>
  <c r="AM61" i="94"/>
  <c r="AM60" i="94"/>
  <c r="S56" i="94"/>
  <c r="R56" i="94"/>
  <c r="Q56" i="94"/>
  <c r="P56" i="94"/>
  <c r="O56" i="94"/>
  <c r="N56" i="94"/>
  <c r="M56" i="94"/>
  <c r="L56" i="94"/>
  <c r="K56" i="94"/>
  <c r="J56" i="94"/>
  <c r="I56" i="94"/>
  <c r="H56" i="94"/>
  <c r="G56" i="94"/>
  <c r="S55" i="94"/>
  <c r="R55" i="94"/>
  <c r="Q55" i="94"/>
  <c r="P55" i="94"/>
  <c r="O55" i="94"/>
  <c r="N55" i="94"/>
  <c r="M55" i="94"/>
  <c r="L55" i="94"/>
  <c r="K55" i="94"/>
  <c r="J55" i="94"/>
  <c r="I55" i="94"/>
  <c r="H55" i="94"/>
  <c r="G55" i="94"/>
  <c r="S51" i="94"/>
  <c r="R51" i="94"/>
  <c r="Q51" i="94"/>
  <c r="P51" i="94"/>
  <c r="O51" i="94"/>
  <c r="N51" i="94"/>
  <c r="M51" i="94"/>
  <c r="L51" i="94"/>
  <c r="K51" i="94"/>
  <c r="J51" i="94"/>
  <c r="I51" i="94"/>
  <c r="H51" i="94"/>
  <c r="G51" i="94"/>
  <c r="S50" i="94"/>
  <c r="R50" i="94"/>
  <c r="Q50" i="94"/>
  <c r="P50" i="94"/>
  <c r="O50" i="94"/>
  <c r="N50" i="94"/>
  <c r="M50" i="94"/>
  <c r="L50" i="94"/>
  <c r="L52" i="94" s="1"/>
  <c r="K50" i="94"/>
  <c r="J50" i="94"/>
  <c r="I50" i="94"/>
  <c r="H50" i="94"/>
  <c r="H52" i="94" s="1"/>
  <c r="G50" i="94"/>
  <c r="S46" i="94"/>
  <c r="R46" i="94"/>
  <c r="Q46" i="94"/>
  <c r="P46" i="94"/>
  <c r="O46" i="94"/>
  <c r="N46" i="94"/>
  <c r="M46" i="94"/>
  <c r="L46" i="94"/>
  <c r="K46" i="94"/>
  <c r="J46" i="94"/>
  <c r="I46" i="94"/>
  <c r="H46" i="94"/>
  <c r="G46" i="94"/>
  <c r="U45" i="94"/>
  <c r="T45" i="94"/>
  <c r="U44" i="94"/>
  <c r="T44" i="94"/>
  <c r="U43" i="94"/>
  <c r="T43" i="94"/>
  <c r="S40" i="94"/>
  <c r="R40" i="94"/>
  <c r="Q40" i="94"/>
  <c r="P40" i="94"/>
  <c r="O40" i="94"/>
  <c r="N40" i="94"/>
  <c r="M40" i="94"/>
  <c r="L40" i="94"/>
  <c r="K40" i="94"/>
  <c r="J40" i="94"/>
  <c r="I40" i="94"/>
  <c r="H40" i="94"/>
  <c r="G40" i="94"/>
  <c r="U39" i="94"/>
  <c r="T39" i="94"/>
  <c r="U38" i="94"/>
  <c r="T38" i="94"/>
  <c r="U37" i="94"/>
  <c r="T37" i="94"/>
  <c r="S32" i="94"/>
  <c r="R32" i="94"/>
  <c r="Q32" i="94"/>
  <c r="P32" i="94"/>
  <c r="O32" i="94"/>
  <c r="N32" i="94"/>
  <c r="M32" i="94"/>
  <c r="L32" i="94"/>
  <c r="K32" i="94"/>
  <c r="J32" i="94"/>
  <c r="I32" i="94"/>
  <c r="H32" i="94"/>
  <c r="G32" i="94"/>
  <c r="U31" i="94"/>
  <c r="T31" i="94"/>
  <c r="U30" i="94"/>
  <c r="T30" i="94"/>
  <c r="S29" i="94"/>
  <c r="R29" i="94"/>
  <c r="Q29" i="94"/>
  <c r="P29" i="94"/>
  <c r="O29" i="94"/>
  <c r="N29" i="94"/>
  <c r="M29" i="94"/>
  <c r="L29" i="94"/>
  <c r="K29" i="94"/>
  <c r="J29" i="94"/>
  <c r="I29" i="94"/>
  <c r="H29" i="94"/>
  <c r="G29" i="94"/>
  <c r="U28" i="94"/>
  <c r="T28" i="94"/>
  <c r="U27" i="94"/>
  <c r="T27" i="94"/>
  <c r="AK26" i="94"/>
  <c r="AJ26" i="94"/>
  <c r="AI26" i="94"/>
  <c r="AH26" i="94"/>
  <c r="AG26" i="94"/>
  <c r="AF26" i="94"/>
  <c r="AE26" i="94"/>
  <c r="AD26" i="94"/>
  <c r="AC26" i="94"/>
  <c r="AB26" i="94"/>
  <c r="AA26" i="94"/>
  <c r="Z26" i="94"/>
  <c r="Y26" i="94"/>
  <c r="S26" i="94"/>
  <c r="R26" i="94"/>
  <c r="Q26" i="94"/>
  <c r="P26" i="94"/>
  <c r="O26" i="94"/>
  <c r="N26" i="94"/>
  <c r="M26" i="94"/>
  <c r="L26" i="94"/>
  <c r="K26" i="94"/>
  <c r="J26" i="94"/>
  <c r="I26" i="94"/>
  <c r="H26" i="94"/>
  <c r="G26" i="94"/>
  <c r="AM25" i="94"/>
  <c r="AL25" i="94"/>
  <c r="U25" i="94"/>
  <c r="T25" i="94"/>
  <c r="AM24" i="94"/>
  <c r="AL24" i="94"/>
  <c r="U24" i="94"/>
  <c r="T24" i="94"/>
  <c r="AK23" i="94"/>
  <c r="AJ23" i="94"/>
  <c r="AI23" i="94"/>
  <c r="AH23" i="94"/>
  <c r="AG23" i="94"/>
  <c r="AF23" i="94"/>
  <c r="AE23" i="94"/>
  <c r="AD23" i="94"/>
  <c r="AC23" i="94"/>
  <c r="AB23" i="94"/>
  <c r="AA23" i="94"/>
  <c r="Z23" i="94"/>
  <c r="Y23" i="94"/>
  <c r="S23" i="94"/>
  <c r="R23" i="94"/>
  <c r="Q23" i="94"/>
  <c r="P23" i="94"/>
  <c r="O23" i="94"/>
  <c r="N23" i="94"/>
  <c r="M23" i="94"/>
  <c r="L23" i="94"/>
  <c r="K23" i="94"/>
  <c r="J23" i="94"/>
  <c r="I23" i="94"/>
  <c r="H23" i="94"/>
  <c r="G23" i="94"/>
  <c r="AM22" i="94"/>
  <c r="AL22" i="94"/>
  <c r="U22" i="94"/>
  <c r="T22" i="94"/>
  <c r="AM21" i="94"/>
  <c r="AL21" i="94"/>
  <c r="U21" i="94"/>
  <c r="T21" i="94"/>
  <c r="AK20" i="94"/>
  <c r="AJ20" i="94"/>
  <c r="AI20" i="94"/>
  <c r="AH20" i="94"/>
  <c r="AG20" i="94"/>
  <c r="AF20" i="94"/>
  <c r="AE20" i="94"/>
  <c r="AD20" i="94"/>
  <c r="S20" i="94"/>
  <c r="R20" i="94"/>
  <c r="Q20" i="94"/>
  <c r="P20" i="94"/>
  <c r="O20" i="94"/>
  <c r="N20" i="94"/>
  <c r="M20" i="94"/>
  <c r="L20" i="94"/>
  <c r="K20" i="94"/>
  <c r="J20" i="94"/>
  <c r="I20" i="94"/>
  <c r="H20" i="94"/>
  <c r="G20" i="94"/>
  <c r="AM19" i="94"/>
  <c r="U19" i="94"/>
  <c r="T19" i="94"/>
  <c r="AM18" i="94"/>
  <c r="U18" i="94"/>
  <c r="T18" i="94"/>
  <c r="AK17" i="94"/>
  <c r="AJ17" i="94"/>
  <c r="AI17" i="94"/>
  <c r="AH17" i="94"/>
  <c r="AG17" i="94"/>
  <c r="AF17" i="94"/>
  <c r="AE17" i="94"/>
  <c r="AD17" i="94"/>
  <c r="AC17" i="94"/>
  <c r="AB17" i="94"/>
  <c r="AA17" i="94"/>
  <c r="Z17" i="94"/>
  <c r="Y17" i="94"/>
  <c r="S17" i="94"/>
  <c r="R17" i="94"/>
  <c r="Q17" i="94"/>
  <c r="P17" i="94"/>
  <c r="O17" i="94"/>
  <c r="N17" i="94"/>
  <c r="M17" i="94"/>
  <c r="L17" i="94"/>
  <c r="K17" i="94"/>
  <c r="J17" i="94"/>
  <c r="I17" i="94"/>
  <c r="H17" i="94"/>
  <c r="G17" i="94"/>
  <c r="AM16" i="94"/>
  <c r="AL16" i="94"/>
  <c r="U16" i="94"/>
  <c r="T16" i="94"/>
  <c r="AM15" i="94"/>
  <c r="AL15" i="94"/>
  <c r="U15" i="94"/>
  <c r="T15" i="94"/>
  <c r="AK14" i="94"/>
  <c r="AJ14" i="94"/>
  <c r="AI14" i="94"/>
  <c r="AH14" i="94"/>
  <c r="AG14" i="94"/>
  <c r="AF14" i="94"/>
  <c r="AE14" i="94"/>
  <c r="AD14" i="94"/>
  <c r="S14" i="94"/>
  <c r="R14" i="94"/>
  <c r="Q14" i="94"/>
  <c r="P14" i="94"/>
  <c r="O14" i="94"/>
  <c r="N14" i="94"/>
  <c r="M14" i="94"/>
  <c r="L14" i="94"/>
  <c r="AM13" i="94"/>
  <c r="U13" i="94"/>
  <c r="AM12" i="94"/>
  <c r="U12" i="94"/>
  <c r="AK11" i="94"/>
  <c r="AJ11" i="94"/>
  <c r="AI11" i="94"/>
  <c r="AH11" i="94"/>
  <c r="AG11" i="94"/>
  <c r="AF11" i="94"/>
  <c r="AE11" i="94"/>
  <c r="AD11" i="94"/>
  <c r="AC11" i="94"/>
  <c r="AB11" i="94"/>
  <c r="AA11" i="94"/>
  <c r="Z11" i="94"/>
  <c r="Y11" i="94"/>
  <c r="S11" i="94"/>
  <c r="R11" i="94"/>
  <c r="Q11" i="94"/>
  <c r="P11" i="94"/>
  <c r="O11" i="94"/>
  <c r="N11" i="94"/>
  <c r="M11" i="94"/>
  <c r="L11" i="94"/>
  <c r="K11" i="94"/>
  <c r="J11" i="94"/>
  <c r="I11" i="94"/>
  <c r="H11" i="94"/>
  <c r="G11" i="94"/>
  <c r="AM10" i="94"/>
  <c r="AL10" i="94"/>
  <c r="U10" i="94"/>
  <c r="T10" i="94"/>
  <c r="AM9" i="94"/>
  <c r="AL9" i="94"/>
  <c r="U9" i="94"/>
  <c r="T9" i="94"/>
  <c r="A1" i="94"/>
  <c r="AL108" i="93"/>
  <c r="AM107" i="93"/>
  <c r="AL107" i="93"/>
  <c r="U107" i="93"/>
  <c r="AK104" i="93"/>
  <c r="AJ104" i="93"/>
  <c r="AI104" i="93"/>
  <c r="AI105" i="93" s="1"/>
  <c r="AH104" i="93"/>
  <c r="AH105" i="93" s="1"/>
  <c r="AG104" i="93"/>
  <c r="AG108" i="93" s="1"/>
  <c r="AF104" i="93"/>
  <c r="AF108" i="93" s="1"/>
  <c r="AE104" i="93"/>
  <c r="AE108" i="93" s="1"/>
  <c r="AD104" i="93"/>
  <c r="AD105" i="93" s="1"/>
  <c r="S104" i="93"/>
  <c r="S108" i="93" s="1"/>
  <c r="R104" i="93"/>
  <c r="R108" i="93" s="1"/>
  <c r="Q104" i="93"/>
  <c r="Q105" i="93" s="1"/>
  <c r="P104" i="93"/>
  <c r="O104" i="93"/>
  <c r="N104" i="93"/>
  <c r="N105" i="93" s="1"/>
  <c r="M104" i="93"/>
  <c r="M105" i="93" s="1"/>
  <c r="L104" i="93"/>
  <c r="AM103" i="93"/>
  <c r="U103" i="93"/>
  <c r="AM102" i="93"/>
  <c r="U102" i="93"/>
  <c r="AM101" i="93"/>
  <c r="U101" i="93"/>
  <c r="AM100" i="93"/>
  <c r="U100" i="93"/>
  <c r="AM99" i="93"/>
  <c r="U99" i="93"/>
  <c r="AM98" i="93"/>
  <c r="U98" i="93"/>
  <c r="AM97" i="93"/>
  <c r="U97" i="93"/>
  <c r="AM96" i="93"/>
  <c r="U96" i="93"/>
  <c r="AM95" i="93"/>
  <c r="U95" i="93"/>
  <c r="AM94" i="93"/>
  <c r="U94" i="93"/>
  <c r="AM93" i="93"/>
  <c r="U93" i="93"/>
  <c r="AM92" i="93"/>
  <c r="U92" i="93"/>
  <c r="AM91" i="93"/>
  <c r="U91" i="93"/>
  <c r="AM90" i="93"/>
  <c r="U90" i="93"/>
  <c r="AM89" i="93"/>
  <c r="U89" i="93"/>
  <c r="AM88" i="93"/>
  <c r="U88" i="93"/>
  <c r="AM87" i="93"/>
  <c r="U87" i="93"/>
  <c r="AM86" i="93"/>
  <c r="U86" i="93"/>
  <c r="AM85" i="93"/>
  <c r="U85" i="93"/>
  <c r="AK77" i="93"/>
  <c r="AJ77" i="93"/>
  <c r="AI77" i="93"/>
  <c r="AH77" i="93"/>
  <c r="AG77" i="93"/>
  <c r="AF77" i="93"/>
  <c r="AE77" i="93"/>
  <c r="AD77" i="93"/>
  <c r="S77" i="93"/>
  <c r="R77" i="93"/>
  <c r="Q77" i="93"/>
  <c r="P77" i="93"/>
  <c r="O77" i="93"/>
  <c r="N77" i="93"/>
  <c r="M77" i="93"/>
  <c r="L77" i="93"/>
  <c r="AM76" i="93"/>
  <c r="U76" i="93"/>
  <c r="AM75" i="93"/>
  <c r="U75" i="93"/>
  <c r="AK74" i="93"/>
  <c r="AJ74" i="93"/>
  <c r="AI74" i="93"/>
  <c r="AH74" i="93"/>
  <c r="AG74" i="93"/>
  <c r="AF74" i="93"/>
  <c r="AE74" i="93"/>
  <c r="AD74" i="93"/>
  <c r="S74" i="93"/>
  <c r="R74" i="93"/>
  <c r="Q74" i="93"/>
  <c r="P74" i="93"/>
  <c r="O74" i="93"/>
  <c r="N74" i="93"/>
  <c r="M74" i="93"/>
  <c r="L74" i="93"/>
  <c r="AM73" i="93"/>
  <c r="U73" i="93"/>
  <c r="AM72" i="93"/>
  <c r="U72" i="93"/>
  <c r="AK67" i="93"/>
  <c r="AJ67" i="93"/>
  <c r="AI67" i="93"/>
  <c r="AH67" i="93"/>
  <c r="AG67" i="93"/>
  <c r="AF67" i="93"/>
  <c r="AE67" i="93"/>
  <c r="AD67" i="93"/>
  <c r="S67" i="93"/>
  <c r="S68" i="93" s="1"/>
  <c r="R67" i="93"/>
  <c r="R68" i="93" s="1"/>
  <c r="Q67" i="93"/>
  <c r="Q68" i="93" s="1"/>
  <c r="P67" i="93"/>
  <c r="P68" i="93" s="1"/>
  <c r="O67" i="93"/>
  <c r="O68" i="93" s="1"/>
  <c r="N67" i="93"/>
  <c r="M67" i="93"/>
  <c r="M68" i="93" s="1"/>
  <c r="L67" i="93"/>
  <c r="L68" i="93" s="1"/>
  <c r="AM66" i="93"/>
  <c r="U66" i="93"/>
  <c r="AM65" i="93"/>
  <c r="U65" i="93"/>
  <c r="AM61" i="93"/>
  <c r="AM60" i="93"/>
  <c r="S56" i="93"/>
  <c r="R56" i="93"/>
  <c r="Q56" i="93"/>
  <c r="P56" i="93"/>
  <c r="O56" i="93"/>
  <c r="N56" i="93"/>
  <c r="M56" i="93"/>
  <c r="L56" i="93"/>
  <c r="K56" i="93"/>
  <c r="J56" i="93"/>
  <c r="I56" i="93"/>
  <c r="H56" i="93"/>
  <c r="G56" i="93"/>
  <c r="S55" i="93"/>
  <c r="R55" i="93"/>
  <c r="Q55" i="93"/>
  <c r="P55" i="93"/>
  <c r="O55" i="93"/>
  <c r="N55" i="93"/>
  <c r="M55" i="93"/>
  <c r="L55" i="93"/>
  <c r="K55" i="93"/>
  <c r="J55" i="93"/>
  <c r="I55" i="93"/>
  <c r="H55" i="93"/>
  <c r="G55" i="93"/>
  <c r="S51" i="93"/>
  <c r="R51" i="93"/>
  <c r="Q51" i="93"/>
  <c r="P51" i="93"/>
  <c r="O51" i="93"/>
  <c r="N51" i="93"/>
  <c r="M51" i="93"/>
  <c r="L51" i="93"/>
  <c r="K51" i="93"/>
  <c r="J51" i="93"/>
  <c r="I51" i="93"/>
  <c r="H51" i="93"/>
  <c r="G51" i="93"/>
  <c r="S50" i="93"/>
  <c r="R50" i="93"/>
  <c r="Q50" i="93"/>
  <c r="P50" i="93"/>
  <c r="O50" i="93"/>
  <c r="N50" i="93"/>
  <c r="M50" i="93"/>
  <c r="L50" i="93"/>
  <c r="K50" i="93"/>
  <c r="J50" i="93"/>
  <c r="I50" i="93"/>
  <c r="H50" i="93"/>
  <c r="G50" i="93"/>
  <c r="S46" i="93"/>
  <c r="R46" i="93"/>
  <c r="Q46" i="93"/>
  <c r="P46" i="93"/>
  <c r="O46" i="93"/>
  <c r="N46" i="93"/>
  <c r="M46" i="93"/>
  <c r="L46" i="93"/>
  <c r="K46" i="93"/>
  <c r="J46" i="93"/>
  <c r="I46" i="93"/>
  <c r="H46" i="93"/>
  <c r="G46" i="93"/>
  <c r="U45" i="93"/>
  <c r="T45" i="93"/>
  <c r="U44" i="93"/>
  <c r="T44" i="93"/>
  <c r="U43" i="93"/>
  <c r="T43" i="93"/>
  <c r="S40" i="93"/>
  <c r="R40" i="93"/>
  <c r="Q40" i="93"/>
  <c r="P40" i="93"/>
  <c r="O40" i="93"/>
  <c r="N40" i="93"/>
  <c r="M40" i="93"/>
  <c r="L40" i="93"/>
  <c r="K40" i="93"/>
  <c r="J40" i="93"/>
  <c r="I40" i="93"/>
  <c r="H40" i="93"/>
  <c r="G40" i="93"/>
  <c r="U39" i="93"/>
  <c r="T39" i="93"/>
  <c r="U38" i="93"/>
  <c r="T38" i="93"/>
  <c r="U37" i="93"/>
  <c r="T37" i="93"/>
  <c r="S32" i="93"/>
  <c r="R32" i="93"/>
  <c r="Q32" i="93"/>
  <c r="P32" i="93"/>
  <c r="O32" i="93"/>
  <c r="N32" i="93"/>
  <c r="M32" i="93"/>
  <c r="L32" i="93"/>
  <c r="K32" i="93"/>
  <c r="J32" i="93"/>
  <c r="I32" i="93"/>
  <c r="H32" i="93"/>
  <c r="G32" i="93"/>
  <c r="U31" i="93"/>
  <c r="T31" i="93"/>
  <c r="U30" i="93"/>
  <c r="T30" i="93"/>
  <c r="S29" i="93"/>
  <c r="R29" i="93"/>
  <c r="Q29" i="93"/>
  <c r="P29" i="93"/>
  <c r="O29" i="93"/>
  <c r="N29" i="93"/>
  <c r="M29" i="93"/>
  <c r="L29" i="93"/>
  <c r="K29" i="93"/>
  <c r="J29" i="93"/>
  <c r="I29" i="93"/>
  <c r="H29" i="93"/>
  <c r="G29" i="93"/>
  <c r="U28" i="93"/>
  <c r="T28" i="93"/>
  <c r="U27" i="93"/>
  <c r="T27" i="93"/>
  <c r="AK26" i="93"/>
  <c r="AJ26" i="93"/>
  <c r="AI26" i="93"/>
  <c r="AH26" i="93"/>
  <c r="AG26" i="93"/>
  <c r="AF26" i="93"/>
  <c r="AE26" i="93"/>
  <c r="AD26" i="93"/>
  <c r="AC26" i="93"/>
  <c r="AB26" i="93"/>
  <c r="AA26" i="93"/>
  <c r="Z26" i="93"/>
  <c r="Y26" i="93"/>
  <c r="S26" i="93"/>
  <c r="R26" i="93"/>
  <c r="Q26" i="93"/>
  <c r="P26" i="93"/>
  <c r="O26" i="93"/>
  <c r="N26" i="93"/>
  <c r="M26" i="93"/>
  <c r="L26" i="93"/>
  <c r="K26" i="93"/>
  <c r="J26" i="93"/>
  <c r="I26" i="93"/>
  <c r="H26" i="93"/>
  <c r="G26" i="93"/>
  <c r="AM25" i="93"/>
  <c r="AL25" i="93"/>
  <c r="U25" i="93"/>
  <c r="T25" i="93"/>
  <c r="AM24" i="93"/>
  <c r="AL24" i="93"/>
  <c r="U24" i="93"/>
  <c r="T24" i="93"/>
  <c r="AK23" i="93"/>
  <c r="AJ23" i="93"/>
  <c r="AI23" i="93"/>
  <c r="AH23" i="93"/>
  <c r="AG23" i="93"/>
  <c r="AF23" i="93"/>
  <c r="AE23" i="93"/>
  <c r="AD23" i="93"/>
  <c r="AC23" i="93"/>
  <c r="AB23" i="93"/>
  <c r="AA23" i="93"/>
  <c r="Z23" i="93"/>
  <c r="Y23" i="93"/>
  <c r="S23" i="93"/>
  <c r="R23" i="93"/>
  <c r="Q23" i="93"/>
  <c r="P23" i="93"/>
  <c r="O23" i="93"/>
  <c r="N23" i="93"/>
  <c r="M23" i="93"/>
  <c r="L23" i="93"/>
  <c r="K23" i="93"/>
  <c r="J23" i="93"/>
  <c r="I23" i="93"/>
  <c r="H23" i="93"/>
  <c r="G23" i="93"/>
  <c r="AM22" i="93"/>
  <c r="AL22" i="93"/>
  <c r="U22" i="93"/>
  <c r="T22" i="93"/>
  <c r="AM21" i="93"/>
  <c r="AL21" i="93"/>
  <c r="U21" i="93"/>
  <c r="T21" i="93"/>
  <c r="AK20" i="93"/>
  <c r="AJ20" i="93"/>
  <c r="AI20" i="93"/>
  <c r="AH20" i="93"/>
  <c r="AG20" i="93"/>
  <c r="AF20" i="93"/>
  <c r="AE20" i="93"/>
  <c r="AD20" i="93"/>
  <c r="S20" i="93"/>
  <c r="R20" i="93"/>
  <c r="Q20" i="93"/>
  <c r="P20" i="93"/>
  <c r="O20" i="93"/>
  <c r="N20" i="93"/>
  <c r="M20" i="93"/>
  <c r="L20" i="93"/>
  <c r="K20" i="93"/>
  <c r="J20" i="93"/>
  <c r="I20" i="93"/>
  <c r="H20" i="93"/>
  <c r="G20" i="93"/>
  <c r="AM19" i="93"/>
  <c r="U19" i="93"/>
  <c r="T19" i="93"/>
  <c r="AM18" i="93"/>
  <c r="U18" i="93"/>
  <c r="T18" i="93"/>
  <c r="AK17" i="93"/>
  <c r="AJ17" i="93"/>
  <c r="AI17" i="93"/>
  <c r="AH17" i="93"/>
  <c r="AG17" i="93"/>
  <c r="AF17" i="93"/>
  <c r="AE17" i="93"/>
  <c r="AD17" i="93"/>
  <c r="AC17" i="93"/>
  <c r="AB17" i="93"/>
  <c r="AA17" i="93"/>
  <c r="Z17" i="93"/>
  <c r="Y17" i="93"/>
  <c r="S17" i="93"/>
  <c r="R17" i="93"/>
  <c r="Q17" i="93"/>
  <c r="P17" i="93"/>
  <c r="O17" i="93"/>
  <c r="N17" i="93"/>
  <c r="M17" i="93"/>
  <c r="L17" i="93"/>
  <c r="K17" i="93"/>
  <c r="J17" i="93"/>
  <c r="I17" i="93"/>
  <c r="H17" i="93"/>
  <c r="G17" i="93"/>
  <c r="AM16" i="93"/>
  <c r="AL16" i="93"/>
  <c r="U16" i="93"/>
  <c r="T16" i="93"/>
  <c r="AM15" i="93"/>
  <c r="AL15" i="93"/>
  <c r="U15" i="93"/>
  <c r="T15" i="93"/>
  <c r="AK14" i="93"/>
  <c r="AJ14" i="93"/>
  <c r="AI14" i="93"/>
  <c r="AH14" i="93"/>
  <c r="AG14" i="93"/>
  <c r="AF14" i="93"/>
  <c r="AE14" i="93"/>
  <c r="AD14" i="93"/>
  <c r="S14" i="93"/>
  <c r="R14" i="93"/>
  <c r="Q14" i="93"/>
  <c r="P14" i="93"/>
  <c r="O14" i="93"/>
  <c r="N14" i="93"/>
  <c r="M14" i="93"/>
  <c r="L14" i="93"/>
  <c r="AM13" i="93"/>
  <c r="U13" i="93"/>
  <c r="AM12" i="93"/>
  <c r="U12" i="93"/>
  <c r="AK11" i="93"/>
  <c r="AJ11" i="93"/>
  <c r="AI11" i="93"/>
  <c r="AH11" i="93"/>
  <c r="AG11" i="93"/>
  <c r="AF11" i="93"/>
  <c r="AE11" i="93"/>
  <c r="AD11" i="93"/>
  <c r="AC11" i="93"/>
  <c r="AB11" i="93"/>
  <c r="AA11" i="93"/>
  <c r="Z11" i="93"/>
  <c r="Y11" i="93"/>
  <c r="S11" i="93"/>
  <c r="R11" i="93"/>
  <c r="Q11" i="93"/>
  <c r="P11" i="93"/>
  <c r="O11" i="93"/>
  <c r="N11" i="93"/>
  <c r="M11" i="93"/>
  <c r="L11" i="93"/>
  <c r="K11" i="93"/>
  <c r="J11" i="93"/>
  <c r="I11" i="93"/>
  <c r="H11" i="93"/>
  <c r="G11" i="93"/>
  <c r="AM10" i="93"/>
  <c r="AL10" i="93"/>
  <c r="U10" i="93"/>
  <c r="T10" i="93"/>
  <c r="AM9" i="93"/>
  <c r="AL9" i="93"/>
  <c r="U9" i="93"/>
  <c r="T9" i="93"/>
  <c r="A1" i="93"/>
  <c r="AL108" i="92"/>
  <c r="AM107" i="92"/>
  <c r="AL107" i="92"/>
  <c r="U107" i="92"/>
  <c r="AK104" i="92"/>
  <c r="AK108" i="92" s="1"/>
  <c r="AJ104" i="92"/>
  <c r="AJ105" i="92" s="1"/>
  <c r="AI104" i="92"/>
  <c r="AI105" i="92" s="1"/>
  <c r="AH104" i="92"/>
  <c r="AH105" i="92" s="1"/>
  <c r="AG104" i="92"/>
  <c r="AF104" i="92"/>
  <c r="AF105" i="92" s="1"/>
  <c r="AE104" i="92"/>
  <c r="AE105" i="92" s="1"/>
  <c r="AD104" i="92"/>
  <c r="AD108" i="92" s="1"/>
  <c r="S104" i="92"/>
  <c r="S108" i="92" s="1"/>
  <c r="R104" i="92"/>
  <c r="R108" i="92" s="1"/>
  <c r="Q104" i="92"/>
  <c r="Q108" i="92" s="1"/>
  <c r="P104" i="92"/>
  <c r="P108" i="92" s="1"/>
  <c r="O104" i="92"/>
  <c r="O108" i="92" s="1"/>
  <c r="N104" i="92"/>
  <c r="N105" i="92" s="1"/>
  <c r="M104" i="92"/>
  <c r="M105" i="92" s="1"/>
  <c r="L104" i="92"/>
  <c r="AM103" i="92"/>
  <c r="U103" i="92"/>
  <c r="AM102" i="92"/>
  <c r="U102" i="92"/>
  <c r="AM101" i="92"/>
  <c r="U101" i="92"/>
  <c r="AM100" i="92"/>
  <c r="U100" i="92"/>
  <c r="AM99" i="92"/>
  <c r="U99" i="92"/>
  <c r="AM98" i="92"/>
  <c r="U98" i="92"/>
  <c r="AM97" i="92"/>
  <c r="U97" i="92"/>
  <c r="AM96" i="92"/>
  <c r="U96" i="92"/>
  <c r="AM95" i="92"/>
  <c r="U95" i="92"/>
  <c r="AM94" i="92"/>
  <c r="U94" i="92"/>
  <c r="AM93" i="92"/>
  <c r="U93" i="92"/>
  <c r="AM92" i="92"/>
  <c r="U92" i="92"/>
  <c r="AM91" i="92"/>
  <c r="U91" i="92"/>
  <c r="AM90" i="92"/>
  <c r="U90" i="92"/>
  <c r="AM89" i="92"/>
  <c r="U89" i="92"/>
  <c r="AM88" i="92"/>
  <c r="U88" i="92"/>
  <c r="AM87" i="92"/>
  <c r="U87" i="92"/>
  <c r="AM86" i="92"/>
  <c r="U86" i="92"/>
  <c r="AM85" i="92"/>
  <c r="U85" i="92"/>
  <c r="AK77" i="92"/>
  <c r="AJ77" i="92"/>
  <c r="AI77" i="92"/>
  <c r="AH77" i="92"/>
  <c r="AG77" i="92"/>
  <c r="AF77" i="92"/>
  <c r="AE77" i="92"/>
  <c r="AD77" i="92"/>
  <c r="S77" i="92"/>
  <c r="R77" i="92"/>
  <c r="Q77" i="92"/>
  <c r="P77" i="92"/>
  <c r="O77" i="92"/>
  <c r="N77" i="92"/>
  <c r="M77" i="92"/>
  <c r="L77" i="92"/>
  <c r="AM76" i="92"/>
  <c r="U76" i="92"/>
  <c r="AM75" i="92"/>
  <c r="U75" i="92"/>
  <c r="AK74" i="92"/>
  <c r="AJ74" i="92"/>
  <c r="AI74" i="92"/>
  <c r="AH74" i="92"/>
  <c r="AG74" i="92"/>
  <c r="AF74" i="92"/>
  <c r="AE74" i="92"/>
  <c r="AD74" i="92"/>
  <c r="S74" i="92"/>
  <c r="R74" i="92"/>
  <c r="Q74" i="92"/>
  <c r="P74" i="92"/>
  <c r="O74" i="92"/>
  <c r="N74" i="92"/>
  <c r="M74" i="92"/>
  <c r="L74" i="92"/>
  <c r="AM73" i="92"/>
  <c r="U73" i="92"/>
  <c r="AM72" i="92"/>
  <c r="U72" i="92"/>
  <c r="AK67" i="92"/>
  <c r="AJ67" i="92"/>
  <c r="AI67" i="92"/>
  <c r="AH67" i="92"/>
  <c r="AG67" i="92"/>
  <c r="AF67" i="92"/>
  <c r="AE67" i="92"/>
  <c r="AD67" i="92"/>
  <c r="S67" i="92"/>
  <c r="S68" i="92" s="1"/>
  <c r="R67" i="92"/>
  <c r="R68" i="92" s="1"/>
  <c r="Q67" i="92"/>
  <c r="Q68" i="92" s="1"/>
  <c r="P67" i="92"/>
  <c r="P68" i="92" s="1"/>
  <c r="O67" i="92"/>
  <c r="O68" i="92" s="1"/>
  <c r="N67" i="92"/>
  <c r="N68" i="92" s="1"/>
  <c r="M67" i="92"/>
  <c r="M68" i="92" s="1"/>
  <c r="L67" i="92"/>
  <c r="AM66" i="92"/>
  <c r="U66" i="92"/>
  <c r="AM65" i="92"/>
  <c r="U65" i="92"/>
  <c r="AM61" i="92"/>
  <c r="AM60" i="92"/>
  <c r="S56" i="92"/>
  <c r="R56" i="92"/>
  <c r="Q56" i="92"/>
  <c r="P56" i="92"/>
  <c r="O56" i="92"/>
  <c r="N56" i="92"/>
  <c r="M56" i="92"/>
  <c r="L56" i="92"/>
  <c r="K56" i="92"/>
  <c r="J56" i="92"/>
  <c r="I56" i="92"/>
  <c r="H56" i="92"/>
  <c r="G56" i="92"/>
  <c r="S55" i="92"/>
  <c r="R55" i="92"/>
  <c r="Q55" i="92"/>
  <c r="P55" i="92"/>
  <c r="O55" i="92"/>
  <c r="N55" i="92"/>
  <c r="M55" i="92"/>
  <c r="L55" i="92"/>
  <c r="K55" i="92"/>
  <c r="J55" i="92"/>
  <c r="I55" i="92"/>
  <c r="H55" i="92"/>
  <c r="G55" i="92"/>
  <c r="S51" i="92"/>
  <c r="R51" i="92"/>
  <c r="Q51" i="92"/>
  <c r="P51" i="92"/>
  <c r="O51" i="92"/>
  <c r="N51" i="92"/>
  <c r="M51" i="92"/>
  <c r="L51" i="92"/>
  <c r="K51" i="92"/>
  <c r="J51" i="92"/>
  <c r="I51" i="92"/>
  <c r="H51" i="92"/>
  <c r="G51" i="92"/>
  <c r="S50" i="92"/>
  <c r="R50" i="92"/>
  <c r="Q50" i="92"/>
  <c r="P50" i="92"/>
  <c r="O50" i="92"/>
  <c r="N50" i="92"/>
  <c r="M50" i="92"/>
  <c r="L50" i="92"/>
  <c r="K50" i="92"/>
  <c r="J50" i="92"/>
  <c r="I50" i="92"/>
  <c r="H50" i="92"/>
  <c r="G50" i="92"/>
  <c r="S46" i="92"/>
  <c r="R46" i="92"/>
  <c r="Q46" i="92"/>
  <c r="P46" i="92"/>
  <c r="O46" i="92"/>
  <c r="N46" i="92"/>
  <c r="M46" i="92"/>
  <c r="L46" i="92"/>
  <c r="K46" i="92"/>
  <c r="J46" i="92"/>
  <c r="I46" i="92"/>
  <c r="H46" i="92"/>
  <c r="G46" i="92"/>
  <c r="U45" i="92"/>
  <c r="T45" i="92"/>
  <c r="U44" i="92"/>
  <c r="T44" i="92"/>
  <c r="U43" i="92"/>
  <c r="T43" i="92"/>
  <c r="S40" i="92"/>
  <c r="R40" i="92"/>
  <c r="Q40" i="92"/>
  <c r="P40" i="92"/>
  <c r="O40" i="92"/>
  <c r="N40" i="92"/>
  <c r="M40" i="92"/>
  <c r="L40" i="92"/>
  <c r="K40" i="92"/>
  <c r="J40" i="92"/>
  <c r="I40" i="92"/>
  <c r="H40" i="92"/>
  <c r="G40" i="92"/>
  <c r="U39" i="92"/>
  <c r="T39" i="92"/>
  <c r="U38" i="92"/>
  <c r="T38" i="92"/>
  <c r="U37" i="92"/>
  <c r="T37" i="92"/>
  <c r="S32" i="92"/>
  <c r="R32" i="92"/>
  <c r="Q32" i="92"/>
  <c r="P32" i="92"/>
  <c r="O32" i="92"/>
  <c r="N32" i="92"/>
  <c r="M32" i="92"/>
  <c r="L32" i="92"/>
  <c r="K32" i="92"/>
  <c r="J32" i="92"/>
  <c r="I32" i="92"/>
  <c r="H32" i="92"/>
  <c r="G32" i="92"/>
  <c r="U31" i="92"/>
  <c r="T31" i="92"/>
  <c r="U30" i="92"/>
  <c r="T30" i="92"/>
  <c r="S29" i="92"/>
  <c r="R29" i="92"/>
  <c r="Q29" i="92"/>
  <c r="P29" i="92"/>
  <c r="O29" i="92"/>
  <c r="N29" i="92"/>
  <c r="M29" i="92"/>
  <c r="L29" i="92"/>
  <c r="K29" i="92"/>
  <c r="J29" i="92"/>
  <c r="I29" i="92"/>
  <c r="H29" i="92"/>
  <c r="G29" i="92"/>
  <c r="U28" i="92"/>
  <c r="T28" i="92"/>
  <c r="U27" i="92"/>
  <c r="T27" i="92"/>
  <c r="AK26" i="92"/>
  <c r="AJ26" i="92"/>
  <c r="AI26" i="92"/>
  <c r="AH26" i="92"/>
  <c r="AG26" i="92"/>
  <c r="AF26" i="92"/>
  <c r="AE26" i="92"/>
  <c r="AD26" i="92"/>
  <c r="AC26" i="92"/>
  <c r="AB26" i="92"/>
  <c r="AA26" i="92"/>
  <c r="Z26" i="92"/>
  <c r="Y26" i="92"/>
  <c r="S26" i="92"/>
  <c r="R26" i="92"/>
  <c r="Q26" i="92"/>
  <c r="P26" i="92"/>
  <c r="O26" i="92"/>
  <c r="N26" i="92"/>
  <c r="M26" i="92"/>
  <c r="L26" i="92"/>
  <c r="K26" i="92"/>
  <c r="J26" i="92"/>
  <c r="I26" i="92"/>
  <c r="H26" i="92"/>
  <c r="G26" i="92"/>
  <c r="AM25" i="92"/>
  <c r="AL25" i="92"/>
  <c r="U25" i="92"/>
  <c r="T25" i="92"/>
  <c r="AM24" i="92"/>
  <c r="AL24" i="92"/>
  <c r="U24" i="92"/>
  <c r="T24" i="92"/>
  <c r="AK23" i="92"/>
  <c r="AJ23" i="92"/>
  <c r="AI23" i="92"/>
  <c r="AH23" i="92"/>
  <c r="AG23" i="92"/>
  <c r="AF23" i="92"/>
  <c r="AE23" i="92"/>
  <c r="AD23" i="92"/>
  <c r="AC23" i="92"/>
  <c r="AB23" i="92"/>
  <c r="AA23" i="92"/>
  <c r="Z23" i="92"/>
  <c r="Y23" i="92"/>
  <c r="S23" i="92"/>
  <c r="R23" i="92"/>
  <c r="Q23" i="92"/>
  <c r="P23" i="92"/>
  <c r="O23" i="92"/>
  <c r="N23" i="92"/>
  <c r="M23" i="92"/>
  <c r="L23" i="92"/>
  <c r="K23" i="92"/>
  <c r="J23" i="92"/>
  <c r="I23" i="92"/>
  <c r="H23" i="92"/>
  <c r="G23" i="92"/>
  <c r="AM22" i="92"/>
  <c r="AL22" i="92"/>
  <c r="U22" i="92"/>
  <c r="T22" i="92"/>
  <c r="AM21" i="92"/>
  <c r="AL21" i="92"/>
  <c r="U21" i="92"/>
  <c r="T21" i="92"/>
  <c r="AK20" i="92"/>
  <c r="AJ20" i="92"/>
  <c r="AI20" i="92"/>
  <c r="AH20" i="92"/>
  <c r="AG20" i="92"/>
  <c r="AF20" i="92"/>
  <c r="AE20" i="92"/>
  <c r="AD20" i="92"/>
  <c r="S20" i="92"/>
  <c r="R20" i="92"/>
  <c r="Q20" i="92"/>
  <c r="P20" i="92"/>
  <c r="O20" i="92"/>
  <c r="N20" i="92"/>
  <c r="M20" i="92"/>
  <c r="L20" i="92"/>
  <c r="K20" i="92"/>
  <c r="J20" i="92"/>
  <c r="I20" i="92"/>
  <c r="H20" i="92"/>
  <c r="G20" i="92"/>
  <c r="AM19" i="92"/>
  <c r="U19" i="92"/>
  <c r="T19" i="92"/>
  <c r="AM18" i="92"/>
  <c r="U18" i="92"/>
  <c r="T18" i="92"/>
  <c r="AK17" i="92"/>
  <c r="AJ17" i="92"/>
  <c r="AI17" i="92"/>
  <c r="AH17" i="92"/>
  <c r="AG17" i="92"/>
  <c r="AF17" i="92"/>
  <c r="AE17" i="92"/>
  <c r="AD17" i="92"/>
  <c r="AC17" i="92"/>
  <c r="AB17" i="92"/>
  <c r="AA17" i="92"/>
  <c r="Z17" i="92"/>
  <c r="Y17" i="92"/>
  <c r="S17" i="92"/>
  <c r="R17" i="92"/>
  <c r="Q17" i="92"/>
  <c r="P17" i="92"/>
  <c r="O17" i="92"/>
  <c r="N17" i="92"/>
  <c r="M17" i="92"/>
  <c r="L17" i="92"/>
  <c r="K17" i="92"/>
  <c r="J17" i="92"/>
  <c r="I17" i="92"/>
  <c r="H17" i="92"/>
  <c r="G17" i="92"/>
  <c r="AM16" i="92"/>
  <c r="AL16" i="92"/>
  <c r="U16" i="92"/>
  <c r="T16" i="92"/>
  <c r="AM15" i="92"/>
  <c r="AL15" i="92"/>
  <c r="U15" i="92"/>
  <c r="T15" i="92"/>
  <c r="AK14" i="92"/>
  <c r="AJ14" i="92"/>
  <c r="AI14" i="92"/>
  <c r="AH14" i="92"/>
  <c r="AG14" i="92"/>
  <c r="AF14" i="92"/>
  <c r="AE14" i="92"/>
  <c r="AD14" i="92"/>
  <c r="S14" i="92"/>
  <c r="R14" i="92"/>
  <c r="Q14" i="92"/>
  <c r="P14" i="92"/>
  <c r="O14" i="92"/>
  <c r="N14" i="92"/>
  <c r="M14" i="92"/>
  <c r="L14" i="92"/>
  <c r="AM13" i="92"/>
  <c r="U13" i="92"/>
  <c r="AM12" i="92"/>
  <c r="U12" i="92"/>
  <c r="AK11" i="92"/>
  <c r="AJ11" i="92"/>
  <c r="AI11" i="92"/>
  <c r="AH11" i="92"/>
  <c r="AG11" i="92"/>
  <c r="AF11" i="92"/>
  <c r="AE11" i="92"/>
  <c r="AD11" i="92"/>
  <c r="AC11" i="92"/>
  <c r="AB11" i="92"/>
  <c r="AA11" i="92"/>
  <c r="Z11" i="92"/>
  <c r="Y11" i="92"/>
  <c r="S11" i="92"/>
  <c r="R11" i="92"/>
  <c r="Q11" i="92"/>
  <c r="P11" i="92"/>
  <c r="O11" i="92"/>
  <c r="N11" i="92"/>
  <c r="M11" i="92"/>
  <c r="L11" i="92"/>
  <c r="K11" i="92"/>
  <c r="J11" i="92"/>
  <c r="I11" i="92"/>
  <c r="H11" i="92"/>
  <c r="G11" i="92"/>
  <c r="AM10" i="92"/>
  <c r="AL10" i="92"/>
  <c r="U10" i="92"/>
  <c r="T10" i="92"/>
  <c r="AM9" i="92"/>
  <c r="AL9" i="92"/>
  <c r="U9" i="92"/>
  <c r="T9" i="92"/>
  <c r="A1" i="92"/>
  <c r="AL108" i="91"/>
  <c r="AM107" i="91"/>
  <c r="AL107" i="91"/>
  <c r="U107" i="91"/>
  <c r="AK104" i="91"/>
  <c r="AK108" i="91" s="1"/>
  <c r="AJ104" i="91"/>
  <c r="AJ105" i="91" s="1"/>
  <c r="AI104" i="91"/>
  <c r="AI108" i="91" s="1"/>
  <c r="AH104" i="91"/>
  <c r="AH108" i="91" s="1"/>
  <c r="AG104" i="91"/>
  <c r="AG105" i="91" s="1"/>
  <c r="AF104" i="91"/>
  <c r="AF105" i="91" s="1"/>
  <c r="AE104" i="91"/>
  <c r="AE105" i="91" s="1"/>
  <c r="AD104" i="91"/>
  <c r="S104" i="91"/>
  <c r="S105" i="91" s="1"/>
  <c r="R104" i="91"/>
  <c r="R105" i="91" s="1"/>
  <c r="Q104" i="91"/>
  <c r="Q105" i="91" s="1"/>
  <c r="P104" i="91"/>
  <c r="P108" i="91" s="1"/>
  <c r="O104" i="91"/>
  <c r="O105" i="91" s="1"/>
  <c r="N104" i="91"/>
  <c r="N108" i="91" s="1"/>
  <c r="M104" i="91"/>
  <c r="M108" i="91" s="1"/>
  <c r="L104" i="91"/>
  <c r="L108" i="91" s="1"/>
  <c r="AM103" i="91"/>
  <c r="U103" i="91"/>
  <c r="AM102" i="91"/>
  <c r="U102" i="91"/>
  <c r="AM101" i="91"/>
  <c r="U101" i="91"/>
  <c r="AM100" i="91"/>
  <c r="U100" i="91"/>
  <c r="AM99" i="91"/>
  <c r="U99" i="91"/>
  <c r="AM98" i="91"/>
  <c r="U98" i="91"/>
  <c r="AM97" i="91"/>
  <c r="U97" i="91"/>
  <c r="AM96" i="91"/>
  <c r="U96" i="91"/>
  <c r="AM95" i="91"/>
  <c r="U95" i="91"/>
  <c r="AM94" i="91"/>
  <c r="U94" i="91"/>
  <c r="AM93" i="91"/>
  <c r="U93" i="91"/>
  <c r="AM92" i="91"/>
  <c r="U92" i="91"/>
  <c r="AM91" i="91"/>
  <c r="U91" i="91"/>
  <c r="AM90" i="91"/>
  <c r="U90" i="91"/>
  <c r="AM89" i="91"/>
  <c r="U89" i="91"/>
  <c r="AM88" i="91"/>
  <c r="U88" i="91"/>
  <c r="AM87" i="91"/>
  <c r="U87" i="91"/>
  <c r="AM86" i="91"/>
  <c r="U86" i="91"/>
  <c r="AM85" i="91"/>
  <c r="U85" i="91"/>
  <c r="AK77" i="91"/>
  <c r="AJ77" i="91"/>
  <c r="AI77" i="91"/>
  <c r="AH77" i="91"/>
  <c r="AG77" i="91"/>
  <c r="AF77" i="91"/>
  <c r="AE77" i="91"/>
  <c r="AD77" i="91"/>
  <c r="S77" i="91"/>
  <c r="R77" i="91"/>
  <c r="Q77" i="91"/>
  <c r="P77" i="91"/>
  <c r="O77" i="91"/>
  <c r="N77" i="91"/>
  <c r="M77" i="91"/>
  <c r="L77" i="91"/>
  <c r="AM76" i="91"/>
  <c r="U76" i="91"/>
  <c r="AM75" i="91"/>
  <c r="U75" i="91"/>
  <c r="AK74" i="91"/>
  <c r="AJ74" i="91"/>
  <c r="AI74" i="91"/>
  <c r="AH74" i="91"/>
  <c r="AG74" i="91"/>
  <c r="AF74" i="91"/>
  <c r="AE74" i="91"/>
  <c r="AD74" i="91"/>
  <c r="S74" i="91"/>
  <c r="R74" i="91"/>
  <c r="Q74" i="91"/>
  <c r="P74" i="91"/>
  <c r="O74" i="91"/>
  <c r="N74" i="91"/>
  <c r="M74" i="91"/>
  <c r="L74" i="91"/>
  <c r="AM73" i="91"/>
  <c r="U73" i="91"/>
  <c r="AM72" i="91"/>
  <c r="U72" i="91"/>
  <c r="AK67" i="91"/>
  <c r="AJ67" i="91"/>
  <c r="AI67" i="91"/>
  <c r="AH67" i="91"/>
  <c r="AG67" i="91"/>
  <c r="AF67" i="91"/>
  <c r="AE67" i="91"/>
  <c r="AD67" i="91"/>
  <c r="S67" i="91"/>
  <c r="S68" i="91" s="1"/>
  <c r="R67" i="91"/>
  <c r="R68" i="91" s="1"/>
  <c r="Q67" i="91"/>
  <c r="Q68" i="91" s="1"/>
  <c r="P67" i="91"/>
  <c r="P68" i="91" s="1"/>
  <c r="O67" i="91"/>
  <c r="O68" i="91" s="1"/>
  <c r="N67" i="91"/>
  <c r="N68" i="91" s="1"/>
  <c r="M67" i="91"/>
  <c r="M68" i="91" s="1"/>
  <c r="L67" i="91"/>
  <c r="L68" i="91" s="1"/>
  <c r="AM66" i="91"/>
  <c r="U66" i="91"/>
  <c r="AM65" i="91"/>
  <c r="U65" i="91"/>
  <c r="AM61" i="91"/>
  <c r="AM60" i="91"/>
  <c r="S56" i="91"/>
  <c r="R56" i="91"/>
  <c r="Q56" i="91"/>
  <c r="P56" i="91"/>
  <c r="O56" i="91"/>
  <c r="N56" i="91"/>
  <c r="M56" i="91"/>
  <c r="L56" i="91"/>
  <c r="K56" i="91"/>
  <c r="J56" i="91"/>
  <c r="I56" i="91"/>
  <c r="H56" i="91"/>
  <c r="G56" i="91"/>
  <c r="S55" i="91"/>
  <c r="R55" i="91"/>
  <c r="Q55" i="91"/>
  <c r="P55" i="91"/>
  <c r="O55" i="91"/>
  <c r="N55" i="91"/>
  <c r="M55" i="91"/>
  <c r="L55" i="91"/>
  <c r="K55" i="91"/>
  <c r="J55" i="91"/>
  <c r="I55" i="91"/>
  <c r="H55" i="91"/>
  <c r="G55" i="91"/>
  <c r="S51" i="91"/>
  <c r="R51" i="91"/>
  <c r="Q51" i="91"/>
  <c r="P51" i="91"/>
  <c r="O51" i="91"/>
  <c r="N51" i="91"/>
  <c r="M51" i="91"/>
  <c r="L51" i="91"/>
  <c r="K51" i="91"/>
  <c r="J51" i="91"/>
  <c r="I51" i="91"/>
  <c r="H51" i="91"/>
  <c r="G51" i="91"/>
  <c r="S50" i="91"/>
  <c r="R50" i="91"/>
  <c r="Q50" i="91"/>
  <c r="P50" i="91"/>
  <c r="O50" i="91"/>
  <c r="N50" i="91"/>
  <c r="M50" i="91"/>
  <c r="L50" i="91"/>
  <c r="K50" i="91"/>
  <c r="J50" i="91"/>
  <c r="I50" i="91"/>
  <c r="H50" i="91"/>
  <c r="G50" i="91"/>
  <c r="S46" i="91"/>
  <c r="R46" i="91"/>
  <c r="Q46" i="91"/>
  <c r="P46" i="91"/>
  <c r="O46" i="91"/>
  <c r="N46" i="91"/>
  <c r="M46" i="91"/>
  <c r="L46" i="91"/>
  <c r="K46" i="91"/>
  <c r="J46" i="91"/>
  <c r="I46" i="91"/>
  <c r="H46" i="91"/>
  <c r="G46" i="91"/>
  <c r="U45" i="91"/>
  <c r="T45" i="91"/>
  <c r="U44" i="91"/>
  <c r="T44" i="91"/>
  <c r="U43" i="91"/>
  <c r="T43" i="91"/>
  <c r="S40" i="91"/>
  <c r="R40" i="91"/>
  <c r="Q40" i="91"/>
  <c r="P40" i="91"/>
  <c r="O40" i="91"/>
  <c r="N40" i="91"/>
  <c r="M40" i="91"/>
  <c r="L40" i="91"/>
  <c r="K40" i="91"/>
  <c r="J40" i="91"/>
  <c r="I40" i="91"/>
  <c r="H40" i="91"/>
  <c r="G40" i="91"/>
  <c r="U39" i="91"/>
  <c r="T39" i="91"/>
  <c r="U38" i="91"/>
  <c r="T38" i="91"/>
  <c r="U37" i="91"/>
  <c r="T37" i="91"/>
  <c r="S32" i="91"/>
  <c r="R32" i="91"/>
  <c r="Q32" i="91"/>
  <c r="P32" i="91"/>
  <c r="O32" i="91"/>
  <c r="N32" i="91"/>
  <c r="M32" i="91"/>
  <c r="L32" i="91"/>
  <c r="K32" i="91"/>
  <c r="J32" i="91"/>
  <c r="I32" i="91"/>
  <c r="H32" i="91"/>
  <c r="G32" i="91"/>
  <c r="U31" i="91"/>
  <c r="T31" i="91"/>
  <c r="U30" i="91"/>
  <c r="T30" i="91"/>
  <c r="S29" i="91"/>
  <c r="R29" i="91"/>
  <c r="Q29" i="91"/>
  <c r="P29" i="91"/>
  <c r="O29" i="91"/>
  <c r="N29" i="91"/>
  <c r="M29" i="91"/>
  <c r="L29" i="91"/>
  <c r="K29" i="91"/>
  <c r="J29" i="91"/>
  <c r="I29" i="91"/>
  <c r="H29" i="91"/>
  <c r="G29" i="91"/>
  <c r="U28" i="91"/>
  <c r="T28" i="91"/>
  <c r="U27" i="91"/>
  <c r="T27" i="91"/>
  <c r="AK26" i="91"/>
  <c r="AJ26" i="91"/>
  <c r="AI26" i="91"/>
  <c r="AH26" i="91"/>
  <c r="AG26" i="91"/>
  <c r="AF26" i="91"/>
  <c r="AE26" i="91"/>
  <c r="AD26" i="91"/>
  <c r="AC26" i="91"/>
  <c r="AB26" i="91"/>
  <c r="AA26" i="91"/>
  <c r="Z26" i="91"/>
  <c r="Y26" i="91"/>
  <c r="S26" i="91"/>
  <c r="R26" i="91"/>
  <c r="Q26" i="91"/>
  <c r="P26" i="91"/>
  <c r="O26" i="91"/>
  <c r="N26" i="91"/>
  <c r="M26" i="91"/>
  <c r="L26" i="91"/>
  <c r="K26" i="91"/>
  <c r="J26" i="91"/>
  <c r="I26" i="91"/>
  <c r="H26" i="91"/>
  <c r="G26" i="91"/>
  <c r="AM25" i="91"/>
  <c r="AL25" i="91"/>
  <c r="U25" i="91"/>
  <c r="T25" i="91"/>
  <c r="AM24" i="91"/>
  <c r="AL24" i="91"/>
  <c r="U24" i="91"/>
  <c r="T24" i="91"/>
  <c r="AK23" i="91"/>
  <c r="AJ23" i="91"/>
  <c r="AI23" i="91"/>
  <c r="AH23" i="91"/>
  <c r="AG23" i="91"/>
  <c r="AF23" i="91"/>
  <c r="AE23" i="91"/>
  <c r="AD23" i="91"/>
  <c r="AC23" i="91"/>
  <c r="AB23" i="91"/>
  <c r="AA23" i="91"/>
  <c r="Z23" i="91"/>
  <c r="Y23" i="91"/>
  <c r="S23" i="91"/>
  <c r="R23" i="91"/>
  <c r="Q23" i="91"/>
  <c r="P23" i="91"/>
  <c r="O23" i="91"/>
  <c r="N23" i="91"/>
  <c r="M23" i="91"/>
  <c r="L23" i="91"/>
  <c r="K23" i="91"/>
  <c r="J23" i="91"/>
  <c r="I23" i="91"/>
  <c r="H23" i="91"/>
  <c r="G23" i="91"/>
  <c r="AM22" i="91"/>
  <c r="AL22" i="91"/>
  <c r="U22" i="91"/>
  <c r="T22" i="91"/>
  <c r="AM21" i="91"/>
  <c r="AL21" i="91"/>
  <c r="U21" i="91"/>
  <c r="T21" i="91"/>
  <c r="AK20" i="91"/>
  <c r="AJ20" i="91"/>
  <c r="AI20" i="91"/>
  <c r="AH20" i="91"/>
  <c r="AG20" i="91"/>
  <c r="AF20" i="91"/>
  <c r="AE20" i="91"/>
  <c r="AD20" i="91"/>
  <c r="S20" i="91"/>
  <c r="R20" i="91"/>
  <c r="Q20" i="91"/>
  <c r="P20" i="91"/>
  <c r="O20" i="91"/>
  <c r="N20" i="91"/>
  <c r="M20" i="91"/>
  <c r="L20" i="91"/>
  <c r="K20" i="91"/>
  <c r="J20" i="91"/>
  <c r="I20" i="91"/>
  <c r="H20" i="91"/>
  <c r="G20" i="91"/>
  <c r="AM19" i="91"/>
  <c r="U19" i="91"/>
  <c r="T19" i="91"/>
  <c r="AM18" i="91"/>
  <c r="U18" i="91"/>
  <c r="T18" i="91"/>
  <c r="AK17" i="91"/>
  <c r="AJ17" i="91"/>
  <c r="AI17" i="91"/>
  <c r="AH17" i="91"/>
  <c r="AG17" i="91"/>
  <c r="AF17" i="91"/>
  <c r="AE17" i="91"/>
  <c r="AD17" i="91"/>
  <c r="AC17" i="91"/>
  <c r="AB17" i="91"/>
  <c r="AA17" i="91"/>
  <c r="Z17" i="91"/>
  <c r="Y17" i="91"/>
  <c r="S17" i="91"/>
  <c r="R17" i="91"/>
  <c r="Q17" i="91"/>
  <c r="P17" i="91"/>
  <c r="O17" i="91"/>
  <c r="N17" i="91"/>
  <c r="M17" i="91"/>
  <c r="L17" i="91"/>
  <c r="K17" i="91"/>
  <c r="J17" i="91"/>
  <c r="I17" i="91"/>
  <c r="H17" i="91"/>
  <c r="G17" i="91"/>
  <c r="AM16" i="91"/>
  <c r="AL16" i="91"/>
  <c r="U16" i="91"/>
  <c r="T16" i="91"/>
  <c r="AM15" i="91"/>
  <c r="AL15" i="91"/>
  <c r="U15" i="91"/>
  <c r="T15" i="91"/>
  <c r="AK14" i="91"/>
  <c r="AJ14" i="91"/>
  <c r="AI14" i="91"/>
  <c r="AH14" i="91"/>
  <c r="AG14" i="91"/>
  <c r="AF14" i="91"/>
  <c r="AE14" i="91"/>
  <c r="AD14" i="91"/>
  <c r="S14" i="91"/>
  <c r="R14" i="91"/>
  <c r="Q14" i="91"/>
  <c r="P14" i="91"/>
  <c r="O14" i="91"/>
  <c r="N14" i="91"/>
  <c r="M14" i="91"/>
  <c r="L14" i="91"/>
  <c r="AM13" i="91"/>
  <c r="U13" i="91"/>
  <c r="AM12" i="91"/>
  <c r="U12" i="91"/>
  <c r="AK11" i="91"/>
  <c r="AJ11" i="91"/>
  <c r="AI11" i="91"/>
  <c r="AH11" i="91"/>
  <c r="AG11" i="91"/>
  <c r="AF11" i="91"/>
  <c r="AE11" i="91"/>
  <c r="AD11" i="91"/>
  <c r="AC11" i="91"/>
  <c r="AB11" i="91"/>
  <c r="AA11" i="91"/>
  <c r="Z11" i="91"/>
  <c r="Y11" i="91"/>
  <c r="S11" i="91"/>
  <c r="R11" i="91"/>
  <c r="Q11" i="91"/>
  <c r="P11" i="91"/>
  <c r="O11" i="91"/>
  <c r="N11" i="91"/>
  <c r="M11" i="91"/>
  <c r="L11" i="91"/>
  <c r="K11" i="91"/>
  <c r="J11" i="91"/>
  <c r="I11" i="91"/>
  <c r="H11" i="91"/>
  <c r="G11" i="91"/>
  <c r="AM10" i="91"/>
  <c r="AL10" i="91"/>
  <c r="U10" i="91"/>
  <c r="T10" i="91"/>
  <c r="AM9" i="91"/>
  <c r="AL9" i="91"/>
  <c r="U9" i="91"/>
  <c r="T9" i="91"/>
  <c r="A1" i="91"/>
  <c r="O118" i="100" l="1"/>
  <c r="K52" i="94"/>
  <c r="H57" i="96"/>
  <c r="N105" i="94"/>
  <c r="M52" i="92"/>
  <c r="K57" i="92"/>
  <c r="O115" i="100"/>
  <c r="O111" i="100"/>
  <c r="O110" i="100"/>
  <c r="O112" i="100"/>
  <c r="O109" i="100"/>
  <c r="O108" i="100"/>
  <c r="AH78" i="92"/>
  <c r="AH80" i="92" s="1"/>
  <c r="M52" i="93"/>
  <c r="M57" i="92"/>
  <c r="M78" i="95"/>
  <c r="M79" i="95" s="1"/>
  <c r="M57" i="91"/>
  <c r="Q108" i="91"/>
  <c r="Q110" i="91" s="1"/>
  <c r="Q57" i="94"/>
  <c r="K52" i="91"/>
  <c r="I57" i="91"/>
  <c r="N78" i="92"/>
  <c r="N79" i="92" s="1"/>
  <c r="R105" i="93"/>
  <c r="K57" i="91"/>
  <c r="P57" i="92"/>
  <c r="H57" i="93"/>
  <c r="P110" i="92"/>
  <c r="P57" i="95"/>
  <c r="AE78" i="91"/>
  <c r="AE80" i="91" s="1"/>
  <c r="Q52" i="93"/>
  <c r="K52" i="96"/>
  <c r="AF108" i="95"/>
  <c r="AF110" i="95" s="1"/>
  <c r="R57" i="93"/>
  <c r="J52" i="94"/>
  <c r="K57" i="95"/>
  <c r="O52" i="96"/>
  <c r="AD108" i="93"/>
  <c r="AD110" i="93" s="1"/>
  <c r="Q52" i="96"/>
  <c r="O57" i="91"/>
  <c r="N57" i="91"/>
  <c r="H52" i="92"/>
  <c r="M57" i="94"/>
  <c r="O57" i="94"/>
  <c r="Q57" i="95"/>
  <c r="O57" i="92"/>
  <c r="O78" i="92"/>
  <c r="O79" i="92" s="1"/>
  <c r="S52" i="93"/>
  <c r="T46" i="96"/>
  <c r="G52" i="96"/>
  <c r="S52" i="96"/>
  <c r="U51" i="96"/>
  <c r="P57" i="96"/>
  <c r="AM20" i="93"/>
  <c r="AM23" i="93"/>
  <c r="S105" i="93"/>
  <c r="AE105" i="96"/>
  <c r="S34" i="91"/>
  <c r="S48" i="91" s="1"/>
  <c r="AH110" i="91"/>
  <c r="G52" i="91"/>
  <c r="S52" i="91"/>
  <c r="Q57" i="91"/>
  <c r="O110" i="92"/>
  <c r="AK110" i="92"/>
  <c r="I52" i="94"/>
  <c r="M105" i="94"/>
  <c r="AK110" i="95"/>
  <c r="R57" i="96"/>
  <c r="AF105" i="96"/>
  <c r="U32" i="91"/>
  <c r="I52" i="91"/>
  <c r="P110" i="91"/>
  <c r="L105" i="91"/>
  <c r="Q110" i="92"/>
  <c r="J52" i="93"/>
  <c r="AH78" i="94"/>
  <c r="AH80" i="94" s="1"/>
  <c r="T29" i="96"/>
  <c r="J52" i="96"/>
  <c r="S57" i="96"/>
  <c r="AM11" i="94"/>
  <c r="J57" i="94"/>
  <c r="AE78" i="94"/>
  <c r="AE80" i="94" s="1"/>
  <c r="L78" i="95"/>
  <c r="L79" i="95" s="1"/>
  <c r="AH78" i="95"/>
  <c r="AH80" i="95" s="1"/>
  <c r="AE108" i="92"/>
  <c r="H34" i="95"/>
  <c r="H48" i="95" s="1"/>
  <c r="U50" i="92"/>
  <c r="L57" i="94"/>
  <c r="I34" i="95"/>
  <c r="I48" i="95" s="1"/>
  <c r="N52" i="95"/>
  <c r="AF110" i="96"/>
  <c r="H34" i="92"/>
  <c r="H48" i="92" s="1"/>
  <c r="N52" i="92"/>
  <c r="N57" i="93"/>
  <c r="N58" i="93" s="1"/>
  <c r="N57" i="94"/>
  <c r="M78" i="94"/>
  <c r="M79" i="94" s="1"/>
  <c r="P52" i="95"/>
  <c r="R78" i="96"/>
  <c r="R79" i="96" s="1"/>
  <c r="P52" i="92"/>
  <c r="R52" i="94"/>
  <c r="AM11" i="91"/>
  <c r="I34" i="91"/>
  <c r="I48" i="91" s="1"/>
  <c r="AH78" i="91"/>
  <c r="AH81" i="91" s="1"/>
  <c r="U77" i="91"/>
  <c r="L78" i="91"/>
  <c r="L81" i="91" s="1"/>
  <c r="M34" i="93"/>
  <c r="M48" i="93" s="1"/>
  <c r="AK78" i="93"/>
  <c r="AK81" i="93" s="1"/>
  <c r="S78" i="93"/>
  <c r="S79" i="93" s="1"/>
  <c r="AI108" i="93"/>
  <c r="AI110" i="93" s="1"/>
  <c r="G34" i="94"/>
  <c r="G48" i="94" s="1"/>
  <c r="AM17" i="94"/>
  <c r="U23" i="94"/>
  <c r="AG78" i="94"/>
  <c r="AG80" i="94" s="1"/>
  <c r="M110" i="94"/>
  <c r="U29" i="96"/>
  <c r="N57" i="96"/>
  <c r="M78" i="96"/>
  <c r="M79" i="96" s="1"/>
  <c r="Q78" i="96"/>
  <c r="Q79" i="96" s="1"/>
  <c r="T23" i="91"/>
  <c r="M78" i="91"/>
  <c r="M79" i="91" s="1"/>
  <c r="AI78" i="91"/>
  <c r="AI80" i="91" s="1"/>
  <c r="U23" i="92"/>
  <c r="N34" i="93"/>
  <c r="N48" i="93" s="1"/>
  <c r="T46" i="93"/>
  <c r="R52" i="93"/>
  <c r="O57" i="93"/>
  <c r="M52" i="94"/>
  <c r="K57" i="94"/>
  <c r="P108" i="94"/>
  <c r="P110" i="94" s="1"/>
  <c r="K52" i="95"/>
  <c r="AJ110" i="95"/>
  <c r="AJ78" i="91"/>
  <c r="AJ81" i="91" s="1"/>
  <c r="U46" i="92"/>
  <c r="AL11" i="95"/>
  <c r="U26" i="95"/>
  <c r="P105" i="95"/>
  <c r="AM67" i="96"/>
  <c r="S80" i="93"/>
  <c r="O52" i="94"/>
  <c r="U77" i="95"/>
  <c r="H52" i="96"/>
  <c r="O51" i="100"/>
  <c r="O130" i="100" s="1"/>
  <c r="M110" i="91"/>
  <c r="AI110" i="91"/>
  <c r="O52" i="92"/>
  <c r="AG78" i="92"/>
  <c r="AG81" i="92" s="1"/>
  <c r="K34" i="93"/>
  <c r="K48" i="93" s="1"/>
  <c r="U26" i="93"/>
  <c r="T55" i="93"/>
  <c r="S57" i="93"/>
  <c r="U40" i="94"/>
  <c r="L78" i="94"/>
  <c r="L81" i="94" s="1"/>
  <c r="O105" i="94"/>
  <c r="O52" i="95"/>
  <c r="M57" i="95"/>
  <c r="AM20" i="96"/>
  <c r="R105" i="96"/>
  <c r="O52" i="100"/>
  <c r="G34" i="93"/>
  <c r="G48" i="93" s="1"/>
  <c r="AG105" i="94"/>
  <c r="U40" i="95"/>
  <c r="S78" i="96"/>
  <c r="S79" i="96" s="1"/>
  <c r="AK108" i="94"/>
  <c r="AK110" i="94" s="1"/>
  <c r="AL23" i="93"/>
  <c r="J34" i="92"/>
  <c r="J48" i="92" s="1"/>
  <c r="AF78" i="92"/>
  <c r="AF80" i="92" s="1"/>
  <c r="T56" i="91"/>
  <c r="T26" i="92"/>
  <c r="AH81" i="92"/>
  <c r="S34" i="93"/>
  <c r="S48" i="93" s="1"/>
  <c r="U20" i="93"/>
  <c r="L34" i="93"/>
  <c r="L48" i="93" s="1"/>
  <c r="AF105" i="93"/>
  <c r="L52" i="91"/>
  <c r="J57" i="91"/>
  <c r="AK110" i="91"/>
  <c r="T17" i="92"/>
  <c r="M78" i="92"/>
  <c r="M79" i="92" s="1"/>
  <c r="AI78" i="92"/>
  <c r="AI81" i="92" s="1"/>
  <c r="AF108" i="92"/>
  <c r="AF110" i="92" s="1"/>
  <c r="H34" i="93"/>
  <c r="H48" i="93" s="1"/>
  <c r="AL11" i="93"/>
  <c r="I57" i="93"/>
  <c r="T17" i="94"/>
  <c r="N78" i="94"/>
  <c r="N79" i="94" s="1"/>
  <c r="AJ78" i="94"/>
  <c r="AJ81" i="94" s="1"/>
  <c r="AF78" i="94"/>
  <c r="AF81" i="94" s="1"/>
  <c r="AJ105" i="94"/>
  <c r="AM11" i="95"/>
  <c r="U14" i="95"/>
  <c r="T17" i="95"/>
  <c r="U23" i="95"/>
  <c r="AL26" i="95"/>
  <c r="O57" i="95"/>
  <c r="AH81" i="95"/>
  <c r="Q108" i="95"/>
  <c r="Q110" i="95" s="1"/>
  <c r="G34" i="96"/>
  <c r="G48" i="96" s="1"/>
  <c r="S34" i="96"/>
  <c r="S48" i="96" s="1"/>
  <c r="AM17" i="96"/>
  <c r="U23" i="96"/>
  <c r="I57" i="96"/>
  <c r="AM74" i="96"/>
  <c r="U77" i="96"/>
  <c r="AM74" i="92"/>
  <c r="I34" i="93"/>
  <c r="I48" i="93" s="1"/>
  <c r="T20" i="93"/>
  <c r="U51" i="93"/>
  <c r="O78" i="94"/>
  <c r="O79" i="94" s="1"/>
  <c r="AK78" i="94"/>
  <c r="AK80" i="94" s="1"/>
  <c r="T23" i="95"/>
  <c r="J34" i="95"/>
  <c r="J48" i="95" s="1"/>
  <c r="AI78" i="95"/>
  <c r="AI81" i="95" s="1"/>
  <c r="H34" i="96"/>
  <c r="H48" i="96" s="1"/>
  <c r="H58" i="96" s="1"/>
  <c r="AI78" i="96"/>
  <c r="AI80" i="96" s="1"/>
  <c r="S110" i="96"/>
  <c r="U74" i="93"/>
  <c r="AH78" i="93"/>
  <c r="AH81" i="93" s="1"/>
  <c r="P78" i="93"/>
  <c r="P79" i="93" s="1"/>
  <c r="U32" i="94"/>
  <c r="G57" i="94"/>
  <c r="AL23" i="95"/>
  <c r="N78" i="95"/>
  <c r="N79" i="95" s="1"/>
  <c r="AJ78" i="95"/>
  <c r="AJ81" i="95" s="1"/>
  <c r="I34" i="96"/>
  <c r="I48" i="96" s="1"/>
  <c r="N78" i="96"/>
  <c r="N79" i="96" s="1"/>
  <c r="AD78" i="91"/>
  <c r="AD81" i="91" s="1"/>
  <c r="AH105" i="91"/>
  <c r="P78" i="92"/>
  <c r="P79" i="92" s="1"/>
  <c r="AG110" i="93"/>
  <c r="O78" i="95"/>
  <c r="O79" i="95" s="1"/>
  <c r="AK78" i="95"/>
  <c r="AK81" i="95" s="1"/>
  <c r="U55" i="96"/>
  <c r="K57" i="96"/>
  <c r="AG78" i="96"/>
  <c r="AG81" i="96" s="1"/>
  <c r="AK78" i="96"/>
  <c r="AK81" i="96" s="1"/>
  <c r="N52" i="94"/>
  <c r="M52" i="91"/>
  <c r="AE81" i="91"/>
  <c r="R52" i="92"/>
  <c r="AK78" i="92"/>
  <c r="AK81" i="92" s="1"/>
  <c r="AF78" i="91"/>
  <c r="AF80" i="91" s="1"/>
  <c r="G52" i="92"/>
  <c r="S52" i="92"/>
  <c r="M78" i="93"/>
  <c r="M79" i="93" s="1"/>
  <c r="AI78" i="93"/>
  <c r="AI81" i="93" s="1"/>
  <c r="Q78" i="93"/>
  <c r="Q79" i="93" s="1"/>
  <c r="U26" i="94"/>
  <c r="Q34" i="91"/>
  <c r="Q48" i="91" s="1"/>
  <c r="T26" i="91"/>
  <c r="H34" i="91"/>
  <c r="H48" i="91" s="1"/>
  <c r="U40" i="91"/>
  <c r="AG78" i="91"/>
  <c r="AG81" i="91" s="1"/>
  <c r="AM77" i="91"/>
  <c r="I52" i="92"/>
  <c r="R57" i="92"/>
  <c r="Q57" i="92"/>
  <c r="P52" i="93"/>
  <c r="N78" i="93"/>
  <c r="N79" i="93" s="1"/>
  <c r="AJ78" i="93"/>
  <c r="AJ81" i="93" s="1"/>
  <c r="R78" i="93"/>
  <c r="R79" i="93" s="1"/>
  <c r="R34" i="94"/>
  <c r="R48" i="94" s="1"/>
  <c r="Q34" i="94"/>
  <c r="Q48" i="94" s="1"/>
  <c r="U17" i="94"/>
  <c r="AM26" i="94"/>
  <c r="T29" i="94"/>
  <c r="I52" i="95"/>
  <c r="T51" i="95"/>
  <c r="T55" i="95"/>
  <c r="R57" i="95"/>
  <c r="P78" i="95"/>
  <c r="P79" i="95" s="1"/>
  <c r="K34" i="96"/>
  <c r="K48" i="96" s="1"/>
  <c r="P52" i="96"/>
  <c r="U74" i="96"/>
  <c r="P78" i="96"/>
  <c r="P79" i="96" s="1"/>
  <c r="T50" i="96"/>
  <c r="M57" i="96"/>
  <c r="U56" i="96"/>
  <c r="N108" i="96"/>
  <c r="N110" i="96" s="1"/>
  <c r="M34" i="91"/>
  <c r="M48" i="91" s="1"/>
  <c r="M58" i="91" s="1"/>
  <c r="O52" i="91"/>
  <c r="G57" i="95"/>
  <c r="J34" i="91"/>
  <c r="J48" i="91" s="1"/>
  <c r="H57" i="95"/>
  <c r="AM74" i="95"/>
  <c r="U20" i="96"/>
  <c r="O34" i="91"/>
  <c r="O48" i="91" s="1"/>
  <c r="AL17" i="91"/>
  <c r="AL23" i="91"/>
  <c r="T46" i="91"/>
  <c r="L57" i="91"/>
  <c r="O78" i="91"/>
  <c r="O79" i="91" s="1"/>
  <c r="M105" i="91"/>
  <c r="O108" i="91"/>
  <c r="O110" i="91" s="1"/>
  <c r="M34" i="92"/>
  <c r="M53" i="92" s="1"/>
  <c r="T23" i="92"/>
  <c r="AL26" i="92"/>
  <c r="J57" i="92"/>
  <c r="I57" i="92"/>
  <c r="Q78" i="92"/>
  <c r="Q79" i="92" s="1"/>
  <c r="AM77" i="92"/>
  <c r="Q105" i="92"/>
  <c r="T50" i="93"/>
  <c r="G57" i="93"/>
  <c r="O78" i="93"/>
  <c r="O79" i="93" s="1"/>
  <c r="S110" i="93"/>
  <c r="AE105" i="93"/>
  <c r="AM14" i="94"/>
  <c r="AM23" i="94"/>
  <c r="G52" i="94"/>
  <c r="S52" i="94"/>
  <c r="P78" i="94"/>
  <c r="P79" i="94" s="1"/>
  <c r="AD78" i="94"/>
  <c r="AD81" i="94" s="1"/>
  <c r="AM104" i="94"/>
  <c r="Q108" i="94"/>
  <c r="Q110" i="94" s="1"/>
  <c r="P34" i="95"/>
  <c r="P48" i="95" s="1"/>
  <c r="P58" i="95" s="1"/>
  <c r="U32" i="95"/>
  <c r="T46" i="95"/>
  <c r="J57" i="95"/>
  <c r="I57" i="95"/>
  <c r="P110" i="95"/>
  <c r="O105" i="95"/>
  <c r="AL11" i="96"/>
  <c r="N34" i="96"/>
  <c r="N48" i="96" s="1"/>
  <c r="I52" i="96"/>
  <c r="O57" i="96"/>
  <c r="AI108" i="96"/>
  <c r="AI110" i="96" s="1"/>
  <c r="S57" i="92"/>
  <c r="U14" i="94"/>
  <c r="P105" i="92"/>
  <c r="AM17" i="93"/>
  <c r="AL11" i="94"/>
  <c r="K34" i="95"/>
  <c r="K48" i="95" s="1"/>
  <c r="N105" i="91"/>
  <c r="R78" i="92"/>
  <c r="R79" i="92" s="1"/>
  <c r="S110" i="92"/>
  <c r="R105" i="92"/>
  <c r="U17" i="93"/>
  <c r="AM67" i="93"/>
  <c r="K34" i="94"/>
  <c r="K48" i="94" s="1"/>
  <c r="T51" i="94"/>
  <c r="U67" i="94"/>
  <c r="AI108" i="94"/>
  <c r="AI110" i="94" s="1"/>
  <c r="R78" i="95"/>
  <c r="R79" i="95" s="1"/>
  <c r="AM77" i="95"/>
  <c r="T40" i="96"/>
  <c r="AF78" i="96"/>
  <c r="AF81" i="96" s="1"/>
  <c r="AJ78" i="96"/>
  <c r="AJ81" i="96" s="1"/>
  <c r="P34" i="96"/>
  <c r="P48" i="96" s="1"/>
  <c r="M34" i="95"/>
  <c r="M48" i="95" s="1"/>
  <c r="AM20" i="95"/>
  <c r="S34" i="94"/>
  <c r="S48" i="94" s="1"/>
  <c r="H52" i="91"/>
  <c r="T51" i="91"/>
  <c r="AJ108" i="91"/>
  <c r="AJ110" i="91" s="1"/>
  <c r="P34" i="92"/>
  <c r="P48" i="92" s="1"/>
  <c r="U20" i="92"/>
  <c r="I34" i="92"/>
  <c r="I48" i="92" s="1"/>
  <c r="AL23" i="92"/>
  <c r="K34" i="92"/>
  <c r="K48" i="92" s="1"/>
  <c r="K58" i="92" s="1"/>
  <c r="T46" i="92"/>
  <c r="AJ78" i="92"/>
  <c r="AJ81" i="92" s="1"/>
  <c r="S105" i="92"/>
  <c r="H52" i="93"/>
  <c r="J57" i="93"/>
  <c r="T20" i="94"/>
  <c r="AM67" i="94"/>
  <c r="R78" i="94"/>
  <c r="R79" i="94" s="1"/>
  <c r="R34" i="95"/>
  <c r="R48" i="95" s="1"/>
  <c r="U17" i="95"/>
  <c r="AM26" i="95"/>
  <c r="T29" i="95"/>
  <c r="U55" i="95"/>
  <c r="S78" i="95"/>
  <c r="S79" i="95" s="1"/>
  <c r="R110" i="95"/>
  <c r="J34" i="96"/>
  <c r="J48" i="96" s="1"/>
  <c r="T20" i="96"/>
  <c r="U50" i="96"/>
  <c r="R52" i="96"/>
  <c r="Q57" i="96"/>
  <c r="L78" i="96"/>
  <c r="L79" i="96" s="1"/>
  <c r="O78" i="96"/>
  <c r="O79" i="96" s="1"/>
  <c r="T55" i="92"/>
  <c r="N34" i="91"/>
  <c r="N48" i="91" s="1"/>
  <c r="P52" i="91"/>
  <c r="T32" i="92"/>
  <c r="T29" i="91"/>
  <c r="R78" i="91"/>
  <c r="R79" i="91" s="1"/>
  <c r="P105" i="91"/>
  <c r="Q34" i="92"/>
  <c r="Q48" i="92" s="1"/>
  <c r="U51" i="92"/>
  <c r="AK105" i="92"/>
  <c r="T40" i="93"/>
  <c r="I52" i="93"/>
  <c r="G52" i="93"/>
  <c r="K57" i="93"/>
  <c r="AM77" i="93"/>
  <c r="T40" i="94"/>
  <c r="U46" i="94"/>
  <c r="S78" i="94"/>
  <c r="S79" i="94" s="1"/>
  <c r="AG110" i="94"/>
  <c r="AH105" i="94"/>
  <c r="AM17" i="95"/>
  <c r="H52" i="95"/>
  <c r="U50" i="95"/>
  <c r="R52" i="95"/>
  <c r="AD78" i="95"/>
  <c r="AD80" i="95" s="1"/>
  <c r="AF78" i="95"/>
  <c r="AF80" i="95" s="1"/>
  <c r="S110" i="95"/>
  <c r="R105" i="95"/>
  <c r="U17" i="96"/>
  <c r="AM26" i="96"/>
  <c r="AH78" i="96"/>
  <c r="AH81" i="96" s="1"/>
  <c r="S105" i="96"/>
  <c r="T11" i="91"/>
  <c r="U14" i="91"/>
  <c r="AM17" i="91"/>
  <c r="J52" i="91"/>
  <c r="R34" i="92"/>
  <c r="R48" i="92" s="1"/>
  <c r="U29" i="92"/>
  <c r="N57" i="92"/>
  <c r="T17" i="93"/>
  <c r="AL17" i="93"/>
  <c r="K52" i="93"/>
  <c r="M57" i="93"/>
  <c r="T26" i="94"/>
  <c r="H34" i="94"/>
  <c r="H48" i="94" s="1"/>
  <c r="AH110" i="94"/>
  <c r="AM23" i="95"/>
  <c r="G52" i="95"/>
  <c r="S52" i="95"/>
  <c r="N57" i="95"/>
  <c r="AE78" i="95"/>
  <c r="AE81" i="95" s="1"/>
  <c r="AG78" i="95"/>
  <c r="AG80" i="95" s="1"/>
  <c r="S105" i="95"/>
  <c r="N52" i="96"/>
  <c r="T55" i="96"/>
  <c r="U67" i="96"/>
  <c r="AD105" i="96"/>
  <c r="AM74" i="91"/>
  <c r="T11" i="94"/>
  <c r="H57" i="92"/>
  <c r="U56" i="91"/>
  <c r="AM17" i="92"/>
  <c r="T29" i="92"/>
  <c r="I34" i="94"/>
  <c r="AM14" i="95"/>
  <c r="T20" i="95"/>
  <c r="AJ105" i="95"/>
  <c r="AM11" i="96"/>
  <c r="T26" i="96"/>
  <c r="U26" i="96"/>
  <c r="T32" i="96"/>
  <c r="AE110" i="92"/>
  <c r="G57" i="92"/>
  <c r="AL11" i="91"/>
  <c r="AM14" i="91"/>
  <c r="T20" i="91"/>
  <c r="T40" i="91"/>
  <c r="AI105" i="91"/>
  <c r="AL11" i="92"/>
  <c r="R110" i="92"/>
  <c r="J52" i="92"/>
  <c r="AM67" i="92"/>
  <c r="O34" i="93"/>
  <c r="O48" i="93" s="1"/>
  <c r="U23" i="93"/>
  <c r="T26" i="93"/>
  <c r="U29" i="93"/>
  <c r="T32" i="93"/>
  <c r="U77" i="93"/>
  <c r="AF110" i="93"/>
  <c r="AL17" i="94"/>
  <c r="U20" i="94"/>
  <c r="T23" i="94"/>
  <c r="J34" i="94"/>
  <c r="J48" i="94" s="1"/>
  <c r="U51" i="94"/>
  <c r="R57" i="94"/>
  <c r="AJ110" i="94"/>
  <c r="T40" i="95"/>
  <c r="AK105" i="95"/>
  <c r="M34" i="96"/>
  <c r="M48" i="96" s="1"/>
  <c r="T17" i="96"/>
  <c r="AL17" i="96"/>
  <c r="AL26" i="96"/>
  <c r="U40" i="96"/>
  <c r="U46" i="96"/>
  <c r="G57" i="96"/>
  <c r="R34" i="91"/>
  <c r="R48" i="91" s="1"/>
  <c r="O105" i="92"/>
  <c r="P52" i="94"/>
  <c r="T17" i="91"/>
  <c r="R110" i="93"/>
  <c r="U23" i="91"/>
  <c r="G57" i="91"/>
  <c r="S57" i="91"/>
  <c r="R57" i="91"/>
  <c r="L110" i="91"/>
  <c r="T20" i="92"/>
  <c r="T40" i="92"/>
  <c r="K52" i="92"/>
  <c r="L78" i="92"/>
  <c r="L81" i="92" s="1"/>
  <c r="P34" i="93"/>
  <c r="P48" i="93" s="1"/>
  <c r="N52" i="93"/>
  <c r="N53" i="93" s="1"/>
  <c r="P57" i="93"/>
  <c r="AL23" i="94"/>
  <c r="H57" i="94"/>
  <c r="T56" i="94"/>
  <c r="AM77" i="94"/>
  <c r="O110" i="94"/>
  <c r="L52" i="95"/>
  <c r="AG110" i="95"/>
  <c r="T23" i="96"/>
  <c r="AM23" i="96"/>
  <c r="AM77" i="96"/>
  <c r="AE110" i="96"/>
  <c r="U40" i="93"/>
  <c r="U77" i="92"/>
  <c r="AM20" i="91"/>
  <c r="H57" i="91"/>
  <c r="AK105" i="91"/>
  <c r="L52" i="92"/>
  <c r="AL26" i="93"/>
  <c r="O52" i="93"/>
  <c r="Q57" i="93"/>
  <c r="AH108" i="93"/>
  <c r="AH110" i="93" s="1"/>
  <c r="N110" i="94"/>
  <c r="I57" i="94"/>
  <c r="L105" i="94"/>
  <c r="U11" i="95"/>
  <c r="T26" i="95"/>
  <c r="T32" i="95"/>
  <c r="M52" i="95"/>
  <c r="U104" i="95"/>
  <c r="O34" i="96"/>
  <c r="O48" i="96" s="1"/>
  <c r="AL23" i="96"/>
  <c r="J57" i="96"/>
  <c r="L68" i="96"/>
  <c r="O59" i="100"/>
  <c r="O121" i="100" s="1"/>
  <c r="O61" i="100"/>
  <c r="O123" i="100" s="1"/>
  <c r="O62" i="100"/>
  <c r="O124" i="100" s="1"/>
  <c r="O60" i="100"/>
  <c r="O122" i="100" s="1"/>
  <c r="O94" i="100"/>
  <c r="O88" i="100"/>
  <c r="O142" i="52"/>
  <c r="O141" i="52"/>
  <c r="O143" i="52"/>
  <c r="O144" i="52"/>
  <c r="O145" i="52"/>
  <c r="O146" i="52"/>
  <c r="O147" i="52"/>
  <c r="O148" i="52"/>
  <c r="AL26" i="94"/>
  <c r="AI78" i="94"/>
  <c r="AM74" i="94"/>
  <c r="AM67" i="95"/>
  <c r="AM104" i="95"/>
  <c r="AD105" i="95"/>
  <c r="U11" i="96"/>
  <c r="Q34" i="96"/>
  <c r="Q48" i="96" s="1"/>
  <c r="Q34" i="95"/>
  <c r="Q48" i="95" s="1"/>
  <c r="U29" i="95"/>
  <c r="AE105" i="95"/>
  <c r="AE108" i="95"/>
  <c r="AE110" i="95" s="1"/>
  <c r="R34" i="96"/>
  <c r="R48" i="96" s="1"/>
  <c r="U32" i="96"/>
  <c r="AD110" i="96"/>
  <c r="G34" i="95"/>
  <c r="G48" i="95" s="1"/>
  <c r="S57" i="95"/>
  <c r="U56" i="95"/>
  <c r="U67" i="95"/>
  <c r="L68" i="95"/>
  <c r="U56" i="94"/>
  <c r="P57" i="94"/>
  <c r="S105" i="94"/>
  <c r="S108" i="94"/>
  <c r="S110" i="94" s="1"/>
  <c r="U104" i="96"/>
  <c r="L105" i="96"/>
  <c r="AH105" i="96"/>
  <c r="AH108" i="96"/>
  <c r="AH110" i="96" s="1"/>
  <c r="L108" i="96"/>
  <c r="U11" i="94"/>
  <c r="L34" i="94"/>
  <c r="L48" i="94" s="1"/>
  <c r="S57" i="94"/>
  <c r="U55" i="94"/>
  <c r="T50" i="95"/>
  <c r="U51" i="95"/>
  <c r="Q52" i="95"/>
  <c r="K58" i="95"/>
  <c r="M105" i="96"/>
  <c r="M108" i="96"/>
  <c r="M110" i="96" s="1"/>
  <c r="S34" i="95"/>
  <c r="S48" i="95" s="1"/>
  <c r="R105" i="94"/>
  <c r="U104" i="94"/>
  <c r="M34" i="94"/>
  <c r="M48" i="94" s="1"/>
  <c r="M58" i="94" s="1"/>
  <c r="T46" i="94"/>
  <c r="T55" i="94"/>
  <c r="R108" i="94"/>
  <c r="R110" i="94" s="1"/>
  <c r="U46" i="95"/>
  <c r="O110" i="95"/>
  <c r="AM14" i="96"/>
  <c r="AE78" i="96"/>
  <c r="AE81" i="96" s="1"/>
  <c r="T51" i="96"/>
  <c r="Q78" i="94"/>
  <c r="Q79" i="94" s="1"/>
  <c r="T56" i="95"/>
  <c r="AG105" i="96"/>
  <c r="AM104" i="96"/>
  <c r="AG108" i="96"/>
  <c r="AG110" i="96" s="1"/>
  <c r="N34" i="94"/>
  <c r="N48" i="94" s="1"/>
  <c r="AM20" i="94"/>
  <c r="Q78" i="95"/>
  <c r="Q79" i="95" s="1"/>
  <c r="U74" i="95"/>
  <c r="AD108" i="95"/>
  <c r="U14" i="96"/>
  <c r="L34" i="96"/>
  <c r="L48" i="96" s="1"/>
  <c r="O34" i="94"/>
  <c r="O48" i="94" s="1"/>
  <c r="U29" i="94"/>
  <c r="U50" i="94"/>
  <c r="Q52" i="94"/>
  <c r="P34" i="94"/>
  <c r="P48" i="94" s="1"/>
  <c r="T32" i="94"/>
  <c r="L110" i="94"/>
  <c r="N34" i="95"/>
  <c r="N48" i="95" s="1"/>
  <c r="U20" i="95"/>
  <c r="U74" i="94"/>
  <c r="U77" i="94"/>
  <c r="O34" i="95"/>
  <c r="O48" i="95" s="1"/>
  <c r="AL17" i="95"/>
  <c r="T56" i="96"/>
  <c r="R110" i="96"/>
  <c r="T50" i="94"/>
  <c r="T11" i="96"/>
  <c r="AJ108" i="96"/>
  <c r="AJ110" i="96" s="1"/>
  <c r="AH108" i="95"/>
  <c r="AH110" i="95" s="1"/>
  <c r="L57" i="96"/>
  <c r="AD78" i="96"/>
  <c r="AD81" i="96" s="1"/>
  <c r="AF108" i="94"/>
  <c r="AF110" i="94" s="1"/>
  <c r="T11" i="95"/>
  <c r="N108" i="95"/>
  <c r="N110" i="95" s="1"/>
  <c r="AI108" i="95"/>
  <c r="AI110" i="95" s="1"/>
  <c r="Q108" i="96"/>
  <c r="Q110" i="96" s="1"/>
  <c r="L34" i="95"/>
  <c r="O108" i="96"/>
  <c r="O110" i="96" s="1"/>
  <c r="M108" i="95"/>
  <c r="M110" i="95" s="1"/>
  <c r="AK108" i="96"/>
  <c r="AK110" i="96" s="1"/>
  <c r="L52" i="96"/>
  <c r="L108" i="95"/>
  <c r="AE108" i="94"/>
  <c r="AE110" i="94" s="1"/>
  <c r="P108" i="96"/>
  <c r="P110" i="96" s="1"/>
  <c r="AD105" i="94"/>
  <c r="L57" i="95"/>
  <c r="AG105" i="95"/>
  <c r="L105" i="95"/>
  <c r="AD108" i="94"/>
  <c r="U11" i="91"/>
  <c r="L34" i="91"/>
  <c r="Q52" i="91"/>
  <c r="Q53" i="91" s="1"/>
  <c r="U51" i="91"/>
  <c r="P57" i="91"/>
  <c r="U11" i="92"/>
  <c r="N34" i="92"/>
  <c r="AL17" i="92"/>
  <c r="AM20" i="92"/>
  <c r="AM26" i="93"/>
  <c r="AJ105" i="93"/>
  <c r="AJ108" i="93"/>
  <c r="AJ110" i="93" s="1"/>
  <c r="N108" i="93"/>
  <c r="N110" i="93" s="1"/>
  <c r="AM23" i="91"/>
  <c r="R52" i="91"/>
  <c r="Q58" i="91"/>
  <c r="O34" i="92"/>
  <c r="O48" i="92" s="1"/>
  <c r="T11" i="93"/>
  <c r="O105" i="93"/>
  <c r="O108" i="93"/>
  <c r="O110" i="93" s="1"/>
  <c r="AK105" i="93"/>
  <c r="AK108" i="93"/>
  <c r="AK110" i="93" s="1"/>
  <c r="AD110" i="92"/>
  <c r="N68" i="93"/>
  <c r="U67" i="93"/>
  <c r="P34" i="91"/>
  <c r="P48" i="91" s="1"/>
  <c r="U50" i="91"/>
  <c r="S78" i="92"/>
  <c r="S79" i="92" s="1"/>
  <c r="T51" i="93"/>
  <c r="T32" i="91"/>
  <c r="T55" i="91"/>
  <c r="U104" i="91"/>
  <c r="R108" i="91"/>
  <c r="R110" i="91" s="1"/>
  <c r="G34" i="92"/>
  <c r="G48" i="92" s="1"/>
  <c r="S34" i="92"/>
  <c r="S48" i="92" s="1"/>
  <c r="T56" i="92"/>
  <c r="U74" i="92"/>
  <c r="U55" i="91"/>
  <c r="U74" i="91"/>
  <c r="AM104" i="91"/>
  <c r="AD105" i="91"/>
  <c r="AD108" i="91"/>
  <c r="S108" i="91"/>
  <c r="S110" i="91" s="1"/>
  <c r="U17" i="92"/>
  <c r="AM26" i="92"/>
  <c r="U32" i="92"/>
  <c r="T51" i="92"/>
  <c r="U56" i="92"/>
  <c r="AD78" i="92"/>
  <c r="AM14" i="93"/>
  <c r="U46" i="93"/>
  <c r="T56" i="93"/>
  <c r="J34" i="93"/>
  <c r="J48" i="93" s="1"/>
  <c r="U20" i="91"/>
  <c r="AL26" i="91"/>
  <c r="U29" i="91"/>
  <c r="G34" i="91"/>
  <c r="G48" i="91" s="1"/>
  <c r="AK78" i="91"/>
  <c r="AM14" i="92"/>
  <c r="U40" i="92"/>
  <c r="AE78" i="92"/>
  <c r="AE81" i="92" s="1"/>
  <c r="AM104" i="92"/>
  <c r="AD105" i="92"/>
  <c r="U14" i="93"/>
  <c r="U50" i="93"/>
  <c r="L52" i="93"/>
  <c r="H58" i="93"/>
  <c r="AE110" i="93"/>
  <c r="T50" i="92"/>
  <c r="P78" i="91"/>
  <c r="P79" i="91" s="1"/>
  <c r="U55" i="92"/>
  <c r="L57" i="92"/>
  <c r="T29" i="93"/>
  <c r="AM74" i="93"/>
  <c r="AD78" i="93"/>
  <c r="AD81" i="93" s="1"/>
  <c r="U17" i="91"/>
  <c r="N52" i="91"/>
  <c r="U67" i="91"/>
  <c r="Q78" i="91"/>
  <c r="Q79" i="91" s="1"/>
  <c r="N78" i="91"/>
  <c r="N79" i="91" s="1"/>
  <c r="U26" i="92"/>
  <c r="AM11" i="93"/>
  <c r="U32" i="93"/>
  <c r="U55" i="93"/>
  <c r="AE78" i="93"/>
  <c r="AE80" i="93" s="1"/>
  <c r="AM104" i="93"/>
  <c r="AG105" i="93"/>
  <c r="T50" i="91"/>
  <c r="U26" i="91"/>
  <c r="AM67" i="91"/>
  <c r="Q52" i="92"/>
  <c r="U67" i="92"/>
  <c r="L68" i="92"/>
  <c r="AG108" i="92"/>
  <c r="AG110" i="92" s="1"/>
  <c r="AG105" i="92"/>
  <c r="U11" i="93"/>
  <c r="Q34" i="93"/>
  <c r="S53" i="93"/>
  <c r="U56" i="93"/>
  <c r="L57" i="93"/>
  <c r="AF78" i="93"/>
  <c r="AF81" i="93" s="1"/>
  <c r="U104" i="93"/>
  <c r="L105" i="93"/>
  <c r="L108" i="93"/>
  <c r="P105" i="93"/>
  <c r="P108" i="93"/>
  <c r="P110" i="93" s="1"/>
  <c r="K34" i="91"/>
  <c r="AM26" i="91"/>
  <c r="U46" i="91"/>
  <c r="S78" i="91"/>
  <c r="S79" i="91" s="1"/>
  <c r="N110" i="91"/>
  <c r="AM11" i="92"/>
  <c r="U14" i="92"/>
  <c r="L34" i="92"/>
  <c r="AM23" i="92"/>
  <c r="U104" i="92"/>
  <c r="L105" i="92"/>
  <c r="L108" i="92"/>
  <c r="R34" i="93"/>
  <c r="R48" i="93" s="1"/>
  <c r="T23" i="93"/>
  <c r="L78" i="93"/>
  <c r="L81" i="93" s="1"/>
  <c r="AG78" i="93"/>
  <c r="AG81" i="93" s="1"/>
  <c r="M108" i="93"/>
  <c r="M110" i="93" s="1"/>
  <c r="AE108" i="91"/>
  <c r="AE110" i="91" s="1"/>
  <c r="M108" i="92"/>
  <c r="M110" i="92" s="1"/>
  <c r="AF108" i="91"/>
  <c r="AF110" i="91" s="1"/>
  <c r="T11" i="92"/>
  <c r="N108" i="92"/>
  <c r="N110" i="92" s="1"/>
  <c r="AI108" i="92"/>
  <c r="AI110" i="92" s="1"/>
  <c r="Q108" i="93"/>
  <c r="Q110" i="93" s="1"/>
  <c r="AG108" i="91"/>
  <c r="AG110" i="91" s="1"/>
  <c r="AJ108" i="92"/>
  <c r="AJ110" i="92" s="1"/>
  <c r="AH108" i="92"/>
  <c r="AH110" i="92" s="1"/>
  <c r="O131" i="100" l="1"/>
  <c r="N58" i="91"/>
  <c r="S58" i="92"/>
  <c r="H58" i="92"/>
  <c r="O58" i="93"/>
  <c r="P58" i="92"/>
  <c r="M53" i="95"/>
  <c r="K53" i="93"/>
  <c r="H53" i="93"/>
  <c r="H58" i="91"/>
  <c r="K58" i="93"/>
  <c r="AG80" i="91"/>
  <c r="N58" i="96"/>
  <c r="G58" i="96"/>
  <c r="T52" i="94"/>
  <c r="I58" i="91"/>
  <c r="J58" i="93"/>
  <c r="O114" i="100"/>
  <c r="O113" i="100"/>
  <c r="T57" i="91"/>
  <c r="M80" i="95"/>
  <c r="S53" i="91"/>
  <c r="M81" i="95"/>
  <c r="Q58" i="95"/>
  <c r="G53" i="94"/>
  <c r="N58" i="94"/>
  <c r="AE81" i="94"/>
  <c r="AJ80" i="95"/>
  <c r="P53" i="95"/>
  <c r="Q53" i="95"/>
  <c r="N80" i="92"/>
  <c r="S53" i="94"/>
  <c r="I58" i="92"/>
  <c r="Q58" i="94"/>
  <c r="O80" i="92"/>
  <c r="M53" i="93"/>
  <c r="L81" i="95"/>
  <c r="R58" i="93"/>
  <c r="O58" i="94"/>
  <c r="L79" i="92"/>
  <c r="O58" i="92"/>
  <c r="G58" i="95"/>
  <c r="M58" i="93"/>
  <c r="O81" i="92"/>
  <c r="K53" i="92"/>
  <c r="L79" i="94"/>
  <c r="O58" i="96"/>
  <c r="L80" i="95"/>
  <c r="R53" i="94"/>
  <c r="U57" i="94"/>
  <c r="L79" i="91"/>
  <c r="P53" i="96"/>
  <c r="S58" i="91"/>
  <c r="AH80" i="93"/>
  <c r="AI81" i="91"/>
  <c r="O53" i="93"/>
  <c r="N81" i="92"/>
  <c r="J58" i="94"/>
  <c r="T34" i="91"/>
  <c r="H53" i="92"/>
  <c r="R58" i="96"/>
  <c r="K58" i="94"/>
  <c r="G58" i="94"/>
  <c r="L58" i="94"/>
  <c r="I53" i="93"/>
  <c r="I53" i="96"/>
  <c r="Q53" i="92"/>
  <c r="I53" i="92"/>
  <c r="S80" i="95"/>
  <c r="P53" i="92"/>
  <c r="J58" i="92"/>
  <c r="T52" i="91"/>
  <c r="G53" i="96"/>
  <c r="K58" i="96"/>
  <c r="AJ80" i="93"/>
  <c r="S81" i="96"/>
  <c r="AH81" i="94"/>
  <c r="H53" i="96"/>
  <c r="S53" i="96"/>
  <c r="J58" i="91"/>
  <c r="T57" i="93"/>
  <c r="O58" i="91"/>
  <c r="M53" i="91"/>
  <c r="AK81" i="94"/>
  <c r="M81" i="94"/>
  <c r="Q58" i="92"/>
  <c r="AD80" i="91"/>
  <c r="I58" i="96"/>
  <c r="H53" i="95"/>
  <c r="R58" i="92"/>
  <c r="AI80" i="93"/>
  <c r="S80" i="96"/>
  <c r="AJ80" i="91"/>
  <c r="J53" i="95"/>
  <c r="S58" i="94"/>
  <c r="H58" i="95"/>
  <c r="AF81" i="91"/>
  <c r="M80" i="94"/>
  <c r="S58" i="93"/>
  <c r="U78" i="92"/>
  <c r="K53" i="94"/>
  <c r="P58" i="93"/>
  <c r="AG80" i="96"/>
  <c r="G58" i="93"/>
  <c r="O58" i="95"/>
  <c r="T57" i="92"/>
  <c r="M58" i="95"/>
  <c r="M48" i="92"/>
  <c r="M58" i="92" s="1"/>
  <c r="AG80" i="92"/>
  <c r="S58" i="96"/>
  <c r="I58" i="93"/>
  <c r="N58" i="95"/>
  <c r="Q58" i="96"/>
  <c r="R58" i="94"/>
  <c r="J53" i="91"/>
  <c r="Q81" i="92"/>
  <c r="N53" i="95"/>
  <c r="J53" i="96"/>
  <c r="R81" i="94"/>
  <c r="AK80" i="92"/>
  <c r="P81" i="92"/>
  <c r="N80" i="94"/>
  <c r="AF81" i="92"/>
  <c r="AH80" i="91"/>
  <c r="T34" i="96"/>
  <c r="Q53" i="94"/>
  <c r="I53" i="95"/>
  <c r="N81" i="94"/>
  <c r="L80" i="94"/>
  <c r="T52" i="93"/>
  <c r="R53" i="91"/>
  <c r="I58" i="95"/>
  <c r="R80" i="96"/>
  <c r="AG81" i="94"/>
  <c r="J53" i="92"/>
  <c r="G53" i="93"/>
  <c r="T48" i="92"/>
  <c r="O53" i="96"/>
  <c r="P81" i="95"/>
  <c r="M80" i="93"/>
  <c r="O80" i="94"/>
  <c r="Q81" i="93"/>
  <c r="R81" i="96"/>
  <c r="T57" i="96"/>
  <c r="P58" i="96"/>
  <c r="S81" i="93"/>
  <c r="I53" i="91"/>
  <c r="O81" i="95"/>
  <c r="N80" i="95"/>
  <c r="M80" i="92"/>
  <c r="AI81" i="96"/>
  <c r="AM108" i="93"/>
  <c r="AM78" i="91"/>
  <c r="H53" i="91"/>
  <c r="M53" i="96"/>
  <c r="AM78" i="94"/>
  <c r="N80" i="93"/>
  <c r="AK80" i="96"/>
  <c r="R58" i="91"/>
  <c r="R58" i="95"/>
  <c r="N81" i="93"/>
  <c r="U78" i="96"/>
  <c r="T57" i="94"/>
  <c r="T34" i="94"/>
  <c r="N53" i="96"/>
  <c r="L80" i="93"/>
  <c r="AD80" i="96"/>
  <c r="O80" i="96"/>
  <c r="R80" i="95"/>
  <c r="S80" i="94"/>
  <c r="N81" i="95"/>
  <c r="M81" i="92"/>
  <c r="O81" i="96"/>
  <c r="R81" i="95"/>
  <c r="S81" i="94"/>
  <c r="R80" i="92"/>
  <c r="G53" i="95"/>
  <c r="U57" i="91"/>
  <c r="AE80" i="95"/>
  <c r="S80" i="92"/>
  <c r="R81" i="92"/>
  <c r="T48" i="96"/>
  <c r="N53" i="91"/>
  <c r="J58" i="96"/>
  <c r="AH80" i="96"/>
  <c r="S81" i="95"/>
  <c r="AK80" i="95"/>
  <c r="AJ80" i="92"/>
  <c r="AF80" i="93"/>
  <c r="P80" i="91"/>
  <c r="AF80" i="94"/>
  <c r="S81" i="92"/>
  <c r="M80" i="96"/>
  <c r="S53" i="95"/>
  <c r="AM78" i="95"/>
  <c r="P80" i="94"/>
  <c r="P81" i="91"/>
  <c r="AG81" i="95"/>
  <c r="AD80" i="94"/>
  <c r="M81" i="96"/>
  <c r="AM78" i="92"/>
  <c r="R53" i="95"/>
  <c r="L80" i="96"/>
  <c r="P81" i="94"/>
  <c r="AE80" i="96"/>
  <c r="S80" i="91"/>
  <c r="L80" i="92"/>
  <c r="AE80" i="92"/>
  <c r="T52" i="92"/>
  <c r="J58" i="95"/>
  <c r="L81" i="96"/>
  <c r="R80" i="94"/>
  <c r="M81" i="93"/>
  <c r="AD80" i="92"/>
  <c r="O80" i="95"/>
  <c r="AF80" i="96"/>
  <c r="S81" i="91"/>
  <c r="AD81" i="95"/>
  <c r="AD80" i="93"/>
  <c r="Q80" i="91"/>
  <c r="Q53" i="96"/>
  <c r="AD81" i="92"/>
  <c r="R80" i="93"/>
  <c r="AF81" i="95"/>
  <c r="Q81" i="91"/>
  <c r="AJ80" i="96"/>
  <c r="AK80" i="93"/>
  <c r="T48" i="93"/>
  <c r="H58" i="94"/>
  <c r="O53" i="91"/>
  <c r="Q80" i="92"/>
  <c r="N80" i="91"/>
  <c r="O81" i="94"/>
  <c r="AJ80" i="94"/>
  <c r="R80" i="91"/>
  <c r="R81" i="93"/>
  <c r="AI80" i="94"/>
  <c r="AK80" i="91"/>
  <c r="P81" i="93"/>
  <c r="M80" i="91"/>
  <c r="Q80" i="95"/>
  <c r="L80" i="91"/>
  <c r="Q80" i="94"/>
  <c r="N81" i="91"/>
  <c r="AI80" i="92"/>
  <c r="R81" i="91"/>
  <c r="AI81" i="94"/>
  <c r="P80" i="96"/>
  <c r="AK81" i="91"/>
  <c r="N81" i="96"/>
  <c r="P80" i="93"/>
  <c r="M81" i="91"/>
  <c r="Q81" i="95"/>
  <c r="K53" i="96"/>
  <c r="P80" i="95"/>
  <c r="Q81" i="94"/>
  <c r="P80" i="92"/>
  <c r="AI80" i="95"/>
  <c r="AG80" i="93"/>
  <c r="AE81" i="93"/>
  <c r="Q80" i="96"/>
  <c r="P81" i="96"/>
  <c r="O80" i="91"/>
  <c r="N80" i="96"/>
  <c r="O80" i="93"/>
  <c r="Q80" i="93"/>
  <c r="Q81" i="96"/>
  <c r="O81" i="91"/>
  <c r="O81" i="93"/>
  <c r="T34" i="92"/>
  <c r="U34" i="93"/>
  <c r="T57" i="95"/>
  <c r="I48" i="94"/>
  <c r="I53" i="94"/>
  <c r="J53" i="93"/>
  <c r="R53" i="92"/>
  <c r="U34" i="91"/>
  <c r="T34" i="95"/>
  <c r="O53" i="95"/>
  <c r="P53" i="94"/>
  <c r="U108" i="91"/>
  <c r="G53" i="92"/>
  <c r="U52" i="95"/>
  <c r="T52" i="95"/>
  <c r="T52" i="96"/>
  <c r="T34" i="93"/>
  <c r="U34" i="95"/>
  <c r="J53" i="94"/>
  <c r="M58" i="96"/>
  <c r="T48" i="95"/>
  <c r="K53" i="95"/>
  <c r="O53" i="92"/>
  <c r="H53" i="94"/>
  <c r="P53" i="93"/>
  <c r="O33" i="100"/>
  <c r="O105" i="100" s="1"/>
  <c r="O73" i="100"/>
  <c r="O32" i="100"/>
  <c r="O72" i="100"/>
  <c r="O31" i="100"/>
  <c r="O71" i="100"/>
  <c r="O30" i="100"/>
  <c r="O70" i="100"/>
  <c r="O29" i="100"/>
  <c r="O69" i="100"/>
  <c r="O28" i="100"/>
  <c r="O100" i="100" s="1"/>
  <c r="O68" i="100"/>
  <c r="O27" i="100"/>
  <c r="O99" i="100" s="1"/>
  <c r="O67" i="100"/>
  <c r="O26" i="100"/>
  <c r="L110" i="95"/>
  <c r="U108" i="95"/>
  <c r="L58" i="96"/>
  <c r="U57" i="96"/>
  <c r="U78" i="95"/>
  <c r="U108" i="96"/>
  <c r="L110" i="96"/>
  <c r="AM108" i="95"/>
  <c r="AD110" i="95"/>
  <c r="AM78" i="96"/>
  <c r="L53" i="96"/>
  <c r="U52" i="96"/>
  <c r="S58" i="95"/>
  <c r="U78" i="94"/>
  <c r="U108" i="94"/>
  <c r="L53" i="94"/>
  <c r="AD110" i="94"/>
  <c r="AM108" i="94"/>
  <c r="M53" i="94"/>
  <c r="U52" i="94"/>
  <c r="L48" i="95"/>
  <c r="U48" i="95" s="1"/>
  <c r="L53" i="95"/>
  <c r="U57" i="95"/>
  <c r="R53" i="96"/>
  <c r="N53" i="94"/>
  <c r="U48" i="94"/>
  <c r="O53" i="94"/>
  <c r="AM108" i="96"/>
  <c r="U48" i="96"/>
  <c r="U34" i="94"/>
  <c r="P58" i="94"/>
  <c r="U34" i="96"/>
  <c r="L110" i="92"/>
  <c r="U108" i="92"/>
  <c r="L48" i="92"/>
  <c r="L58" i="92" s="1"/>
  <c r="L53" i="92"/>
  <c r="G53" i="91"/>
  <c r="U52" i="92"/>
  <c r="U108" i="93"/>
  <c r="L110" i="93"/>
  <c r="R53" i="93"/>
  <c r="N53" i="92"/>
  <c r="N48" i="92"/>
  <c r="N58" i="92" s="1"/>
  <c r="K48" i="91"/>
  <c r="K58" i="91" s="1"/>
  <c r="K53" i="91"/>
  <c r="U34" i="92"/>
  <c r="AM108" i="92"/>
  <c r="S53" i="92"/>
  <c r="P53" i="91"/>
  <c r="P58" i="91"/>
  <c r="G58" i="92"/>
  <c r="U78" i="93"/>
  <c r="L79" i="93"/>
  <c r="L58" i="93"/>
  <c r="U57" i="93"/>
  <c r="L53" i="93"/>
  <c r="U52" i="93"/>
  <c r="U78" i="91"/>
  <c r="AD110" i="91"/>
  <c r="AM108" i="91"/>
  <c r="AM78" i="93"/>
  <c r="U57" i="92"/>
  <c r="G58" i="91"/>
  <c r="Q53" i="93"/>
  <c r="Q48" i="93"/>
  <c r="U52" i="91"/>
  <c r="L48" i="91"/>
  <c r="L53" i="91"/>
  <c r="O98" i="100" l="1"/>
  <c r="O128" i="100"/>
  <c r="O83" i="100"/>
  <c r="O103" i="100"/>
  <c r="O82" i="100"/>
  <c r="O102" i="100"/>
  <c r="O81" i="100"/>
  <c r="O101" i="100"/>
  <c r="O84" i="100"/>
  <c r="O104" i="100"/>
  <c r="O80" i="100"/>
  <c r="O85" i="100"/>
  <c r="O79" i="100"/>
  <c r="O78" i="100"/>
  <c r="T48" i="91"/>
  <c r="L58" i="95"/>
  <c r="T48" i="94"/>
  <c r="I58" i="94"/>
  <c r="O66" i="100"/>
  <c r="O149" i="52"/>
  <c r="Q58" i="93"/>
  <c r="U48" i="93"/>
  <c r="U48" i="92"/>
  <c r="L58" i="91"/>
  <c r="U48" i="91"/>
  <c r="P5" i="52" l="1"/>
  <c r="P93" i="52" l="1"/>
  <c r="P88" i="52"/>
  <c r="P53" i="52"/>
  <c r="P52" i="52"/>
  <c r="P50" i="52"/>
  <c r="P48" i="52"/>
  <c r="P91" i="52"/>
  <c r="P89" i="52"/>
  <c r="P51" i="52"/>
  <c r="P46" i="52"/>
  <c r="P95" i="52"/>
  <c r="P94" i="52"/>
  <c r="P136" i="52" s="1"/>
  <c r="P92" i="52"/>
  <c r="P134" i="52" s="1"/>
  <c r="P90" i="52"/>
  <c r="P49" i="52"/>
  <c r="P47" i="52"/>
  <c r="P16" i="52"/>
  <c r="P17" i="52"/>
  <c r="P21" i="52"/>
  <c r="P18" i="52"/>
  <c r="P20" i="52"/>
  <c r="P22" i="52"/>
  <c r="P23" i="52"/>
  <c r="P19" i="52"/>
  <c r="P60" i="52"/>
  <c r="P70" i="52"/>
  <c r="P80" i="52"/>
  <c r="P84" i="52"/>
  <c r="P37" i="52"/>
  <c r="P78" i="52"/>
  <c r="P69" i="52"/>
  <c r="P41" i="52"/>
  <c r="P32" i="52"/>
  <c r="P116" i="52" s="1"/>
  <c r="P83" i="52"/>
  <c r="P64" i="52"/>
  <c r="P43" i="52"/>
  <c r="P27" i="52"/>
  <c r="P85" i="52"/>
  <c r="P58" i="52"/>
  <c r="P39" i="52"/>
  <c r="P31" i="52"/>
  <c r="P81" i="52"/>
  <c r="P72" i="52"/>
  <c r="P63" i="52"/>
  <c r="P33" i="52"/>
  <c r="P65" i="52"/>
  <c r="P38" i="52"/>
  <c r="P29" i="52"/>
  <c r="P113" i="52" s="1"/>
  <c r="P79" i="52"/>
  <c r="P61" i="52"/>
  <c r="P75" i="52"/>
  <c r="P30" i="52"/>
  <c r="P71" i="52"/>
  <c r="P59" i="52"/>
  <c r="P74" i="52"/>
  <c r="P73" i="52"/>
  <c r="P28" i="52"/>
  <c r="P26" i="52"/>
  <c r="P82" i="52"/>
  <c r="P42" i="52"/>
  <c r="P126" i="52" s="1"/>
  <c r="P68" i="52"/>
  <c r="P62" i="52"/>
  <c r="P36" i="52"/>
  <c r="P40" i="52"/>
  <c r="Q5" i="52"/>
  <c r="P111" i="52" l="1"/>
  <c r="P120" i="52"/>
  <c r="P106" i="52"/>
  <c r="P127" i="52"/>
  <c r="P112" i="52"/>
  <c r="P104" i="52"/>
  <c r="P30" i="100" s="1"/>
  <c r="P115" i="52"/>
  <c r="P41" i="100" s="1"/>
  <c r="P93" i="100" s="1"/>
  <c r="P103" i="52"/>
  <c r="P29" i="100" s="1"/>
  <c r="P122" i="52"/>
  <c r="P48" i="100" s="1"/>
  <c r="P110" i="52"/>
  <c r="P36" i="100" s="1"/>
  <c r="P117" i="52"/>
  <c r="P43" i="100" s="1"/>
  <c r="P95" i="100" s="1"/>
  <c r="P124" i="52"/>
  <c r="P50" i="100" s="1"/>
  <c r="P114" i="52"/>
  <c r="P40" i="100" s="1"/>
  <c r="P92" i="100" s="1"/>
  <c r="P123" i="52"/>
  <c r="P49" i="100" s="1"/>
  <c r="P107" i="52"/>
  <c r="P137" i="52"/>
  <c r="P125" i="52"/>
  <c r="P101" i="52"/>
  <c r="P27" i="100" s="1"/>
  <c r="P131" i="52"/>
  <c r="P102" i="52"/>
  <c r="P28" i="100" s="1"/>
  <c r="P130" i="52"/>
  <c r="P105" i="52"/>
  <c r="P31" i="100" s="1"/>
  <c r="P135" i="52"/>
  <c r="P61" i="100" s="1"/>
  <c r="P121" i="52"/>
  <c r="P47" i="100" s="1"/>
  <c r="P100" i="52"/>
  <c r="P133" i="52"/>
  <c r="P132" i="52"/>
  <c r="P58" i="100" s="1"/>
  <c r="P51" i="100"/>
  <c r="P42" i="100"/>
  <c r="P94" i="100" s="1"/>
  <c r="P52" i="100"/>
  <c r="P38" i="100"/>
  <c r="P90" i="100" s="1"/>
  <c r="P37" i="100"/>
  <c r="P89" i="100" s="1"/>
  <c r="P32" i="100"/>
  <c r="P33" i="100"/>
  <c r="P46" i="100"/>
  <c r="P60" i="100"/>
  <c r="P26" i="100"/>
  <c r="P53" i="100"/>
  <c r="P39" i="100"/>
  <c r="P91" i="100" s="1"/>
  <c r="Q91" i="52"/>
  <c r="Q89" i="52"/>
  <c r="Q95" i="52"/>
  <c r="Q94" i="52"/>
  <c r="Q92" i="52"/>
  <c r="Q90" i="52"/>
  <c r="Q49" i="52"/>
  <c r="Q47" i="52"/>
  <c r="Q46" i="52"/>
  <c r="Q50" i="52"/>
  <c r="Q93" i="52"/>
  <c r="Q51" i="52"/>
  <c r="Q88" i="52"/>
  <c r="Q53" i="52"/>
  <c r="Q48" i="52"/>
  <c r="Q52" i="52"/>
  <c r="Q16" i="52"/>
  <c r="Q21" i="52"/>
  <c r="Q19" i="52"/>
  <c r="Q18" i="52"/>
  <c r="Q20" i="52"/>
  <c r="Q22" i="52"/>
  <c r="Q23" i="52"/>
  <c r="Q17" i="52"/>
  <c r="Q101" i="52" s="1"/>
  <c r="Q80" i="52"/>
  <c r="Q60" i="52"/>
  <c r="Q70" i="52"/>
  <c r="Q78" i="52"/>
  <c r="Q69" i="52"/>
  <c r="Q41" i="52"/>
  <c r="Q32" i="52"/>
  <c r="Q83" i="52"/>
  <c r="Q64" i="52"/>
  <c r="Q43" i="52"/>
  <c r="Q27" i="52"/>
  <c r="Q85" i="52"/>
  <c r="Q58" i="52"/>
  <c r="Q39" i="52"/>
  <c r="Q31" i="52"/>
  <c r="Q81" i="52"/>
  <c r="Q72" i="52"/>
  <c r="Q63" i="52"/>
  <c r="Q33" i="52"/>
  <c r="Q117" i="52" s="1"/>
  <c r="Q36" i="52"/>
  <c r="Q65" i="52"/>
  <c r="Q38" i="52"/>
  <c r="Q29" i="52"/>
  <c r="Q79" i="52"/>
  <c r="Q61" i="52"/>
  <c r="Q28" i="52"/>
  <c r="Q74" i="52"/>
  <c r="Q71" i="52"/>
  <c r="Q62" i="52"/>
  <c r="Q42" i="52"/>
  <c r="Q84" i="52"/>
  <c r="Q82" i="52"/>
  <c r="Q75" i="52"/>
  <c r="Q59" i="52"/>
  <c r="Q26" i="52"/>
  <c r="Q40" i="52"/>
  <c r="Q30" i="52"/>
  <c r="Q68" i="52"/>
  <c r="Q37" i="52"/>
  <c r="Q73" i="52"/>
  <c r="R5" i="52"/>
  <c r="Q131" i="52" l="1"/>
  <c r="Q133" i="52"/>
  <c r="Q107" i="52"/>
  <c r="Q114" i="52"/>
  <c r="Q111" i="52"/>
  <c r="Q113" i="52"/>
  <c r="Q120" i="52"/>
  <c r="Q102" i="52"/>
  <c r="Q110" i="52"/>
  <c r="Q36" i="100" s="1"/>
  <c r="Q116" i="52"/>
  <c r="Q42" i="100" s="1"/>
  <c r="Q94" i="100" s="1"/>
  <c r="Q100" i="52"/>
  <c r="Q26" i="100" s="1"/>
  <c r="Q132" i="52"/>
  <c r="Q103" i="52"/>
  <c r="Q134" i="52"/>
  <c r="Q105" i="52"/>
  <c r="Q31" i="100" s="1"/>
  <c r="Q121" i="52"/>
  <c r="Q47" i="100" s="1"/>
  <c r="Q115" i="52"/>
  <c r="Q41" i="100" s="1"/>
  <c r="Q112" i="52"/>
  <c r="Q38" i="100" s="1"/>
  <c r="Q90" i="100" s="1"/>
  <c r="Q125" i="52"/>
  <c r="Q51" i="100" s="1"/>
  <c r="Q136" i="52"/>
  <c r="Q137" i="52"/>
  <c r="Q63" i="100" s="1"/>
  <c r="Q125" i="100" s="1"/>
  <c r="Q126" i="52"/>
  <c r="Q52" i="100" s="1"/>
  <c r="Q124" i="52"/>
  <c r="Q50" i="100" s="1"/>
  <c r="Q130" i="52"/>
  <c r="Q123" i="52"/>
  <c r="Q49" i="100" s="1"/>
  <c r="Q122" i="52"/>
  <c r="Q48" i="100" s="1"/>
  <c r="Q127" i="52"/>
  <c r="Q53" i="100" s="1"/>
  <c r="Q106" i="52"/>
  <c r="Q32" i="100" s="1"/>
  <c r="Q135" i="52"/>
  <c r="Q61" i="100" s="1"/>
  <c r="Q123" i="100" s="1"/>
  <c r="Q104" i="52"/>
  <c r="Q30" i="100" s="1"/>
  <c r="P88" i="100"/>
  <c r="P129" i="100"/>
  <c r="P128" i="100"/>
  <c r="P85" i="100"/>
  <c r="P105" i="100"/>
  <c r="P78" i="100"/>
  <c r="P98" i="100"/>
  <c r="P83" i="100"/>
  <c r="P103" i="100"/>
  <c r="P79" i="100"/>
  <c r="P99" i="100"/>
  <c r="P84" i="100"/>
  <c r="P104" i="100"/>
  <c r="P81" i="100"/>
  <c r="P101" i="100"/>
  <c r="P80" i="100"/>
  <c r="P100" i="100"/>
  <c r="P82" i="100"/>
  <c r="P102" i="100"/>
  <c r="P111" i="100"/>
  <c r="P114" i="100"/>
  <c r="P109" i="100"/>
  <c r="P113" i="100"/>
  <c r="P108" i="100"/>
  <c r="P112" i="100"/>
  <c r="Q40" i="100"/>
  <c r="Q92" i="100" s="1"/>
  <c r="Q39" i="100"/>
  <c r="Q91" i="100" s="1"/>
  <c r="Q29" i="100"/>
  <c r="Q56" i="100"/>
  <c r="Q43" i="100"/>
  <c r="Q28" i="100"/>
  <c r="Q33" i="100"/>
  <c r="Q46" i="100"/>
  <c r="Q59" i="100"/>
  <c r="Q121" i="100" s="1"/>
  <c r="Q27" i="100"/>
  <c r="R91" i="52"/>
  <c r="R89" i="52"/>
  <c r="R51" i="52"/>
  <c r="R46" i="52"/>
  <c r="R95" i="52"/>
  <c r="R94" i="52"/>
  <c r="R92" i="52"/>
  <c r="R90" i="52"/>
  <c r="R49" i="52"/>
  <c r="R47" i="52"/>
  <c r="R48" i="52"/>
  <c r="R88" i="52"/>
  <c r="R50" i="52"/>
  <c r="R52" i="52"/>
  <c r="R93" i="52"/>
  <c r="R53" i="52"/>
  <c r="R17" i="52"/>
  <c r="R19" i="52"/>
  <c r="R16" i="52"/>
  <c r="R21" i="52"/>
  <c r="R18" i="52"/>
  <c r="R20" i="52"/>
  <c r="R22" i="52"/>
  <c r="R23" i="52"/>
  <c r="P146" i="52"/>
  <c r="P71" i="100" s="1"/>
  <c r="P144" i="52"/>
  <c r="P69" i="100" s="1"/>
  <c r="P147" i="52"/>
  <c r="P72" i="100" s="1"/>
  <c r="P145" i="52"/>
  <c r="P70" i="100" s="1"/>
  <c r="P141" i="52"/>
  <c r="P148" i="52"/>
  <c r="P73" i="100" s="1"/>
  <c r="P143" i="52"/>
  <c r="P68" i="100" s="1"/>
  <c r="P142" i="52"/>
  <c r="P67" i="100" s="1"/>
  <c r="R80" i="52"/>
  <c r="R60" i="52"/>
  <c r="R70" i="52"/>
  <c r="R83" i="52"/>
  <c r="R64" i="52"/>
  <c r="R43" i="52"/>
  <c r="R85" i="52"/>
  <c r="R58" i="52"/>
  <c r="R39" i="52"/>
  <c r="R31" i="52"/>
  <c r="R81" i="52"/>
  <c r="R72" i="52"/>
  <c r="R63" i="52"/>
  <c r="R33" i="52"/>
  <c r="R65" i="52"/>
  <c r="R38" i="52"/>
  <c r="R29" i="52"/>
  <c r="R79" i="52"/>
  <c r="R61" i="52"/>
  <c r="R74" i="52"/>
  <c r="R36" i="52"/>
  <c r="R28" i="52"/>
  <c r="R68" i="52"/>
  <c r="R59" i="52"/>
  <c r="R40" i="52"/>
  <c r="R84" i="52"/>
  <c r="R37" i="52"/>
  <c r="R78" i="52"/>
  <c r="R69" i="52"/>
  <c r="R82" i="52"/>
  <c r="R41" i="52"/>
  <c r="R75" i="52"/>
  <c r="R42" i="52"/>
  <c r="R26" i="52"/>
  <c r="R71" i="52"/>
  <c r="R30" i="52"/>
  <c r="R114" i="52" s="1"/>
  <c r="R73" i="52"/>
  <c r="R62" i="52"/>
  <c r="R27" i="52"/>
  <c r="R32" i="52"/>
  <c r="P115" i="100"/>
  <c r="P62" i="100"/>
  <c r="P56" i="100"/>
  <c r="P63" i="100"/>
  <c r="P59" i="100"/>
  <c r="P122" i="100"/>
  <c r="P110" i="100"/>
  <c r="P120" i="100"/>
  <c r="P123" i="100"/>
  <c r="P57" i="100"/>
  <c r="S5" i="52"/>
  <c r="R122" i="52" l="1"/>
  <c r="R103" i="52"/>
  <c r="R132" i="52"/>
  <c r="R134" i="52"/>
  <c r="R110" i="52"/>
  <c r="R112" i="52"/>
  <c r="R115" i="52"/>
  <c r="R136" i="52"/>
  <c r="R62" i="100" s="1"/>
  <c r="R124" i="100" s="1"/>
  <c r="R105" i="52"/>
  <c r="R31" i="100" s="1"/>
  <c r="R126" i="52"/>
  <c r="R52" i="100" s="1"/>
  <c r="R113" i="52"/>
  <c r="R39" i="100" s="1"/>
  <c r="R91" i="100" s="1"/>
  <c r="R120" i="52"/>
  <c r="R46" i="100" s="1"/>
  <c r="R116" i="52"/>
  <c r="R125" i="52"/>
  <c r="R51" i="100" s="1"/>
  <c r="R131" i="52"/>
  <c r="R100" i="52"/>
  <c r="R101" i="52"/>
  <c r="R111" i="52"/>
  <c r="R37" i="100" s="1"/>
  <c r="R89" i="100" s="1"/>
  <c r="R130" i="52"/>
  <c r="R117" i="52"/>
  <c r="R107" i="52"/>
  <c r="R33" i="100" s="1"/>
  <c r="R127" i="52"/>
  <c r="R133" i="52"/>
  <c r="R137" i="52"/>
  <c r="S114" i="52"/>
  <c r="S115" i="52"/>
  <c r="S112" i="52"/>
  <c r="S117" i="52"/>
  <c r="S111" i="52"/>
  <c r="S116" i="52"/>
  <c r="S110" i="52"/>
  <c r="S113" i="52"/>
  <c r="R106" i="52"/>
  <c r="R32" i="100" s="1"/>
  <c r="R121" i="52"/>
  <c r="R47" i="100" s="1"/>
  <c r="R104" i="52"/>
  <c r="R30" i="100" s="1"/>
  <c r="R124" i="52"/>
  <c r="R50" i="100" s="1"/>
  <c r="R102" i="52"/>
  <c r="R28" i="100" s="1"/>
  <c r="R123" i="52"/>
  <c r="R49" i="100" s="1"/>
  <c r="R135" i="52"/>
  <c r="R61" i="100" s="1"/>
  <c r="R123" i="100" s="1"/>
  <c r="Z123" i="100" s="1"/>
  <c r="Q130" i="100"/>
  <c r="P131" i="100"/>
  <c r="Q88" i="100"/>
  <c r="Q128" i="100"/>
  <c r="Q79" i="100"/>
  <c r="Q85" i="100"/>
  <c r="Q105" i="100"/>
  <c r="Q81" i="100"/>
  <c r="Q101" i="100"/>
  <c r="Q80" i="100"/>
  <c r="Q100" i="100"/>
  <c r="Q83" i="100"/>
  <c r="Q103" i="100"/>
  <c r="Q78" i="100"/>
  <c r="Q98" i="100"/>
  <c r="Q82" i="100"/>
  <c r="Q102" i="100"/>
  <c r="Q84" i="100"/>
  <c r="Q104" i="100"/>
  <c r="Q112" i="100"/>
  <c r="Q109" i="100"/>
  <c r="Q114" i="100"/>
  <c r="Q115" i="100"/>
  <c r="Q113" i="100"/>
  <c r="Q110" i="100"/>
  <c r="Q111" i="100"/>
  <c r="R38" i="100"/>
  <c r="R90" i="100" s="1"/>
  <c r="R40" i="100"/>
  <c r="R92" i="100" s="1"/>
  <c r="Z92" i="100" s="1"/>
  <c r="R41" i="100"/>
  <c r="R93" i="100" s="1"/>
  <c r="R36" i="100"/>
  <c r="R48" i="100"/>
  <c r="R43" i="100"/>
  <c r="R95" i="100" s="1"/>
  <c r="R53" i="100"/>
  <c r="R58" i="100"/>
  <c r="R60" i="100"/>
  <c r="R122" i="100" s="1"/>
  <c r="R26" i="100"/>
  <c r="R29" i="100"/>
  <c r="R27" i="100"/>
  <c r="S91" i="52"/>
  <c r="S51" i="52"/>
  <c r="S89" i="52"/>
  <c r="S46" i="52"/>
  <c r="S94" i="52"/>
  <c r="S90" i="52"/>
  <c r="S49" i="52"/>
  <c r="S88" i="52"/>
  <c r="S95" i="52"/>
  <c r="S92" i="52"/>
  <c r="S47" i="52"/>
  <c r="S93" i="52"/>
  <c r="S48" i="52"/>
  <c r="S53" i="52"/>
  <c r="S52" i="52"/>
  <c r="S50" i="52"/>
  <c r="P66" i="100"/>
  <c r="S17" i="52"/>
  <c r="S19" i="52"/>
  <c r="S23" i="52"/>
  <c r="S21" i="52"/>
  <c r="S22" i="52"/>
  <c r="S16" i="52"/>
  <c r="S20" i="52"/>
  <c r="S18" i="52"/>
  <c r="Q142" i="52"/>
  <c r="Q67" i="100" s="1"/>
  <c r="Q37" i="100"/>
  <c r="Q89" i="100" s="1"/>
  <c r="Q144" i="52"/>
  <c r="Q69" i="100" s="1"/>
  <c r="Q143" i="52"/>
  <c r="Q68" i="100" s="1"/>
  <c r="Q148" i="52"/>
  <c r="Q73" i="100" s="1"/>
  <c r="Q145" i="52"/>
  <c r="Q70" i="100" s="1"/>
  <c r="Q147" i="52"/>
  <c r="Q72" i="100" s="1"/>
  <c r="Q141" i="52"/>
  <c r="Q66" i="100" s="1"/>
  <c r="Q146" i="52"/>
  <c r="Q71" i="100" s="1"/>
  <c r="Q57" i="100"/>
  <c r="Q119" i="100" s="1"/>
  <c r="S80" i="52"/>
  <c r="S60" i="52"/>
  <c r="S70" i="52"/>
  <c r="S85" i="52"/>
  <c r="S58" i="52"/>
  <c r="S39" i="52"/>
  <c r="S31" i="52"/>
  <c r="S81" i="52"/>
  <c r="S72" i="52"/>
  <c r="S63" i="52"/>
  <c r="S33" i="52"/>
  <c r="S65" i="52"/>
  <c r="S38" i="52"/>
  <c r="S29" i="52"/>
  <c r="S79" i="52"/>
  <c r="S61" i="52"/>
  <c r="S74" i="52"/>
  <c r="S36" i="52"/>
  <c r="S28" i="52"/>
  <c r="S68" i="52"/>
  <c r="S59" i="52"/>
  <c r="S40" i="52"/>
  <c r="S82" i="52"/>
  <c r="S73" i="52"/>
  <c r="S26" i="52"/>
  <c r="S78" i="52"/>
  <c r="S69" i="52"/>
  <c r="S41" i="52"/>
  <c r="S32" i="52"/>
  <c r="S83" i="52"/>
  <c r="S75" i="52"/>
  <c r="S42" i="52"/>
  <c r="S71" i="52"/>
  <c r="S43" i="52"/>
  <c r="S30" i="52"/>
  <c r="S27" i="52"/>
  <c r="S62" i="52"/>
  <c r="S84" i="52"/>
  <c r="S37" i="52"/>
  <c r="S121" i="52" s="1"/>
  <c r="S64" i="52"/>
  <c r="P149" i="52"/>
  <c r="Q60" i="100"/>
  <c r="Q108" i="100"/>
  <c r="Q62" i="100"/>
  <c r="Q124" i="100" s="1"/>
  <c r="Q58" i="100"/>
  <c r="P118" i="100"/>
  <c r="P125" i="100"/>
  <c r="P119" i="100"/>
  <c r="Q95" i="100"/>
  <c r="P121" i="100"/>
  <c r="Q118" i="100"/>
  <c r="Q93" i="100"/>
  <c r="P124" i="100"/>
  <c r="T5" i="52"/>
  <c r="S137" i="52" l="1"/>
  <c r="S103" i="52"/>
  <c r="S131" i="52"/>
  <c r="S133" i="52"/>
  <c r="S107" i="52"/>
  <c r="S126" i="52"/>
  <c r="S52" i="100" s="1"/>
  <c r="S130" i="52"/>
  <c r="S122" i="52"/>
  <c r="S48" i="100" s="1"/>
  <c r="S120" i="52"/>
  <c r="S132" i="52"/>
  <c r="S102" i="52"/>
  <c r="S136" i="52"/>
  <c r="T114" i="52"/>
  <c r="T115" i="52"/>
  <c r="T112" i="52"/>
  <c r="T111" i="52"/>
  <c r="T110" i="52"/>
  <c r="T117" i="52"/>
  <c r="T116" i="52"/>
  <c r="T113" i="52"/>
  <c r="S123" i="52"/>
  <c r="S49" i="100" s="1"/>
  <c r="S125" i="52"/>
  <c r="S51" i="100" s="1"/>
  <c r="S104" i="52"/>
  <c r="S30" i="100" s="1"/>
  <c r="S100" i="52"/>
  <c r="S26" i="100" s="1"/>
  <c r="S135" i="52"/>
  <c r="S106" i="52"/>
  <c r="S32" i="100" s="1"/>
  <c r="S101" i="52"/>
  <c r="S27" i="100" s="1"/>
  <c r="S127" i="52"/>
  <c r="S105" i="52"/>
  <c r="S31" i="100" s="1"/>
  <c r="S134" i="52"/>
  <c r="S60" i="100" s="1"/>
  <c r="S122" i="100" s="1"/>
  <c r="Q131" i="100"/>
  <c r="R88" i="100"/>
  <c r="Z88" i="100" s="1"/>
  <c r="Q129" i="100"/>
  <c r="R130" i="100"/>
  <c r="R128" i="100"/>
  <c r="R83" i="100"/>
  <c r="Z83" i="100" s="1"/>
  <c r="R103" i="100"/>
  <c r="Z103" i="100" s="1"/>
  <c r="R101" i="100"/>
  <c r="Z101" i="100" s="1"/>
  <c r="R85" i="100"/>
  <c r="Z85" i="100" s="1"/>
  <c r="R105" i="100"/>
  <c r="R100" i="100"/>
  <c r="Z100" i="100" s="1"/>
  <c r="R82" i="100"/>
  <c r="Z82" i="100" s="1"/>
  <c r="R102" i="100"/>
  <c r="Z102" i="100" s="1"/>
  <c r="Q99" i="100"/>
  <c r="R78" i="100"/>
  <c r="Z78" i="100" s="1"/>
  <c r="R98" i="100"/>
  <c r="R99" i="100"/>
  <c r="R84" i="100"/>
  <c r="Z84" i="100" s="1"/>
  <c r="R79" i="100"/>
  <c r="Z79" i="100" s="1"/>
  <c r="R115" i="100"/>
  <c r="Z115" i="100" s="1"/>
  <c r="R108" i="100"/>
  <c r="Z108" i="100" s="1"/>
  <c r="R81" i="100"/>
  <c r="Z81" i="100" s="1"/>
  <c r="R80" i="100"/>
  <c r="Z80" i="100" s="1"/>
  <c r="R114" i="100"/>
  <c r="Z114" i="100" s="1"/>
  <c r="S47" i="100"/>
  <c r="S50" i="100"/>
  <c r="S46" i="100"/>
  <c r="S53" i="100"/>
  <c r="S28" i="100"/>
  <c r="S59" i="100"/>
  <c r="S121" i="100" s="1"/>
  <c r="T36" i="100"/>
  <c r="S33" i="100"/>
  <c r="S29" i="100"/>
  <c r="T91" i="52"/>
  <c r="T89" i="52"/>
  <c r="T131" i="52" s="1"/>
  <c r="T51" i="52"/>
  <c r="T46" i="52"/>
  <c r="T95" i="52"/>
  <c r="T137" i="52" s="1"/>
  <c r="T94" i="52"/>
  <c r="T136" i="52" s="1"/>
  <c r="T92" i="52"/>
  <c r="T134" i="52" s="1"/>
  <c r="T90" i="52"/>
  <c r="T132" i="52" s="1"/>
  <c r="T49" i="52"/>
  <c r="T47" i="52"/>
  <c r="T93" i="52"/>
  <c r="T88" i="52"/>
  <c r="T53" i="52"/>
  <c r="T52" i="52"/>
  <c r="T50" i="52"/>
  <c r="T48" i="52"/>
  <c r="Z90" i="100"/>
  <c r="Z91" i="100"/>
  <c r="Z89" i="100"/>
  <c r="Z124" i="100"/>
  <c r="Z95" i="100"/>
  <c r="Z93" i="100"/>
  <c r="S41" i="100"/>
  <c r="S93" i="100" s="1"/>
  <c r="S39" i="100"/>
  <c r="R143" i="52"/>
  <c r="R68" i="100" s="1"/>
  <c r="S36" i="100"/>
  <c r="S40" i="100"/>
  <c r="S42" i="100"/>
  <c r="S94" i="100" s="1"/>
  <c r="S43" i="100"/>
  <c r="S95" i="100" s="1"/>
  <c r="R147" i="52"/>
  <c r="R72" i="100" s="1"/>
  <c r="T19" i="52"/>
  <c r="T17" i="52"/>
  <c r="T20" i="52"/>
  <c r="T22" i="52"/>
  <c r="T16" i="52"/>
  <c r="T21" i="52"/>
  <c r="T23" i="52"/>
  <c r="T18" i="52"/>
  <c r="T102" i="52" s="1"/>
  <c r="S37" i="100"/>
  <c r="S89" i="100" s="1"/>
  <c r="S38" i="100"/>
  <c r="R146" i="52"/>
  <c r="R71" i="100" s="1"/>
  <c r="R145" i="52"/>
  <c r="R70" i="100" s="1"/>
  <c r="R42" i="100"/>
  <c r="R94" i="100" s="1"/>
  <c r="R142" i="52"/>
  <c r="R67" i="100" s="1"/>
  <c r="R141" i="52"/>
  <c r="R66" i="100" s="1"/>
  <c r="R148" i="52"/>
  <c r="R73" i="100" s="1"/>
  <c r="R144" i="52"/>
  <c r="R69" i="100" s="1"/>
  <c r="T60" i="52"/>
  <c r="T80" i="52"/>
  <c r="T70" i="52"/>
  <c r="T81" i="52"/>
  <c r="T72" i="52"/>
  <c r="T63" i="52"/>
  <c r="T33" i="52"/>
  <c r="T65" i="52"/>
  <c r="T38" i="52"/>
  <c r="T29" i="52"/>
  <c r="T79" i="52"/>
  <c r="T61" i="52"/>
  <c r="T74" i="52"/>
  <c r="T36" i="52"/>
  <c r="T28" i="52"/>
  <c r="T68" i="52"/>
  <c r="T59" i="52"/>
  <c r="T40" i="52"/>
  <c r="T82" i="52"/>
  <c r="T73" i="52"/>
  <c r="T26" i="52"/>
  <c r="T75" i="52"/>
  <c r="T30" i="52"/>
  <c r="T83" i="52"/>
  <c r="T64" i="52"/>
  <c r="T43" i="52"/>
  <c r="T27" i="52"/>
  <c r="T85" i="52"/>
  <c r="T71" i="52"/>
  <c r="T78" i="52"/>
  <c r="T58" i="52"/>
  <c r="T31" i="52"/>
  <c r="T32" i="52"/>
  <c r="T42" i="52"/>
  <c r="T62" i="52"/>
  <c r="T37" i="52"/>
  <c r="T121" i="52" s="1"/>
  <c r="T69" i="52"/>
  <c r="T41" i="52"/>
  <c r="T84" i="52"/>
  <c r="T39" i="52"/>
  <c r="R120" i="100"/>
  <c r="R59" i="100"/>
  <c r="R111" i="100"/>
  <c r="R112" i="100"/>
  <c r="Q149" i="52"/>
  <c r="Q120" i="100"/>
  <c r="Q122" i="100"/>
  <c r="R63" i="100"/>
  <c r="R110" i="100"/>
  <c r="R113" i="100"/>
  <c r="R109" i="100"/>
  <c r="R56" i="100"/>
  <c r="R57" i="100"/>
  <c r="U5" i="52"/>
  <c r="T125" i="52" l="1"/>
  <c r="T133" i="52"/>
  <c r="T135" i="52"/>
  <c r="T106" i="52"/>
  <c r="T104" i="52"/>
  <c r="T123" i="52"/>
  <c r="T107" i="52"/>
  <c r="T124" i="52"/>
  <c r="T50" i="100" s="1"/>
  <c r="U115" i="52"/>
  <c r="U112" i="52"/>
  <c r="U117" i="52"/>
  <c r="U114" i="52"/>
  <c r="U111" i="52"/>
  <c r="U116" i="52"/>
  <c r="U113" i="52"/>
  <c r="U110" i="52"/>
  <c r="T127" i="52"/>
  <c r="T53" i="100" s="1"/>
  <c r="T120" i="52"/>
  <c r="T46" i="100" s="1"/>
  <c r="T105" i="52"/>
  <c r="T31" i="100" s="1"/>
  <c r="T100" i="52"/>
  <c r="T26" i="100" s="1"/>
  <c r="T130" i="52"/>
  <c r="T56" i="100" s="1"/>
  <c r="T126" i="52"/>
  <c r="T122" i="52"/>
  <c r="T48" i="100" s="1"/>
  <c r="T101" i="52"/>
  <c r="T27" i="100" s="1"/>
  <c r="T103" i="52"/>
  <c r="T29" i="100" s="1"/>
  <c r="R131" i="100"/>
  <c r="S88" i="100"/>
  <c r="S129" i="100"/>
  <c r="R129" i="100"/>
  <c r="S128" i="100"/>
  <c r="S130" i="100"/>
  <c r="X130" i="100" s="1"/>
  <c r="S81" i="100"/>
  <c r="S101" i="100"/>
  <c r="S80" i="100"/>
  <c r="S100" i="100"/>
  <c r="S84" i="100"/>
  <c r="S104" i="100"/>
  <c r="R104" i="100"/>
  <c r="Z104" i="100" s="1"/>
  <c r="S85" i="100"/>
  <c r="S105" i="100"/>
  <c r="S79" i="100"/>
  <c r="S99" i="100"/>
  <c r="S82" i="100"/>
  <c r="S102" i="100"/>
  <c r="S83" i="100"/>
  <c r="S103" i="100"/>
  <c r="Z99" i="100"/>
  <c r="S78" i="100"/>
  <c r="S98" i="100"/>
  <c r="S108" i="100"/>
  <c r="S114" i="100"/>
  <c r="S111" i="100"/>
  <c r="S112" i="100"/>
  <c r="S115" i="100"/>
  <c r="S113" i="100"/>
  <c r="Z105" i="100"/>
  <c r="S109" i="100"/>
  <c r="S110" i="100"/>
  <c r="Z98" i="100"/>
  <c r="T47" i="100"/>
  <c r="T57" i="100"/>
  <c r="T119" i="100" s="1"/>
  <c r="T32" i="100"/>
  <c r="T58" i="100"/>
  <c r="T60" i="100"/>
  <c r="T62" i="100"/>
  <c r="T124" i="100" s="1"/>
  <c r="T61" i="100"/>
  <c r="T123" i="100" s="1"/>
  <c r="T63" i="100"/>
  <c r="T125" i="100" s="1"/>
  <c r="T49" i="100"/>
  <c r="T33" i="100"/>
  <c r="T52" i="100"/>
  <c r="T30" i="100"/>
  <c r="T51" i="100"/>
  <c r="U95" i="52"/>
  <c r="U94" i="52"/>
  <c r="U92" i="52"/>
  <c r="U90" i="52"/>
  <c r="U49" i="52"/>
  <c r="U93" i="52"/>
  <c r="U135" i="52" s="1"/>
  <c r="U88" i="52"/>
  <c r="U53" i="52"/>
  <c r="U52" i="52"/>
  <c r="U50" i="52"/>
  <c r="U48" i="52"/>
  <c r="U91" i="52"/>
  <c r="U46" i="52"/>
  <c r="U89" i="52"/>
  <c r="U51" i="52"/>
  <c r="U47" i="52"/>
  <c r="Z122" i="100"/>
  <c r="Z111" i="100"/>
  <c r="Z94" i="100"/>
  <c r="Z109" i="100"/>
  <c r="Z113" i="100"/>
  <c r="Z120" i="100"/>
  <c r="Z110" i="100"/>
  <c r="Z112" i="100"/>
  <c r="U17" i="52"/>
  <c r="U19" i="52"/>
  <c r="U20" i="52"/>
  <c r="U18" i="52"/>
  <c r="U22" i="52"/>
  <c r="U23" i="52"/>
  <c r="U16" i="52"/>
  <c r="U21" i="52"/>
  <c r="S146" i="52"/>
  <c r="S71" i="100" s="1"/>
  <c r="S141" i="52"/>
  <c r="S66" i="100" s="1"/>
  <c r="S143" i="52"/>
  <c r="S68" i="100" s="1"/>
  <c r="S142" i="52"/>
  <c r="S67" i="100" s="1"/>
  <c r="S148" i="52"/>
  <c r="S73" i="100" s="1"/>
  <c r="S70" i="100"/>
  <c r="S147" i="52"/>
  <c r="S72" i="100" s="1"/>
  <c r="S144" i="52"/>
  <c r="S69" i="100" s="1"/>
  <c r="T39" i="100"/>
  <c r="T91" i="100" s="1"/>
  <c r="T37" i="100"/>
  <c r="T89" i="100" s="1"/>
  <c r="U60" i="52"/>
  <c r="U80" i="52"/>
  <c r="U70" i="52"/>
  <c r="U65" i="52"/>
  <c r="U38" i="52"/>
  <c r="U79" i="52"/>
  <c r="U61" i="52"/>
  <c r="U62" i="52"/>
  <c r="U74" i="52"/>
  <c r="U36" i="52"/>
  <c r="U28" i="52"/>
  <c r="U68" i="52"/>
  <c r="U59" i="52"/>
  <c r="U40" i="52"/>
  <c r="U82" i="52"/>
  <c r="U73" i="52"/>
  <c r="U26" i="52"/>
  <c r="U75" i="52"/>
  <c r="U30" i="52"/>
  <c r="U71" i="52"/>
  <c r="U42" i="52"/>
  <c r="U85" i="52"/>
  <c r="U58" i="52"/>
  <c r="U39" i="52"/>
  <c r="U31" i="52"/>
  <c r="U81" i="52"/>
  <c r="U72" i="52"/>
  <c r="U29" i="52"/>
  <c r="U84" i="52"/>
  <c r="U83" i="52"/>
  <c r="U63" i="52"/>
  <c r="U33" i="52"/>
  <c r="U32" i="52"/>
  <c r="U64" i="52"/>
  <c r="U37" i="52"/>
  <c r="U27" i="52"/>
  <c r="U78" i="52"/>
  <c r="U69" i="52"/>
  <c r="U41" i="52"/>
  <c r="U43" i="52"/>
  <c r="S91" i="100"/>
  <c r="S63" i="100"/>
  <c r="S125" i="100" s="1"/>
  <c r="S58" i="100"/>
  <c r="S61" i="100"/>
  <c r="S56" i="100"/>
  <c r="T88" i="100"/>
  <c r="R149" i="52"/>
  <c r="S57" i="100"/>
  <c r="S119" i="100" s="1"/>
  <c r="R121" i="100"/>
  <c r="S90" i="100"/>
  <c r="R118" i="100"/>
  <c r="S92" i="100"/>
  <c r="R125" i="100"/>
  <c r="S62" i="100"/>
  <c r="R119" i="100"/>
  <c r="T38" i="100"/>
  <c r="T40" i="100"/>
  <c r="T92" i="100" s="1"/>
  <c r="T42" i="100"/>
  <c r="T41" i="100"/>
  <c r="T43" i="100"/>
  <c r="V5" i="52"/>
  <c r="U104" i="52" l="1"/>
  <c r="U103" i="52"/>
  <c r="U122" i="52"/>
  <c r="U125" i="52"/>
  <c r="U51" i="100" s="1"/>
  <c r="U137" i="52"/>
  <c r="U123" i="52"/>
  <c r="U121" i="52"/>
  <c r="U47" i="100" s="1"/>
  <c r="U106" i="52"/>
  <c r="U32" i="100" s="1"/>
  <c r="U100" i="52"/>
  <c r="U26" i="100" s="1"/>
  <c r="U107" i="52"/>
  <c r="U33" i="100" s="1"/>
  <c r="V115" i="52"/>
  <c r="V112" i="52"/>
  <c r="V117" i="52"/>
  <c r="V114" i="52"/>
  <c r="V111" i="52"/>
  <c r="V116" i="52"/>
  <c r="V113" i="52"/>
  <c r="V110" i="52"/>
  <c r="U120" i="52"/>
  <c r="U46" i="100" s="1"/>
  <c r="U102" i="52"/>
  <c r="U28" i="100" s="1"/>
  <c r="U126" i="52"/>
  <c r="U130" i="52"/>
  <c r="U56" i="100" s="1"/>
  <c r="U101" i="52"/>
  <c r="U27" i="100" s="1"/>
  <c r="U131" i="52"/>
  <c r="U57" i="100" s="1"/>
  <c r="U119" i="100" s="1"/>
  <c r="U127" i="52"/>
  <c r="U53" i="100" s="1"/>
  <c r="U133" i="52"/>
  <c r="U59" i="100" s="1"/>
  <c r="U121" i="100" s="1"/>
  <c r="U134" i="52"/>
  <c r="U132" i="52"/>
  <c r="U124" i="52"/>
  <c r="U50" i="100" s="1"/>
  <c r="U105" i="52"/>
  <c r="U31" i="100" s="1"/>
  <c r="U136" i="52"/>
  <c r="U62" i="100" s="1"/>
  <c r="U124" i="100" s="1"/>
  <c r="T129" i="100"/>
  <c r="T130" i="100"/>
  <c r="S131" i="100"/>
  <c r="T78" i="100"/>
  <c r="T98" i="100"/>
  <c r="T83" i="100"/>
  <c r="T103" i="100"/>
  <c r="T79" i="100"/>
  <c r="T99" i="100"/>
  <c r="T82" i="100"/>
  <c r="T102" i="100"/>
  <c r="T85" i="100"/>
  <c r="T105" i="100"/>
  <c r="T81" i="100"/>
  <c r="T101" i="100"/>
  <c r="T84" i="100"/>
  <c r="T104" i="100"/>
  <c r="T111" i="100"/>
  <c r="T115" i="100"/>
  <c r="T110" i="100"/>
  <c r="T114" i="100"/>
  <c r="T113" i="100"/>
  <c r="U63" i="100"/>
  <c r="U125" i="100" s="1"/>
  <c r="U49" i="100"/>
  <c r="U30" i="100"/>
  <c r="U48" i="100"/>
  <c r="U29" i="100"/>
  <c r="U52" i="100"/>
  <c r="V95" i="52"/>
  <c r="V94" i="52"/>
  <c r="V92" i="52"/>
  <c r="V90" i="52"/>
  <c r="V49" i="52"/>
  <c r="V47" i="52"/>
  <c r="V93" i="52"/>
  <c r="V88" i="52"/>
  <c r="V53" i="52"/>
  <c r="V52" i="52"/>
  <c r="V50" i="52"/>
  <c r="V48" i="52"/>
  <c r="V89" i="52"/>
  <c r="V51" i="52"/>
  <c r="V46" i="52"/>
  <c r="V91" i="52"/>
  <c r="Z119" i="100"/>
  <c r="Z125" i="100"/>
  <c r="Z121" i="100"/>
  <c r="Z118" i="100"/>
  <c r="U42" i="100"/>
  <c r="U94" i="100" s="1"/>
  <c r="V18" i="52"/>
  <c r="V20" i="52"/>
  <c r="V22" i="52"/>
  <c r="V23" i="52"/>
  <c r="V17" i="52"/>
  <c r="V19" i="52"/>
  <c r="V21" i="52"/>
  <c r="V16" i="52"/>
  <c r="T141" i="52"/>
  <c r="T66" i="100" s="1"/>
  <c r="T142" i="52"/>
  <c r="T67" i="100" s="1"/>
  <c r="T146" i="52"/>
  <c r="T71" i="100" s="1"/>
  <c r="T144" i="52"/>
  <c r="T69" i="100" s="1"/>
  <c r="T143" i="52"/>
  <c r="T68" i="100" s="1"/>
  <c r="T145" i="52"/>
  <c r="T70" i="100" s="1"/>
  <c r="T148" i="52"/>
  <c r="T73" i="100" s="1"/>
  <c r="T147" i="52"/>
  <c r="T72" i="100" s="1"/>
  <c r="U38" i="100"/>
  <c r="U90" i="100" s="1"/>
  <c r="U37" i="100"/>
  <c r="U89" i="100" s="1"/>
  <c r="U40" i="100"/>
  <c r="U92" i="100" s="1"/>
  <c r="U36" i="100"/>
  <c r="U39" i="100"/>
  <c r="U91" i="100" s="1"/>
  <c r="U41" i="100"/>
  <c r="U93" i="100" s="1"/>
  <c r="V60" i="52"/>
  <c r="X60" i="52" s="1"/>
  <c r="V70" i="52"/>
  <c r="X70" i="52" s="1"/>
  <c r="V80" i="52"/>
  <c r="X80" i="52" s="1"/>
  <c r="V79" i="52"/>
  <c r="X79" i="52" s="1"/>
  <c r="V61" i="52"/>
  <c r="X61" i="52" s="1"/>
  <c r="V74" i="52"/>
  <c r="X74" i="52" s="1"/>
  <c r="V36" i="52"/>
  <c r="V28" i="52"/>
  <c r="V68" i="52"/>
  <c r="X68" i="52" s="1"/>
  <c r="V59" i="52"/>
  <c r="X59" i="52" s="1"/>
  <c r="V40" i="52"/>
  <c r="V82" i="52"/>
  <c r="X82" i="52" s="1"/>
  <c r="V73" i="52"/>
  <c r="X73" i="52" s="1"/>
  <c r="V26" i="52"/>
  <c r="V75" i="52"/>
  <c r="X75" i="52" s="1"/>
  <c r="V30" i="52"/>
  <c r="V71" i="52"/>
  <c r="X71" i="52" s="1"/>
  <c r="V62" i="52"/>
  <c r="X62" i="52" s="1"/>
  <c r="V42" i="52"/>
  <c r="V84" i="52"/>
  <c r="X84" i="52" s="1"/>
  <c r="V37" i="52"/>
  <c r="V81" i="52"/>
  <c r="X81" i="52" s="1"/>
  <c r="V72" i="52"/>
  <c r="X72" i="52" s="1"/>
  <c r="V63" i="52"/>
  <c r="X63" i="52" s="1"/>
  <c r="V33" i="52"/>
  <c r="V65" i="52"/>
  <c r="X65" i="52" s="1"/>
  <c r="V58" i="52"/>
  <c r="X58" i="52" s="1"/>
  <c r="V31" i="52"/>
  <c r="V39" i="52"/>
  <c r="V85" i="52"/>
  <c r="X85" i="52" s="1"/>
  <c r="V38" i="52"/>
  <c r="V27" i="52"/>
  <c r="V78" i="52"/>
  <c r="X78" i="52" s="1"/>
  <c r="V29" i="52"/>
  <c r="V32" i="52"/>
  <c r="V64" i="52"/>
  <c r="X64" i="52" s="1"/>
  <c r="V69" i="52"/>
  <c r="X69" i="52" s="1"/>
  <c r="V41" i="52"/>
  <c r="V43" i="52"/>
  <c r="V83" i="52"/>
  <c r="X83" i="52" s="1"/>
  <c r="T120" i="100"/>
  <c r="T90" i="100"/>
  <c r="T28" i="100"/>
  <c r="T100" i="100" s="1"/>
  <c r="T93" i="100"/>
  <c r="T118" i="100"/>
  <c r="T109" i="100"/>
  <c r="S149" i="52"/>
  <c r="T94" i="100"/>
  <c r="S124" i="100"/>
  <c r="T122" i="100"/>
  <c r="S118" i="100"/>
  <c r="T112" i="100"/>
  <c r="T95" i="100"/>
  <c r="T108" i="100"/>
  <c r="S120" i="100"/>
  <c r="T59" i="100"/>
  <c r="T131" i="100" s="1"/>
  <c r="S123" i="100"/>
  <c r="U43" i="100"/>
  <c r="U95" i="100" s="1"/>
  <c r="AL109" i="88"/>
  <c r="AM108" i="88"/>
  <c r="AL108" i="88"/>
  <c r="U108" i="88"/>
  <c r="AK105" i="88"/>
  <c r="AK106" i="88" s="1"/>
  <c r="AJ105" i="88"/>
  <c r="AJ106" i="88" s="1"/>
  <c r="AI105" i="88"/>
  <c r="AI106" i="88" s="1"/>
  <c r="AH105" i="88"/>
  <c r="AH106" i="88" s="1"/>
  <c r="AG105" i="88"/>
  <c r="AF105" i="88"/>
  <c r="AF109" i="88" s="1"/>
  <c r="AE105" i="88"/>
  <c r="AE109" i="88" s="1"/>
  <c r="AD105" i="88"/>
  <c r="AD109" i="88" s="1"/>
  <c r="S105" i="88"/>
  <c r="S109" i="88" s="1"/>
  <c r="R105" i="88"/>
  <c r="R109" i="88" s="1"/>
  <c r="Q105" i="88"/>
  <c r="P105" i="88"/>
  <c r="P106" i="88" s="1"/>
  <c r="O105" i="88"/>
  <c r="O106" i="88" s="1"/>
  <c r="N105" i="88"/>
  <c r="N106" i="88" s="1"/>
  <c r="M105" i="88"/>
  <c r="M106" i="88" s="1"/>
  <c r="L105" i="88"/>
  <c r="L109" i="88" s="1"/>
  <c r="AM104" i="88"/>
  <c r="U104" i="88"/>
  <c r="AM103" i="88"/>
  <c r="U103" i="88"/>
  <c r="AM102" i="88"/>
  <c r="U102" i="88"/>
  <c r="AM101" i="88"/>
  <c r="U101" i="88"/>
  <c r="AM100" i="88"/>
  <c r="U100" i="88"/>
  <c r="AM99" i="88"/>
  <c r="U99" i="88"/>
  <c r="AM98" i="88"/>
  <c r="U98" i="88"/>
  <c r="AM97" i="88"/>
  <c r="U97" i="88"/>
  <c r="AM96" i="88"/>
  <c r="U96" i="88"/>
  <c r="AM95" i="88"/>
  <c r="U95" i="88"/>
  <c r="AM94" i="88"/>
  <c r="U94" i="88"/>
  <c r="AM93" i="88"/>
  <c r="U93" i="88"/>
  <c r="AM92" i="88"/>
  <c r="U92" i="88"/>
  <c r="AM91" i="88"/>
  <c r="U91" i="88"/>
  <c r="AM90" i="88"/>
  <c r="U90" i="88"/>
  <c r="AM89" i="88"/>
  <c r="U89" i="88"/>
  <c r="AM88" i="88"/>
  <c r="U88" i="88"/>
  <c r="AM87" i="88"/>
  <c r="U87" i="88"/>
  <c r="AM86" i="88"/>
  <c r="U86" i="88"/>
  <c r="AM85" i="88"/>
  <c r="U85" i="88"/>
  <c r="AK77" i="88"/>
  <c r="AJ77" i="88"/>
  <c r="AI77" i="88"/>
  <c r="AH77" i="88"/>
  <c r="AG77" i="88"/>
  <c r="AF77" i="88"/>
  <c r="AE77" i="88"/>
  <c r="AD77" i="88"/>
  <c r="S77" i="88"/>
  <c r="R77" i="88"/>
  <c r="Q77" i="88"/>
  <c r="P77" i="88"/>
  <c r="O77" i="88"/>
  <c r="N77" i="88"/>
  <c r="M77" i="88"/>
  <c r="L77" i="88"/>
  <c r="AM76" i="88"/>
  <c r="U76" i="88"/>
  <c r="AM75" i="88"/>
  <c r="U75" i="88"/>
  <c r="AK74" i="88"/>
  <c r="AJ74" i="88"/>
  <c r="AI74" i="88"/>
  <c r="AH74" i="88"/>
  <c r="AG74" i="88"/>
  <c r="AF74" i="88"/>
  <c r="AE74" i="88"/>
  <c r="AD74" i="88"/>
  <c r="S74" i="88"/>
  <c r="R74" i="88"/>
  <c r="Q74" i="88"/>
  <c r="P74" i="88"/>
  <c r="O74" i="88"/>
  <c r="N74" i="88"/>
  <c r="M74" i="88"/>
  <c r="L74" i="88"/>
  <c r="AM73" i="88"/>
  <c r="U73" i="88"/>
  <c r="AM72" i="88"/>
  <c r="U72" i="88"/>
  <c r="AK67" i="88"/>
  <c r="AJ67" i="88"/>
  <c r="AI67" i="88"/>
  <c r="AH67" i="88"/>
  <c r="AG67" i="88"/>
  <c r="AF67" i="88"/>
  <c r="AE67" i="88"/>
  <c r="AD67" i="88"/>
  <c r="S67" i="88"/>
  <c r="S68" i="88" s="1"/>
  <c r="R67" i="88"/>
  <c r="R68" i="88" s="1"/>
  <c r="Q67" i="88"/>
  <c r="Q68" i="88" s="1"/>
  <c r="P67" i="88"/>
  <c r="P68" i="88" s="1"/>
  <c r="O67" i="88"/>
  <c r="O68" i="88" s="1"/>
  <c r="N67" i="88"/>
  <c r="N68" i="88" s="1"/>
  <c r="M67" i="88"/>
  <c r="M68" i="88" s="1"/>
  <c r="L67" i="88"/>
  <c r="L68" i="88" s="1"/>
  <c r="AM66" i="88"/>
  <c r="U66" i="88"/>
  <c r="AM65" i="88"/>
  <c r="U65" i="88"/>
  <c r="AM61" i="88"/>
  <c r="AM60" i="88"/>
  <c r="S56" i="88"/>
  <c r="R56" i="88"/>
  <c r="Q56" i="88"/>
  <c r="P56" i="88"/>
  <c r="O56" i="88"/>
  <c r="N56" i="88"/>
  <c r="M56" i="88"/>
  <c r="L56" i="88"/>
  <c r="K56" i="88"/>
  <c r="J56" i="88"/>
  <c r="I56" i="88"/>
  <c r="H56" i="88"/>
  <c r="G56" i="88"/>
  <c r="S55" i="88"/>
  <c r="R55" i="88"/>
  <c r="Q55" i="88"/>
  <c r="P55" i="88"/>
  <c r="O55" i="88"/>
  <c r="N55" i="88"/>
  <c r="M55" i="88"/>
  <c r="L55" i="88"/>
  <c r="K55" i="88"/>
  <c r="J55" i="88"/>
  <c r="I55" i="88"/>
  <c r="H55" i="88"/>
  <c r="G55" i="88"/>
  <c r="S51" i="88"/>
  <c r="R51" i="88"/>
  <c r="Q51" i="88"/>
  <c r="P51" i="88"/>
  <c r="O51" i="88"/>
  <c r="N51" i="88"/>
  <c r="M51" i="88"/>
  <c r="L51" i="88"/>
  <c r="K51" i="88"/>
  <c r="J51" i="88"/>
  <c r="I51" i="88"/>
  <c r="H51" i="88"/>
  <c r="G51" i="88"/>
  <c r="S50" i="88"/>
  <c r="R50" i="88"/>
  <c r="Q50" i="88"/>
  <c r="P50" i="88"/>
  <c r="O50" i="88"/>
  <c r="N50" i="88"/>
  <c r="M50" i="88"/>
  <c r="L50" i="88"/>
  <c r="K50" i="88"/>
  <c r="J50" i="88"/>
  <c r="I50" i="88"/>
  <c r="H50" i="88"/>
  <c r="G50" i="88"/>
  <c r="S46" i="88"/>
  <c r="R46" i="88"/>
  <c r="Q46" i="88"/>
  <c r="P46" i="88"/>
  <c r="O46" i="88"/>
  <c r="N46" i="88"/>
  <c r="M46" i="88"/>
  <c r="L46" i="88"/>
  <c r="K46" i="88"/>
  <c r="J46" i="88"/>
  <c r="I46" i="88"/>
  <c r="H46" i="88"/>
  <c r="G46" i="88"/>
  <c r="U45" i="88"/>
  <c r="T45" i="88"/>
  <c r="U44" i="88"/>
  <c r="T44" i="88"/>
  <c r="U43" i="88"/>
  <c r="T43" i="88"/>
  <c r="S40" i="88"/>
  <c r="R40" i="88"/>
  <c r="Q40" i="88"/>
  <c r="P40" i="88"/>
  <c r="O40" i="88"/>
  <c r="N40" i="88"/>
  <c r="M40" i="88"/>
  <c r="L40" i="88"/>
  <c r="K40" i="88"/>
  <c r="J40" i="88"/>
  <c r="I40" i="88"/>
  <c r="H40" i="88"/>
  <c r="G40" i="88"/>
  <c r="U39" i="88"/>
  <c r="T39" i="88"/>
  <c r="U38" i="88"/>
  <c r="T38" i="88"/>
  <c r="U37" i="88"/>
  <c r="T37" i="88"/>
  <c r="S32" i="88"/>
  <c r="R32" i="88"/>
  <c r="Q32" i="88"/>
  <c r="P32" i="88"/>
  <c r="O32" i="88"/>
  <c r="N32" i="88"/>
  <c r="M32" i="88"/>
  <c r="L32" i="88"/>
  <c r="K32" i="88"/>
  <c r="J32" i="88"/>
  <c r="I32" i="88"/>
  <c r="H32" i="88"/>
  <c r="G32" i="88"/>
  <c r="U31" i="88"/>
  <c r="T31" i="88"/>
  <c r="U30" i="88"/>
  <c r="T30" i="88"/>
  <c r="S29" i="88"/>
  <c r="R29" i="88"/>
  <c r="Q29" i="88"/>
  <c r="P29" i="88"/>
  <c r="O29" i="88"/>
  <c r="N29" i="88"/>
  <c r="M29" i="88"/>
  <c r="L29" i="88"/>
  <c r="K29" i="88"/>
  <c r="J29" i="88"/>
  <c r="I29" i="88"/>
  <c r="H29" i="88"/>
  <c r="G29" i="88"/>
  <c r="U28" i="88"/>
  <c r="T28" i="88"/>
  <c r="U27" i="88"/>
  <c r="T27" i="88"/>
  <c r="AK26" i="88"/>
  <c r="AJ26" i="88"/>
  <c r="AI26" i="88"/>
  <c r="AH26" i="88"/>
  <c r="AG26" i="88"/>
  <c r="AF26" i="88"/>
  <c r="AE26" i="88"/>
  <c r="AD26" i="88"/>
  <c r="AC26" i="88"/>
  <c r="AB26" i="88"/>
  <c r="AA26" i="88"/>
  <c r="Z26" i="88"/>
  <c r="Y26" i="88"/>
  <c r="S26" i="88"/>
  <c r="R26" i="88"/>
  <c r="Q26" i="88"/>
  <c r="P26" i="88"/>
  <c r="O26" i="88"/>
  <c r="N26" i="88"/>
  <c r="M26" i="88"/>
  <c r="L26" i="88"/>
  <c r="K26" i="88"/>
  <c r="J26" i="88"/>
  <c r="I26" i="88"/>
  <c r="H26" i="88"/>
  <c r="G26" i="88"/>
  <c r="AM25" i="88"/>
  <c r="AL25" i="88"/>
  <c r="U25" i="88"/>
  <c r="T25" i="88"/>
  <c r="AM24" i="88"/>
  <c r="AL24" i="88"/>
  <c r="U24" i="88"/>
  <c r="T24" i="88"/>
  <c r="AK23" i="88"/>
  <c r="AJ23" i="88"/>
  <c r="AI23" i="88"/>
  <c r="AH23" i="88"/>
  <c r="AG23" i="88"/>
  <c r="AF23" i="88"/>
  <c r="AE23" i="88"/>
  <c r="AD23" i="88"/>
  <c r="AC23" i="88"/>
  <c r="AB23" i="88"/>
  <c r="AA23" i="88"/>
  <c r="Z23" i="88"/>
  <c r="Y23" i="88"/>
  <c r="S23" i="88"/>
  <c r="R23" i="88"/>
  <c r="Q23" i="88"/>
  <c r="P23" i="88"/>
  <c r="O23" i="88"/>
  <c r="N23" i="88"/>
  <c r="M23" i="88"/>
  <c r="L23" i="88"/>
  <c r="K23" i="88"/>
  <c r="J23" i="88"/>
  <c r="I23" i="88"/>
  <c r="H23" i="88"/>
  <c r="G23" i="88"/>
  <c r="AM22" i="88"/>
  <c r="AL22" i="88"/>
  <c r="U22" i="88"/>
  <c r="T22" i="88"/>
  <c r="AM21" i="88"/>
  <c r="AL21" i="88"/>
  <c r="U21" i="88"/>
  <c r="T21" i="88"/>
  <c r="AK20" i="88"/>
  <c r="AJ20" i="88"/>
  <c r="AI20" i="88"/>
  <c r="AH20" i="88"/>
  <c r="AG20" i="88"/>
  <c r="AF20" i="88"/>
  <c r="AE20" i="88"/>
  <c r="AD20" i="88"/>
  <c r="S20" i="88"/>
  <c r="R20" i="88"/>
  <c r="Q20" i="88"/>
  <c r="P20" i="88"/>
  <c r="O20" i="88"/>
  <c r="N20" i="88"/>
  <c r="M20" i="88"/>
  <c r="L20" i="88"/>
  <c r="K20" i="88"/>
  <c r="J20" i="88"/>
  <c r="I20" i="88"/>
  <c r="H20" i="88"/>
  <c r="G20" i="88"/>
  <c r="AM19" i="88"/>
  <c r="U19" i="88"/>
  <c r="T19" i="88"/>
  <c r="AM18" i="88"/>
  <c r="U18" i="88"/>
  <c r="T18" i="88"/>
  <c r="AK17" i="88"/>
  <c r="AJ17" i="88"/>
  <c r="AI17" i="88"/>
  <c r="AH17" i="88"/>
  <c r="AG17" i="88"/>
  <c r="AF17" i="88"/>
  <c r="AE17" i="88"/>
  <c r="AD17" i="88"/>
  <c r="AC17" i="88"/>
  <c r="AB17" i="88"/>
  <c r="AA17" i="88"/>
  <c r="Z17" i="88"/>
  <c r="Y17" i="88"/>
  <c r="S17" i="88"/>
  <c r="R17" i="88"/>
  <c r="Q17" i="88"/>
  <c r="P17" i="88"/>
  <c r="O17" i="88"/>
  <c r="N17" i="88"/>
  <c r="M17" i="88"/>
  <c r="L17" i="88"/>
  <c r="K17" i="88"/>
  <c r="J17" i="88"/>
  <c r="I17" i="88"/>
  <c r="H17" i="88"/>
  <c r="G17" i="88"/>
  <c r="AM16" i="88"/>
  <c r="AL16" i="88"/>
  <c r="U16" i="88"/>
  <c r="T16" i="88"/>
  <c r="AM15" i="88"/>
  <c r="AL15" i="88"/>
  <c r="U15" i="88"/>
  <c r="T15" i="88"/>
  <c r="AK14" i="88"/>
  <c r="AJ14" i="88"/>
  <c r="AI14" i="88"/>
  <c r="AH14" i="88"/>
  <c r="AG14" i="88"/>
  <c r="AF14" i="88"/>
  <c r="AE14" i="88"/>
  <c r="AD14" i="88"/>
  <c r="S14" i="88"/>
  <c r="R14" i="88"/>
  <c r="Q14" i="88"/>
  <c r="P14" i="88"/>
  <c r="O14" i="88"/>
  <c r="N14" i="88"/>
  <c r="M14" i="88"/>
  <c r="L14" i="88"/>
  <c r="AM13" i="88"/>
  <c r="U13" i="88"/>
  <c r="AM12" i="88"/>
  <c r="U12" i="88"/>
  <c r="AK11" i="88"/>
  <c r="AJ11" i="88"/>
  <c r="AI11" i="88"/>
  <c r="AH11" i="88"/>
  <c r="AG11" i="88"/>
  <c r="AF11" i="88"/>
  <c r="AE11" i="88"/>
  <c r="AD11" i="88"/>
  <c r="AC11" i="88"/>
  <c r="AB11" i="88"/>
  <c r="AA11" i="88"/>
  <c r="Z11" i="88"/>
  <c r="Y11" i="88"/>
  <c r="S11" i="88"/>
  <c r="R11" i="88"/>
  <c r="Q11" i="88"/>
  <c r="P11" i="88"/>
  <c r="O11" i="88"/>
  <c r="N11" i="88"/>
  <c r="M11" i="88"/>
  <c r="L11" i="88"/>
  <c r="K11" i="88"/>
  <c r="J11" i="88"/>
  <c r="I11" i="88"/>
  <c r="H11" i="88"/>
  <c r="G11" i="88"/>
  <c r="AM10" i="88"/>
  <c r="AL10" i="88"/>
  <c r="U10" i="88"/>
  <c r="T10" i="88"/>
  <c r="AM9" i="88"/>
  <c r="AL9" i="88"/>
  <c r="U9" i="88"/>
  <c r="T9" i="88"/>
  <c r="A1" i="88"/>
  <c r="AL109" i="87"/>
  <c r="AM108" i="87"/>
  <c r="AL108" i="87"/>
  <c r="U108" i="87"/>
  <c r="AK105" i="87"/>
  <c r="AJ105" i="87"/>
  <c r="AJ106" i="87" s="1"/>
  <c r="AI105" i="87"/>
  <c r="AI106" i="87" s="1"/>
  <c r="AH105" i="87"/>
  <c r="AH106" i="87" s="1"/>
  <c r="AG105" i="87"/>
  <c r="AG106" i="87" s="1"/>
  <c r="AF105" i="87"/>
  <c r="AF109" i="87" s="1"/>
  <c r="AE105" i="87"/>
  <c r="AE109" i="87" s="1"/>
  <c r="AD105" i="87"/>
  <c r="AD109" i="87" s="1"/>
  <c r="S105" i="87"/>
  <c r="R105" i="87"/>
  <c r="R109" i="87" s="1"/>
  <c r="Q105" i="87"/>
  <c r="Q109" i="87" s="1"/>
  <c r="P105" i="87"/>
  <c r="P106" i="87" s="1"/>
  <c r="O105" i="87"/>
  <c r="O106" i="87" s="1"/>
  <c r="N105" i="87"/>
  <c r="N106" i="87" s="1"/>
  <c r="M105" i="87"/>
  <c r="M106" i="87" s="1"/>
  <c r="L105" i="87"/>
  <c r="AM104" i="87"/>
  <c r="U104" i="87"/>
  <c r="AM103" i="87"/>
  <c r="U103" i="87"/>
  <c r="AM102" i="87"/>
  <c r="U102" i="87"/>
  <c r="AM101" i="87"/>
  <c r="U101" i="87"/>
  <c r="AM100" i="87"/>
  <c r="U100" i="87"/>
  <c r="AM99" i="87"/>
  <c r="U99" i="87"/>
  <c r="AM98" i="87"/>
  <c r="U98" i="87"/>
  <c r="AM97" i="87"/>
  <c r="U97" i="87"/>
  <c r="AM96" i="87"/>
  <c r="U96" i="87"/>
  <c r="AM95" i="87"/>
  <c r="U95" i="87"/>
  <c r="AM94" i="87"/>
  <c r="U94" i="87"/>
  <c r="AM93" i="87"/>
  <c r="U93" i="87"/>
  <c r="AM92" i="87"/>
  <c r="U92" i="87"/>
  <c r="AM91" i="87"/>
  <c r="U91" i="87"/>
  <c r="AM90" i="87"/>
  <c r="U90" i="87"/>
  <c r="AM89" i="87"/>
  <c r="U89" i="87"/>
  <c r="AM88" i="87"/>
  <c r="U88" i="87"/>
  <c r="AM87" i="87"/>
  <c r="U87" i="87"/>
  <c r="AM86" i="87"/>
  <c r="U86" i="87"/>
  <c r="AM85" i="87"/>
  <c r="U85" i="87"/>
  <c r="AK77" i="87"/>
  <c r="AJ77" i="87"/>
  <c r="AI77" i="87"/>
  <c r="AH77" i="87"/>
  <c r="AG77" i="87"/>
  <c r="AF77" i="87"/>
  <c r="AE77" i="87"/>
  <c r="AD77" i="87"/>
  <c r="S77" i="87"/>
  <c r="R77" i="87"/>
  <c r="Q77" i="87"/>
  <c r="P77" i="87"/>
  <c r="O77" i="87"/>
  <c r="N77" i="87"/>
  <c r="M77" i="87"/>
  <c r="L77" i="87"/>
  <c r="AM76" i="87"/>
  <c r="U76" i="87"/>
  <c r="AM75" i="87"/>
  <c r="U75" i="87"/>
  <c r="AK74" i="87"/>
  <c r="AJ74" i="87"/>
  <c r="AI74" i="87"/>
  <c r="AH74" i="87"/>
  <c r="AG74" i="87"/>
  <c r="AF74" i="87"/>
  <c r="AE74" i="87"/>
  <c r="AD74" i="87"/>
  <c r="S74" i="87"/>
  <c r="R74" i="87"/>
  <c r="Q74" i="87"/>
  <c r="P74" i="87"/>
  <c r="O74" i="87"/>
  <c r="N74" i="87"/>
  <c r="M74" i="87"/>
  <c r="L74" i="87"/>
  <c r="AM73" i="87"/>
  <c r="U73" i="87"/>
  <c r="AM72" i="87"/>
  <c r="U72" i="87"/>
  <c r="AK67" i="87"/>
  <c r="AJ67" i="87"/>
  <c r="AI67" i="87"/>
  <c r="AH67" i="87"/>
  <c r="AG67" i="87"/>
  <c r="AF67" i="87"/>
  <c r="AE67" i="87"/>
  <c r="AD67" i="87"/>
  <c r="S67" i="87"/>
  <c r="S68" i="87" s="1"/>
  <c r="R67" i="87"/>
  <c r="R68" i="87" s="1"/>
  <c r="Q67" i="87"/>
  <c r="Q68" i="87" s="1"/>
  <c r="P67" i="87"/>
  <c r="P68" i="87" s="1"/>
  <c r="O67" i="87"/>
  <c r="O68" i="87" s="1"/>
  <c r="N67" i="87"/>
  <c r="N68" i="87" s="1"/>
  <c r="M67" i="87"/>
  <c r="M68" i="87" s="1"/>
  <c r="L67" i="87"/>
  <c r="L68" i="87" s="1"/>
  <c r="AM66" i="87"/>
  <c r="U66" i="87"/>
  <c r="AM65" i="87"/>
  <c r="U65" i="87"/>
  <c r="AM61" i="87"/>
  <c r="AM60" i="87"/>
  <c r="S56" i="87"/>
  <c r="R56" i="87"/>
  <c r="Q56" i="87"/>
  <c r="P56" i="87"/>
  <c r="O56" i="87"/>
  <c r="N56" i="87"/>
  <c r="M56" i="87"/>
  <c r="L56" i="87"/>
  <c r="K56" i="87"/>
  <c r="J56" i="87"/>
  <c r="I56" i="87"/>
  <c r="H56" i="87"/>
  <c r="G56" i="87"/>
  <c r="S55" i="87"/>
  <c r="R55" i="87"/>
  <c r="Q55" i="87"/>
  <c r="P55" i="87"/>
  <c r="O55" i="87"/>
  <c r="N55" i="87"/>
  <c r="M55" i="87"/>
  <c r="L55" i="87"/>
  <c r="K55" i="87"/>
  <c r="J55" i="87"/>
  <c r="I55" i="87"/>
  <c r="H55" i="87"/>
  <c r="G55" i="87"/>
  <c r="S51" i="87"/>
  <c r="R51" i="87"/>
  <c r="Q51" i="87"/>
  <c r="P51" i="87"/>
  <c r="O51" i="87"/>
  <c r="N51" i="87"/>
  <c r="M51" i="87"/>
  <c r="L51" i="87"/>
  <c r="K51" i="87"/>
  <c r="J51" i="87"/>
  <c r="I51" i="87"/>
  <c r="H51" i="87"/>
  <c r="G51" i="87"/>
  <c r="S50" i="87"/>
  <c r="R50" i="87"/>
  <c r="Q50" i="87"/>
  <c r="P50" i="87"/>
  <c r="O50" i="87"/>
  <c r="N50" i="87"/>
  <c r="M50" i="87"/>
  <c r="L50" i="87"/>
  <c r="K50" i="87"/>
  <c r="J50" i="87"/>
  <c r="I50" i="87"/>
  <c r="H50" i="87"/>
  <c r="G50" i="87"/>
  <c r="S46" i="87"/>
  <c r="R46" i="87"/>
  <c r="Q46" i="87"/>
  <c r="P46" i="87"/>
  <c r="O46" i="87"/>
  <c r="N46" i="87"/>
  <c r="M46" i="87"/>
  <c r="L46" i="87"/>
  <c r="K46" i="87"/>
  <c r="J46" i="87"/>
  <c r="I46" i="87"/>
  <c r="H46" i="87"/>
  <c r="G46" i="87"/>
  <c r="U45" i="87"/>
  <c r="T45" i="87"/>
  <c r="U44" i="87"/>
  <c r="T44" i="87"/>
  <c r="U43" i="87"/>
  <c r="T43" i="87"/>
  <c r="S40" i="87"/>
  <c r="R40" i="87"/>
  <c r="Q40" i="87"/>
  <c r="P40" i="87"/>
  <c r="O40" i="87"/>
  <c r="N40" i="87"/>
  <c r="M40" i="87"/>
  <c r="L40" i="87"/>
  <c r="K40" i="87"/>
  <c r="J40" i="87"/>
  <c r="I40" i="87"/>
  <c r="H40" i="87"/>
  <c r="G40" i="87"/>
  <c r="U39" i="87"/>
  <c r="T39" i="87"/>
  <c r="U38" i="87"/>
  <c r="T38" i="87"/>
  <c r="U37" i="87"/>
  <c r="T37" i="87"/>
  <c r="S32" i="87"/>
  <c r="R32" i="87"/>
  <c r="Q32" i="87"/>
  <c r="P32" i="87"/>
  <c r="O32" i="87"/>
  <c r="N32" i="87"/>
  <c r="M32" i="87"/>
  <c r="L32" i="87"/>
  <c r="K32" i="87"/>
  <c r="J32" i="87"/>
  <c r="I32" i="87"/>
  <c r="H32" i="87"/>
  <c r="G32" i="87"/>
  <c r="U31" i="87"/>
  <c r="T31" i="87"/>
  <c r="U30" i="87"/>
  <c r="T30" i="87"/>
  <c r="S29" i="87"/>
  <c r="R29" i="87"/>
  <c r="Q29" i="87"/>
  <c r="P29" i="87"/>
  <c r="O29" i="87"/>
  <c r="N29" i="87"/>
  <c r="M29" i="87"/>
  <c r="L29" i="87"/>
  <c r="K29" i="87"/>
  <c r="J29" i="87"/>
  <c r="I29" i="87"/>
  <c r="H29" i="87"/>
  <c r="G29" i="87"/>
  <c r="U28" i="87"/>
  <c r="T28" i="87"/>
  <c r="U27" i="87"/>
  <c r="T27" i="87"/>
  <c r="AK26" i="87"/>
  <c r="AJ26" i="87"/>
  <c r="AI26" i="87"/>
  <c r="AH26" i="87"/>
  <c r="AG26" i="87"/>
  <c r="AF26" i="87"/>
  <c r="AE26" i="87"/>
  <c r="AD26" i="87"/>
  <c r="AC26" i="87"/>
  <c r="AB26" i="87"/>
  <c r="AA26" i="87"/>
  <c r="Z26" i="87"/>
  <c r="Y26" i="87"/>
  <c r="S26" i="87"/>
  <c r="R26" i="87"/>
  <c r="Q26" i="87"/>
  <c r="P26" i="87"/>
  <c r="O26" i="87"/>
  <c r="N26" i="87"/>
  <c r="M26" i="87"/>
  <c r="L26" i="87"/>
  <c r="K26" i="87"/>
  <c r="J26" i="87"/>
  <c r="I26" i="87"/>
  <c r="H26" i="87"/>
  <c r="G26" i="87"/>
  <c r="AM25" i="87"/>
  <c r="AL25" i="87"/>
  <c r="U25" i="87"/>
  <c r="T25" i="87"/>
  <c r="AM24" i="87"/>
  <c r="AL24" i="87"/>
  <c r="U24" i="87"/>
  <c r="T24" i="87"/>
  <c r="AK23" i="87"/>
  <c r="AJ23" i="87"/>
  <c r="AI23" i="87"/>
  <c r="AH23" i="87"/>
  <c r="AG23" i="87"/>
  <c r="AF23" i="87"/>
  <c r="AE23" i="87"/>
  <c r="AD23" i="87"/>
  <c r="AC23" i="87"/>
  <c r="AB23" i="87"/>
  <c r="AA23" i="87"/>
  <c r="Z23" i="87"/>
  <c r="Y23" i="87"/>
  <c r="S23" i="87"/>
  <c r="R23" i="87"/>
  <c r="Q23" i="87"/>
  <c r="P23" i="87"/>
  <c r="O23" i="87"/>
  <c r="N23" i="87"/>
  <c r="M23" i="87"/>
  <c r="L23" i="87"/>
  <c r="K23" i="87"/>
  <c r="J23" i="87"/>
  <c r="I23" i="87"/>
  <c r="H23" i="87"/>
  <c r="G23" i="87"/>
  <c r="AM22" i="87"/>
  <c r="AL22" i="87"/>
  <c r="U22" i="87"/>
  <c r="T22" i="87"/>
  <c r="AM21" i="87"/>
  <c r="AL21" i="87"/>
  <c r="U21" i="87"/>
  <c r="T21" i="87"/>
  <c r="AK20" i="87"/>
  <c r="AJ20" i="87"/>
  <c r="AI20" i="87"/>
  <c r="AH20" i="87"/>
  <c r="AG20" i="87"/>
  <c r="AF20" i="87"/>
  <c r="AE20" i="87"/>
  <c r="AD20" i="87"/>
  <c r="S20" i="87"/>
  <c r="R20" i="87"/>
  <c r="Q20" i="87"/>
  <c r="P20" i="87"/>
  <c r="O20" i="87"/>
  <c r="N20" i="87"/>
  <c r="M20" i="87"/>
  <c r="L20" i="87"/>
  <c r="K20" i="87"/>
  <c r="J20" i="87"/>
  <c r="I20" i="87"/>
  <c r="H20" i="87"/>
  <c r="G20" i="87"/>
  <c r="AM19" i="87"/>
  <c r="U19" i="87"/>
  <c r="T19" i="87"/>
  <c r="AM18" i="87"/>
  <c r="U18" i="87"/>
  <c r="T18" i="87"/>
  <c r="AK17" i="87"/>
  <c r="AJ17" i="87"/>
  <c r="AI17" i="87"/>
  <c r="AH17" i="87"/>
  <c r="AG17" i="87"/>
  <c r="AF17" i="87"/>
  <c r="AE17" i="87"/>
  <c r="AD17" i="87"/>
  <c r="AC17" i="87"/>
  <c r="AB17" i="87"/>
  <c r="AA17" i="87"/>
  <c r="Z17" i="87"/>
  <c r="Y17" i="87"/>
  <c r="S17" i="87"/>
  <c r="R17" i="87"/>
  <c r="Q17" i="87"/>
  <c r="P17" i="87"/>
  <c r="O17" i="87"/>
  <c r="N17" i="87"/>
  <c r="M17" i="87"/>
  <c r="L17" i="87"/>
  <c r="K17" i="87"/>
  <c r="J17" i="87"/>
  <c r="I17" i="87"/>
  <c r="H17" i="87"/>
  <c r="G17" i="87"/>
  <c r="AM16" i="87"/>
  <c r="AL16" i="87"/>
  <c r="U16" i="87"/>
  <c r="T16" i="87"/>
  <c r="AM15" i="87"/>
  <c r="AL15" i="87"/>
  <c r="U15" i="87"/>
  <c r="T15" i="87"/>
  <c r="AK14" i="87"/>
  <c r="AJ14" i="87"/>
  <c r="AI14" i="87"/>
  <c r="AH14" i="87"/>
  <c r="AG14" i="87"/>
  <c r="AF14" i="87"/>
  <c r="AE14" i="87"/>
  <c r="AD14" i="87"/>
  <c r="S14" i="87"/>
  <c r="R14" i="87"/>
  <c r="Q14" i="87"/>
  <c r="P14" i="87"/>
  <c r="O14" i="87"/>
  <c r="N14" i="87"/>
  <c r="M14" i="87"/>
  <c r="L14" i="87"/>
  <c r="AM13" i="87"/>
  <c r="U13" i="87"/>
  <c r="AM12" i="87"/>
  <c r="U12" i="87"/>
  <c r="AK11" i="87"/>
  <c r="AJ11" i="87"/>
  <c r="AI11" i="87"/>
  <c r="AH11" i="87"/>
  <c r="AG11" i="87"/>
  <c r="AF11" i="87"/>
  <c r="AE11" i="87"/>
  <c r="AD11" i="87"/>
  <c r="AC11" i="87"/>
  <c r="AB11" i="87"/>
  <c r="AA11" i="87"/>
  <c r="Z11" i="87"/>
  <c r="Y11" i="87"/>
  <c r="S11" i="87"/>
  <c r="R11" i="87"/>
  <c r="Q11" i="87"/>
  <c r="P11" i="87"/>
  <c r="O11" i="87"/>
  <c r="N11" i="87"/>
  <c r="M11" i="87"/>
  <c r="L11" i="87"/>
  <c r="K11" i="87"/>
  <c r="J11" i="87"/>
  <c r="I11" i="87"/>
  <c r="H11" i="87"/>
  <c r="G11" i="87"/>
  <c r="AM10" i="87"/>
  <c r="AL10" i="87"/>
  <c r="U10" i="87"/>
  <c r="T10" i="87"/>
  <c r="AM9" i="87"/>
  <c r="AL9" i="87"/>
  <c r="U9" i="87"/>
  <c r="T9" i="87"/>
  <c r="A1" i="87"/>
  <c r="AL109" i="86"/>
  <c r="AM108" i="86"/>
  <c r="AL108" i="86"/>
  <c r="U108" i="86"/>
  <c r="AK105" i="86"/>
  <c r="AK106" i="86" s="1"/>
  <c r="AJ105" i="86"/>
  <c r="AI105" i="86"/>
  <c r="AI106" i="86" s="1"/>
  <c r="AH105" i="86"/>
  <c r="AH106" i="86" s="1"/>
  <c r="AG105" i="86"/>
  <c r="AG106" i="86" s="1"/>
  <c r="AF105" i="86"/>
  <c r="AF106" i="86" s="1"/>
  <c r="AE105" i="86"/>
  <c r="AE106" i="86" s="1"/>
  <c r="AD105" i="86"/>
  <c r="AD106" i="86" s="1"/>
  <c r="S105" i="86"/>
  <c r="S109" i="86" s="1"/>
  <c r="R105" i="86"/>
  <c r="R109" i="86" s="1"/>
  <c r="Q105" i="86"/>
  <c r="Q106" i="86" s="1"/>
  <c r="P105" i="86"/>
  <c r="P109" i="86" s="1"/>
  <c r="O105" i="86"/>
  <c r="N105" i="86"/>
  <c r="N106" i="86" s="1"/>
  <c r="M105" i="86"/>
  <c r="M106" i="86" s="1"/>
  <c r="L105" i="86"/>
  <c r="L109" i="86" s="1"/>
  <c r="AM104" i="86"/>
  <c r="U104" i="86"/>
  <c r="AM103" i="86"/>
  <c r="U103" i="86"/>
  <c r="AM102" i="86"/>
  <c r="U102" i="86"/>
  <c r="AM101" i="86"/>
  <c r="U101" i="86"/>
  <c r="AM100" i="86"/>
  <c r="U100" i="86"/>
  <c r="AM99" i="86"/>
  <c r="U99" i="86"/>
  <c r="AM98" i="86"/>
  <c r="U98" i="86"/>
  <c r="AM97" i="86"/>
  <c r="U97" i="86"/>
  <c r="AM96" i="86"/>
  <c r="U96" i="86"/>
  <c r="AM95" i="86"/>
  <c r="U95" i="86"/>
  <c r="AM94" i="86"/>
  <c r="U94" i="86"/>
  <c r="AM93" i="86"/>
  <c r="U93" i="86"/>
  <c r="AM92" i="86"/>
  <c r="U92" i="86"/>
  <c r="AM91" i="86"/>
  <c r="U91" i="86"/>
  <c r="AM90" i="86"/>
  <c r="U90" i="86"/>
  <c r="AM89" i="86"/>
  <c r="U89" i="86"/>
  <c r="AM88" i="86"/>
  <c r="U88" i="86"/>
  <c r="AM87" i="86"/>
  <c r="U87" i="86"/>
  <c r="AM86" i="86"/>
  <c r="U86" i="86"/>
  <c r="AM85" i="86"/>
  <c r="U85" i="86"/>
  <c r="AK77" i="86"/>
  <c r="AJ77" i="86"/>
  <c r="AI77" i="86"/>
  <c r="AH77" i="86"/>
  <c r="AG77" i="86"/>
  <c r="AF77" i="86"/>
  <c r="AE77" i="86"/>
  <c r="AD77" i="86"/>
  <c r="S77" i="86"/>
  <c r="R77" i="86"/>
  <c r="Q77" i="86"/>
  <c r="P77" i="86"/>
  <c r="O77" i="86"/>
  <c r="N77" i="86"/>
  <c r="M77" i="86"/>
  <c r="L77" i="86"/>
  <c r="AM76" i="86"/>
  <c r="U76" i="86"/>
  <c r="AM75" i="86"/>
  <c r="U75" i="86"/>
  <c r="AK74" i="86"/>
  <c r="AJ74" i="86"/>
  <c r="AI74" i="86"/>
  <c r="AH74" i="86"/>
  <c r="AG74" i="86"/>
  <c r="AF74" i="86"/>
  <c r="AE74" i="86"/>
  <c r="AD74" i="86"/>
  <c r="S74" i="86"/>
  <c r="R74" i="86"/>
  <c r="Q74" i="86"/>
  <c r="P74" i="86"/>
  <c r="O74" i="86"/>
  <c r="N74" i="86"/>
  <c r="M74" i="86"/>
  <c r="L74" i="86"/>
  <c r="AM73" i="86"/>
  <c r="U73" i="86"/>
  <c r="AM72" i="86"/>
  <c r="U72" i="86"/>
  <c r="AK67" i="86"/>
  <c r="AJ67" i="86"/>
  <c r="AI67" i="86"/>
  <c r="AH67" i="86"/>
  <c r="AG67" i="86"/>
  <c r="AF67" i="86"/>
  <c r="AE67" i="86"/>
  <c r="AD67" i="86"/>
  <c r="S67" i="86"/>
  <c r="S68" i="86" s="1"/>
  <c r="R67" i="86"/>
  <c r="R68" i="86" s="1"/>
  <c r="Q67" i="86"/>
  <c r="Q68" i="86" s="1"/>
  <c r="P67" i="86"/>
  <c r="P68" i="86" s="1"/>
  <c r="O67" i="86"/>
  <c r="O68" i="86" s="1"/>
  <c r="N67" i="86"/>
  <c r="M67" i="86"/>
  <c r="M68" i="86" s="1"/>
  <c r="L67" i="86"/>
  <c r="L68" i="86" s="1"/>
  <c r="AM66" i="86"/>
  <c r="U66" i="86"/>
  <c r="AM65" i="86"/>
  <c r="U65" i="86"/>
  <c r="AM61" i="86"/>
  <c r="AM60" i="86"/>
  <c r="S56" i="86"/>
  <c r="R56" i="86"/>
  <c r="Q56" i="86"/>
  <c r="P56" i="86"/>
  <c r="O56" i="86"/>
  <c r="N56" i="86"/>
  <c r="M56" i="86"/>
  <c r="L56" i="86"/>
  <c r="K56" i="86"/>
  <c r="J56" i="86"/>
  <c r="I56" i="86"/>
  <c r="H56" i="86"/>
  <c r="G56" i="86"/>
  <c r="S55" i="86"/>
  <c r="R55" i="86"/>
  <c r="Q55" i="86"/>
  <c r="P55" i="86"/>
  <c r="O55" i="86"/>
  <c r="N55" i="86"/>
  <c r="M55" i="86"/>
  <c r="L55" i="86"/>
  <c r="K55" i="86"/>
  <c r="J55" i="86"/>
  <c r="I55" i="86"/>
  <c r="H55" i="86"/>
  <c r="G55" i="86"/>
  <c r="S51" i="86"/>
  <c r="R51" i="86"/>
  <c r="Q51" i="86"/>
  <c r="P51" i="86"/>
  <c r="O51" i="86"/>
  <c r="N51" i="86"/>
  <c r="M51" i="86"/>
  <c r="L51" i="86"/>
  <c r="K51" i="86"/>
  <c r="J51" i="86"/>
  <c r="I51" i="86"/>
  <c r="H51" i="86"/>
  <c r="G51" i="86"/>
  <c r="S50" i="86"/>
  <c r="R50" i="86"/>
  <c r="Q50" i="86"/>
  <c r="P50" i="86"/>
  <c r="O50" i="86"/>
  <c r="N50" i="86"/>
  <c r="M50" i="86"/>
  <c r="L50" i="86"/>
  <c r="K50" i="86"/>
  <c r="J50" i="86"/>
  <c r="I50" i="86"/>
  <c r="H50" i="86"/>
  <c r="G50" i="86"/>
  <c r="S46" i="86"/>
  <c r="R46" i="86"/>
  <c r="Q46" i="86"/>
  <c r="P46" i="86"/>
  <c r="O46" i="86"/>
  <c r="N46" i="86"/>
  <c r="M46" i="86"/>
  <c r="L46" i="86"/>
  <c r="K46" i="86"/>
  <c r="J46" i="86"/>
  <c r="I46" i="86"/>
  <c r="H46" i="86"/>
  <c r="G46" i="86"/>
  <c r="U45" i="86"/>
  <c r="T45" i="86"/>
  <c r="U44" i="86"/>
  <c r="T44" i="86"/>
  <c r="U43" i="86"/>
  <c r="T43" i="86"/>
  <c r="S40" i="86"/>
  <c r="R40" i="86"/>
  <c r="Q40" i="86"/>
  <c r="P40" i="86"/>
  <c r="O40" i="86"/>
  <c r="N40" i="86"/>
  <c r="M40" i="86"/>
  <c r="L40" i="86"/>
  <c r="K40" i="86"/>
  <c r="J40" i="86"/>
  <c r="I40" i="86"/>
  <c r="H40" i="86"/>
  <c r="G40" i="86"/>
  <c r="U39" i="86"/>
  <c r="T39" i="86"/>
  <c r="U38" i="86"/>
  <c r="T38" i="86"/>
  <c r="U37" i="86"/>
  <c r="T37" i="86"/>
  <c r="S32" i="86"/>
  <c r="R32" i="86"/>
  <c r="Q32" i="86"/>
  <c r="P32" i="86"/>
  <c r="O32" i="86"/>
  <c r="N32" i="86"/>
  <c r="M32" i="86"/>
  <c r="L32" i="86"/>
  <c r="K32" i="86"/>
  <c r="J32" i="86"/>
  <c r="I32" i="86"/>
  <c r="H32" i="86"/>
  <c r="G32" i="86"/>
  <c r="U31" i="86"/>
  <c r="T31" i="86"/>
  <c r="U30" i="86"/>
  <c r="T30" i="86"/>
  <c r="S29" i="86"/>
  <c r="R29" i="86"/>
  <c r="Q29" i="86"/>
  <c r="P29" i="86"/>
  <c r="O29" i="86"/>
  <c r="N29" i="86"/>
  <c r="M29" i="86"/>
  <c r="L29" i="86"/>
  <c r="K29" i="86"/>
  <c r="J29" i="86"/>
  <c r="I29" i="86"/>
  <c r="H29" i="86"/>
  <c r="G29" i="86"/>
  <c r="U28" i="86"/>
  <c r="T28" i="86"/>
  <c r="U27" i="86"/>
  <c r="T27" i="86"/>
  <c r="AK26" i="86"/>
  <c r="AJ26" i="86"/>
  <c r="AI26" i="86"/>
  <c r="AH26" i="86"/>
  <c r="AG26" i="86"/>
  <c r="AF26" i="86"/>
  <c r="AE26" i="86"/>
  <c r="AD26" i="86"/>
  <c r="AC26" i="86"/>
  <c r="AB26" i="86"/>
  <c r="AA26" i="86"/>
  <c r="Z26" i="86"/>
  <c r="Y26" i="86"/>
  <c r="S26" i="86"/>
  <c r="R26" i="86"/>
  <c r="Q26" i="86"/>
  <c r="P26" i="86"/>
  <c r="O26" i="86"/>
  <c r="N26" i="86"/>
  <c r="M26" i="86"/>
  <c r="L26" i="86"/>
  <c r="K26" i="86"/>
  <c r="J26" i="86"/>
  <c r="I26" i="86"/>
  <c r="H26" i="86"/>
  <c r="G26" i="86"/>
  <c r="AM25" i="86"/>
  <c r="AL25" i="86"/>
  <c r="U25" i="86"/>
  <c r="T25" i="86"/>
  <c r="AM24" i="86"/>
  <c r="AL24" i="86"/>
  <c r="U24" i="86"/>
  <c r="T24" i="86"/>
  <c r="AK23" i="86"/>
  <c r="AJ23" i="86"/>
  <c r="AI23" i="86"/>
  <c r="AH23" i="86"/>
  <c r="AG23" i="86"/>
  <c r="AF23" i="86"/>
  <c r="AE23" i="86"/>
  <c r="AD23" i="86"/>
  <c r="AC23" i="86"/>
  <c r="AB23" i="86"/>
  <c r="AA23" i="86"/>
  <c r="Z23" i="86"/>
  <c r="Y23" i="86"/>
  <c r="S23" i="86"/>
  <c r="R23" i="86"/>
  <c r="Q23" i="86"/>
  <c r="P23" i="86"/>
  <c r="O23" i="86"/>
  <c r="N23" i="86"/>
  <c r="M23" i="86"/>
  <c r="L23" i="86"/>
  <c r="K23" i="86"/>
  <c r="J23" i="86"/>
  <c r="I23" i="86"/>
  <c r="H23" i="86"/>
  <c r="G23" i="86"/>
  <c r="AM22" i="86"/>
  <c r="AL22" i="86"/>
  <c r="U22" i="86"/>
  <c r="T22" i="86"/>
  <c r="AM21" i="86"/>
  <c r="AL21" i="86"/>
  <c r="U21" i="86"/>
  <c r="T21" i="86"/>
  <c r="AK20" i="86"/>
  <c r="AJ20" i="86"/>
  <c r="AI20" i="86"/>
  <c r="AH20" i="86"/>
  <c r="AG20" i="86"/>
  <c r="AF20" i="86"/>
  <c r="AE20" i="86"/>
  <c r="AD20" i="86"/>
  <c r="S20" i="86"/>
  <c r="R20" i="86"/>
  <c r="Q20" i="86"/>
  <c r="P20" i="86"/>
  <c r="O20" i="86"/>
  <c r="N20" i="86"/>
  <c r="M20" i="86"/>
  <c r="L20" i="86"/>
  <c r="K20" i="86"/>
  <c r="J20" i="86"/>
  <c r="I20" i="86"/>
  <c r="H20" i="86"/>
  <c r="G20" i="86"/>
  <c r="AM19" i="86"/>
  <c r="U19" i="86"/>
  <c r="T19" i="86"/>
  <c r="AM18" i="86"/>
  <c r="U18" i="86"/>
  <c r="T18" i="86"/>
  <c r="AK17" i="86"/>
  <c r="AJ17" i="86"/>
  <c r="AI17" i="86"/>
  <c r="AH17" i="86"/>
  <c r="AG17" i="86"/>
  <c r="AF17" i="86"/>
  <c r="AE17" i="86"/>
  <c r="AD17" i="86"/>
  <c r="AC17" i="86"/>
  <c r="AB17" i="86"/>
  <c r="AA17" i="86"/>
  <c r="Z17" i="86"/>
  <c r="Y17" i="86"/>
  <c r="S17" i="86"/>
  <c r="R17" i="86"/>
  <c r="Q17" i="86"/>
  <c r="P17" i="86"/>
  <c r="O17" i="86"/>
  <c r="N17" i="86"/>
  <c r="M17" i="86"/>
  <c r="L17" i="86"/>
  <c r="K17" i="86"/>
  <c r="J17" i="86"/>
  <c r="I17" i="86"/>
  <c r="H17" i="86"/>
  <c r="G17" i="86"/>
  <c r="AM16" i="86"/>
  <c r="AL16" i="86"/>
  <c r="U16" i="86"/>
  <c r="T16" i="86"/>
  <c r="AM15" i="86"/>
  <c r="AL15" i="86"/>
  <c r="U15" i="86"/>
  <c r="T15" i="86"/>
  <c r="AK14" i="86"/>
  <c r="AJ14" i="86"/>
  <c r="AI14" i="86"/>
  <c r="AH14" i="86"/>
  <c r="AG14" i="86"/>
  <c r="AF14" i="86"/>
  <c r="AE14" i="86"/>
  <c r="AD14" i="86"/>
  <c r="S14" i="86"/>
  <c r="R14" i="86"/>
  <c r="Q14" i="86"/>
  <c r="P14" i="86"/>
  <c r="O14" i="86"/>
  <c r="N14" i="86"/>
  <c r="M14" i="86"/>
  <c r="L14" i="86"/>
  <c r="AM13" i="86"/>
  <c r="U13" i="86"/>
  <c r="AM12" i="86"/>
  <c r="U12" i="86"/>
  <c r="AK11" i="86"/>
  <c r="AJ11" i="86"/>
  <c r="AI11" i="86"/>
  <c r="AH11" i="86"/>
  <c r="AG11" i="86"/>
  <c r="AF11" i="86"/>
  <c r="AE11" i="86"/>
  <c r="AD11" i="86"/>
  <c r="AC11" i="86"/>
  <c r="AB11" i="86"/>
  <c r="AA11" i="86"/>
  <c r="Z11" i="86"/>
  <c r="Y11" i="86"/>
  <c r="S11" i="86"/>
  <c r="R11" i="86"/>
  <c r="Q11" i="86"/>
  <c r="P11" i="86"/>
  <c r="O11" i="86"/>
  <c r="N11" i="86"/>
  <c r="M11" i="86"/>
  <c r="L11" i="86"/>
  <c r="K11" i="86"/>
  <c r="J11" i="86"/>
  <c r="I11" i="86"/>
  <c r="H11" i="86"/>
  <c r="G11" i="86"/>
  <c r="AM10" i="86"/>
  <c r="AL10" i="86"/>
  <c r="U10" i="86"/>
  <c r="T10" i="86"/>
  <c r="AM9" i="86"/>
  <c r="AL9" i="86"/>
  <c r="U9" i="86"/>
  <c r="T9" i="86"/>
  <c r="A1" i="86"/>
  <c r="AL109" i="85"/>
  <c r="AM108" i="85"/>
  <c r="AL108" i="85"/>
  <c r="U108" i="85"/>
  <c r="AK105" i="85"/>
  <c r="AK109" i="85" s="1"/>
  <c r="AJ105" i="85"/>
  <c r="AJ106" i="85" s="1"/>
  <c r="AI105" i="85"/>
  <c r="AI106" i="85" s="1"/>
  <c r="AH105" i="85"/>
  <c r="AH106" i="85" s="1"/>
  <c r="AG105" i="85"/>
  <c r="AF105" i="85"/>
  <c r="AF106" i="85" s="1"/>
  <c r="AE105" i="85"/>
  <c r="AE109" i="85" s="1"/>
  <c r="AD105" i="85"/>
  <c r="S105" i="85"/>
  <c r="R105" i="85"/>
  <c r="R109" i="85" s="1"/>
  <c r="Q105" i="85"/>
  <c r="Q106" i="85" s="1"/>
  <c r="P105" i="85"/>
  <c r="P106" i="85" s="1"/>
  <c r="O105" i="85"/>
  <c r="O106" i="85" s="1"/>
  <c r="N105" i="85"/>
  <c r="N106" i="85" s="1"/>
  <c r="M105" i="85"/>
  <c r="M106" i="85" s="1"/>
  <c r="L105" i="85"/>
  <c r="AM104" i="85"/>
  <c r="U104" i="85"/>
  <c r="AM103" i="85"/>
  <c r="U103" i="85"/>
  <c r="AM102" i="85"/>
  <c r="U102" i="85"/>
  <c r="AM101" i="85"/>
  <c r="U101" i="85"/>
  <c r="AM100" i="85"/>
  <c r="U100" i="85"/>
  <c r="AM99" i="85"/>
  <c r="U99" i="85"/>
  <c r="AM98" i="85"/>
  <c r="U98" i="85"/>
  <c r="AM97" i="85"/>
  <c r="U97" i="85"/>
  <c r="AM96" i="85"/>
  <c r="U96" i="85"/>
  <c r="AM95" i="85"/>
  <c r="U95" i="85"/>
  <c r="AM94" i="85"/>
  <c r="U94" i="85"/>
  <c r="AM93" i="85"/>
  <c r="U93" i="85"/>
  <c r="AM92" i="85"/>
  <c r="U92" i="85"/>
  <c r="AM91" i="85"/>
  <c r="U91" i="85"/>
  <c r="AM90" i="85"/>
  <c r="U90" i="85"/>
  <c r="AM89" i="85"/>
  <c r="U89" i="85"/>
  <c r="AM88" i="85"/>
  <c r="U88" i="85"/>
  <c r="AM87" i="85"/>
  <c r="U87" i="85"/>
  <c r="AM86" i="85"/>
  <c r="U86" i="85"/>
  <c r="AM85" i="85"/>
  <c r="U85" i="85"/>
  <c r="AK77" i="85"/>
  <c r="AJ77" i="85"/>
  <c r="AI77" i="85"/>
  <c r="AH77" i="85"/>
  <c r="AG77" i="85"/>
  <c r="AF77" i="85"/>
  <c r="AE77" i="85"/>
  <c r="AD77" i="85"/>
  <c r="S77" i="85"/>
  <c r="R77" i="85"/>
  <c r="Q77" i="85"/>
  <c r="P77" i="85"/>
  <c r="O77" i="85"/>
  <c r="N77" i="85"/>
  <c r="M77" i="85"/>
  <c r="L77" i="85"/>
  <c r="AM76" i="85"/>
  <c r="U76" i="85"/>
  <c r="AM75" i="85"/>
  <c r="U75" i="85"/>
  <c r="AK74" i="85"/>
  <c r="AJ74" i="85"/>
  <c r="AI74" i="85"/>
  <c r="AH74" i="85"/>
  <c r="AG74" i="85"/>
  <c r="AF74" i="85"/>
  <c r="AE74" i="85"/>
  <c r="AD74" i="85"/>
  <c r="S74" i="85"/>
  <c r="R74" i="85"/>
  <c r="Q74" i="85"/>
  <c r="P74" i="85"/>
  <c r="O74" i="85"/>
  <c r="N74" i="85"/>
  <c r="M74" i="85"/>
  <c r="L74" i="85"/>
  <c r="AM73" i="85"/>
  <c r="U73" i="85"/>
  <c r="AM72" i="85"/>
  <c r="U72" i="85"/>
  <c r="AK67" i="85"/>
  <c r="AJ67" i="85"/>
  <c r="AI67" i="85"/>
  <c r="AH67" i="85"/>
  <c r="AG67" i="85"/>
  <c r="AF67" i="85"/>
  <c r="AE67" i="85"/>
  <c r="AD67" i="85"/>
  <c r="S67" i="85"/>
  <c r="S68" i="85" s="1"/>
  <c r="R67" i="85"/>
  <c r="R68" i="85" s="1"/>
  <c r="Q67" i="85"/>
  <c r="Q68" i="85" s="1"/>
  <c r="P67" i="85"/>
  <c r="P68" i="85" s="1"/>
  <c r="O67" i="85"/>
  <c r="O68" i="85" s="1"/>
  <c r="N67" i="85"/>
  <c r="N68" i="85" s="1"/>
  <c r="M67" i="85"/>
  <c r="M68" i="85" s="1"/>
  <c r="L67" i="85"/>
  <c r="L68" i="85" s="1"/>
  <c r="AM66" i="85"/>
  <c r="U66" i="85"/>
  <c r="AM65" i="85"/>
  <c r="U65" i="85"/>
  <c r="AM61" i="85"/>
  <c r="AM60" i="85"/>
  <c r="S56" i="85"/>
  <c r="R56" i="85"/>
  <c r="Q56" i="85"/>
  <c r="P56" i="85"/>
  <c r="O56" i="85"/>
  <c r="N56" i="85"/>
  <c r="M56" i="85"/>
  <c r="L56" i="85"/>
  <c r="K56" i="85"/>
  <c r="J56" i="85"/>
  <c r="I56" i="85"/>
  <c r="H56" i="85"/>
  <c r="G56" i="85"/>
  <c r="S55" i="85"/>
  <c r="R55" i="85"/>
  <c r="Q55" i="85"/>
  <c r="P55" i="85"/>
  <c r="O55" i="85"/>
  <c r="N55" i="85"/>
  <c r="M55" i="85"/>
  <c r="L55" i="85"/>
  <c r="K55" i="85"/>
  <c r="J55" i="85"/>
  <c r="I55" i="85"/>
  <c r="H55" i="85"/>
  <c r="G55" i="85"/>
  <c r="S51" i="85"/>
  <c r="R51" i="85"/>
  <c r="Q51" i="85"/>
  <c r="P51" i="85"/>
  <c r="O51" i="85"/>
  <c r="N51" i="85"/>
  <c r="M51" i="85"/>
  <c r="L51" i="85"/>
  <c r="K51" i="85"/>
  <c r="J51" i="85"/>
  <c r="I51" i="85"/>
  <c r="H51" i="85"/>
  <c r="G51" i="85"/>
  <c r="S50" i="85"/>
  <c r="R50" i="85"/>
  <c r="Q50" i="85"/>
  <c r="P50" i="85"/>
  <c r="O50" i="85"/>
  <c r="N50" i="85"/>
  <c r="M50" i="85"/>
  <c r="L50" i="85"/>
  <c r="K50" i="85"/>
  <c r="J50" i="85"/>
  <c r="I50" i="85"/>
  <c r="H50" i="85"/>
  <c r="G50" i="85"/>
  <c r="S46" i="85"/>
  <c r="R46" i="85"/>
  <c r="Q46" i="85"/>
  <c r="P46" i="85"/>
  <c r="O46" i="85"/>
  <c r="N46" i="85"/>
  <c r="M46" i="85"/>
  <c r="L46" i="85"/>
  <c r="K46" i="85"/>
  <c r="J46" i="85"/>
  <c r="I46" i="85"/>
  <c r="H46" i="85"/>
  <c r="G46" i="85"/>
  <c r="U45" i="85"/>
  <c r="T45" i="85"/>
  <c r="U44" i="85"/>
  <c r="T44" i="85"/>
  <c r="U43" i="85"/>
  <c r="T43" i="85"/>
  <c r="S40" i="85"/>
  <c r="R40" i="85"/>
  <c r="Q40" i="85"/>
  <c r="P40" i="85"/>
  <c r="O40" i="85"/>
  <c r="N40" i="85"/>
  <c r="M40" i="85"/>
  <c r="L40" i="85"/>
  <c r="K40" i="85"/>
  <c r="J40" i="85"/>
  <c r="I40" i="85"/>
  <c r="H40" i="85"/>
  <c r="G40" i="85"/>
  <c r="U39" i="85"/>
  <c r="T39" i="85"/>
  <c r="U38" i="85"/>
  <c r="T38" i="85"/>
  <c r="U37" i="85"/>
  <c r="T37" i="85"/>
  <c r="S32" i="85"/>
  <c r="R32" i="85"/>
  <c r="Q32" i="85"/>
  <c r="P32" i="85"/>
  <c r="O32" i="85"/>
  <c r="N32" i="85"/>
  <c r="M32" i="85"/>
  <c r="L32" i="85"/>
  <c r="K32" i="85"/>
  <c r="J32" i="85"/>
  <c r="I32" i="85"/>
  <c r="H32" i="85"/>
  <c r="G32" i="85"/>
  <c r="U31" i="85"/>
  <c r="T31" i="85"/>
  <c r="U30" i="85"/>
  <c r="T30" i="85"/>
  <c r="S29" i="85"/>
  <c r="R29" i="85"/>
  <c r="Q29" i="85"/>
  <c r="P29" i="85"/>
  <c r="O29" i="85"/>
  <c r="N29" i="85"/>
  <c r="M29" i="85"/>
  <c r="L29" i="85"/>
  <c r="K29" i="85"/>
  <c r="J29" i="85"/>
  <c r="I29" i="85"/>
  <c r="H29" i="85"/>
  <c r="G29" i="85"/>
  <c r="U28" i="85"/>
  <c r="T28" i="85"/>
  <c r="U27" i="85"/>
  <c r="T27" i="85"/>
  <c r="AK26" i="85"/>
  <c r="AJ26" i="85"/>
  <c r="AI26" i="85"/>
  <c r="AH26" i="85"/>
  <c r="AG26" i="85"/>
  <c r="AF26" i="85"/>
  <c r="AE26" i="85"/>
  <c r="AD26" i="85"/>
  <c r="AC26" i="85"/>
  <c r="AB26" i="85"/>
  <c r="AA26" i="85"/>
  <c r="Z26" i="85"/>
  <c r="Y26" i="85"/>
  <c r="S26" i="85"/>
  <c r="R26" i="85"/>
  <c r="Q26" i="85"/>
  <c r="P26" i="85"/>
  <c r="O26" i="85"/>
  <c r="N26" i="85"/>
  <c r="M26" i="85"/>
  <c r="L26" i="85"/>
  <c r="K26" i="85"/>
  <c r="J26" i="85"/>
  <c r="I26" i="85"/>
  <c r="H26" i="85"/>
  <c r="G26" i="85"/>
  <c r="AM25" i="85"/>
  <c r="AL25" i="85"/>
  <c r="U25" i="85"/>
  <c r="T25" i="85"/>
  <c r="AM24" i="85"/>
  <c r="AL24" i="85"/>
  <c r="U24" i="85"/>
  <c r="T24" i="85"/>
  <c r="AK23" i="85"/>
  <c r="AJ23" i="85"/>
  <c r="AI23" i="85"/>
  <c r="AH23" i="85"/>
  <c r="AG23" i="85"/>
  <c r="AF23" i="85"/>
  <c r="AE23" i="85"/>
  <c r="AD23" i="85"/>
  <c r="AC23" i="85"/>
  <c r="AB23" i="85"/>
  <c r="AA23" i="85"/>
  <c r="Z23" i="85"/>
  <c r="Y23" i="85"/>
  <c r="S23" i="85"/>
  <c r="R23" i="85"/>
  <c r="Q23" i="85"/>
  <c r="P23" i="85"/>
  <c r="O23" i="85"/>
  <c r="N23" i="85"/>
  <c r="M23" i="85"/>
  <c r="L23" i="85"/>
  <c r="K23" i="85"/>
  <c r="J23" i="85"/>
  <c r="I23" i="85"/>
  <c r="H23" i="85"/>
  <c r="G23" i="85"/>
  <c r="AM22" i="85"/>
  <c r="AL22" i="85"/>
  <c r="U22" i="85"/>
  <c r="T22" i="85"/>
  <c r="AM21" i="85"/>
  <c r="AL21" i="85"/>
  <c r="U21" i="85"/>
  <c r="T21" i="85"/>
  <c r="AK20" i="85"/>
  <c r="AJ20" i="85"/>
  <c r="AI20" i="85"/>
  <c r="AH20" i="85"/>
  <c r="AG20" i="85"/>
  <c r="AF20" i="85"/>
  <c r="AE20" i="85"/>
  <c r="AD20" i="85"/>
  <c r="S20" i="85"/>
  <c r="R20" i="85"/>
  <c r="Q20" i="85"/>
  <c r="P20" i="85"/>
  <c r="O20" i="85"/>
  <c r="N20" i="85"/>
  <c r="M20" i="85"/>
  <c r="L20" i="85"/>
  <c r="K20" i="85"/>
  <c r="J20" i="85"/>
  <c r="I20" i="85"/>
  <c r="H20" i="85"/>
  <c r="G20" i="85"/>
  <c r="AM19" i="85"/>
  <c r="U19" i="85"/>
  <c r="T19" i="85"/>
  <c r="AM18" i="85"/>
  <c r="U18" i="85"/>
  <c r="T18" i="85"/>
  <c r="AK17" i="85"/>
  <c r="AJ17" i="85"/>
  <c r="AI17" i="85"/>
  <c r="AH17" i="85"/>
  <c r="AG17" i="85"/>
  <c r="AF17" i="85"/>
  <c r="AE17" i="85"/>
  <c r="AD17" i="85"/>
  <c r="AC17" i="85"/>
  <c r="AB17" i="85"/>
  <c r="AA17" i="85"/>
  <c r="Z17" i="85"/>
  <c r="Y17" i="85"/>
  <c r="S17" i="85"/>
  <c r="R17" i="85"/>
  <c r="Q17" i="85"/>
  <c r="P17" i="85"/>
  <c r="O17" i="85"/>
  <c r="N17" i="85"/>
  <c r="M17" i="85"/>
  <c r="L17" i="85"/>
  <c r="K17" i="85"/>
  <c r="J17" i="85"/>
  <c r="I17" i="85"/>
  <c r="H17" i="85"/>
  <c r="G17" i="85"/>
  <c r="AM16" i="85"/>
  <c r="AL16" i="85"/>
  <c r="U16" i="85"/>
  <c r="T16" i="85"/>
  <c r="AM15" i="85"/>
  <c r="AL15" i="85"/>
  <c r="U15" i="85"/>
  <c r="T15" i="85"/>
  <c r="AK14" i="85"/>
  <c r="AJ14" i="85"/>
  <c r="AI14" i="85"/>
  <c r="AH14" i="85"/>
  <c r="AG14" i="85"/>
  <c r="AF14" i="85"/>
  <c r="AE14" i="85"/>
  <c r="AD14" i="85"/>
  <c r="S14" i="85"/>
  <c r="R14" i="85"/>
  <c r="Q14" i="85"/>
  <c r="P14" i="85"/>
  <c r="O14" i="85"/>
  <c r="N14" i="85"/>
  <c r="M14" i="85"/>
  <c r="L14" i="85"/>
  <c r="AM13" i="85"/>
  <c r="U13" i="85"/>
  <c r="AM12" i="85"/>
  <c r="U12" i="85"/>
  <c r="AK11" i="85"/>
  <c r="AJ11" i="85"/>
  <c r="AI11" i="85"/>
  <c r="AH11" i="85"/>
  <c r="AG11" i="85"/>
  <c r="AF11" i="85"/>
  <c r="AE11" i="85"/>
  <c r="AD11" i="85"/>
  <c r="AC11" i="85"/>
  <c r="AB11" i="85"/>
  <c r="AA11" i="85"/>
  <c r="Z11" i="85"/>
  <c r="Y11" i="85"/>
  <c r="S11" i="85"/>
  <c r="R11" i="85"/>
  <c r="Q11" i="85"/>
  <c r="P11" i="85"/>
  <c r="O11" i="85"/>
  <c r="N11" i="85"/>
  <c r="M11" i="85"/>
  <c r="L11" i="85"/>
  <c r="K11" i="85"/>
  <c r="J11" i="85"/>
  <c r="I11" i="85"/>
  <c r="H11" i="85"/>
  <c r="G11" i="85"/>
  <c r="AM10" i="85"/>
  <c r="AL10" i="85"/>
  <c r="U10" i="85"/>
  <c r="T10" i="85"/>
  <c r="AM9" i="85"/>
  <c r="AL9" i="85"/>
  <c r="U9" i="85"/>
  <c r="T9" i="85"/>
  <c r="A1" i="85"/>
  <c r="AL109" i="84"/>
  <c r="AM108" i="84"/>
  <c r="AL108" i="84"/>
  <c r="U108" i="84"/>
  <c r="AK105" i="84"/>
  <c r="AK106" i="84" s="1"/>
  <c r="AJ105" i="84"/>
  <c r="AJ106" i="84" s="1"/>
  <c r="AI105" i="84"/>
  <c r="AI106" i="84" s="1"/>
  <c r="AH105" i="84"/>
  <c r="AH106" i="84" s="1"/>
  <c r="AG105" i="84"/>
  <c r="AG106" i="84" s="1"/>
  <c r="AF105" i="84"/>
  <c r="AE105" i="84"/>
  <c r="AE106" i="84" s="1"/>
  <c r="AD105" i="84"/>
  <c r="AD106" i="84" s="1"/>
  <c r="S105" i="84"/>
  <c r="S106" i="84" s="1"/>
  <c r="R105" i="84"/>
  <c r="R109" i="84" s="1"/>
  <c r="Q105" i="84"/>
  <c r="Q109" i="84" s="1"/>
  <c r="P105" i="84"/>
  <c r="P106" i="84" s="1"/>
  <c r="O105" i="84"/>
  <c r="O106" i="84" s="1"/>
  <c r="N105" i="84"/>
  <c r="N106" i="84" s="1"/>
  <c r="M105" i="84"/>
  <c r="M106" i="84" s="1"/>
  <c r="L105" i="84"/>
  <c r="AM104" i="84"/>
  <c r="U104" i="84"/>
  <c r="AM103" i="84"/>
  <c r="U103" i="84"/>
  <c r="AM102" i="84"/>
  <c r="U102" i="84"/>
  <c r="AM101" i="84"/>
  <c r="U101" i="84"/>
  <c r="AM100" i="84"/>
  <c r="U100" i="84"/>
  <c r="AM99" i="84"/>
  <c r="U99" i="84"/>
  <c r="AM98" i="84"/>
  <c r="U98" i="84"/>
  <c r="AM97" i="84"/>
  <c r="U97" i="84"/>
  <c r="AM96" i="84"/>
  <c r="U96" i="84"/>
  <c r="AM95" i="84"/>
  <c r="U95" i="84"/>
  <c r="AM94" i="84"/>
  <c r="U94" i="84"/>
  <c r="AM93" i="84"/>
  <c r="U93" i="84"/>
  <c r="AM92" i="84"/>
  <c r="U92" i="84"/>
  <c r="AM91" i="84"/>
  <c r="U91" i="84"/>
  <c r="AM90" i="84"/>
  <c r="U90" i="84"/>
  <c r="AM89" i="84"/>
  <c r="U89" i="84"/>
  <c r="AM88" i="84"/>
  <c r="U88" i="84"/>
  <c r="AM87" i="84"/>
  <c r="U87" i="84"/>
  <c r="AM86" i="84"/>
  <c r="U86" i="84"/>
  <c r="AM85" i="84"/>
  <c r="U85" i="84"/>
  <c r="AK77" i="84"/>
  <c r="AJ77" i="84"/>
  <c r="AI77" i="84"/>
  <c r="AH77" i="84"/>
  <c r="AG77" i="84"/>
  <c r="AF77" i="84"/>
  <c r="AE77" i="84"/>
  <c r="AD77" i="84"/>
  <c r="S77" i="84"/>
  <c r="R77" i="84"/>
  <c r="Q77" i="84"/>
  <c r="P77" i="84"/>
  <c r="O77" i="84"/>
  <c r="N77" i="84"/>
  <c r="M77" i="84"/>
  <c r="L77" i="84"/>
  <c r="AM76" i="84"/>
  <c r="U76" i="84"/>
  <c r="AM75" i="84"/>
  <c r="U75" i="84"/>
  <c r="AK74" i="84"/>
  <c r="AJ74" i="84"/>
  <c r="AI74" i="84"/>
  <c r="AH74" i="84"/>
  <c r="AG74" i="84"/>
  <c r="AF74" i="84"/>
  <c r="AE74" i="84"/>
  <c r="AD74" i="84"/>
  <c r="S74" i="84"/>
  <c r="R74" i="84"/>
  <c r="Q74" i="84"/>
  <c r="P74" i="84"/>
  <c r="O74" i="84"/>
  <c r="N74" i="84"/>
  <c r="M74" i="84"/>
  <c r="L74" i="84"/>
  <c r="AM73" i="84"/>
  <c r="U73" i="84"/>
  <c r="AM72" i="84"/>
  <c r="U72" i="84"/>
  <c r="AK67" i="84"/>
  <c r="AJ67" i="84"/>
  <c r="AI67" i="84"/>
  <c r="AH67" i="84"/>
  <c r="AG67" i="84"/>
  <c r="AF67" i="84"/>
  <c r="AE67" i="84"/>
  <c r="AD67" i="84"/>
  <c r="S67" i="84"/>
  <c r="S68" i="84" s="1"/>
  <c r="R67" i="84"/>
  <c r="R68" i="84" s="1"/>
  <c r="Q67" i="84"/>
  <c r="Q68" i="84" s="1"/>
  <c r="P67" i="84"/>
  <c r="P68" i="84" s="1"/>
  <c r="O67" i="84"/>
  <c r="O68" i="84" s="1"/>
  <c r="N67" i="84"/>
  <c r="N68" i="84" s="1"/>
  <c r="M67" i="84"/>
  <c r="M68" i="84" s="1"/>
  <c r="L67" i="84"/>
  <c r="L68" i="84" s="1"/>
  <c r="AM66" i="84"/>
  <c r="U66" i="84"/>
  <c r="AM65" i="84"/>
  <c r="U65" i="84"/>
  <c r="AM61" i="84"/>
  <c r="AM60" i="84"/>
  <c r="S56" i="84"/>
  <c r="R56" i="84"/>
  <c r="Q56" i="84"/>
  <c r="P56" i="84"/>
  <c r="O56" i="84"/>
  <c r="N56" i="84"/>
  <c r="M56" i="84"/>
  <c r="L56" i="84"/>
  <c r="K56" i="84"/>
  <c r="J56" i="84"/>
  <c r="I56" i="84"/>
  <c r="H56" i="84"/>
  <c r="G56" i="84"/>
  <c r="S55" i="84"/>
  <c r="R55" i="84"/>
  <c r="Q55" i="84"/>
  <c r="P55" i="84"/>
  <c r="O55" i="84"/>
  <c r="N55" i="84"/>
  <c r="M55" i="84"/>
  <c r="L55" i="84"/>
  <c r="K55" i="84"/>
  <c r="J55" i="84"/>
  <c r="I55" i="84"/>
  <c r="H55" i="84"/>
  <c r="G55" i="84"/>
  <c r="S51" i="84"/>
  <c r="R51" i="84"/>
  <c r="Q51" i="84"/>
  <c r="P51" i="84"/>
  <c r="O51" i="84"/>
  <c r="N51" i="84"/>
  <c r="M51" i="84"/>
  <c r="L51" i="84"/>
  <c r="K51" i="84"/>
  <c r="J51" i="84"/>
  <c r="I51" i="84"/>
  <c r="H51" i="84"/>
  <c r="G51" i="84"/>
  <c r="S50" i="84"/>
  <c r="R50" i="84"/>
  <c r="Q50" i="84"/>
  <c r="P50" i="84"/>
  <c r="O50" i="84"/>
  <c r="N50" i="84"/>
  <c r="M50" i="84"/>
  <c r="L50" i="84"/>
  <c r="K50" i="84"/>
  <c r="J50" i="84"/>
  <c r="I50" i="84"/>
  <c r="H50" i="84"/>
  <c r="G50" i="84"/>
  <c r="S46" i="84"/>
  <c r="R46" i="84"/>
  <c r="Q46" i="84"/>
  <c r="P46" i="84"/>
  <c r="O46" i="84"/>
  <c r="N46" i="84"/>
  <c r="M46" i="84"/>
  <c r="L46" i="84"/>
  <c r="K46" i="84"/>
  <c r="J46" i="84"/>
  <c r="I46" i="84"/>
  <c r="H46" i="84"/>
  <c r="G46" i="84"/>
  <c r="U45" i="84"/>
  <c r="T45" i="84"/>
  <c r="U44" i="84"/>
  <c r="T44" i="84"/>
  <c r="U43" i="84"/>
  <c r="T43" i="84"/>
  <c r="S40" i="84"/>
  <c r="R40" i="84"/>
  <c r="Q40" i="84"/>
  <c r="P40" i="84"/>
  <c r="O40" i="84"/>
  <c r="N40" i="84"/>
  <c r="M40" i="84"/>
  <c r="L40" i="84"/>
  <c r="K40" i="84"/>
  <c r="J40" i="84"/>
  <c r="I40" i="84"/>
  <c r="H40" i="84"/>
  <c r="G40" i="84"/>
  <c r="U39" i="84"/>
  <c r="T39" i="84"/>
  <c r="U38" i="84"/>
  <c r="T38" i="84"/>
  <c r="U37" i="84"/>
  <c r="T37" i="84"/>
  <c r="S32" i="84"/>
  <c r="R32" i="84"/>
  <c r="Q32" i="84"/>
  <c r="P32" i="84"/>
  <c r="O32" i="84"/>
  <c r="N32" i="84"/>
  <c r="M32" i="84"/>
  <c r="L32" i="84"/>
  <c r="K32" i="84"/>
  <c r="J32" i="84"/>
  <c r="I32" i="84"/>
  <c r="H32" i="84"/>
  <c r="G32" i="84"/>
  <c r="U31" i="84"/>
  <c r="T31" i="84"/>
  <c r="U30" i="84"/>
  <c r="T30" i="84"/>
  <c r="S29" i="84"/>
  <c r="R29" i="84"/>
  <c r="Q29" i="84"/>
  <c r="P29" i="84"/>
  <c r="O29" i="84"/>
  <c r="N29" i="84"/>
  <c r="M29" i="84"/>
  <c r="L29" i="84"/>
  <c r="K29" i="84"/>
  <c r="J29" i="84"/>
  <c r="I29" i="84"/>
  <c r="H29" i="84"/>
  <c r="G29" i="84"/>
  <c r="U28" i="84"/>
  <c r="T28" i="84"/>
  <c r="U27" i="84"/>
  <c r="T27" i="84"/>
  <c r="AK26" i="84"/>
  <c r="AJ26" i="84"/>
  <c r="AI26" i="84"/>
  <c r="AH26" i="84"/>
  <c r="AG26" i="84"/>
  <c r="AF26" i="84"/>
  <c r="AE26" i="84"/>
  <c r="AD26" i="84"/>
  <c r="AC26" i="84"/>
  <c r="AB26" i="84"/>
  <c r="AA26" i="84"/>
  <c r="Z26" i="84"/>
  <c r="Y26" i="84"/>
  <c r="S26" i="84"/>
  <c r="R26" i="84"/>
  <c r="Q26" i="84"/>
  <c r="P26" i="84"/>
  <c r="O26" i="84"/>
  <c r="N26" i="84"/>
  <c r="M26" i="84"/>
  <c r="L26" i="84"/>
  <c r="K26" i="84"/>
  <c r="J26" i="84"/>
  <c r="I26" i="84"/>
  <c r="H26" i="84"/>
  <c r="G26" i="84"/>
  <c r="AM25" i="84"/>
  <c r="AL25" i="84"/>
  <c r="U25" i="84"/>
  <c r="T25" i="84"/>
  <c r="AM24" i="84"/>
  <c r="AL24" i="84"/>
  <c r="U24" i="84"/>
  <c r="T24" i="84"/>
  <c r="AK23" i="84"/>
  <c r="AJ23" i="84"/>
  <c r="AI23" i="84"/>
  <c r="AH23" i="84"/>
  <c r="AG23" i="84"/>
  <c r="AF23" i="84"/>
  <c r="AE23" i="84"/>
  <c r="AD23" i="84"/>
  <c r="AC23" i="84"/>
  <c r="AB23" i="84"/>
  <c r="AA23" i="84"/>
  <c r="Z23" i="84"/>
  <c r="Y23" i="84"/>
  <c r="S23" i="84"/>
  <c r="R23" i="84"/>
  <c r="Q23" i="84"/>
  <c r="P23" i="84"/>
  <c r="O23" i="84"/>
  <c r="N23" i="84"/>
  <c r="M23" i="84"/>
  <c r="L23" i="84"/>
  <c r="K23" i="84"/>
  <c r="J23" i="84"/>
  <c r="I23" i="84"/>
  <c r="H23" i="84"/>
  <c r="G23" i="84"/>
  <c r="AM22" i="84"/>
  <c r="AL22" i="84"/>
  <c r="U22" i="84"/>
  <c r="T22" i="84"/>
  <c r="AM21" i="84"/>
  <c r="AL21" i="84"/>
  <c r="U21" i="84"/>
  <c r="T21" i="84"/>
  <c r="AK20" i="84"/>
  <c r="AJ20" i="84"/>
  <c r="AI20" i="84"/>
  <c r="AH20" i="84"/>
  <c r="AG20" i="84"/>
  <c r="AF20" i="84"/>
  <c r="AE20" i="84"/>
  <c r="AD20" i="84"/>
  <c r="S20" i="84"/>
  <c r="R20" i="84"/>
  <c r="Q20" i="84"/>
  <c r="P20" i="84"/>
  <c r="O20" i="84"/>
  <c r="N20" i="84"/>
  <c r="M20" i="84"/>
  <c r="L20" i="84"/>
  <c r="K20" i="84"/>
  <c r="J20" i="84"/>
  <c r="I20" i="84"/>
  <c r="H20" i="84"/>
  <c r="G20" i="84"/>
  <c r="AM19" i="84"/>
  <c r="U19" i="84"/>
  <c r="T19" i="84"/>
  <c r="AM18" i="84"/>
  <c r="U18" i="84"/>
  <c r="T18" i="84"/>
  <c r="AK17" i="84"/>
  <c r="AJ17" i="84"/>
  <c r="AI17" i="84"/>
  <c r="AH17" i="84"/>
  <c r="AG17" i="84"/>
  <c r="AF17" i="84"/>
  <c r="AE17" i="84"/>
  <c r="AD17" i="84"/>
  <c r="AC17" i="84"/>
  <c r="AB17" i="84"/>
  <c r="AA17" i="84"/>
  <c r="Z17" i="84"/>
  <c r="Y17" i="84"/>
  <c r="S17" i="84"/>
  <c r="R17" i="84"/>
  <c r="Q17" i="84"/>
  <c r="P17" i="84"/>
  <c r="O17" i="84"/>
  <c r="N17" i="84"/>
  <c r="M17" i="84"/>
  <c r="L17" i="84"/>
  <c r="K17" i="84"/>
  <c r="J17" i="84"/>
  <c r="I17" i="84"/>
  <c r="H17" i="84"/>
  <c r="G17" i="84"/>
  <c r="AM16" i="84"/>
  <c r="AL16" i="84"/>
  <c r="U16" i="84"/>
  <c r="T16" i="84"/>
  <c r="AM15" i="84"/>
  <c r="AL15" i="84"/>
  <c r="U15" i="84"/>
  <c r="T15" i="84"/>
  <c r="AK14" i="84"/>
  <c r="AJ14" i="84"/>
  <c r="AI14" i="84"/>
  <c r="AH14" i="84"/>
  <c r="AG14" i="84"/>
  <c r="AF14" i="84"/>
  <c r="AE14" i="84"/>
  <c r="AD14" i="84"/>
  <c r="S14" i="84"/>
  <c r="R14" i="84"/>
  <c r="Q14" i="84"/>
  <c r="P14" i="84"/>
  <c r="O14" i="84"/>
  <c r="N14" i="84"/>
  <c r="M14" i="84"/>
  <c r="L14" i="84"/>
  <c r="AM13" i="84"/>
  <c r="U13" i="84"/>
  <c r="AM12" i="84"/>
  <c r="U12" i="84"/>
  <c r="AK11" i="84"/>
  <c r="AJ11" i="84"/>
  <c r="AI11" i="84"/>
  <c r="AH11" i="84"/>
  <c r="AG11" i="84"/>
  <c r="AF11" i="84"/>
  <c r="AE11" i="84"/>
  <c r="AD11" i="84"/>
  <c r="AC11" i="84"/>
  <c r="AB11" i="84"/>
  <c r="AA11" i="84"/>
  <c r="Z11" i="84"/>
  <c r="Y11" i="84"/>
  <c r="S11" i="84"/>
  <c r="R11" i="84"/>
  <c r="Q11" i="84"/>
  <c r="P11" i="84"/>
  <c r="O11" i="84"/>
  <c r="N11" i="84"/>
  <c r="M11" i="84"/>
  <c r="L11" i="84"/>
  <c r="K11" i="84"/>
  <c r="J11" i="84"/>
  <c r="I11" i="84"/>
  <c r="H11" i="84"/>
  <c r="G11" i="84"/>
  <c r="AM10" i="84"/>
  <c r="AL10" i="84"/>
  <c r="U10" i="84"/>
  <c r="T10" i="84"/>
  <c r="AM9" i="84"/>
  <c r="AL9" i="84"/>
  <c r="U9" i="84"/>
  <c r="T9" i="84"/>
  <c r="A1" i="84"/>
  <c r="AL109" i="83"/>
  <c r="AM108" i="83"/>
  <c r="AL108" i="83"/>
  <c r="U108" i="83"/>
  <c r="AK105" i="83"/>
  <c r="AK106" i="83" s="1"/>
  <c r="AJ105" i="83"/>
  <c r="AJ106" i="83" s="1"/>
  <c r="AI105" i="83"/>
  <c r="AI106" i="83" s="1"/>
  <c r="AH105" i="83"/>
  <c r="AH106" i="83" s="1"/>
  <c r="AG105" i="83"/>
  <c r="AG106" i="83" s="1"/>
  <c r="AF105" i="83"/>
  <c r="AF106" i="83" s="1"/>
  <c r="AE105" i="83"/>
  <c r="AE106" i="83" s="1"/>
  <c r="AD105" i="83"/>
  <c r="AD106" i="83" s="1"/>
  <c r="S105" i="83"/>
  <c r="S109" i="83" s="1"/>
  <c r="R105" i="83"/>
  <c r="R109" i="83" s="1"/>
  <c r="Q105" i="83"/>
  <c r="Q109" i="83" s="1"/>
  <c r="P105" i="83"/>
  <c r="P109" i="83" s="1"/>
  <c r="O105" i="83"/>
  <c r="O106" i="83" s="1"/>
  <c r="N105" i="83"/>
  <c r="N106" i="83" s="1"/>
  <c r="M105" i="83"/>
  <c r="M106" i="83" s="1"/>
  <c r="L105" i="83"/>
  <c r="AM104" i="83"/>
  <c r="U104" i="83"/>
  <c r="AM103" i="83"/>
  <c r="U103" i="83"/>
  <c r="AM102" i="83"/>
  <c r="U102" i="83"/>
  <c r="AM101" i="83"/>
  <c r="U101" i="83"/>
  <c r="AM100" i="83"/>
  <c r="U100" i="83"/>
  <c r="AM99" i="83"/>
  <c r="U99" i="83"/>
  <c r="AM98" i="83"/>
  <c r="U98" i="83"/>
  <c r="AM97" i="83"/>
  <c r="U97" i="83"/>
  <c r="AM96" i="83"/>
  <c r="U96" i="83"/>
  <c r="AM95" i="83"/>
  <c r="U95" i="83"/>
  <c r="AM94" i="83"/>
  <c r="U94" i="83"/>
  <c r="AM93" i="83"/>
  <c r="U93" i="83"/>
  <c r="AM92" i="83"/>
  <c r="U92" i="83"/>
  <c r="AM91" i="83"/>
  <c r="U91" i="83"/>
  <c r="AM90" i="83"/>
  <c r="U90" i="83"/>
  <c r="AM89" i="83"/>
  <c r="U89" i="83"/>
  <c r="AM88" i="83"/>
  <c r="U88" i="83"/>
  <c r="AM87" i="83"/>
  <c r="U87" i="83"/>
  <c r="AM86" i="83"/>
  <c r="U86" i="83"/>
  <c r="AM85" i="83"/>
  <c r="U85" i="83"/>
  <c r="AK77" i="83"/>
  <c r="AJ77" i="83"/>
  <c r="AI77" i="83"/>
  <c r="AH77" i="83"/>
  <c r="AG77" i="83"/>
  <c r="AF77" i="83"/>
  <c r="AE77" i="83"/>
  <c r="AD77" i="83"/>
  <c r="S77" i="83"/>
  <c r="R77" i="83"/>
  <c r="Q77" i="83"/>
  <c r="P77" i="83"/>
  <c r="O77" i="83"/>
  <c r="N77" i="83"/>
  <c r="M77" i="83"/>
  <c r="L77" i="83"/>
  <c r="AM76" i="83"/>
  <c r="U76" i="83"/>
  <c r="AM75" i="83"/>
  <c r="U75" i="83"/>
  <c r="AK74" i="83"/>
  <c r="AJ74" i="83"/>
  <c r="AI74" i="83"/>
  <c r="AH74" i="83"/>
  <c r="AG74" i="83"/>
  <c r="AF74" i="83"/>
  <c r="AE74" i="83"/>
  <c r="AD74" i="83"/>
  <c r="S74" i="83"/>
  <c r="R74" i="83"/>
  <c r="Q74" i="83"/>
  <c r="P74" i="83"/>
  <c r="O74" i="83"/>
  <c r="N74" i="83"/>
  <c r="M74" i="83"/>
  <c r="L74" i="83"/>
  <c r="AM73" i="83"/>
  <c r="U73" i="83"/>
  <c r="AM72" i="83"/>
  <c r="U72" i="83"/>
  <c r="AK67" i="83"/>
  <c r="AJ67" i="83"/>
  <c r="AI67" i="83"/>
  <c r="AH67" i="83"/>
  <c r="AG67" i="83"/>
  <c r="AF67" i="83"/>
  <c r="AE67" i="83"/>
  <c r="AD67" i="83"/>
  <c r="S67" i="83"/>
  <c r="S68" i="83" s="1"/>
  <c r="R67" i="83"/>
  <c r="R68" i="83" s="1"/>
  <c r="Q67" i="83"/>
  <c r="Q68" i="83" s="1"/>
  <c r="P67" i="83"/>
  <c r="P68" i="83" s="1"/>
  <c r="O67" i="83"/>
  <c r="O68" i="83" s="1"/>
  <c r="N67" i="83"/>
  <c r="N68" i="83" s="1"/>
  <c r="M67" i="83"/>
  <c r="M68" i="83" s="1"/>
  <c r="L67" i="83"/>
  <c r="L68" i="83" s="1"/>
  <c r="AM66" i="83"/>
  <c r="U66" i="83"/>
  <c r="AM65" i="83"/>
  <c r="U65" i="83"/>
  <c r="AM61" i="83"/>
  <c r="AM60" i="83"/>
  <c r="S56" i="83"/>
  <c r="R56" i="83"/>
  <c r="Q56" i="83"/>
  <c r="P56" i="83"/>
  <c r="O56" i="83"/>
  <c r="N56" i="83"/>
  <c r="M56" i="83"/>
  <c r="L56" i="83"/>
  <c r="K56" i="83"/>
  <c r="J56" i="83"/>
  <c r="I56" i="83"/>
  <c r="H56" i="83"/>
  <c r="G56" i="83"/>
  <c r="S55" i="83"/>
  <c r="R55" i="83"/>
  <c r="Q55" i="83"/>
  <c r="P55" i="83"/>
  <c r="O55" i="83"/>
  <c r="N55" i="83"/>
  <c r="M55" i="83"/>
  <c r="L55" i="83"/>
  <c r="K55" i="83"/>
  <c r="J55" i="83"/>
  <c r="I55" i="83"/>
  <c r="H55" i="83"/>
  <c r="G55" i="83"/>
  <c r="S51" i="83"/>
  <c r="R51" i="83"/>
  <c r="Q51" i="83"/>
  <c r="P51" i="83"/>
  <c r="O51" i="83"/>
  <c r="N51" i="83"/>
  <c r="M51" i="83"/>
  <c r="L51" i="83"/>
  <c r="K51" i="83"/>
  <c r="J51" i="83"/>
  <c r="I51" i="83"/>
  <c r="H51" i="83"/>
  <c r="G51" i="83"/>
  <c r="S50" i="83"/>
  <c r="R50" i="83"/>
  <c r="Q50" i="83"/>
  <c r="P50" i="83"/>
  <c r="O50" i="83"/>
  <c r="N50" i="83"/>
  <c r="M50" i="83"/>
  <c r="L50" i="83"/>
  <c r="K50" i="83"/>
  <c r="J50" i="83"/>
  <c r="I50" i="83"/>
  <c r="H50" i="83"/>
  <c r="G50" i="83"/>
  <c r="S46" i="83"/>
  <c r="R46" i="83"/>
  <c r="Q46" i="83"/>
  <c r="P46" i="83"/>
  <c r="O46" i="83"/>
  <c r="N46" i="83"/>
  <c r="M46" i="83"/>
  <c r="L46" i="83"/>
  <c r="K46" i="83"/>
  <c r="J46" i="83"/>
  <c r="I46" i="83"/>
  <c r="H46" i="83"/>
  <c r="G46" i="83"/>
  <c r="U45" i="83"/>
  <c r="T45" i="83"/>
  <c r="U44" i="83"/>
  <c r="T44" i="83"/>
  <c r="U43" i="83"/>
  <c r="T43" i="83"/>
  <c r="S40" i="83"/>
  <c r="R40" i="83"/>
  <c r="Q40" i="83"/>
  <c r="P40" i="83"/>
  <c r="O40" i="83"/>
  <c r="N40" i="83"/>
  <c r="M40" i="83"/>
  <c r="L40" i="83"/>
  <c r="K40" i="83"/>
  <c r="J40" i="83"/>
  <c r="I40" i="83"/>
  <c r="H40" i="83"/>
  <c r="G40" i="83"/>
  <c r="U39" i="83"/>
  <c r="T39" i="83"/>
  <c r="U38" i="83"/>
  <c r="T38" i="83"/>
  <c r="U37" i="83"/>
  <c r="T37" i="83"/>
  <c r="S32" i="83"/>
  <c r="R32" i="83"/>
  <c r="Q32" i="83"/>
  <c r="P32" i="83"/>
  <c r="O32" i="83"/>
  <c r="N32" i="83"/>
  <c r="M32" i="83"/>
  <c r="L32" i="83"/>
  <c r="K32" i="83"/>
  <c r="J32" i="83"/>
  <c r="I32" i="83"/>
  <c r="H32" i="83"/>
  <c r="G32" i="83"/>
  <c r="U31" i="83"/>
  <c r="T31" i="83"/>
  <c r="U30" i="83"/>
  <c r="T30" i="83"/>
  <c r="S29" i="83"/>
  <c r="R29" i="83"/>
  <c r="Q29" i="83"/>
  <c r="P29" i="83"/>
  <c r="O29" i="83"/>
  <c r="N29" i="83"/>
  <c r="M29" i="83"/>
  <c r="L29" i="83"/>
  <c r="K29" i="83"/>
  <c r="J29" i="83"/>
  <c r="I29" i="83"/>
  <c r="H29" i="83"/>
  <c r="G29" i="83"/>
  <c r="U28" i="83"/>
  <c r="T28" i="83"/>
  <c r="U27" i="83"/>
  <c r="T27" i="83"/>
  <c r="AK26" i="83"/>
  <c r="AJ26" i="83"/>
  <c r="AI26" i="83"/>
  <c r="AH26" i="83"/>
  <c r="AG26" i="83"/>
  <c r="AF26" i="83"/>
  <c r="AE26" i="83"/>
  <c r="AD26" i="83"/>
  <c r="AC26" i="83"/>
  <c r="AB26" i="83"/>
  <c r="AA26" i="83"/>
  <c r="Z26" i="83"/>
  <c r="Y26" i="83"/>
  <c r="S26" i="83"/>
  <c r="R26" i="83"/>
  <c r="Q26" i="83"/>
  <c r="P26" i="83"/>
  <c r="O26" i="83"/>
  <c r="N26" i="83"/>
  <c r="M26" i="83"/>
  <c r="L26" i="83"/>
  <c r="K26" i="83"/>
  <c r="J26" i="83"/>
  <c r="I26" i="83"/>
  <c r="H26" i="83"/>
  <c r="G26" i="83"/>
  <c r="AM25" i="83"/>
  <c r="AL25" i="83"/>
  <c r="U25" i="83"/>
  <c r="T25" i="83"/>
  <c r="AM24" i="83"/>
  <c r="AL24" i="83"/>
  <c r="U24" i="83"/>
  <c r="T24" i="83"/>
  <c r="AK23" i="83"/>
  <c r="AJ23" i="83"/>
  <c r="AI23" i="83"/>
  <c r="AH23" i="83"/>
  <c r="AG23" i="83"/>
  <c r="AF23" i="83"/>
  <c r="AE23" i="83"/>
  <c r="AD23" i="83"/>
  <c r="AC23" i="83"/>
  <c r="AB23" i="83"/>
  <c r="AA23" i="83"/>
  <c r="Z23" i="83"/>
  <c r="Y23" i="83"/>
  <c r="S23" i="83"/>
  <c r="R23" i="83"/>
  <c r="Q23" i="83"/>
  <c r="P23" i="83"/>
  <c r="O23" i="83"/>
  <c r="N23" i="83"/>
  <c r="M23" i="83"/>
  <c r="L23" i="83"/>
  <c r="K23" i="83"/>
  <c r="J23" i="83"/>
  <c r="I23" i="83"/>
  <c r="H23" i="83"/>
  <c r="G23" i="83"/>
  <c r="AM22" i="83"/>
  <c r="AL22" i="83"/>
  <c r="U22" i="83"/>
  <c r="T22" i="83"/>
  <c r="AM21" i="83"/>
  <c r="AL21" i="83"/>
  <c r="U21" i="83"/>
  <c r="T21" i="83"/>
  <c r="AK20" i="83"/>
  <c r="AJ20" i="83"/>
  <c r="AI20" i="83"/>
  <c r="AH20" i="83"/>
  <c r="AG20" i="83"/>
  <c r="AF20" i="83"/>
  <c r="AE20" i="83"/>
  <c r="AD20" i="83"/>
  <c r="S20" i="83"/>
  <c r="R20" i="83"/>
  <c r="Q20" i="83"/>
  <c r="P20" i="83"/>
  <c r="O20" i="83"/>
  <c r="N20" i="83"/>
  <c r="M20" i="83"/>
  <c r="L20" i="83"/>
  <c r="K20" i="83"/>
  <c r="J20" i="83"/>
  <c r="I20" i="83"/>
  <c r="H20" i="83"/>
  <c r="G20" i="83"/>
  <c r="AM19" i="83"/>
  <c r="U19" i="83"/>
  <c r="T19" i="83"/>
  <c r="AM18" i="83"/>
  <c r="U18" i="83"/>
  <c r="T18" i="83"/>
  <c r="AK17" i="83"/>
  <c r="AJ17" i="83"/>
  <c r="AI17" i="83"/>
  <c r="AH17" i="83"/>
  <c r="AG17" i="83"/>
  <c r="AF17" i="83"/>
  <c r="AE17" i="83"/>
  <c r="AD17" i="83"/>
  <c r="AC17" i="83"/>
  <c r="AB17" i="83"/>
  <c r="AA17" i="83"/>
  <c r="Z17" i="83"/>
  <c r="Y17" i="83"/>
  <c r="S17" i="83"/>
  <c r="R17" i="83"/>
  <c r="Q17" i="83"/>
  <c r="P17" i="83"/>
  <c r="O17" i="83"/>
  <c r="N17" i="83"/>
  <c r="M17" i="83"/>
  <c r="L17" i="83"/>
  <c r="K17" i="83"/>
  <c r="J17" i="83"/>
  <c r="I17" i="83"/>
  <c r="H17" i="83"/>
  <c r="G17" i="83"/>
  <c r="AM16" i="83"/>
  <c r="AL16" i="83"/>
  <c r="U16" i="83"/>
  <c r="T16" i="83"/>
  <c r="AM15" i="83"/>
  <c r="AL15" i="83"/>
  <c r="U15" i="83"/>
  <c r="T15" i="83"/>
  <c r="AK14" i="83"/>
  <c r="AJ14" i="83"/>
  <c r="AI14" i="83"/>
  <c r="AH14" i="83"/>
  <c r="AG14" i="83"/>
  <c r="AF14" i="83"/>
  <c r="AE14" i="83"/>
  <c r="AD14" i="83"/>
  <c r="S14" i="83"/>
  <c r="R14" i="83"/>
  <c r="Q14" i="83"/>
  <c r="P14" i="83"/>
  <c r="O14" i="83"/>
  <c r="N14" i="83"/>
  <c r="M14" i="83"/>
  <c r="L14" i="83"/>
  <c r="AM13" i="83"/>
  <c r="U13" i="83"/>
  <c r="AM12" i="83"/>
  <c r="U12" i="83"/>
  <c r="AK11" i="83"/>
  <c r="AJ11" i="83"/>
  <c r="AI11" i="83"/>
  <c r="AH11" i="83"/>
  <c r="AG11" i="83"/>
  <c r="AF11" i="83"/>
  <c r="AE11" i="83"/>
  <c r="AD11" i="83"/>
  <c r="AC11" i="83"/>
  <c r="AB11" i="83"/>
  <c r="AA11" i="83"/>
  <c r="Z11" i="83"/>
  <c r="Y11" i="83"/>
  <c r="S11" i="83"/>
  <c r="R11" i="83"/>
  <c r="Q11" i="83"/>
  <c r="P11" i="83"/>
  <c r="O11" i="83"/>
  <c r="N11" i="83"/>
  <c r="M11" i="83"/>
  <c r="L11" i="83"/>
  <c r="K11" i="83"/>
  <c r="J11" i="83"/>
  <c r="I11" i="83"/>
  <c r="H11" i="83"/>
  <c r="G11" i="83"/>
  <c r="AM10" i="83"/>
  <c r="AL10" i="83"/>
  <c r="U10" i="83"/>
  <c r="T10" i="83"/>
  <c r="AM9" i="83"/>
  <c r="AL9" i="83"/>
  <c r="U9" i="83"/>
  <c r="T9" i="83"/>
  <c r="A1" i="83"/>
  <c r="AL109" i="82"/>
  <c r="AM108" i="82"/>
  <c r="AL108" i="82"/>
  <c r="U108" i="82"/>
  <c r="AK105" i="82"/>
  <c r="AK106" i="82" s="1"/>
  <c r="AJ105" i="82"/>
  <c r="AJ106" i="82" s="1"/>
  <c r="AI105" i="82"/>
  <c r="AH105" i="82"/>
  <c r="AG105" i="82"/>
  <c r="AG106" i="82" s="1"/>
  <c r="AF105" i="82"/>
  <c r="AF106" i="82" s="1"/>
  <c r="AE105" i="82"/>
  <c r="AE109" i="82" s="1"/>
  <c r="AD105" i="82"/>
  <c r="AD109" i="82" s="1"/>
  <c r="S105" i="82"/>
  <c r="S106" i="82" s="1"/>
  <c r="R105" i="82"/>
  <c r="R109" i="82" s="1"/>
  <c r="Q105" i="82"/>
  <c r="Q106" i="82" s="1"/>
  <c r="P105" i="82"/>
  <c r="P106" i="82" s="1"/>
  <c r="O105" i="82"/>
  <c r="N105" i="82"/>
  <c r="N106" i="82" s="1"/>
  <c r="M105" i="82"/>
  <c r="L105" i="82"/>
  <c r="L109" i="82" s="1"/>
  <c r="AM104" i="82"/>
  <c r="U104" i="82"/>
  <c r="AM103" i="82"/>
  <c r="U103" i="82"/>
  <c r="AM102" i="82"/>
  <c r="U102" i="82"/>
  <c r="AM101" i="82"/>
  <c r="U101" i="82"/>
  <c r="AM100" i="82"/>
  <c r="U100" i="82"/>
  <c r="AM99" i="82"/>
  <c r="U99" i="82"/>
  <c r="AM98" i="82"/>
  <c r="U98" i="82"/>
  <c r="AM97" i="82"/>
  <c r="U97" i="82"/>
  <c r="AM96" i="82"/>
  <c r="U96" i="82"/>
  <c r="AM95" i="82"/>
  <c r="U95" i="82"/>
  <c r="AM94" i="82"/>
  <c r="U94" i="82"/>
  <c r="AM93" i="82"/>
  <c r="U93" i="82"/>
  <c r="AM92" i="82"/>
  <c r="U92" i="82"/>
  <c r="AM91" i="82"/>
  <c r="U91" i="82"/>
  <c r="AM90" i="82"/>
  <c r="U90" i="82"/>
  <c r="AM89" i="82"/>
  <c r="U89" i="82"/>
  <c r="AM88" i="82"/>
  <c r="U88" i="82"/>
  <c r="AM87" i="82"/>
  <c r="U87" i="82"/>
  <c r="AM86" i="82"/>
  <c r="U86" i="82"/>
  <c r="AM85" i="82"/>
  <c r="U85" i="82"/>
  <c r="AK77" i="82"/>
  <c r="AJ77" i="82"/>
  <c r="AI77" i="82"/>
  <c r="AH77" i="82"/>
  <c r="AG77" i="82"/>
  <c r="AF77" i="82"/>
  <c r="AE77" i="82"/>
  <c r="AD77" i="82"/>
  <c r="S77" i="82"/>
  <c r="R77" i="82"/>
  <c r="Q77" i="82"/>
  <c r="P77" i="82"/>
  <c r="O77" i="82"/>
  <c r="N77" i="82"/>
  <c r="M77" i="82"/>
  <c r="L77" i="82"/>
  <c r="AM76" i="82"/>
  <c r="U76" i="82"/>
  <c r="AM75" i="82"/>
  <c r="U75" i="82"/>
  <c r="AK74" i="82"/>
  <c r="AJ74" i="82"/>
  <c r="AI74" i="82"/>
  <c r="AH74" i="82"/>
  <c r="AG74" i="82"/>
  <c r="AF74" i="82"/>
  <c r="AE74" i="82"/>
  <c r="AD74" i="82"/>
  <c r="S74" i="82"/>
  <c r="R74" i="82"/>
  <c r="Q74" i="82"/>
  <c r="P74" i="82"/>
  <c r="O74" i="82"/>
  <c r="N74" i="82"/>
  <c r="M74" i="82"/>
  <c r="L74" i="82"/>
  <c r="AM73" i="82"/>
  <c r="U73" i="82"/>
  <c r="AM72" i="82"/>
  <c r="U72" i="82"/>
  <c r="AK67" i="82"/>
  <c r="AJ67" i="82"/>
  <c r="AI67" i="82"/>
  <c r="AH67" i="82"/>
  <c r="AG67" i="82"/>
  <c r="AF67" i="82"/>
  <c r="AE67" i="82"/>
  <c r="AD67" i="82"/>
  <c r="S67" i="82"/>
  <c r="S68" i="82" s="1"/>
  <c r="R67" i="82"/>
  <c r="R68" i="82" s="1"/>
  <c r="Q67" i="82"/>
  <c r="Q68" i="82" s="1"/>
  <c r="P67" i="82"/>
  <c r="O67" i="82"/>
  <c r="O68" i="82" s="1"/>
  <c r="N67" i="82"/>
  <c r="N68" i="82" s="1"/>
  <c r="M67" i="82"/>
  <c r="M68" i="82" s="1"/>
  <c r="L67" i="82"/>
  <c r="L68" i="82" s="1"/>
  <c r="AM66" i="82"/>
  <c r="U66" i="82"/>
  <c r="AM65" i="82"/>
  <c r="U65" i="82"/>
  <c r="AM61" i="82"/>
  <c r="AM60" i="82"/>
  <c r="S56" i="82"/>
  <c r="R56" i="82"/>
  <c r="Q56" i="82"/>
  <c r="P56" i="82"/>
  <c r="O56" i="82"/>
  <c r="N56" i="82"/>
  <c r="M56" i="82"/>
  <c r="L56" i="82"/>
  <c r="K56" i="82"/>
  <c r="J56" i="82"/>
  <c r="I56" i="82"/>
  <c r="H56" i="82"/>
  <c r="G56" i="82"/>
  <c r="S55" i="82"/>
  <c r="R55" i="82"/>
  <c r="Q55" i="82"/>
  <c r="P55" i="82"/>
  <c r="O55" i="82"/>
  <c r="N55" i="82"/>
  <c r="M55" i="82"/>
  <c r="L55" i="82"/>
  <c r="K55" i="82"/>
  <c r="J55" i="82"/>
  <c r="I55" i="82"/>
  <c r="H55" i="82"/>
  <c r="G55" i="82"/>
  <c r="S51" i="82"/>
  <c r="R51" i="82"/>
  <c r="Q51" i="82"/>
  <c r="P51" i="82"/>
  <c r="O51" i="82"/>
  <c r="N51" i="82"/>
  <c r="M51" i="82"/>
  <c r="L51" i="82"/>
  <c r="K51" i="82"/>
  <c r="J51" i="82"/>
  <c r="I51" i="82"/>
  <c r="H51" i="82"/>
  <c r="G51" i="82"/>
  <c r="S50" i="82"/>
  <c r="R50" i="82"/>
  <c r="Q50" i="82"/>
  <c r="P50" i="82"/>
  <c r="O50" i="82"/>
  <c r="N50" i="82"/>
  <c r="M50" i="82"/>
  <c r="L50" i="82"/>
  <c r="K50" i="82"/>
  <c r="J50" i="82"/>
  <c r="I50" i="82"/>
  <c r="H50" i="82"/>
  <c r="G50" i="82"/>
  <c r="S46" i="82"/>
  <c r="R46" i="82"/>
  <c r="Q46" i="82"/>
  <c r="P46" i="82"/>
  <c r="O46" i="82"/>
  <c r="N46" i="82"/>
  <c r="M46" i="82"/>
  <c r="L46" i="82"/>
  <c r="K46" i="82"/>
  <c r="J46" i="82"/>
  <c r="I46" i="82"/>
  <c r="H46" i="82"/>
  <c r="G46" i="82"/>
  <c r="U45" i="82"/>
  <c r="T45" i="82"/>
  <c r="U44" i="82"/>
  <c r="T44" i="82"/>
  <c r="U43" i="82"/>
  <c r="T43" i="82"/>
  <c r="S40" i="82"/>
  <c r="R40" i="82"/>
  <c r="Q40" i="82"/>
  <c r="P40" i="82"/>
  <c r="O40" i="82"/>
  <c r="N40" i="82"/>
  <c r="M40" i="82"/>
  <c r="L40" i="82"/>
  <c r="K40" i="82"/>
  <c r="J40" i="82"/>
  <c r="I40" i="82"/>
  <c r="H40" i="82"/>
  <c r="G40" i="82"/>
  <c r="U39" i="82"/>
  <c r="T39" i="82"/>
  <c r="U38" i="82"/>
  <c r="T38" i="82"/>
  <c r="U37" i="82"/>
  <c r="T37" i="82"/>
  <c r="S32" i="82"/>
  <c r="R32" i="82"/>
  <c r="Q32" i="82"/>
  <c r="P32" i="82"/>
  <c r="O32" i="82"/>
  <c r="N32" i="82"/>
  <c r="M32" i="82"/>
  <c r="L32" i="82"/>
  <c r="K32" i="82"/>
  <c r="J32" i="82"/>
  <c r="I32" i="82"/>
  <c r="H32" i="82"/>
  <c r="G32" i="82"/>
  <c r="U31" i="82"/>
  <c r="T31" i="82"/>
  <c r="U30" i="82"/>
  <c r="T30" i="82"/>
  <c r="S29" i="82"/>
  <c r="R29" i="82"/>
  <c r="Q29" i="82"/>
  <c r="P29" i="82"/>
  <c r="O29" i="82"/>
  <c r="N29" i="82"/>
  <c r="M29" i="82"/>
  <c r="L29" i="82"/>
  <c r="K29" i="82"/>
  <c r="J29" i="82"/>
  <c r="I29" i="82"/>
  <c r="H29" i="82"/>
  <c r="G29" i="82"/>
  <c r="U28" i="82"/>
  <c r="T28" i="82"/>
  <c r="U27" i="82"/>
  <c r="T27" i="82"/>
  <c r="AK26" i="82"/>
  <c r="AJ26" i="82"/>
  <c r="AI26" i="82"/>
  <c r="AH26" i="82"/>
  <c r="AG26" i="82"/>
  <c r="AF26" i="82"/>
  <c r="AE26" i="82"/>
  <c r="AD26" i="82"/>
  <c r="AC26" i="82"/>
  <c r="AB26" i="82"/>
  <c r="AA26" i="82"/>
  <c r="Z26" i="82"/>
  <c r="Y26" i="82"/>
  <c r="S26" i="82"/>
  <c r="R26" i="82"/>
  <c r="Q26" i="82"/>
  <c r="P26" i="82"/>
  <c r="O26" i="82"/>
  <c r="N26" i="82"/>
  <c r="M26" i="82"/>
  <c r="L26" i="82"/>
  <c r="K26" i="82"/>
  <c r="J26" i="82"/>
  <c r="I26" i="82"/>
  <c r="H26" i="82"/>
  <c r="G26" i="82"/>
  <c r="AM25" i="82"/>
  <c r="AL25" i="82"/>
  <c r="U25" i="82"/>
  <c r="T25" i="82"/>
  <c r="AM24" i="82"/>
  <c r="AL24" i="82"/>
  <c r="U24" i="82"/>
  <c r="T24" i="82"/>
  <c r="AK23" i="82"/>
  <c r="AJ23" i="82"/>
  <c r="AI23" i="82"/>
  <c r="AH23" i="82"/>
  <c r="AG23" i="82"/>
  <c r="AF23" i="82"/>
  <c r="AE23" i="82"/>
  <c r="AD23" i="82"/>
  <c r="AC23" i="82"/>
  <c r="AB23" i="82"/>
  <c r="AA23" i="82"/>
  <c r="Z23" i="82"/>
  <c r="Y23" i="82"/>
  <c r="S23" i="82"/>
  <c r="R23" i="82"/>
  <c r="Q23" i="82"/>
  <c r="P23" i="82"/>
  <c r="O23" i="82"/>
  <c r="N23" i="82"/>
  <c r="M23" i="82"/>
  <c r="L23" i="82"/>
  <c r="K23" i="82"/>
  <c r="J23" i="82"/>
  <c r="I23" i="82"/>
  <c r="H23" i="82"/>
  <c r="G23" i="82"/>
  <c r="AM22" i="82"/>
  <c r="AL22" i="82"/>
  <c r="U22" i="82"/>
  <c r="T22" i="82"/>
  <c r="AM21" i="82"/>
  <c r="AL21" i="82"/>
  <c r="U21" i="82"/>
  <c r="T21" i="82"/>
  <c r="AK20" i="82"/>
  <c r="AJ20" i="82"/>
  <c r="AI20" i="82"/>
  <c r="AH20" i="82"/>
  <c r="AG20" i="82"/>
  <c r="AF20" i="82"/>
  <c r="AE20" i="82"/>
  <c r="AD20" i="82"/>
  <c r="S20" i="82"/>
  <c r="R20" i="82"/>
  <c r="Q20" i="82"/>
  <c r="P20" i="82"/>
  <c r="O20" i="82"/>
  <c r="N20" i="82"/>
  <c r="M20" i="82"/>
  <c r="L20" i="82"/>
  <c r="K20" i="82"/>
  <c r="J20" i="82"/>
  <c r="I20" i="82"/>
  <c r="H20" i="82"/>
  <c r="G20" i="82"/>
  <c r="AM19" i="82"/>
  <c r="U19" i="82"/>
  <c r="T19" i="82"/>
  <c r="AM18" i="82"/>
  <c r="U18" i="82"/>
  <c r="T18" i="82"/>
  <c r="AK17" i="82"/>
  <c r="AJ17" i="82"/>
  <c r="AI17" i="82"/>
  <c r="AH17" i="82"/>
  <c r="AG17" i="82"/>
  <c r="AF17" i="82"/>
  <c r="AE17" i="82"/>
  <c r="AD17" i="82"/>
  <c r="AC17" i="82"/>
  <c r="AB17" i="82"/>
  <c r="AA17" i="82"/>
  <c r="Z17" i="82"/>
  <c r="Y17" i="82"/>
  <c r="S17" i="82"/>
  <c r="R17" i="82"/>
  <c r="Q17" i="82"/>
  <c r="P17" i="82"/>
  <c r="O17" i="82"/>
  <c r="N17" i="82"/>
  <c r="M17" i="82"/>
  <c r="L17" i="82"/>
  <c r="K17" i="82"/>
  <c r="J17" i="82"/>
  <c r="I17" i="82"/>
  <c r="H17" i="82"/>
  <c r="G17" i="82"/>
  <c r="AM16" i="82"/>
  <c r="AL16" i="82"/>
  <c r="U16" i="82"/>
  <c r="T16" i="82"/>
  <c r="AM15" i="82"/>
  <c r="AL15" i="82"/>
  <c r="U15" i="82"/>
  <c r="T15" i="82"/>
  <c r="AK14" i="82"/>
  <c r="AJ14" i="82"/>
  <c r="AI14" i="82"/>
  <c r="AH14" i="82"/>
  <c r="AG14" i="82"/>
  <c r="AF14" i="82"/>
  <c r="AE14" i="82"/>
  <c r="AD14" i="82"/>
  <c r="S14" i="82"/>
  <c r="R14" i="82"/>
  <c r="Q14" i="82"/>
  <c r="P14" i="82"/>
  <c r="O14" i="82"/>
  <c r="N14" i="82"/>
  <c r="M14" i="82"/>
  <c r="L14" i="82"/>
  <c r="AM13" i="82"/>
  <c r="U13" i="82"/>
  <c r="AM12" i="82"/>
  <c r="U12" i="82"/>
  <c r="AK11" i="82"/>
  <c r="AJ11" i="82"/>
  <c r="AI11" i="82"/>
  <c r="AH11" i="82"/>
  <c r="AG11" i="82"/>
  <c r="AF11" i="82"/>
  <c r="AE11" i="82"/>
  <c r="AD11" i="82"/>
  <c r="AC11" i="82"/>
  <c r="AB11" i="82"/>
  <c r="AA11" i="82"/>
  <c r="Z11" i="82"/>
  <c r="Y11" i="82"/>
  <c r="S11" i="82"/>
  <c r="R11" i="82"/>
  <c r="Q11" i="82"/>
  <c r="P11" i="82"/>
  <c r="O11" i="82"/>
  <c r="N11" i="82"/>
  <c r="M11" i="82"/>
  <c r="L11" i="82"/>
  <c r="K11" i="82"/>
  <c r="J11" i="82"/>
  <c r="I11" i="82"/>
  <c r="H11" i="82"/>
  <c r="G11" i="82"/>
  <c r="AM10" i="82"/>
  <c r="AL10" i="82"/>
  <c r="U10" i="82"/>
  <c r="T10" i="82"/>
  <c r="AM9" i="82"/>
  <c r="AL9" i="82"/>
  <c r="U9" i="82"/>
  <c r="T9" i="82"/>
  <c r="A1" i="82"/>
  <c r="AL109" i="81"/>
  <c r="AM108" i="81"/>
  <c r="AL108" i="81"/>
  <c r="U108" i="81"/>
  <c r="AK105" i="81"/>
  <c r="AK109" i="81" s="1"/>
  <c r="AJ105" i="81"/>
  <c r="AJ106" i="81" s="1"/>
  <c r="AI105" i="81"/>
  <c r="AI106" i="81" s="1"/>
  <c r="AH105" i="81"/>
  <c r="AG105" i="81"/>
  <c r="AG106" i="81" s="1"/>
  <c r="AF105" i="81"/>
  <c r="AF106" i="81" s="1"/>
  <c r="AE105" i="81"/>
  <c r="AE106" i="81" s="1"/>
  <c r="AD105" i="81"/>
  <c r="AD109" i="81" s="1"/>
  <c r="S105" i="81"/>
  <c r="S109" i="81" s="1"/>
  <c r="R105" i="81"/>
  <c r="R106" i="81" s="1"/>
  <c r="Q105" i="81"/>
  <c r="Q109" i="81" s="1"/>
  <c r="P105" i="81"/>
  <c r="P109" i="81" s="1"/>
  <c r="O105" i="81"/>
  <c r="O106" i="81" s="1"/>
  <c r="N105" i="81"/>
  <c r="N106" i="81" s="1"/>
  <c r="M105" i="81"/>
  <c r="L105" i="81"/>
  <c r="L109" i="81" s="1"/>
  <c r="AM104" i="81"/>
  <c r="U104" i="81"/>
  <c r="AM103" i="81"/>
  <c r="U103" i="81"/>
  <c r="AM102" i="81"/>
  <c r="U102" i="81"/>
  <c r="AM101" i="81"/>
  <c r="U101" i="81"/>
  <c r="AM100" i="81"/>
  <c r="U100" i="81"/>
  <c r="AM99" i="81"/>
  <c r="U99" i="81"/>
  <c r="AM98" i="81"/>
  <c r="U98" i="81"/>
  <c r="AM97" i="81"/>
  <c r="U97" i="81"/>
  <c r="AM96" i="81"/>
  <c r="U96" i="81"/>
  <c r="AM95" i="81"/>
  <c r="U95" i="81"/>
  <c r="AM94" i="81"/>
  <c r="U94" i="81"/>
  <c r="AM93" i="81"/>
  <c r="U93" i="81"/>
  <c r="AM92" i="81"/>
  <c r="U92" i="81"/>
  <c r="AM91" i="81"/>
  <c r="U91" i="81"/>
  <c r="AM90" i="81"/>
  <c r="U90" i="81"/>
  <c r="AM89" i="81"/>
  <c r="U89" i="81"/>
  <c r="AM88" i="81"/>
  <c r="U88" i="81"/>
  <c r="AM87" i="81"/>
  <c r="U87" i="81"/>
  <c r="AM86" i="81"/>
  <c r="U86" i="81"/>
  <c r="AM85" i="81"/>
  <c r="U85" i="81"/>
  <c r="AK77" i="81"/>
  <c r="AJ77" i="81"/>
  <c r="AI77" i="81"/>
  <c r="AH77" i="81"/>
  <c r="AG77" i="81"/>
  <c r="AF77" i="81"/>
  <c r="AE77" i="81"/>
  <c r="AD77" i="81"/>
  <c r="S77" i="81"/>
  <c r="R77" i="81"/>
  <c r="Q77" i="81"/>
  <c r="P77" i="81"/>
  <c r="O77" i="81"/>
  <c r="N77" i="81"/>
  <c r="M77" i="81"/>
  <c r="L77" i="81"/>
  <c r="AM76" i="81"/>
  <c r="U76" i="81"/>
  <c r="AM75" i="81"/>
  <c r="U75" i="81"/>
  <c r="AK74" i="81"/>
  <c r="AJ74" i="81"/>
  <c r="AI74" i="81"/>
  <c r="AH74" i="81"/>
  <c r="AG74" i="81"/>
  <c r="AF74" i="81"/>
  <c r="AE74" i="81"/>
  <c r="AD74" i="81"/>
  <c r="S74" i="81"/>
  <c r="R74" i="81"/>
  <c r="Q74" i="81"/>
  <c r="P74" i="81"/>
  <c r="O74" i="81"/>
  <c r="N74" i="81"/>
  <c r="M74" i="81"/>
  <c r="L74" i="81"/>
  <c r="AM73" i="81"/>
  <c r="U73" i="81"/>
  <c r="AM72" i="81"/>
  <c r="U72" i="81"/>
  <c r="AK67" i="81"/>
  <c r="AJ67" i="81"/>
  <c r="AI67" i="81"/>
  <c r="AH67" i="81"/>
  <c r="AG67" i="81"/>
  <c r="AF67" i="81"/>
  <c r="AE67" i="81"/>
  <c r="AD67" i="81"/>
  <c r="S67" i="81"/>
  <c r="S68" i="81" s="1"/>
  <c r="R67" i="81"/>
  <c r="R68" i="81" s="1"/>
  <c r="Q67" i="81"/>
  <c r="Q68" i="81" s="1"/>
  <c r="P67" i="81"/>
  <c r="P68" i="81" s="1"/>
  <c r="O67" i="81"/>
  <c r="O68" i="81" s="1"/>
  <c r="N67" i="81"/>
  <c r="N68" i="81" s="1"/>
  <c r="M67" i="81"/>
  <c r="M68" i="81" s="1"/>
  <c r="L67" i="81"/>
  <c r="L68" i="81" s="1"/>
  <c r="AM66" i="81"/>
  <c r="U66" i="81"/>
  <c r="AM65" i="81"/>
  <c r="U65" i="81"/>
  <c r="AM61" i="81"/>
  <c r="AM60" i="81"/>
  <c r="S56" i="81"/>
  <c r="R56" i="81"/>
  <c r="Q56" i="81"/>
  <c r="P56" i="81"/>
  <c r="O56" i="81"/>
  <c r="N56" i="81"/>
  <c r="M56" i="81"/>
  <c r="L56" i="81"/>
  <c r="K56" i="81"/>
  <c r="J56" i="81"/>
  <c r="I56" i="81"/>
  <c r="H56" i="81"/>
  <c r="G56" i="81"/>
  <c r="S55" i="81"/>
  <c r="R55" i="81"/>
  <c r="Q55" i="81"/>
  <c r="P55" i="81"/>
  <c r="O55" i="81"/>
  <c r="N55" i="81"/>
  <c r="M55" i="81"/>
  <c r="L55" i="81"/>
  <c r="K55" i="81"/>
  <c r="J55" i="81"/>
  <c r="I55" i="81"/>
  <c r="H55" i="81"/>
  <c r="G55" i="81"/>
  <c r="S51" i="81"/>
  <c r="R51" i="81"/>
  <c r="Q51" i="81"/>
  <c r="P51" i="81"/>
  <c r="O51" i="81"/>
  <c r="N51" i="81"/>
  <c r="M51" i="81"/>
  <c r="L51" i="81"/>
  <c r="K51" i="81"/>
  <c r="J51" i="81"/>
  <c r="I51" i="81"/>
  <c r="H51" i="81"/>
  <c r="G51" i="81"/>
  <c r="S50" i="81"/>
  <c r="R50" i="81"/>
  <c r="Q50" i="81"/>
  <c r="P50" i="81"/>
  <c r="O50" i="81"/>
  <c r="N50" i="81"/>
  <c r="M50" i="81"/>
  <c r="L50" i="81"/>
  <c r="K50" i="81"/>
  <c r="J50" i="81"/>
  <c r="I50" i="81"/>
  <c r="H50" i="81"/>
  <c r="G50" i="81"/>
  <c r="S46" i="81"/>
  <c r="R46" i="81"/>
  <c r="Q46" i="81"/>
  <c r="P46" i="81"/>
  <c r="O46" i="81"/>
  <c r="N46" i="81"/>
  <c r="M46" i="81"/>
  <c r="L46" i="81"/>
  <c r="K46" i="81"/>
  <c r="J46" i="81"/>
  <c r="I46" i="81"/>
  <c r="H46" i="81"/>
  <c r="G46" i="81"/>
  <c r="U45" i="81"/>
  <c r="T45" i="81"/>
  <c r="U44" i="81"/>
  <c r="T44" i="81"/>
  <c r="U43" i="81"/>
  <c r="T43" i="81"/>
  <c r="S40" i="81"/>
  <c r="R40" i="81"/>
  <c r="Q40" i="81"/>
  <c r="P40" i="81"/>
  <c r="O40" i="81"/>
  <c r="N40" i="81"/>
  <c r="M40" i="81"/>
  <c r="L40" i="81"/>
  <c r="K40" i="81"/>
  <c r="J40" i="81"/>
  <c r="I40" i="81"/>
  <c r="H40" i="81"/>
  <c r="G40" i="81"/>
  <c r="U39" i="81"/>
  <c r="T39" i="81"/>
  <c r="U38" i="81"/>
  <c r="T38" i="81"/>
  <c r="U37" i="81"/>
  <c r="T37" i="81"/>
  <c r="S32" i="81"/>
  <c r="R32" i="81"/>
  <c r="Q32" i="81"/>
  <c r="P32" i="81"/>
  <c r="O32" i="81"/>
  <c r="N32" i="81"/>
  <c r="M32" i="81"/>
  <c r="L32" i="81"/>
  <c r="K32" i="81"/>
  <c r="J32" i="81"/>
  <c r="I32" i="81"/>
  <c r="H32" i="81"/>
  <c r="G32" i="81"/>
  <c r="U31" i="81"/>
  <c r="T31" i="81"/>
  <c r="U30" i="81"/>
  <c r="T30" i="81"/>
  <c r="S29" i="81"/>
  <c r="R29" i="81"/>
  <c r="Q29" i="81"/>
  <c r="P29" i="81"/>
  <c r="O29" i="81"/>
  <c r="N29" i="81"/>
  <c r="M29" i="81"/>
  <c r="L29" i="81"/>
  <c r="K29" i="81"/>
  <c r="J29" i="81"/>
  <c r="I29" i="81"/>
  <c r="H29" i="81"/>
  <c r="G29" i="81"/>
  <c r="U28" i="81"/>
  <c r="T28" i="81"/>
  <c r="U27" i="81"/>
  <c r="T27" i="81"/>
  <c r="AK26" i="81"/>
  <c r="AJ26" i="81"/>
  <c r="AI26" i="81"/>
  <c r="AH26" i="81"/>
  <c r="AG26" i="81"/>
  <c r="AF26" i="81"/>
  <c r="AE26" i="81"/>
  <c r="AD26" i="81"/>
  <c r="AC26" i="81"/>
  <c r="AB26" i="81"/>
  <c r="AA26" i="81"/>
  <c r="Z26" i="81"/>
  <c r="Y26" i="81"/>
  <c r="S26" i="81"/>
  <c r="R26" i="81"/>
  <c r="Q26" i="81"/>
  <c r="P26" i="81"/>
  <c r="O26" i="81"/>
  <c r="N26" i="81"/>
  <c r="M26" i="81"/>
  <c r="L26" i="81"/>
  <c r="K26" i="81"/>
  <c r="J26" i="81"/>
  <c r="I26" i="81"/>
  <c r="H26" i="81"/>
  <c r="G26" i="81"/>
  <c r="AM25" i="81"/>
  <c r="AL25" i="81"/>
  <c r="U25" i="81"/>
  <c r="T25" i="81"/>
  <c r="AM24" i="81"/>
  <c r="AL24" i="81"/>
  <c r="U24" i="81"/>
  <c r="T24" i="81"/>
  <c r="AK23" i="81"/>
  <c r="AJ23" i="81"/>
  <c r="AI23" i="81"/>
  <c r="AH23" i="81"/>
  <c r="AG23" i="81"/>
  <c r="AF23" i="81"/>
  <c r="AE23" i="81"/>
  <c r="AD23" i="81"/>
  <c r="AC23" i="81"/>
  <c r="AB23" i="81"/>
  <c r="AA23" i="81"/>
  <c r="Z23" i="81"/>
  <c r="Y23" i="81"/>
  <c r="S23" i="81"/>
  <c r="R23" i="81"/>
  <c r="Q23" i="81"/>
  <c r="P23" i="81"/>
  <c r="O23" i="81"/>
  <c r="N23" i="81"/>
  <c r="M23" i="81"/>
  <c r="L23" i="81"/>
  <c r="K23" i="81"/>
  <c r="J23" i="81"/>
  <c r="I23" i="81"/>
  <c r="H23" i="81"/>
  <c r="G23" i="81"/>
  <c r="AM22" i="81"/>
  <c r="AL22" i="81"/>
  <c r="U22" i="81"/>
  <c r="T22" i="81"/>
  <c r="AM21" i="81"/>
  <c r="AL21" i="81"/>
  <c r="U21" i="81"/>
  <c r="T21" i="81"/>
  <c r="AK20" i="81"/>
  <c r="AJ20" i="81"/>
  <c r="AI20" i="81"/>
  <c r="AH20" i="81"/>
  <c r="AG20" i="81"/>
  <c r="AF20" i="81"/>
  <c r="AE20" i="81"/>
  <c r="AD20" i="81"/>
  <c r="S20" i="81"/>
  <c r="R20" i="81"/>
  <c r="Q20" i="81"/>
  <c r="P20" i="81"/>
  <c r="O20" i="81"/>
  <c r="N20" i="81"/>
  <c r="M20" i="81"/>
  <c r="L20" i="81"/>
  <c r="K20" i="81"/>
  <c r="J20" i="81"/>
  <c r="I20" i="81"/>
  <c r="H20" i="81"/>
  <c r="G20" i="81"/>
  <c r="AM19" i="81"/>
  <c r="U19" i="81"/>
  <c r="T19" i="81"/>
  <c r="AM18" i="81"/>
  <c r="U18" i="81"/>
  <c r="T18" i="81"/>
  <c r="AK17" i="81"/>
  <c r="AJ17" i="81"/>
  <c r="AI17" i="81"/>
  <c r="AH17" i="81"/>
  <c r="AG17" i="81"/>
  <c r="AF17" i="81"/>
  <c r="AE17" i="81"/>
  <c r="AD17" i="81"/>
  <c r="AC17" i="81"/>
  <c r="AB17" i="81"/>
  <c r="AA17" i="81"/>
  <c r="Z17" i="81"/>
  <c r="Y17" i="81"/>
  <c r="S17" i="81"/>
  <c r="R17" i="81"/>
  <c r="Q17" i="81"/>
  <c r="P17" i="81"/>
  <c r="O17" i="81"/>
  <c r="N17" i="81"/>
  <c r="M17" i="81"/>
  <c r="L17" i="81"/>
  <c r="K17" i="81"/>
  <c r="J17" i="81"/>
  <c r="I17" i="81"/>
  <c r="H17" i="81"/>
  <c r="G17" i="81"/>
  <c r="AM16" i="81"/>
  <c r="AL16" i="81"/>
  <c r="U16" i="81"/>
  <c r="T16" i="81"/>
  <c r="AM15" i="81"/>
  <c r="AL15" i="81"/>
  <c r="U15" i="81"/>
  <c r="T15" i="81"/>
  <c r="AK14" i="81"/>
  <c r="AJ14" i="81"/>
  <c r="AI14" i="81"/>
  <c r="AH14" i="81"/>
  <c r="AG14" i="81"/>
  <c r="AF14" i="81"/>
  <c r="AE14" i="81"/>
  <c r="AD14" i="81"/>
  <c r="S14" i="81"/>
  <c r="R14" i="81"/>
  <c r="Q14" i="81"/>
  <c r="P14" i="81"/>
  <c r="O14" i="81"/>
  <c r="N14" i="81"/>
  <c r="M14" i="81"/>
  <c r="L14" i="81"/>
  <c r="AM13" i="81"/>
  <c r="U13" i="81"/>
  <c r="AM12" i="81"/>
  <c r="U12" i="81"/>
  <c r="AK11" i="81"/>
  <c r="AJ11" i="81"/>
  <c r="AI11" i="81"/>
  <c r="AH11" i="81"/>
  <c r="AG11" i="81"/>
  <c r="AF11" i="81"/>
  <c r="AE11" i="81"/>
  <c r="AD11" i="81"/>
  <c r="AC11" i="81"/>
  <c r="AB11" i="81"/>
  <c r="AA11" i="81"/>
  <c r="Z11" i="81"/>
  <c r="Y11" i="81"/>
  <c r="S11" i="81"/>
  <c r="R11" i="81"/>
  <c r="Q11" i="81"/>
  <c r="P11" i="81"/>
  <c r="O11" i="81"/>
  <c r="N11" i="81"/>
  <c r="M11" i="81"/>
  <c r="L11" i="81"/>
  <c r="K11" i="81"/>
  <c r="J11" i="81"/>
  <c r="I11" i="81"/>
  <c r="H11" i="81"/>
  <c r="G11" i="81"/>
  <c r="AM10" i="81"/>
  <c r="AL10" i="81"/>
  <c r="U10" i="81"/>
  <c r="T10" i="81"/>
  <c r="AM9" i="81"/>
  <c r="AL9" i="81"/>
  <c r="U9" i="81"/>
  <c r="T9" i="81"/>
  <c r="A1" i="81"/>
  <c r="AL109" i="80"/>
  <c r="AM108" i="80"/>
  <c r="AL108" i="80"/>
  <c r="U108" i="80"/>
  <c r="AK105" i="80"/>
  <c r="AK106" i="80" s="1"/>
  <c r="AJ105" i="80"/>
  <c r="AJ109" i="80" s="1"/>
  <c r="AI105" i="80"/>
  <c r="AI106" i="80" s="1"/>
  <c r="AH105" i="80"/>
  <c r="AH106" i="80" s="1"/>
  <c r="AG105" i="80"/>
  <c r="AF105" i="80"/>
  <c r="AF106" i="80" s="1"/>
  <c r="AE105" i="80"/>
  <c r="AE106" i="80" s="1"/>
  <c r="AD105" i="80"/>
  <c r="AD109" i="80" s="1"/>
  <c r="S105" i="80"/>
  <c r="S106" i="80" s="1"/>
  <c r="R105" i="80"/>
  <c r="R106" i="80" s="1"/>
  <c r="Q105" i="80"/>
  <c r="Q109" i="80" s="1"/>
  <c r="P105" i="80"/>
  <c r="P109" i="80" s="1"/>
  <c r="O105" i="80"/>
  <c r="O106" i="80" s="1"/>
  <c r="N105" i="80"/>
  <c r="N106" i="80" s="1"/>
  <c r="M105" i="80"/>
  <c r="M106" i="80" s="1"/>
  <c r="L105" i="80"/>
  <c r="AM104" i="80"/>
  <c r="U104" i="80"/>
  <c r="AM103" i="80"/>
  <c r="U103" i="80"/>
  <c r="AM102" i="80"/>
  <c r="U102" i="80"/>
  <c r="AM101" i="80"/>
  <c r="U101" i="80"/>
  <c r="AM100" i="80"/>
  <c r="U100" i="80"/>
  <c r="AM99" i="80"/>
  <c r="U99" i="80"/>
  <c r="AM98" i="80"/>
  <c r="U98" i="80"/>
  <c r="AM97" i="80"/>
  <c r="U97" i="80"/>
  <c r="AM96" i="80"/>
  <c r="U96" i="80"/>
  <c r="AM95" i="80"/>
  <c r="U95" i="80"/>
  <c r="AM94" i="80"/>
  <c r="U94" i="80"/>
  <c r="AM93" i="80"/>
  <c r="U93" i="80"/>
  <c r="AM92" i="80"/>
  <c r="U92" i="80"/>
  <c r="AM91" i="80"/>
  <c r="U91" i="80"/>
  <c r="AM90" i="80"/>
  <c r="U90" i="80"/>
  <c r="AM89" i="80"/>
  <c r="U89" i="80"/>
  <c r="AM88" i="80"/>
  <c r="U88" i="80"/>
  <c r="AM87" i="80"/>
  <c r="U87" i="80"/>
  <c r="AM86" i="80"/>
  <c r="U86" i="80"/>
  <c r="AM85" i="80"/>
  <c r="U85" i="80"/>
  <c r="AK77" i="80"/>
  <c r="AJ77" i="80"/>
  <c r="AI77" i="80"/>
  <c r="AH77" i="80"/>
  <c r="AG77" i="80"/>
  <c r="AF77" i="80"/>
  <c r="AE77" i="80"/>
  <c r="AD77" i="80"/>
  <c r="S77" i="80"/>
  <c r="R77" i="80"/>
  <c r="Q77" i="80"/>
  <c r="P77" i="80"/>
  <c r="O77" i="80"/>
  <c r="N77" i="80"/>
  <c r="M77" i="80"/>
  <c r="L77" i="80"/>
  <c r="AM76" i="80"/>
  <c r="U76" i="80"/>
  <c r="AM75" i="80"/>
  <c r="U75" i="80"/>
  <c r="AK74" i="80"/>
  <c r="AJ74" i="80"/>
  <c r="AI74" i="80"/>
  <c r="AH74" i="80"/>
  <c r="AG74" i="80"/>
  <c r="AF74" i="80"/>
  <c r="AE74" i="80"/>
  <c r="AD74" i="80"/>
  <c r="S74" i="80"/>
  <c r="R74" i="80"/>
  <c r="Q74" i="80"/>
  <c r="P74" i="80"/>
  <c r="O74" i="80"/>
  <c r="N74" i="80"/>
  <c r="M74" i="80"/>
  <c r="L74" i="80"/>
  <c r="AM73" i="80"/>
  <c r="U73" i="80"/>
  <c r="AM72" i="80"/>
  <c r="U72" i="80"/>
  <c r="AK67" i="80"/>
  <c r="AJ67" i="80"/>
  <c r="AI67" i="80"/>
  <c r="AH67" i="80"/>
  <c r="AG67" i="80"/>
  <c r="AF67" i="80"/>
  <c r="AE67" i="80"/>
  <c r="AD67" i="80"/>
  <c r="S67" i="80"/>
  <c r="S68" i="80" s="1"/>
  <c r="R67" i="80"/>
  <c r="R68" i="80" s="1"/>
  <c r="Q67" i="80"/>
  <c r="Q68" i="80" s="1"/>
  <c r="P67" i="80"/>
  <c r="P68" i="80" s="1"/>
  <c r="O67" i="80"/>
  <c r="O68" i="80" s="1"/>
  <c r="N67" i="80"/>
  <c r="N68" i="80" s="1"/>
  <c r="M67" i="80"/>
  <c r="M68" i="80" s="1"/>
  <c r="L67" i="80"/>
  <c r="L68" i="80" s="1"/>
  <c r="AM66" i="80"/>
  <c r="U66" i="80"/>
  <c r="AM65" i="80"/>
  <c r="U65" i="80"/>
  <c r="AM61" i="80"/>
  <c r="AM60" i="80"/>
  <c r="S56" i="80"/>
  <c r="R56" i="80"/>
  <c r="Q56" i="80"/>
  <c r="P56" i="80"/>
  <c r="O56" i="80"/>
  <c r="N56" i="80"/>
  <c r="M56" i="80"/>
  <c r="L56" i="80"/>
  <c r="K56" i="80"/>
  <c r="J56" i="80"/>
  <c r="I56" i="80"/>
  <c r="H56" i="80"/>
  <c r="G56" i="80"/>
  <c r="S55" i="80"/>
  <c r="R55" i="80"/>
  <c r="Q55" i="80"/>
  <c r="P55" i="80"/>
  <c r="O55" i="80"/>
  <c r="N55" i="80"/>
  <c r="M55" i="80"/>
  <c r="L55" i="80"/>
  <c r="K55" i="80"/>
  <c r="J55" i="80"/>
  <c r="I55" i="80"/>
  <c r="H55" i="80"/>
  <c r="G55" i="80"/>
  <c r="S51" i="80"/>
  <c r="R51" i="80"/>
  <c r="Q51" i="80"/>
  <c r="P51" i="80"/>
  <c r="O51" i="80"/>
  <c r="N51" i="80"/>
  <c r="M51" i="80"/>
  <c r="L51" i="80"/>
  <c r="K51" i="80"/>
  <c r="J51" i="80"/>
  <c r="I51" i="80"/>
  <c r="H51" i="80"/>
  <c r="G51" i="80"/>
  <c r="S50" i="80"/>
  <c r="R50" i="80"/>
  <c r="Q50" i="80"/>
  <c r="P50" i="80"/>
  <c r="O50" i="80"/>
  <c r="N50" i="80"/>
  <c r="M50" i="80"/>
  <c r="L50" i="80"/>
  <c r="K50" i="80"/>
  <c r="J50" i="80"/>
  <c r="I50" i="80"/>
  <c r="H50" i="80"/>
  <c r="G50" i="80"/>
  <c r="S46" i="80"/>
  <c r="R46" i="80"/>
  <c r="Q46" i="80"/>
  <c r="P46" i="80"/>
  <c r="O46" i="80"/>
  <c r="N46" i="80"/>
  <c r="M46" i="80"/>
  <c r="L46" i="80"/>
  <c r="K46" i="80"/>
  <c r="J46" i="80"/>
  <c r="I46" i="80"/>
  <c r="H46" i="80"/>
  <c r="G46" i="80"/>
  <c r="U45" i="80"/>
  <c r="T45" i="80"/>
  <c r="U44" i="80"/>
  <c r="T44" i="80"/>
  <c r="U43" i="80"/>
  <c r="T43" i="80"/>
  <c r="S40" i="80"/>
  <c r="R40" i="80"/>
  <c r="Q40" i="80"/>
  <c r="P40" i="80"/>
  <c r="O40" i="80"/>
  <c r="N40" i="80"/>
  <c r="M40" i="80"/>
  <c r="L40" i="80"/>
  <c r="K40" i="80"/>
  <c r="J40" i="80"/>
  <c r="I40" i="80"/>
  <c r="H40" i="80"/>
  <c r="G40" i="80"/>
  <c r="U39" i="80"/>
  <c r="T39" i="80"/>
  <c r="U38" i="80"/>
  <c r="T38" i="80"/>
  <c r="U37" i="80"/>
  <c r="T37" i="80"/>
  <c r="S32" i="80"/>
  <c r="R32" i="80"/>
  <c r="Q32" i="80"/>
  <c r="P32" i="80"/>
  <c r="O32" i="80"/>
  <c r="N32" i="80"/>
  <c r="M32" i="80"/>
  <c r="L32" i="80"/>
  <c r="K32" i="80"/>
  <c r="J32" i="80"/>
  <c r="I32" i="80"/>
  <c r="H32" i="80"/>
  <c r="G32" i="80"/>
  <c r="U31" i="80"/>
  <c r="T31" i="80"/>
  <c r="U30" i="80"/>
  <c r="T30" i="80"/>
  <c r="S29" i="80"/>
  <c r="R29" i="80"/>
  <c r="Q29" i="80"/>
  <c r="P29" i="80"/>
  <c r="O29" i="80"/>
  <c r="N29" i="80"/>
  <c r="M29" i="80"/>
  <c r="L29" i="80"/>
  <c r="K29" i="80"/>
  <c r="J29" i="80"/>
  <c r="I29" i="80"/>
  <c r="H29" i="80"/>
  <c r="G29" i="80"/>
  <c r="U28" i="80"/>
  <c r="T28" i="80"/>
  <c r="U27" i="80"/>
  <c r="T27" i="80"/>
  <c r="AK26" i="80"/>
  <c r="AJ26" i="80"/>
  <c r="AI26" i="80"/>
  <c r="AH26" i="80"/>
  <c r="AG26" i="80"/>
  <c r="AF26" i="80"/>
  <c r="AE26" i="80"/>
  <c r="AD26" i="80"/>
  <c r="AC26" i="80"/>
  <c r="AB26" i="80"/>
  <c r="AA26" i="80"/>
  <c r="Z26" i="80"/>
  <c r="Y26" i="80"/>
  <c r="S26" i="80"/>
  <c r="R26" i="80"/>
  <c r="Q26" i="80"/>
  <c r="P26" i="80"/>
  <c r="O26" i="80"/>
  <c r="N26" i="80"/>
  <c r="M26" i="80"/>
  <c r="L26" i="80"/>
  <c r="K26" i="80"/>
  <c r="J26" i="80"/>
  <c r="I26" i="80"/>
  <c r="H26" i="80"/>
  <c r="G26" i="80"/>
  <c r="AM25" i="80"/>
  <c r="AL25" i="80"/>
  <c r="U25" i="80"/>
  <c r="T25" i="80"/>
  <c r="AM24" i="80"/>
  <c r="AL24" i="80"/>
  <c r="U24" i="80"/>
  <c r="T24" i="80"/>
  <c r="AK23" i="80"/>
  <c r="AJ23" i="80"/>
  <c r="AI23" i="80"/>
  <c r="AH23" i="80"/>
  <c r="AG23" i="80"/>
  <c r="AF23" i="80"/>
  <c r="AE23" i="80"/>
  <c r="AD23" i="80"/>
  <c r="AC23" i="80"/>
  <c r="AB23" i="80"/>
  <c r="AA23" i="80"/>
  <c r="Z23" i="80"/>
  <c r="Y23" i="80"/>
  <c r="S23" i="80"/>
  <c r="R23" i="80"/>
  <c r="Q23" i="80"/>
  <c r="P23" i="80"/>
  <c r="O23" i="80"/>
  <c r="N23" i="80"/>
  <c r="M23" i="80"/>
  <c r="L23" i="80"/>
  <c r="K23" i="80"/>
  <c r="J23" i="80"/>
  <c r="I23" i="80"/>
  <c r="H23" i="80"/>
  <c r="G23" i="80"/>
  <c r="AM22" i="80"/>
  <c r="AL22" i="80"/>
  <c r="U22" i="80"/>
  <c r="T22" i="80"/>
  <c r="AM21" i="80"/>
  <c r="AL21" i="80"/>
  <c r="U21" i="80"/>
  <c r="T21" i="80"/>
  <c r="AK20" i="80"/>
  <c r="AJ20" i="80"/>
  <c r="AI20" i="80"/>
  <c r="AH20" i="80"/>
  <c r="AG20" i="80"/>
  <c r="AF20" i="80"/>
  <c r="AE20" i="80"/>
  <c r="AD20" i="80"/>
  <c r="S20" i="80"/>
  <c r="R20" i="80"/>
  <c r="Q20" i="80"/>
  <c r="P20" i="80"/>
  <c r="O20" i="80"/>
  <c r="N20" i="80"/>
  <c r="M20" i="80"/>
  <c r="L20" i="80"/>
  <c r="K20" i="80"/>
  <c r="J20" i="80"/>
  <c r="I20" i="80"/>
  <c r="H20" i="80"/>
  <c r="G20" i="80"/>
  <c r="AM19" i="80"/>
  <c r="U19" i="80"/>
  <c r="T19" i="80"/>
  <c r="AM18" i="80"/>
  <c r="U18" i="80"/>
  <c r="T18" i="80"/>
  <c r="AK17" i="80"/>
  <c r="AJ17" i="80"/>
  <c r="AI17" i="80"/>
  <c r="AH17" i="80"/>
  <c r="AG17" i="80"/>
  <c r="AF17" i="80"/>
  <c r="AE17" i="80"/>
  <c r="AD17" i="80"/>
  <c r="AC17" i="80"/>
  <c r="AB17" i="80"/>
  <c r="AA17" i="80"/>
  <c r="Z17" i="80"/>
  <c r="Y17" i="80"/>
  <c r="S17" i="80"/>
  <c r="R17" i="80"/>
  <c r="Q17" i="80"/>
  <c r="P17" i="80"/>
  <c r="O17" i="80"/>
  <c r="N17" i="80"/>
  <c r="M17" i="80"/>
  <c r="L17" i="80"/>
  <c r="K17" i="80"/>
  <c r="J17" i="80"/>
  <c r="I17" i="80"/>
  <c r="H17" i="80"/>
  <c r="G17" i="80"/>
  <c r="AM16" i="80"/>
  <c r="AL16" i="80"/>
  <c r="U16" i="80"/>
  <c r="T16" i="80"/>
  <c r="AM15" i="80"/>
  <c r="AL15" i="80"/>
  <c r="U15" i="80"/>
  <c r="T15" i="80"/>
  <c r="AK14" i="80"/>
  <c r="AJ14" i="80"/>
  <c r="AI14" i="80"/>
  <c r="AH14" i="80"/>
  <c r="AG14" i="80"/>
  <c r="AF14" i="80"/>
  <c r="AE14" i="80"/>
  <c r="AD14" i="80"/>
  <c r="S14" i="80"/>
  <c r="R14" i="80"/>
  <c r="Q14" i="80"/>
  <c r="P14" i="80"/>
  <c r="O14" i="80"/>
  <c r="N14" i="80"/>
  <c r="M14" i="80"/>
  <c r="L14" i="80"/>
  <c r="AM13" i="80"/>
  <c r="U13" i="80"/>
  <c r="AM12" i="80"/>
  <c r="U12" i="80"/>
  <c r="AK11" i="80"/>
  <c r="AJ11" i="80"/>
  <c r="AI11" i="80"/>
  <c r="AH11" i="80"/>
  <c r="AG11" i="80"/>
  <c r="AF11" i="80"/>
  <c r="AE11" i="80"/>
  <c r="AD11" i="80"/>
  <c r="AC11" i="80"/>
  <c r="AB11" i="80"/>
  <c r="AA11" i="80"/>
  <c r="Z11" i="80"/>
  <c r="Y11" i="80"/>
  <c r="S11" i="80"/>
  <c r="R11" i="80"/>
  <c r="Q11" i="80"/>
  <c r="P11" i="80"/>
  <c r="O11" i="80"/>
  <c r="N11" i="80"/>
  <c r="M11" i="80"/>
  <c r="L11" i="80"/>
  <c r="K11" i="80"/>
  <c r="J11" i="80"/>
  <c r="I11" i="80"/>
  <c r="H11" i="80"/>
  <c r="G11" i="80"/>
  <c r="AM10" i="80"/>
  <c r="AL10" i="80"/>
  <c r="U10" i="80"/>
  <c r="T10" i="80"/>
  <c r="AM9" i="80"/>
  <c r="AL9" i="80"/>
  <c r="U9" i="80"/>
  <c r="T9" i="80"/>
  <c r="A1" i="80"/>
  <c r="V122" i="52" l="1"/>
  <c r="V136" i="52"/>
  <c r="V137" i="52"/>
  <c r="V126" i="52"/>
  <c r="V120" i="52"/>
  <c r="V101" i="52"/>
  <c r="V133" i="52"/>
  <c r="V107" i="52"/>
  <c r="V123" i="52"/>
  <c r="V102" i="52"/>
  <c r="V132" i="52"/>
  <c r="V106" i="52"/>
  <c r="V134" i="52"/>
  <c r="V125" i="52"/>
  <c r="V124" i="52"/>
  <c r="V100" i="52"/>
  <c r="V104" i="52"/>
  <c r="V127" i="52"/>
  <c r="V131" i="52"/>
  <c r="V121" i="52"/>
  <c r="V105" i="52"/>
  <c r="V130" i="52"/>
  <c r="V103" i="52"/>
  <c r="V135" i="52"/>
  <c r="U88" i="100"/>
  <c r="U129" i="100"/>
  <c r="U128" i="100"/>
  <c r="U130" i="100"/>
  <c r="T128" i="100"/>
  <c r="G52" i="84"/>
  <c r="S52" i="84"/>
  <c r="I52" i="80"/>
  <c r="G57" i="80"/>
  <c r="Q109" i="82"/>
  <c r="Q111" i="82" s="1"/>
  <c r="R57" i="84"/>
  <c r="G52" i="81"/>
  <c r="S52" i="81"/>
  <c r="U83" i="100"/>
  <c r="U103" i="100"/>
  <c r="U79" i="100"/>
  <c r="U99" i="100"/>
  <c r="U84" i="100"/>
  <c r="U104" i="100"/>
  <c r="U85" i="100"/>
  <c r="U105" i="100"/>
  <c r="U80" i="100"/>
  <c r="U100" i="100"/>
  <c r="U82" i="100"/>
  <c r="U102" i="100"/>
  <c r="U78" i="100"/>
  <c r="U98" i="100"/>
  <c r="U81" i="100"/>
  <c r="U101" i="100"/>
  <c r="U109" i="100"/>
  <c r="U112" i="100"/>
  <c r="U108" i="100"/>
  <c r="U114" i="100"/>
  <c r="T80" i="100"/>
  <c r="U113" i="100"/>
  <c r="U111" i="100"/>
  <c r="O52" i="80"/>
  <c r="Q52" i="86"/>
  <c r="G52" i="87"/>
  <c r="S52" i="87"/>
  <c r="G52" i="80"/>
  <c r="S52" i="80"/>
  <c r="K52" i="87"/>
  <c r="J57" i="87"/>
  <c r="N57" i="88"/>
  <c r="R78" i="86"/>
  <c r="R79" i="86" s="1"/>
  <c r="S111" i="86"/>
  <c r="H57" i="83"/>
  <c r="J57" i="84"/>
  <c r="AE78" i="87"/>
  <c r="AE81" i="87" s="1"/>
  <c r="P78" i="86"/>
  <c r="P79" i="86" s="1"/>
  <c r="T23" i="87"/>
  <c r="S106" i="88"/>
  <c r="AD106" i="87"/>
  <c r="R57" i="86"/>
  <c r="K57" i="83"/>
  <c r="M57" i="85"/>
  <c r="M52" i="80"/>
  <c r="R52" i="84"/>
  <c r="AF78" i="85"/>
  <c r="S52" i="83"/>
  <c r="Q57" i="83"/>
  <c r="H52" i="84"/>
  <c r="J57" i="88"/>
  <c r="R106" i="85"/>
  <c r="I52" i="83"/>
  <c r="G57" i="83"/>
  <c r="S57" i="83"/>
  <c r="I57" i="85"/>
  <c r="I57" i="86"/>
  <c r="AE109" i="84"/>
  <c r="AE111" i="84" s="1"/>
  <c r="K57" i="85"/>
  <c r="J57" i="85"/>
  <c r="M52" i="86"/>
  <c r="N52" i="86"/>
  <c r="K57" i="86"/>
  <c r="P52" i="80"/>
  <c r="P57" i="82"/>
  <c r="Q78" i="82"/>
  <c r="Q79" i="82" s="1"/>
  <c r="P57" i="86"/>
  <c r="H52" i="88"/>
  <c r="R78" i="84"/>
  <c r="R79" i="84" s="1"/>
  <c r="AD78" i="87"/>
  <c r="AD81" i="87" s="1"/>
  <c r="S52" i="86"/>
  <c r="AF106" i="87"/>
  <c r="U32" i="83"/>
  <c r="I57" i="88"/>
  <c r="R52" i="80"/>
  <c r="R78" i="80"/>
  <c r="R79" i="80" s="1"/>
  <c r="P111" i="86"/>
  <c r="Q78" i="80"/>
  <c r="Q79" i="80" s="1"/>
  <c r="H57" i="80"/>
  <c r="M78" i="80"/>
  <c r="M79" i="80" s="1"/>
  <c r="S109" i="84"/>
  <c r="S111" i="84" s="1"/>
  <c r="O52" i="88"/>
  <c r="U23" i="80"/>
  <c r="P111" i="80"/>
  <c r="H52" i="81"/>
  <c r="G52" i="82"/>
  <c r="S52" i="82"/>
  <c r="R52" i="82"/>
  <c r="Q57" i="82"/>
  <c r="R52" i="83"/>
  <c r="P57" i="83"/>
  <c r="AD109" i="84"/>
  <c r="AD111" i="84" s="1"/>
  <c r="R52" i="86"/>
  <c r="AL26" i="87"/>
  <c r="T46" i="87"/>
  <c r="R52" i="87"/>
  <c r="P52" i="88"/>
  <c r="AE111" i="88"/>
  <c r="P109" i="88"/>
  <c r="P111" i="88" s="1"/>
  <c r="G57" i="81"/>
  <c r="S57" i="81"/>
  <c r="G57" i="82"/>
  <c r="S57" i="82"/>
  <c r="I52" i="84"/>
  <c r="Q57" i="84"/>
  <c r="Q78" i="84"/>
  <c r="Q79" i="84" s="1"/>
  <c r="AM11" i="88"/>
  <c r="R52" i="88"/>
  <c r="P57" i="88"/>
  <c r="AD106" i="81"/>
  <c r="J52" i="86"/>
  <c r="G52" i="88"/>
  <c r="S52" i="88"/>
  <c r="S109" i="80"/>
  <c r="S111" i="80" s="1"/>
  <c r="AE109" i="80"/>
  <c r="AE111" i="80" s="1"/>
  <c r="AM23" i="81"/>
  <c r="AM67" i="81"/>
  <c r="O78" i="82"/>
  <c r="O79" i="82" s="1"/>
  <c r="AK78" i="82"/>
  <c r="AK81" i="82" s="1"/>
  <c r="R34" i="83"/>
  <c r="R48" i="83" s="1"/>
  <c r="K52" i="83"/>
  <c r="I57" i="83"/>
  <c r="H57" i="84"/>
  <c r="Q106" i="84"/>
  <c r="O57" i="85"/>
  <c r="AF109" i="85"/>
  <c r="AF111" i="85" s="1"/>
  <c r="H57" i="86"/>
  <c r="S57" i="86"/>
  <c r="Q111" i="87"/>
  <c r="AE106" i="87"/>
  <c r="I52" i="88"/>
  <c r="G57" i="88"/>
  <c r="S57" i="88"/>
  <c r="U26" i="80"/>
  <c r="M34" i="80"/>
  <c r="M48" i="80" s="1"/>
  <c r="L34" i="80"/>
  <c r="L48" i="80" s="1"/>
  <c r="K57" i="82"/>
  <c r="P78" i="82"/>
  <c r="P79" i="82" s="1"/>
  <c r="N52" i="84"/>
  <c r="AJ109" i="85"/>
  <c r="AJ111" i="85" s="1"/>
  <c r="AM23" i="86"/>
  <c r="U51" i="86"/>
  <c r="J52" i="88"/>
  <c r="P52" i="81"/>
  <c r="N57" i="81"/>
  <c r="AE111" i="82"/>
  <c r="Q78" i="83"/>
  <c r="Q79" i="83" s="1"/>
  <c r="U29" i="84"/>
  <c r="T32" i="84"/>
  <c r="P52" i="84"/>
  <c r="H52" i="85"/>
  <c r="J57" i="86"/>
  <c r="AM14" i="87"/>
  <c r="AD111" i="87"/>
  <c r="AF106" i="88"/>
  <c r="Q52" i="84"/>
  <c r="I52" i="85"/>
  <c r="K57" i="88"/>
  <c r="U11" i="82"/>
  <c r="N109" i="84"/>
  <c r="N111" i="84" s="1"/>
  <c r="P52" i="87"/>
  <c r="N57" i="87"/>
  <c r="U144" i="52"/>
  <c r="U69" i="100" s="1"/>
  <c r="N78" i="83"/>
  <c r="N79" i="83" s="1"/>
  <c r="I57" i="80"/>
  <c r="P106" i="80"/>
  <c r="M57" i="81"/>
  <c r="P34" i="84"/>
  <c r="P48" i="84" s="1"/>
  <c r="O52" i="84"/>
  <c r="I57" i="84"/>
  <c r="K52" i="85"/>
  <c r="AH109" i="85"/>
  <c r="AH111" i="85" s="1"/>
  <c r="T55" i="86"/>
  <c r="O57" i="87"/>
  <c r="U145" i="52"/>
  <c r="U70" i="100" s="1"/>
  <c r="AF78" i="88"/>
  <c r="AF80" i="88" s="1"/>
  <c r="AI78" i="87"/>
  <c r="AI81" i="87" s="1"/>
  <c r="L78" i="80"/>
  <c r="L79" i="80" s="1"/>
  <c r="AM67" i="87"/>
  <c r="N78" i="87"/>
  <c r="N79" i="87" s="1"/>
  <c r="AJ78" i="87"/>
  <c r="AJ81" i="87" s="1"/>
  <c r="Q106" i="80"/>
  <c r="AL26" i="80"/>
  <c r="M78" i="81"/>
  <c r="M79" i="81" s="1"/>
  <c r="S109" i="82"/>
  <c r="S111" i="82" s="1"/>
  <c r="AM17" i="83"/>
  <c r="U23" i="83"/>
  <c r="AF78" i="84"/>
  <c r="AF81" i="84" s="1"/>
  <c r="AD78" i="86"/>
  <c r="AD81" i="86" s="1"/>
  <c r="Q52" i="80"/>
  <c r="Q52" i="81"/>
  <c r="I52" i="82"/>
  <c r="H52" i="82"/>
  <c r="R57" i="82"/>
  <c r="AF109" i="82"/>
  <c r="AF111" i="82" s="1"/>
  <c r="H34" i="83"/>
  <c r="H48" i="83" s="1"/>
  <c r="AL11" i="83"/>
  <c r="U14" i="84"/>
  <c r="K57" i="84"/>
  <c r="AG78" i="84"/>
  <c r="AG80" i="84" s="1"/>
  <c r="AK78" i="84"/>
  <c r="AK80" i="84" s="1"/>
  <c r="Q111" i="84"/>
  <c r="R106" i="84"/>
  <c r="O52" i="85"/>
  <c r="O52" i="86"/>
  <c r="AL23" i="87"/>
  <c r="AM23" i="87"/>
  <c r="H52" i="87"/>
  <c r="T51" i="87"/>
  <c r="O78" i="87"/>
  <c r="O79" i="87" s="1"/>
  <c r="AK78" i="87"/>
  <c r="AK80" i="87" s="1"/>
  <c r="Q57" i="88"/>
  <c r="S78" i="83"/>
  <c r="S79" i="83" s="1"/>
  <c r="U74" i="84"/>
  <c r="AH78" i="84"/>
  <c r="AH80" i="84" s="1"/>
  <c r="P78" i="84"/>
  <c r="P79" i="84" s="1"/>
  <c r="AF81" i="85"/>
  <c r="AF80" i="85"/>
  <c r="U17" i="86"/>
  <c r="P52" i="86"/>
  <c r="P34" i="87"/>
  <c r="P78" i="87"/>
  <c r="P79" i="87" s="1"/>
  <c r="K52" i="88"/>
  <c r="R57" i="88"/>
  <c r="AH78" i="82"/>
  <c r="AH80" i="82" s="1"/>
  <c r="P34" i="80"/>
  <c r="T46" i="81"/>
  <c r="R78" i="82"/>
  <c r="R79" i="82" s="1"/>
  <c r="U55" i="83"/>
  <c r="AE106" i="85"/>
  <c r="Q78" i="87"/>
  <c r="Q79" i="87" s="1"/>
  <c r="AG109" i="87"/>
  <c r="AG111" i="87" s="1"/>
  <c r="P78" i="88"/>
  <c r="P79" i="88" s="1"/>
  <c r="U148" i="52"/>
  <c r="U73" i="100" s="1"/>
  <c r="U74" i="82"/>
  <c r="AH78" i="81"/>
  <c r="AH81" i="81" s="1"/>
  <c r="K34" i="83"/>
  <c r="K48" i="83" s="1"/>
  <c r="P78" i="83"/>
  <c r="P79" i="83" s="1"/>
  <c r="AE78" i="84"/>
  <c r="AE81" i="84" s="1"/>
  <c r="U20" i="86"/>
  <c r="S78" i="86"/>
  <c r="S79" i="86" s="1"/>
  <c r="U17" i="87"/>
  <c r="M78" i="87"/>
  <c r="M79" i="87" s="1"/>
  <c r="AL23" i="80"/>
  <c r="AJ78" i="80"/>
  <c r="AJ81" i="80" s="1"/>
  <c r="N34" i="81"/>
  <c r="N48" i="81" s="1"/>
  <c r="AK78" i="81"/>
  <c r="AK81" i="81" s="1"/>
  <c r="R109" i="81"/>
  <c r="R111" i="81" s="1"/>
  <c r="P34" i="82"/>
  <c r="P48" i="82" s="1"/>
  <c r="U26" i="82"/>
  <c r="O78" i="80"/>
  <c r="O79" i="80" s="1"/>
  <c r="AK78" i="80"/>
  <c r="AK81" i="80" s="1"/>
  <c r="S78" i="80"/>
  <c r="S79" i="80" s="1"/>
  <c r="AL23" i="81"/>
  <c r="P78" i="81"/>
  <c r="P79" i="81" s="1"/>
  <c r="AF109" i="81"/>
  <c r="AF111" i="81" s="1"/>
  <c r="T40" i="82"/>
  <c r="U56" i="83"/>
  <c r="M57" i="84"/>
  <c r="M78" i="84"/>
  <c r="M79" i="84" s="1"/>
  <c r="AI78" i="84"/>
  <c r="AI81" i="84" s="1"/>
  <c r="AM26" i="85"/>
  <c r="AG78" i="85"/>
  <c r="AG80" i="85" s="1"/>
  <c r="P78" i="80"/>
  <c r="P79" i="80" s="1"/>
  <c r="R109" i="80"/>
  <c r="R111" i="80" s="1"/>
  <c r="Q34" i="81"/>
  <c r="Q48" i="81" s="1"/>
  <c r="P34" i="81"/>
  <c r="P48" i="81" s="1"/>
  <c r="AM20" i="81"/>
  <c r="U32" i="81"/>
  <c r="Q78" i="81"/>
  <c r="Q79" i="81" s="1"/>
  <c r="AG109" i="81"/>
  <c r="AG111" i="81" s="1"/>
  <c r="L52" i="82"/>
  <c r="I57" i="82"/>
  <c r="H57" i="82"/>
  <c r="S78" i="82"/>
  <c r="S79" i="82" s="1"/>
  <c r="N57" i="83"/>
  <c r="O57" i="84"/>
  <c r="M34" i="85"/>
  <c r="M48" i="85" s="1"/>
  <c r="U17" i="85"/>
  <c r="T46" i="85"/>
  <c r="U46" i="85"/>
  <c r="R52" i="85"/>
  <c r="R53" i="85" s="1"/>
  <c r="AH78" i="85"/>
  <c r="AH80" i="85" s="1"/>
  <c r="R78" i="85"/>
  <c r="R79" i="85" s="1"/>
  <c r="R111" i="85"/>
  <c r="T17" i="86"/>
  <c r="AH78" i="86"/>
  <c r="AH80" i="86" s="1"/>
  <c r="Q109" i="86"/>
  <c r="Q111" i="86" s="1"/>
  <c r="I57" i="87"/>
  <c r="H57" i="87"/>
  <c r="R78" i="87"/>
  <c r="R79" i="87" s="1"/>
  <c r="AJ109" i="87"/>
  <c r="M34" i="88"/>
  <c r="M48" i="88" s="1"/>
  <c r="AM23" i="88"/>
  <c r="H57" i="88"/>
  <c r="U147" i="52"/>
  <c r="U72" i="100" s="1"/>
  <c r="S78" i="84"/>
  <c r="S79" i="84" s="1"/>
  <c r="U26" i="81"/>
  <c r="H57" i="81"/>
  <c r="R78" i="81"/>
  <c r="R79" i="81" s="1"/>
  <c r="I34" i="82"/>
  <c r="I48" i="82" s="1"/>
  <c r="AL11" i="82"/>
  <c r="AM23" i="82"/>
  <c r="J57" i="82"/>
  <c r="AD78" i="82"/>
  <c r="Q52" i="83"/>
  <c r="O57" i="83"/>
  <c r="J52" i="84"/>
  <c r="AL26" i="85"/>
  <c r="T50" i="85"/>
  <c r="S52" i="85"/>
  <c r="M78" i="85"/>
  <c r="M79" i="85" s="1"/>
  <c r="AI78" i="85"/>
  <c r="AI81" i="85" s="1"/>
  <c r="G52" i="86"/>
  <c r="N57" i="86"/>
  <c r="M78" i="86"/>
  <c r="M79" i="86" s="1"/>
  <c r="Q78" i="86"/>
  <c r="Q79" i="86" s="1"/>
  <c r="AD109" i="86"/>
  <c r="AD111" i="86" s="1"/>
  <c r="S78" i="87"/>
  <c r="S79" i="87" s="1"/>
  <c r="AM14" i="88"/>
  <c r="R78" i="88"/>
  <c r="R79" i="88" s="1"/>
  <c r="U143" i="52"/>
  <c r="U68" i="100" s="1"/>
  <c r="S78" i="81"/>
  <c r="S79" i="81" s="1"/>
  <c r="T20" i="82"/>
  <c r="AE78" i="82"/>
  <c r="AE81" i="82" s="1"/>
  <c r="U14" i="85"/>
  <c r="AL17" i="85"/>
  <c r="T51" i="85"/>
  <c r="N78" i="85"/>
  <c r="N79" i="85" s="1"/>
  <c r="AJ78" i="85"/>
  <c r="AJ81" i="85" s="1"/>
  <c r="J34" i="88"/>
  <c r="J48" i="88" s="1"/>
  <c r="J58" i="88" s="1"/>
  <c r="S78" i="88"/>
  <c r="S79" i="88" s="1"/>
  <c r="AM77" i="88"/>
  <c r="U142" i="52"/>
  <c r="U67" i="100" s="1"/>
  <c r="R57" i="80"/>
  <c r="J57" i="81"/>
  <c r="I57" i="81"/>
  <c r="AF78" i="82"/>
  <c r="AF81" i="82" s="1"/>
  <c r="AJ78" i="82"/>
  <c r="AJ81" i="82" s="1"/>
  <c r="AH78" i="83"/>
  <c r="AH81" i="83" s="1"/>
  <c r="AK78" i="83"/>
  <c r="AK81" i="83" s="1"/>
  <c r="S111" i="83"/>
  <c r="AF109" i="83"/>
  <c r="AF111" i="83" s="1"/>
  <c r="O78" i="85"/>
  <c r="O79" i="85" s="1"/>
  <c r="AK78" i="85"/>
  <c r="AK81" i="85" s="1"/>
  <c r="S78" i="85"/>
  <c r="S79" i="85" s="1"/>
  <c r="H52" i="86"/>
  <c r="AK78" i="86"/>
  <c r="AK81" i="86" s="1"/>
  <c r="U51" i="87"/>
  <c r="U55" i="87"/>
  <c r="K34" i="88"/>
  <c r="K48" i="88" s="1"/>
  <c r="AD78" i="88"/>
  <c r="AD80" i="88" s="1"/>
  <c r="U51" i="81"/>
  <c r="S106" i="81"/>
  <c r="AG78" i="82"/>
  <c r="AG80" i="82" s="1"/>
  <c r="O34" i="83"/>
  <c r="O48" i="83" s="1"/>
  <c r="M78" i="83"/>
  <c r="M79" i="83" s="1"/>
  <c r="AI78" i="83"/>
  <c r="AI80" i="83" s="1"/>
  <c r="AH109" i="83"/>
  <c r="AH111" i="83" s="1"/>
  <c r="R111" i="84"/>
  <c r="G57" i="84"/>
  <c r="S57" i="84"/>
  <c r="R81" i="84"/>
  <c r="Q34" i="85"/>
  <c r="Q48" i="85" s="1"/>
  <c r="U26" i="85"/>
  <c r="H57" i="85"/>
  <c r="P78" i="85"/>
  <c r="P79" i="85" s="1"/>
  <c r="AD78" i="85"/>
  <c r="M109" i="85"/>
  <c r="M111" i="85" s="1"/>
  <c r="Q57" i="86"/>
  <c r="P80" i="86"/>
  <c r="U26" i="87"/>
  <c r="U56" i="87"/>
  <c r="R106" i="87"/>
  <c r="L57" i="88"/>
  <c r="AE78" i="88"/>
  <c r="AE80" i="88" s="1"/>
  <c r="U146" i="52"/>
  <c r="U71" i="100" s="1"/>
  <c r="U141" i="52"/>
  <c r="U66" i="100" s="1"/>
  <c r="S106" i="83"/>
  <c r="AM105" i="88"/>
  <c r="AG109" i="88"/>
  <c r="AG111" i="88" s="1"/>
  <c r="AG106" i="88"/>
  <c r="U51" i="80"/>
  <c r="U29" i="80"/>
  <c r="Q52" i="85"/>
  <c r="AM17" i="88"/>
  <c r="R52" i="81"/>
  <c r="M34" i="82"/>
  <c r="M48" i="82" s="1"/>
  <c r="O57" i="82"/>
  <c r="U29" i="83"/>
  <c r="M52" i="84"/>
  <c r="U51" i="84"/>
  <c r="P34" i="86"/>
  <c r="P48" i="86" s="1"/>
  <c r="U26" i="86"/>
  <c r="O34" i="80"/>
  <c r="O48" i="80" s="1"/>
  <c r="AM20" i="87"/>
  <c r="AM105" i="83"/>
  <c r="AD109" i="83"/>
  <c r="AD111" i="83" s="1"/>
  <c r="G34" i="83"/>
  <c r="G48" i="83" s="1"/>
  <c r="S34" i="83"/>
  <c r="S48" i="83" s="1"/>
  <c r="U20" i="83"/>
  <c r="T40" i="86"/>
  <c r="U11" i="87"/>
  <c r="L78" i="86"/>
  <c r="L79" i="86" s="1"/>
  <c r="U74" i="86"/>
  <c r="S109" i="85"/>
  <c r="S111" i="85" s="1"/>
  <c r="S106" i="85"/>
  <c r="AL23" i="85"/>
  <c r="R78" i="83"/>
  <c r="R79" i="83" s="1"/>
  <c r="U74" i="83"/>
  <c r="K34" i="84"/>
  <c r="K48" i="84" s="1"/>
  <c r="AM26" i="84"/>
  <c r="S109" i="87"/>
  <c r="S111" i="87" s="1"/>
  <c r="S106" i="87"/>
  <c r="T50" i="83"/>
  <c r="G52" i="83"/>
  <c r="AD109" i="85"/>
  <c r="AD111" i="85" s="1"/>
  <c r="AD106" i="85"/>
  <c r="L34" i="84"/>
  <c r="L48" i="84" s="1"/>
  <c r="U17" i="84"/>
  <c r="S57" i="80"/>
  <c r="U23" i="82"/>
  <c r="AM20" i="86"/>
  <c r="U26" i="88"/>
  <c r="T26" i="80"/>
  <c r="AE109" i="81"/>
  <c r="AE111" i="81" s="1"/>
  <c r="R34" i="82"/>
  <c r="R48" i="82" s="1"/>
  <c r="T50" i="82"/>
  <c r="T40" i="84"/>
  <c r="T17" i="85"/>
  <c r="T26" i="85"/>
  <c r="T32" i="85"/>
  <c r="T56" i="85"/>
  <c r="Q78" i="85"/>
  <c r="Q79" i="85" s="1"/>
  <c r="AL11" i="86"/>
  <c r="U23" i="86"/>
  <c r="M34" i="87"/>
  <c r="M48" i="87" s="1"/>
  <c r="T17" i="87"/>
  <c r="AM26" i="87"/>
  <c r="U29" i="87"/>
  <c r="T32" i="87"/>
  <c r="H34" i="88"/>
  <c r="H48" i="88" s="1"/>
  <c r="R34" i="88"/>
  <c r="R48" i="88" s="1"/>
  <c r="U17" i="88"/>
  <c r="T17" i="80"/>
  <c r="T26" i="81"/>
  <c r="Q111" i="81"/>
  <c r="Q106" i="81"/>
  <c r="T46" i="82"/>
  <c r="Q106" i="83"/>
  <c r="I34" i="84"/>
  <c r="I48" i="84" s="1"/>
  <c r="AL17" i="80"/>
  <c r="T32" i="80"/>
  <c r="N52" i="80"/>
  <c r="T55" i="80"/>
  <c r="AJ111" i="80"/>
  <c r="AL26" i="81"/>
  <c r="T56" i="81"/>
  <c r="AM77" i="81"/>
  <c r="Q34" i="82"/>
  <c r="Q48" i="82" s="1"/>
  <c r="U32" i="82"/>
  <c r="N57" i="82"/>
  <c r="M57" i="82"/>
  <c r="Q34" i="83"/>
  <c r="Q48" i="83" s="1"/>
  <c r="P34" i="83"/>
  <c r="P48" i="83" s="1"/>
  <c r="AL23" i="83"/>
  <c r="T46" i="83"/>
  <c r="J57" i="83"/>
  <c r="AM77" i="83"/>
  <c r="AD78" i="83"/>
  <c r="AD81" i="83" s="1"/>
  <c r="R111" i="83"/>
  <c r="R106" i="83"/>
  <c r="J34" i="84"/>
  <c r="J48" i="84" s="1"/>
  <c r="AM17" i="84"/>
  <c r="T20" i="84"/>
  <c r="N34" i="84"/>
  <c r="N48" i="84" s="1"/>
  <c r="U50" i="84"/>
  <c r="K52" i="84"/>
  <c r="P57" i="84"/>
  <c r="AM14" i="85"/>
  <c r="T23" i="85"/>
  <c r="P52" i="85"/>
  <c r="T20" i="86"/>
  <c r="I52" i="86"/>
  <c r="N34" i="87"/>
  <c r="N48" i="87" s="1"/>
  <c r="AL17" i="87"/>
  <c r="T26" i="87"/>
  <c r="U46" i="87"/>
  <c r="Q52" i="87"/>
  <c r="AL11" i="88"/>
  <c r="M57" i="88"/>
  <c r="K57" i="87"/>
  <c r="AM14" i="84"/>
  <c r="AF109" i="80"/>
  <c r="AF111" i="80" s="1"/>
  <c r="AL11" i="81"/>
  <c r="U23" i="81"/>
  <c r="U77" i="81"/>
  <c r="AK106" i="81"/>
  <c r="K34" i="82"/>
  <c r="K48" i="82" s="1"/>
  <c r="AM20" i="82"/>
  <c r="K52" i="82"/>
  <c r="AI78" i="82"/>
  <c r="AI80" i="82" s="1"/>
  <c r="R106" i="82"/>
  <c r="I34" i="83"/>
  <c r="I48" i="83" s="1"/>
  <c r="T20" i="83"/>
  <c r="AM74" i="83"/>
  <c r="U77" i="83"/>
  <c r="M34" i="84"/>
  <c r="M48" i="84" s="1"/>
  <c r="T17" i="84"/>
  <c r="AL17" i="84"/>
  <c r="T26" i="84"/>
  <c r="AL26" i="84"/>
  <c r="N78" i="84"/>
  <c r="N79" i="84" s="1"/>
  <c r="AJ78" i="84"/>
  <c r="AJ81" i="84" s="1"/>
  <c r="AG109" i="84"/>
  <c r="AG111" i="84" s="1"/>
  <c r="U40" i="85"/>
  <c r="U56" i="85"/>
  <c r="AM11" i="86"/>
  <c r="U14" i="86"/>
  <c r="N78" i="86"/>
  <c r="N79" i="86" s="1"/>
  <c r="AI78" i="86"/>
  <c r="AI80" i="86" s="1"/>
  <c r="M57" i="87"/>
  <c r="AM74" i="87"/>
  <c r="U77" i="87"/>
  <c r="AF111" i="87"/>
  <c r="T20" i="88"/>
  <c r="K57" i="80"/>
  <c r="S111" i="81"/>
  <c r="I52" i="81"/>
  <c r="AE78" i="81"/>
  <c r="AE81" i="81" s="1"/>
  <c r="AI78" i="81"/>
  <c r="AI81" i="81" s="1"/>
  <c r="U51" i="82"/>
  <c r="N78" i="82"/>
  <c r="N79" i="82" s="1"/>
  <c r="R111" i="82"/>
  <c r="J34" i="83"/>
  <c r="J48" i="83" s="1"/>
  <c r="AM20" i="83"/>
  <c r="T40" i="83"/>
  <c r="J52" i="83"/>
  <c r="AE78" i="83"/>
  <c r="AE80" i="83" s="1"/>
  <c r="T23" i="84"/>
  <c r="U46" i="84"/>
  <c r="T56" i="84"/>
  <c r="AM67" i="84"/>
  <c r="O78" i="84"/>
  <c r="O79" i="84" s="1"/>
  <c r="AI109" i="84"/>
  <c r="AI111" i="84" s="1"/>
  <c r="G34" i="85"/>
  <c r="G48" i="85" s="1"/>
  <c r="S34" i="85"/>
  <c r="S48" i="85" s="1"/>
  <c r="R34" i="85"/>
  <c r="R48" i="85" s="1"/>
  <c r="U23" i="85"/>
  <c r="T29" i="85"/>
  <c r="G52" i="85"/>
  <c r="AM77" i="85"/>
  <c r="AM105" i="85"/>
  <c r="M34" i="86"/>
  <c r="M48" i="86" s="1"/>
  <c r="U29" i="86"/>
  <c r="T32" i="86"/>
  <c r="O78" i="86"/>
  <c r="O79" i="86" s="1"/>
  <c r="AJ78" i="86"/>
  <c r="AJ80" i="86" s="1"/>
  <c r="P106" i="86"/>
  <c r="I52" i="87"/>
  <c r="AM77" i="87"/>
  <c r="T40" i="88"/>
  <c r="M34" i="83"/>
  <c r="M48" i="83" s="1"/>
  <c r="T29" i="83"/>
  <c r="AM11" i="85"/>
  <c r="Q34" i="87"/>
  <c r="Q48" i="87" s="1"/>
  <c r="U32" i="88"/>
  <c r="K34" i="80"/>
  <c r="K48" i="80" s="1"/>
  <c r="U32" i="80"/>
  <c r="H34" i="80"/>
  <c r="H48" i="80" s="1"/>
  <c r="AM26" i="80"/>
  <c r="T29" i="80"/>
  <c r="U56" i="80"/>
  <c r="AM105" i="80"/>
  <c r="AD106" i="80"/>
  <c r="J34" i="81"/>
  <c r="J48" i="81" s="1"/>
  <c r="T20" i="81"/>
  <c r="T29" i="81"/>
  <c r="T40" i="81"/>
  <c r="J52" i="81"/>
  <c r="O57" i="81"/>
  <c r="N78" i="81"/>
  <c r="N79" i="81" s="1"/>
  <c r="AJ78" i="81"/>
  <c r="AJ81" i="81" s="1"/>
  <c r="N52" i="82"/>
  <c r="AD106" i="82"/>
  <c r="U17" i="83"/>
  <c r="AM26" i="83"/>
  <c r="U50" i="83"/>
  <c r="AF78" i="83"/>
  <c r="AF80" i="83" s="1"/>
  <c r="AJ78" i="83"/>
  <c r="AJ81" i="83" s="1"/>
  <c r="U105" i="83"/>
  <c r="M109" i="83"/>
  <c r="M111" i="83" s="1"/>
  <c r="AM11" i="84"/>
  <c r="O34" i="84"/>
  <c r="O48" i="84" s="1"/>
  <c r="AL23" i="84"/>
  <c r="AM23" i="84"/>
  <c r="H34" i="85"/>
  <c r="H48" i="85" s="1"/>
  <c r="AM23" i="85"/>
  <c r="N57" i="85"/>
  <c r="AM67" i="85"/>
  <c r="AM74" i="85"/>
  <c r="U77" i="85"/>
  <c r="U105" i="85"/>
  <c r="N34" i="86"/>
  <c r="AL17" i="86"/>
  <c r="T26" i="86"/>
  <c r="AM26" i="86"/>
  <c r="G57" i="86"/>
  <c r="AL11" i="87"/>
  <c r="U20" i="87"/>
  <c r="T40" i="87"/>
  <c r="J52" i="87"/>
  <c r="T26" i="88"/>
  <c r="U29" i="88"/>
  <c r="T32" i="88"/>
  <c r="T56" i="88"/>
  <c r="AH78" i="88"/>
  <c r="AH81" i="88" s="1"/>
  <c r="R106" i="88"/>
  <c r="AH109" i="88"/>
  <c r="AH111" i="88" s="1"/>
  <c r="U40" i="87"/>
  <c r="J52" i="82"/>
  <c r="H52" i="83"/>
  <c r="AM14" i="86"/>
  <c r="T50" i="87"/>
  <c r="T46" i="80"/>
  <c r="J57" i="80"/>
  <c r="AL11" i="80"/>
  <c r="I34" i="80"/>
  <c r="I48" i="80" s="1"/>
  <c r="I58" i="80" s="1"/>
  <c r="AM14" i="80"/>
  <c r="T20" i="80"/>
  <c r="H52" i="80"/>
  <c r="N57" i="80"/>
  <c r="U74" i="80"/>
  <c r="AJ106" i="80"/>
  <c r="P57" i="81"/>
  <c r="O78" i="81"/>
  <c r="O79" i="81" s="1"/>
  <c r="T17" i="82"/>
  <c r="U17" i="82"/>
  <c r="U29" i="82"/>
  <c r="T32" i="82"/>
  <c r="O52" i="82"/>
  <c r="AM67" i="82"/>
  <c r="AE106" i="82"/>
  <c r="AM14" i="83"/>
  <c r="M52" i="83"/>
  <c r="U51" i="83"/>
  <c r="R57" i="83"/>
  <c r="L78" i="83"/>
  <c r="L81" i="83" s="1"/>
  <c r="AG78" i="83"/>
  <c r="O78" i="83"/>
  <c r="O79" i="83" s="1"/>
  <c r="U40" i="84"/>
  <c r="T46" i="84"/>
  <c r="I34" i="85"/>
  <c r="I48" i="85" s="1"/>
  <c r="I58" i="85" s="1"/>
  <c r="AL11" i="85"/>
  <c r="T20" i="85"/>
  <c r="U20" i="85"/>
  <c r="U32" i="85"/>
  <c r="J52" i="85"/>
  <c r="P57" i="85"/>
  <c r="AE78" i="85"/>
  <c r="AE81" i="85" s="1"/>
  <c r="O109" i="85"/>
  <c r="O111" i="85" s="1"/>
  <c r="O34" i="86"/>
  <c r="O48" i="86" s="1"/>
  <c r="AL26" i="86"/>
  <c r="U46" i="86"/>
  <c r="AM67" i="86"/>
  <c r="AM77" i="86"/>
  <c r="R111" i="86"/>
  <c r="R106" i="86"/>
  <c r="K34" i="87"/>
  <c r="K48" i="87" s="1"/>
  <c r="U32" i="87"/>
  <c r="Q57" i="87"/>
  <c r="T17" i="88"/>
  <c r="AL17" i="88"/>
  <c r="AM26" i="88"/>
  <c r="Q52" i="88"/>
  <c r="M78" i="88"/>
  <c r="M79" i="88" s="1"/>
  <c r="AI78" i="88"/>
  <c r="AI80" i="88" s="1"/>
  <c r="AI109" i="88"/>
  <c r="AI111" i="88" s="1"/>
  <c r="T29" i="82"/>
  <c r="P34" i="85"/>
  <c r="P48" i="85" s="1"/>
  <c r="J34" i="80"/>
  <c r="J48" i="80" s="1"/>
  <c r="J52" i="80"/>
  <c r="O57" i="80"/>
  <c r="U77" i="80"/>
  <c r="AH78" i="80"/>
  <c r="AH81" i="80" s="1"/>
  <c r="U17" i="81"/>
  <c r="M52" i="81"/>
  <c r="Q57" i="81"/>
  <c r="U74" i="81"/>
  <c r="AL17" i="82"/>
  <c r="P52" i="82"/>
  <c r="AM11" i="83"/>
  <c r="U14" i="83"/>
  <c r="T17" i="83"/>
  <c r="T26" i="83"/>
  <c r="U26" i="83"/>
  <c r="T32" i="83"/>
  <c r="N52" i="83"/>
  <c r="T55" i="83"/>
  <c r="R34" i="84"/>
  <c r="R48" i="84" s="1"/>
  <c r="R58" i="84" s="1"/>
  <c r="Q34" i="84"/>
  <c r="Q48" i="84" s="1"/>
  <c r="AM20" i="84"/>
  <c r="U26" i="84"/>
  <c r="T50" i="84"/>
  <c r="U55" i="84"/>
  <c r="L57" i="84"/>
  <c r="AM77" i="84"/>
  <c r="AM105" i="84"/>
  <c r="J34" i="85"/>
  <c r="J48" i="85" s="1"/>
  <c r="J58" i="85" s="1"/>
  <c r="AM20" i="85"/>
  <c r="O34" i="85"/>
  <c r="O48" i="85" s="1"/>
  <c r="T40" i="85"/>
  <c r="U50" i="85"/>
  <c r="Q57" i="85"/>
  <c r="Q34" i="86"/>
  <c r="Q48" i="86" s="1"/>
  <c r="AL23" i="86"/>
  <c r="T46" i="86"/>
  <c r="S106" i="86"/>
  <c r="T20" i="87"/>
  <c r="R57" i="87"/>
  <c r="O34" i="88"/>
  <c r="O48" i="88" s="1"/>
  <c r="U20" i="88"/>
  <c r="T23" i="88"/>
  <c r="AL26" i="88"/>
  <c r="T46" i="88"/>
  <c r="U46" i="88"/>
  <c r="N78" i="88"/>
  <c r="N79" i="88" s="1"/>
  <c r="AJ78" i="88"/>
  <c r="AJ81" i="88" s="1"/>
  <c r="R111" i="88"/>
  <c r="AD106" i="88"/>
  <c r="AJ109" i="88"/>
  <c r="AJ111" i="88" s="1"/>
  <c r="AM20" i="80"/>
  <c r="K34" i="81"/>
  <c r="K48" i="81" s="1"/>
  <c r="T50" i="81"/>
  <c r="U17" i="80"/>
  <c r="T40" i="80"/>
  <c r="K52" i="80"/>
  <c r="P57" i="80"/>
  <c r="AI78" i="80"/>
  <c r="AI81" i="80" s="1"/>
  <c r="AM11" i="81"/>
  <c r="U14" i="81"/>
  <c r="AM14" i="81"/>
  <c r="T17" i="81"/>
  <c r="N52" i="81"/>
  <c r="R57" i="81"/>
  <c r="AK111" i="81"/>
  <c r="N34" i="82"/>
  <c r="N48" i="82" s="1"/>
  <c r="AL26" i="82"/>
  <c r="Q52" i="82"/>
  <c r="AL17" i="83"/>
  <c r="O52" i="83"/>
  <c r="T56" i="83"/>
  <c r="G34" i="84"/>
  <c r="G53" i="84" s="1"/>
  <c r="S34" i="84"/>
  <c r="S48" i="84" s="1"/>
  <c r="T29" i="84"/>
  <c r="T51" i="84"/>
  <c r="U56" i="84"/>
  <c r="K34" i="85"/>
  <c r="K48" i="85" s="1"/>
  <c r="AM17" i="85"/>
  <c r="AE111" i="85"/>
  <c r="M52" i="85"/>
  <c r="U51" i="85"/>
  <c r="R57" i="85"/>
  <c r="AK111" i="85"/>
  <c r="T50" i="86"/>
  <c r="O34" i="87"/>
  <c r="O48" i="87" s="1"/>
  <c r="S57" i="87"/>
  <c r="P34" i="88"/>
  <c r="P48" i="88" s="1"/>
  <c r="T50" i="88"/>
  <c r="AM67" i="88"/>
  <c r="O78" i="88"/>
  <c r="O79" i="88" s="1"/>
  <c r="AK78" i="88"/>
  <c r="AK81" i="88" s="1"/>
  <c r="S111" i="88"/>
  <c r="AE106" i="88"/>
  <c r="AK109" i="88"/>
  <c r="AK111" i="88" s="1"/>
  <c r="K57" i="81"/>
  <c r="Q57" i="80"/>
  <c r="N78" i="80"/>
  <c r="N79" i="80" s="1"/>
  <c r="M34" i="81"/>
  <c r="M48" i="81" s="1"/>
  <c r="AL17" i="81"/>
  <c r="U29" i="81"/>
  <c r="T32" i="81"/>
  <c r="O52" i="81"/>
  <c r="T55" i="81"/>
  <c r="P111" i="81"/>
  <c r="P106" i="81"/>
  <c r="O34" i="82"/>
  <c r="O48" i="82" s="1"/>
  <c r="AL23" i="82"/>
  <c r="U46" i="82"/>
  <c r="N34" i="83"/>
  <c r="N48" i="83" s="1"/>
  <c r="T23" i="83"/>
  <c r="AM23" i="83"/>
  <c r="AL26" i="83"/>
  <c r="U40" i="83"/>
  <c r="U46" i="83"/>
  <c r="P52" i="83"/>
  <c r="AM67" i="83"/>
  <c r="P111" i="83"/>
  <c r="P106" i="83"/>
  <c r="H34" i="84"/>
  <c r="H48" i="84" s="1"/>
  <c r="AL11" i="84"/>
  <c r="U23" i="84"/>
  <c r="U32" i="84"/>
  <c r="N57" i="84"/>
  <c r="AM74" i="84"/>
  <c r="U77" i="84"/>
  <c r="U105" i="84"/>
  <c r="L109" i="84"/>
  <c r="L111" i="84" s="1"/>
  <c r="L34" i="85"/>
  <c r="L48" i="85" s="1"/>
  <c r="U29" i="85"/>
  <c r="N52" i="85"/>
  <c r="G57" i="85"/>
  <c r="S57" i="85"/>
  <c r="U74" i="85"/>
  <c r="T11" i="86"/>
  <c r="K34" i="86"/>
  <c r="K48" i="86" s="1"/>
  <c r="U56" i="86"/>
  <c r="O52" i="87"/>
  <c r="Q106" i="87"/>
  <c r="AJ111" i="87"/>
  <c r="Q34" i="88"/>
  <c r="Q48" i="88" s="1"/>
  <c r="AL23" i="88"/>
  <c r="U40" i="88"/>
  <c r="U61" i="100"/>
  <c r="U123" i="100" s="1"/>
  <c r="T149" i="52"/>
  <c r="U60" i="100"/>
  <c r="U58" i="100"/>
  <c r="U118" i="100"/>
  <c r="U110" i="100"/>
  <c r="T121" i="100"/>
  <c r="U115" i="100"/>
  <c r="X22" i="52"/>
  <c r="X39" i="52"/>
  <c r="X41" i="52"/>
  <c r="X17" i="52"/>
  <c r="X16" i="52"/>
  <c r="X50" i="52"/>
  <c r="X42" i="52"/>
  <c r="X23" i="52"/>
  <c r="X26" i="52"/>
  <c r="X52" i="52"/>
  <c r="X28" i="52"/>
  <c r="X40" i="52"/>
  <c r="X27" i="52"/>
  <c r="X47" i="52"/>
  <c r="X53" i="52"/>
  <c r="X30" i="52"/>
  <c r="X31" i="52"/>
  <c r="X29" i="52"/>
  <c r="X32" i="52"/>
  <c r="X21" i="52"/>
  <c r="X38" i="52"/>
  <c r="X33" i="52"/>
  <c r="X19" i="52"/>
  <c r="X51" i="52"/>
  <c r="X48" i="52"/>
  <c r="X49" i="52"/>
  <c r="X18" i="52"/>
  <c r="X43" i="52"/>
  <c r="X36" i="52"/>
  <c r="X20" i="52"/>
  <c r="X37" i="52"/>
  <c r="X46" i="52"/>
  <c r="X90" i="52"/>
  <c r="X92" i="52"/>
  <c r="X94" i="52"/>
  <c r="X95" i="52"/>
  <c r="X89" i="52"/>
  <c r="X93" i="52"/>
  <c r="X91" i="52"/>
  <c r="X88" i="52"/>
  <c r="L111" i="88"/>
  <c r="L111" i="86"/>
  <c r="L34" i="88"/>
  <c r="L48" i="88" s="1"/>
  <c r="T51" i="86"/>
  <c r="M109" i="86"/>
  <c r="M111" i="86" s="1"/>
  <c r="U67" i="87"/>
  <c r="S34" i="86"/>
  <c r="S48" i="86" s="1"/>
  <c r="H34" i="86"/>
  <c r="H48" i="86" s="1"/>
  <c r="L34" i="86"/>
  <c r="L48" i="86" s="1"/>
  <c r="K52" i="86"/>
  <c r="O57" i="86"/>
  <c r="AM74" i="86"/>
  <c r="U77" i="86"/>
  <c r="U14" i="87"/>
  <c r="AM17" i="87"/>
  <c r="P57" i="87"/>
  <c r="P109" i="87"/>
  <c r="P111" i="87" s="1"/>
  <c r="R111" i="87"/>
  <c r="T51" i="88"/>
  <c r="U56" i="88"/>
  <c r="U67" i="88"/>
  <c r="I34" i="86"/>
  <c r="I48" i="86" s="1"/>
  <c r="I58" i="86" s="1"/>
  <c r="U11" i="86"/>
  <c r="U50" i="86"/>
  <c r="L52" i="86"/>
  <c r="AE78" i="86"/>
  <c r="AE81" i="86" s="1"/>
  <c r="U23" i="87"/>
  <c r="L34" i="87"/>
  <c r="L48" i="87" s="1"/>
  <c r="L52" i="87"/>
  <c r="U50" i="87"/>
  <c r="AF78" i="87"/>
  <c r="AF81" i="87" s="1"/>
  <c r="O57" i="88"/>
  <c r="U55" i="88"/>
  <c r="U105" i="87"/>
  <c r="L106" i="87"/>
  <c r="U105" i="86"/>
  <c r="L106" i="86"/>
  <c r="L109" i="87"/>
  <c r="R34" i="86"/>
  <c r="R48" i="86" s="1"/>
  <c r="R58" i="86" s="1"/>
  <c r="N109" i="87"/>
  <c r="N111" i="87" s="1"/>
  <c r="G34" i="86"/>
  <c r="L57" i="86"/>
  <c r="O106" i="86"/>
  <c r="O109" i="86"/>
  <c r="O111" i="86" s="1"/>
  <c r="N109" i="86"/>
  <c r="N111" i="86" s="1"/>
  <c r="Q78" i="88"/>
  <c r="Q79" i="88" s="1"/>
  <c r="J34" i="86"/>
  <c r="J48" i="86" s="1"/>
  <c r="U32" i="86"/>
  <c r="AF78" i="86"/>
  <c r="AF80" i="86" s="1"/>
  <c r="AE109" i="86"/>
  <c r="AE111" i="86" s="1"/>
  <c r="R34" i="87"/>
  <c r="R48" i="87" s="1"/>
  <c r="AM11" i="87"/>
  <c r="M52" i="87"/>
  <c r="AG78" i="87"/>
  <c r="AG81" i="87" s="1"/>
  <c r="AE111" i="87"/>
  <c r="U23" i="88"/>
  <c r="AM74" i="88"/>
  <c r="U77" i="88"/>
  <c r="M109" i="88"/>
  <c r="M111" i="88" s="1"/>
  <c r="L57" i="87"/>
  <c r="M109" i="87"/>
  <c r="M111" i="87" s="1"/>
  <c r="U55" i="86"/>
  <c r="M57" i="86"/>
  <c r="AJ106" i="86"/>
  <c r="AJ109" i="86"/>
  <c r="AJ111" i="86" s="1"/>
  <c r="AK106" i="87"/>
  <c r="AK109" i="87"/>
  <c r="AK111" i="87" s="1"/>
  <c r="O109" i="87"/>
  <c r="O111" i="87" s="1"/>
  <c r="T29" i="86"/>
  <c r="AG78" i="86"/>
  <c r="AG81" i="86" s="1"/>
  <c r="AF109" i="86"/>
  <c r="AF111" i="86" s="1"/>
  <c r="G34" i="87"/>
  <c r="S34" i="87"/>
  <c r="S48" i="87" s="1"/>
  <c r="N52" i="87"/>
  <c r="G57" i="87"/>
  <c r="T55" i="87"/>
  <c r="U74" i="87"/>
  <c r="L78" i="87"/>
  <c r="L81" i="87" s="1"/>
  <c r="AH78" i="87"/>
  <c r="AH80" i="87" s="1"/>
  <c r="G34" i="88"/>
  <c r="S34" i="88"/>
  <c r="S48" i="88" s="1"/>
  <c r="U14" i="88"/>
  <c r="N34" i="88"/>
  <c r="N48" i="88" s="1"/>
  <c r="N58" i="88" s="1"/>
  <c r="N109" i="88"/>
  <c r="N111" i="88" s="1"/>
  <c r="T23" i="86"/>
  <c r="AM105" i="86"/>
  <c r="AG109" i="86"/>
  <c r="AG111" i="86" s="1"/>
  <c r="H34" i="87"/>
  <c r="T11" i="87"/>
  <c r="T56" i="87"/>
  <c r="T11" i="88"/>
  <c r="Q106" i="88"/>
  <c r="Q109" i="88"/>
  <c r="Q111" i="88" s="1"/>
  <c r="O109" i="88"/>
  <c r="O111" i="88" s="1"/>
  <c r="U105" i="88"/>
  <c r="L106" i="88"/>
  <c r="AM17" i="86"/>
  <c r="U40" i="86"/>
  <c r="T56" i="86"/>
  <c r="AH109" i="86"/>
  <c r="AH111" i="86" s="1"/>
  <c r="I34" i="87"/>
  <c r="I48" i="87" s="1"/>
  <c r="I58" i="87" s="1"/>
  <c r="AM105" i="87"/>
  <c r="AH109" i="87"/>
  <c r="AH111" i="87" s="1"/>
  <c r="I34" i="88"/>
  <c r="I48" i="88" s="1"/>
  <c r="I58" i="88" s="1"/>
  <c r="U11" i="88"/>
  <c r="AM20" i="88"/>
  <c r="U50" i="88"/>
  <c r="M52" i="88"/>
  <c r="U51" i="88"/>
  <c r="AG78" i="88"/>
  <c r="AG80" i="88" s="1"/>
  <c r="AD111" i="88"/>
  <c r="U67" i="86"/>
  <c r="N68" i="86"/>
  <c r="AI109" i="86"/>
  <c r="AI111" i="86" s="1"/>
  <c r="J34" i="87"/>
  <c r="J48" i="87" s="1"/>
  <c r="J58" i="87" s="1"/>
  <c r="T29" i="87"/>
  <c r="AI109" i="87"/>
  <c r="AI111" i="87" s="1"/>
  <c r="T29" i="88"/>
  <c r="N52" i="88"/>
  <c r="L52" i="88"/>
  <c r="T55" i="88"/>
  <c r="U74" i="88"/>
  <c r="L78" i="88"/>
  <c r="L81" i="88" s="1"/>
  <c r="AF111" i="88"/>
  <c r="AK109" i="86"/>
  <c r="AK111" i="86" s="1"/>
  <c r="Q58" i="83"/>
  <c r="L79" i="83"/>
  <c r="T51" i="83"/>
  <c r="L34" i="83"/>
  <c r="L48" i="83" s="1"/>
  <c r="AE109" i="83"/>
  <c r="AE111" i="83" s="1"/>
  <c r="AF109" i="84"/>
  <c r="AF111" i="84" s="1"/>
  <c r="T11" i="85"/>
  <c r="N34" i="85"/>
  <c r="N48" i="85" s="1"/>
  <c r="L109" i="85"/>
  <c r="AG109" i="85"/>
  <c r="AG111" i="85" s="1"/>
  <c r="T11" i="84"/>
  <c r="U11" i="85"/>
  <c r="T11" i="83"/>
  <c r="L109" i="83"/>
  <c r="AG109" i="83"/>
  <c r="AG111" i="83" s="1"/>
  <c r="Q111" i="83"/>
  <c r="U11" i="84"/>
  <c r="U20" i="84"/>
  <c r="M109" i="84"/>
  <c r="M111" i="84" s="1"/>
  <c r="AH109" i="84"/>
  <c r="AH111" i="84" s="1"/>
  <c r="L57" i="85"/>
  <c r="N109" i="85"/>
  <c r="N111" i="85" s="1"/>
  <c r="AI109" i="85"/>
  <c r="AI111" i="85" s="1"/>
  <c r="U11" i="83"/>
  <c r="AD78" i="84"/>
  <c r="AD80" i="84" s="1"/>
  <c r="U67" i="85"/>
  <c r="L57" i="83"/>
  <c r="N109" i="83"/>
  <c r="N111" i="83" s="1"/>
  <c r="AI109" i="83"/>
  <c r="AI111" i="83" s="1"/>
  <c r="U67" i="84"/>
  <c r="AF106" i="84"/>
  <c r="O109" i="84"/>
  <c r="O111" i="84" s="1"/>
  <c r="AJ109" i="84"/>
  <c r="AJ111" i="84" s="1"/>
  <c r="L52" i="85"/>
  <c r="T55" i="85"/>
  <c r="AG106" i="85"/>
  <c r="M57" i="83"/>
  <c r="U67" i="83"/>
  <c r="O109" i="83"/>
  <c r="O111" i="83" s="1"/>
  <c r="AJ109" i="83"/>
  <c r="AJ111" i="83" s="1"/>
  <c r="L52" i="84"/>
  <c r="T55" i="84"/>
  <c r="P109" i="84"/>
  <c r="P111" i="84" s="1"/>
  <c r="AK109" i="84"/>
  <c r="AK111" i="84" s="1"/>
  <c r="U55" i="85"/>
  <c r="L78" i="85"/>
  <c r="L80" i="85" s="1"/>
  <c r="L106" i="85"/>
  <c r="Q109" i="85"/>
  <c r="Q111" i="85" s="1"/>
  <c r="L52" i="83"/>
  <c r="AK109" i="83"/>
  <c r="AK111" i="83" s="1"/>
  <c r="L78" i="84"/>
  <c r="L81" i="84" s="1"/>
  <c r="L106" i="84"/>
  <c r="L106" i="83"/>
  <c r="P109" i="85"/>
  <c r="P111" i="85" s="1"/>
  <c r="AK106" i="85"/>
  <c r="L111" i="82"/>
  <c r="AI106" i="82"/>
  <c r="AI109" i="82"/>
  <c r="AI111" i="82" s="1"/>
  <c r="G34" i="80"/>
  <c r="G48" i="80" s="1"/>
  <c r="T11" i="80"/>
  <c r="S34" i="80"/>
  <c r="S48" i="80" s="1"/>
  <c r="AM17" i="80"/>
  <c r="Q111" i="80"/>
  <c r="U20" i="80"/>
  <c r="U50" i="80"/>
  <c r="L52" i="80"/>
  <c r="U55" i="80"/>
  <c r="M57" i="80"/>
  <c r="AM67" i="80"/>
  <c r="U20" i="81"/>
  <c r="U40" i="81"/>
  <c r="U50" i="81"/>
  <c r="L52" i="81"/>
  <c r="U56" i="81"/>
  <c r="L57" i="81"/>
  <c r="L111" i="81"/>
  <c r="U40" i="80"/>
  <c r="U46" i="80"/>
  <c r="AD111" i="80"/>
  <c r="U46" i="81"/>
  <c r="J34" i="82"/>
  <c r="J48" i="82" s="1"/>
  <c r="AM17" i="82"/>
  <c r="AM74" i="82"/>
  <c r="U77" i="82"/>
  <c r="AM77" i="80"/>
  <c r="U20" i="82"/>
  <c r="AH109" i="82"/>
  <c r="AH111" i="82" s="1"/>
  <c r="AH106" i="82"/>
  <c r="AM11" i="80"/>
  <c r="U14" i="80"/>
  <c r="AM74" i="80"/>
  <c r="AD78" i="80"/>
  <c r="AD81" i="80" s="1"/>
  <c r="AM74" i="81"/>
  <c r="AD78" i="81"/>
  <c r="AD81" i="81" s="1"/>
  <c r="AD111" i="81"/>
  <c r="AM11" i="82"/>
  <c r="L34" i="82"/>
  <c r="L48" i="82" s="1"/>
  <c r="T51" i="82"/>
  <c r="M78" i="82"/>
  <c r="M79" i="82" s="1"/>
  <c r="O106" i="82"/>
  <c r="O109" i="82"/>
  <c r="O111" i="82" s="1"/>
  <c r="AE78" i="80"/>
  <c r="AE80" i="80" s="1"/>
  <c r="O34" i="81"/>
  <c r="O48" i="81" s="1"/>
  <c r="AM14" i="82"/>
  <c r="U55" i="82"/>
  <c r="M106" i="82"/>
  <c r="M109" i="82"/>
  <c r="M111" i="82" s="1"/>
  <c r="N34" i="80"/>
  <c r="T23" i="80"/>
  <c r="T50" i="80"/>
  <c r="T56" i="80"/>
  <c r="AF78" i="80"/>
  <c r="AF80" i="80" s="1"/>
  <c r="AG106" i="80"/>
  <c r="AG109" i="80"/>
  <c r="AG111" i="80" s="1"/>
  <c r="R34" i="81"/>
  <c r="R48" i="81" s="1"/>
  <c r="U11" i="81"/>
  <c r="T51" i="81"/>
  <c r="AF78" i="81"/>
  <c r="AF81" i="81" s="1"/>
  <c r="U56" i="82"/>
  <c r="L57" i="82"/>
  <c r="AG109" i="82"/>
  <c r="AG111" i="82" s="1"/>
  <c r="U105" i="82"/>
  <c r="L106" i="82"/>
  <c r="AM23" i="80"/>
  <c r="T51" i="80"/>
  <c r="AG78" i="80"/>
  <c r="AG80" i="80" s="1"/>
  <c r="U105" i="80"/>
  <c r="L106" i="80"/>
  <c r="L109" i="80"/>
  <c r="G34" i="81"/>
  <c r="G48" i="81" s="1"/>
  <c r="S34" i="81"/>
  <c r="S48" i="81" s="1"/>
  <c r="T23" i="81"/>
  <c r="AM26" i="81"/>
  <c r="AG78" i="81"/>
  <c r="AG80" i="81" s="1"/>
  <c r="T26" i="82"/>
  <c r="P68" i="82"/>
  <c r="U67" i="82"/>
  <c r="AM77" i="82"/>
  <c r="Q34" i="80"/>
  <c r="Q48" i="80" s="1"/>
  <c r="U11" i="80"/>
  <c r="H34" i="81"/>
  <c r="H48" i="81" s="1"/>
  <c r="T11" i="81"/>
  <c r="L34" i="81"/>
  <c r="L48" i="81" s="1"/>
  <c r="U105" i="81"/>
  <c r="L106" i="81"/>
  <c r="AH106" i="81"/>
  <c r="AH109" i="81"/>
  <c r="AH111" i="81" s="1"/>
  <c r="G34" i="82"/>
  <c r="G48" i="82" s="1"/>
  <c r="S34" i="82"/>
  <c r="S48" i="82" s="1"/>
  <c r="T23" i="82"/>
  <c r="AM26" i="82"/>
  <c r="R34" i="80"/>
  <c r="R48" i="80" s="1"/>
  <c r="L57" i="80"/>
  <c r="U67" i="80"/>
  <c r="I34" i="81"/>
  <c r="I48" i="81" s="1"/>
  <c r="AM17" i="81"/>
  <c r="K52" i="81"/>
  <c r="U55" i="81"/>
  <c r="U67" i="81"/>
  <c r="M106" i="81"/>
  <c r="M109" i="81"/>
  <c r="M111" i="81" s="1"/>
  <c r="H34" i="82"/>
  <c r="H48" i="82" s="1"/>
  <c r="T11" i="82"/>
  <c r="U40" i="82"/>
  <c r="U50" i="82"/>
  <c r="M52" i="82"/>
  <c r="AD111" i="82"/>
  <c r="M109" i="80"/>
  <c r="M111" i="80" s="1"/>
  <c r="AH109" i="80"/>
  <c r="AH111" i="80" s="1"/>
  <c r="N109" i="81"/>
  <c r="N111" i="81" s="1"/>
  <c r="AI109" i="81"/>
  <c r="AI111" i="81" s="1"/>
  <c r="AJ109" i="82"/>
  <c r="AJ111" i="82" s="1"/>
  <c r="N109" i="80"/>
  <c r="N111" i="80" s="1"/>
  <c r="AI109" i="80"/>
  <c r="AI111" i="80" s="1"/>
  <c r="O109" i="81"/>
  <c r="O111" i="81" s="1"/>
  <c r="AJ109" i="81"/>
  <c r="AJ111" i="81" s="1"/>
  <c r="T55" i="82"/>
  <c r="AM105" i="82"/>
  <c r="P109" i="82"/>
  <c r="P111" i="82" s="1"/>
  <c r="AK109" i="82"/>
  <c r="AK111" i="82" s="1"/>
  <c r="N109" i="82"/>
  <c r="N111" i="82" s="1"/>
  <c r="O109" i="80"/>
  <c r="O111" i="80" s="1"/>
  <c r="AM105" i="81"/>
  <c r="U14" i="82"/>
  <c r="L78" i="82"/>
  <c r="L80" i="82" s="1"/>
  <c r="AK109" i="80"/>
  <c r="AK111" i="80" s="1"/>
  <c r="L78" i="81"/>
  <c r="L81" i="81" s="1"/>
  <c r="T56" i="82"/>
  <c r="U131" i="100" l="1"/>
  <c r="O58" i="85"/>
  <c r="Q58" i="82"/>
  <c r="R80" i="84"/>
  <c r="H58" i="81"/>
  <c r="K58" i="86"/>
  <c r="P58" i="88"/>
  <c r="AG81" i="82"/>
  <c r="S58" i="81"/>
  <c r="AD80" i="87"/>
  <c r="N58" i="83"/>
  <c r="K58" i="82"/>
  <c r="R58" i="82"/>
  <c r="P81" i="85"/>
  <c r="S81" i="86"/>
  <c r="Q81" i="87"/>
  <c r="P53" i="87"/>
  <c r="P48" i="87"/>
  <c r="H58" i="80"/>
  <c r="K58" i="85"/>
  <c r="S81" i="87"/>
  <c r="AH81" i="85"/>
  <c r="S53" i="84"/>
  <c r="M58" i="88"/>
  <c r="T52" i="88"/>
  <c r="T57" i="86"/>
  <c r="Q58" i="86"/>
  <c r="H58" i="84"/>
  <c r="Q81" i="82"/>
  <c r="M58" i="80"/>
  <c r="T57" i="81"/>
  <c r="N58" i="82"/>
  <c r="P80" i="84"/>
  <c r="N53" i="86"/>
  <c r="AH80" i="81"/>
  <c r="O53" i="87"/>
  <c r="R53" i="84"/>
  <c r="I53" i="85"/>
  <c r="N58" i="81"/>
  <c r="M53" i="80"/>
  <c r="T57" i="84"/>
  <c r="N53" i="81"/>
  <c r="Q53" i="84"/>
  <c r="Q80" i="80"/>
  <c r="O81" i="80"/>
  <c r="S58" i="85"/>
  <c r="P81" i="86"/>
  <c r="I58" i="82"/>
  <c r="Q80" i="82"/>
  <c r="Q80" i="87"/>
  <c r="J58" i="84"/>
  <c r="Q58" i="85"/>
  <c r="H53" i="80"/>
  <c r="N53" i="82"/>
  <c r="AE80" i="87"/>
  <c r="AH81" i="86"/>
  <c r="AH81" i="82"/>
  <c r="G58" i="83"/>
  <c r="I58" i="81"/>
  <c r="S58" i="88"/>
  <c r="K53" i="80"/>
  <c r="K58" i="84"/>
  <c r="M58" i="81"/>
  <c r="H58" i="83"/>
  <c r="R80" i="86"/>
  <c r="S58" i="83"/>
  <c r="O53" i="85"/>
  <c r="J58" i="81"/>
  <c r="I58" i="83"/>
  <c r="T57" i="83"/>
  <c r="Q81" i="84"/>
  <c r="K58" i="83"/>
  <c r="R81" i="86"/>
  <c r="O58" i="81"/>
  <c r="J58" i="80"/>
  <c r="G53" i="85"/>
  <c r="K58" i="80"/>
  <c r="P58" i="84"/>
  <c r="Q80" i="84"/>
  <c r="H53" i="85"/>
  <c r="O58" i="87"/>
  <c r="G58" i="85"/>
  <c r="K58" i="81"/>
  <c r="K58" i="88"/>
  <c r="P53" i="84"/>
  <c r="R53" i="83"/>
  <c r="M58" i="84"/>
  <c r="G48" i="84"/>
  <c r="T48" i="84" s="1"/>
  <c r="R58" i="85"/>
  <c r="O53" i="83"/>
  <c r="P53" i="82"/>
  <c r="K53" i="82"/>
  <c r="Q53" i="87"/>
  <c r="P58" i="86"/>
  <c r="R80" i="88"/>
  <c r="M58" i="85"/>
  <c r="J58" i="82"/>
  <c r="R58" i="87"/>
  <c r="L80" i="86"/>
  <c r="P80" i="81"/>
  <c r="P81" i="83"/>
  <c r="Q58" i="84"/>
  <c r="H58" i="82"/>
  <c r="R58" i="80"/>
  <c r="M53" i="88"/>
  <c r="T52" i="83"/>
  <c r="S81" i="80"/>
  <c r="S81" i="82"/>
  <c r="N80" i="87"/>
  <c r="I53" i="84"/>
  <c r="N81" i="87"/>
  <c r="AK80" i="82"/>
  <c r="S81" i="81"/>
  <c r="T52" i="82"/>
  <c r="O80" i="82"/>
  <c r="M81" i="84"/>
  <c r="I53" i="82"/>
  <c r="O81" i="82"/>
  <c r="AI80" i="87"/>
  <c r="AH80" i="83"/>
  <c r="Q80" i="81"/>
  <c r="M80" i="81"/>
  <c r="O58" i="82"/>
  <c r="AE81" i="88"/>
  <c r="O58" i="83"/>
  <c r="AE80" i="84"/>
  <c r="AD80" i="86"/>
  <c r="AK81" i="87"/>
  <c r="K53" i="88"/>
  <c r="S58" i="84"/>
  <c r="Q81" i="80"/>
  <c r="P80" i="83"/>
  <c r="H53" i="83"/>
  <c r="U78" i="80"/>
  <c r="M58" i="83"/>
  <c r="I53" i="83"/>
  <c r="M53" i="87"/>
  <c r="H58" i="86"/>
  <c r="J53" i="88"/>
  <c r="T52" i="87"/>
  <c r="P80" i="82"/>
  <c r="AJ80" i="87"/>
  <c r="Q58" i="88"/>
  <c r="P58" i="81"/>
  <c r="R53" i="82"/>
  <c r="P53" i="80"/>
  <c r="R80" i="80"/>
  <c r="M81" i="80"/>
  <c r="AF80" i="82"/>
  <c r="R81" i="80"/>
  <c r="AM78" i="82"/>
  <c r="M80" i="80"/>
  <c r="P58" i="87"/>
  <c r="M53" i="86"/>
  <c r="M53" i="85"/>
  <c r="Q58" i="80"/>
  <c r="J58" i="86"/>
  <c r="U78" i="86"/>
  <c r="R53" i="88"/>
  <c r="O58" i="84"/>
  <c r="K53" i="83"/>
  <c r="Q80" i="85"/>
  <c r="AI80" i="85"/>
  <c r="AG81" i="85"/>
  <c r="P58" i="82"/>
  <c r="AE80" i="81"/>
  <c r="P58" i="83"/>
  <c r="M80" i="85"/>
  <c r="L80" i="81"/>
  <c r="N48" i="86"/>
  <c r="N58" i="86" s="1"/>
  <c r="T57" i="80"/>
  <c r="M81" i="85"/>
  <c r="AI80" i="84"/>
  <c r="R80" i="82"/>
  <c r="S58" i="82"/>
  <c r="AM78" i="83"/>
  <c r="M58" i="87"/>
  <c r="P53" i="81"/>
  <c r="H53" i="81"/>
  <c r="T57" i="85"/>
  <c r="T34" i="88"/>
  <c r="Q53" i="88"/>
  <c r="T57" i="82"/>
  <c r="N80" i="86"/>
  <c r="AG80" i="83"/>
  <c r="Q80" i="88"/>
  <c r="O80" i="81"/>
  <c r="O80" i="87"/>
  <c r="AG81" i="84"/>
  <c r="Q80" i="86"/>
  <c r="M53" i="82"/>
  <c r="J53" i="85"/>
  <c r="M58" i="82"/>
  <c r="N81" i="86"/>
  <c r="AG81" i="83"/>
  <c r="H58" i="88"/>
  <c r="AJ80" i="84"/>
  <c r="K53" i="85"/>
  <c r="R58" i="81"/>
  <c r="S58" i="80"/>
  <c r="S53" i="85"/>
  <c r="O58" i="88"/>
  <c r="M53" i="83"/>
  <c r="N58" i="87"/>
  <c r="AK80" i="86"/>
  <c r="AJ80" i="85"/>
  <c r="Q81" i="81"/>
  <c r="AI81" i="88"/>
  <c r="AD81" i="84"/>
  <c r="H53" i="84"/>
  <c r="Q53" i="82"/>
  <c r="R80" i="81"/>
  <c r="M80" i="84"/>
  <c r="N81" i="80"/>
  <c r="AH81" i="84"/>
  <c r="M81" i="88"/>
  <c r="AF81" i="88"/>
  <c r="U34" i="82"/>
  <c r="AE81" i="83"/>
  <c r="G53" i="80"/>
  <c r="T34" i="84"/>
  <c r="N58" i="84"/>
  <c r="O81" i="86"/>
  <c r="N80" i="85"/>
  <c r="M80" i="86"/>
  <c r="R80" i="87"/>
  <c r="P80" i="87"/>
  <c r="S58" i="86"/>
  <c r="N81" i="85"/>
  <c r="M81" i="86"/>
  <c r="T52" i="84"/>
  <c r="R81" i="87"/>
  <c r="S80" i="82"/>
  <c r="R81" i="82"/>
  <c r="P81" i="87"/>
  <c r="S80" i="83"/>
  <c r="AG81" i="81"/>
  <c r="M53" i="81"/>
  <c r="H53" i="88"/>
  <c r="AD81" i="88"/>
  <c r="L80" i="83"/>
  <c r="AF81" i="83"/>
  <c r="L81" i="85"/>
  <c r="AD80" i="83"/>
  <c r="L81" i="82"/>
  <c r="AE80" i="85"/>
  <c r="AH80" i="80"/>
  <c r="AH81" i="87"/>
  <c r="P48" i="80"/>
  <c r="P58" i="80" s="1"/>
  <c r="P81" i="82"/>
  <c r="Q80" i="83"/>
  <c r="S53" i="83"/>
  <c r="G53" i="83"/>
  <c r="J58" i="83"/>
  <c r="K53" i="84"/>
  <c r="AM78" i="85"/>
  <c r="AI81" i="83"/>
  <c r="O81" i="85"/>
  <c r="Q53" i="83"/>
  <c r="S80" i="84"/>
  <c r="AF81" i="86"/>
  <c r="Q81" i="83"/>
  <c r="V148" i="52"/>
  <c r="V147" i="52"/>
  <c r="V145" i="52"/>
  <c r="V144" i="52"/>
  <c r="V142" i="52"/>
  <c r="V143" i="52"/>
  <c r="V146" i="52"/>
  <c r="V141" i="52"/>
  <c r="M80" i="82"/>
  <c r="J53" i="84"/>
  <c r="N53" i="83"/>
  <c r="J53" i="83"/>
  <c r="P80" i="85"/>
  <c r="O80" i="85"/>
  <c r="P81" i="84"/>
  <c r="R81" i="81"/>
  <c r="Q81" i="88"/>
  <c r="P81" i="81"/>
  <c r="N80" i="80"/>
  <c r="AJ80" i="88"/>
  <c r="M80" i="88"/>
  <c r="M81" i="82"/>
  <c r="L80" i="87"/>
  <c r="T52" i="85"/>
  <c r="AD80" i="80"/>
  <c r="U48" i="85"/>
  <c r="R53" i="87"/>
  <c r="U48" i="84"/>
  <c r="AF80" i="87"/>
  <c r="M80" i="83"/>
  <c r="AE80" i="82"/>
  <c r="AI81" i="86"/>
  <c r="L81" i="86"/>
  <c r="AK80" i="81"/>
  <c r="M80" i="87"/>
  <c r="AE81" i="80"/>
  <c r="L80" i="84"/>
  <c r="N81" i="88"/>
  <c r="AE80" i="86"/>
  <c r="AJ80" i="81"/>
  <c r="AH80" i="88"/>
  <c r="Q81" i="86"/>
  <c r="AJ81" i="86"/>
  <c r="J53" i="81"/>
  <c r="T48" i="83"/>
  <c r="Q81" i="85"/>
  <c r="N80" i="88"/>
  <c r="I53" i="80"/>
  <c r="T34" i="85"/>
  <c r="AM78" i="88"/>
  <c r="Q58" i="81"/>
  <c r="P53" i="86"/>
  <c r="R58" i="88"/>
  <c r="M81" i="83"/>
  <c r="S80" i="88"/>
  <c r="AD80" i="82"/>
  <c r="P80" i="80"/>
  <c r="AK80" i="80"/>
  <c r="M81" i="87"/>
  <c r="AG80" i="86"/>
  <c r="AD80" i="85"/>
  <c r="AJ80" i="83"/>
  <c r="T34" i="82"/>
  <c r="T48" i="82"/>
  <c r="J53" i="80"/>
  <c r="U78" i="83"/>
  <c r="T57" i="88"/>
  <c r="Q53" i="81"/>
  <c r="O80" i="86"/>
  <c r="AD80" i="81"/>
  <c r="S81" i="88"/>
  <c r="AD81" i="82"/>
  <c r="P81" i="80"/>
  <c r="R80" i="83"/>
  <c r="N80" i="81"/>
  <c r="AD81" i="85"/>
  <c r="L80" i="88"/>
  <c r="AK80" i="83"/>
  <c r="AF81" i="80"/>
  <c r="R81" i="83"/>
  <c r="N81" i="81"/>
  <c r="AF80" i="84"/>
  <c r="AI80" i="81"/>
  <c r="AF80" i="81"/>
  <c r="T48" i="80"/>
  <c r="AM78" i="84"/>
  <c r="R58" i="83"/>
  <c r="T48" i="85"/>
  <c r="S53" i="86"/>
  <c r="I58" i="84"/>
  <c r="S80" i="81"/>
  <c r="R81" i="88"/>
  <c r="AK81" i="84"/>
  <c r="S81" i="84"/>
  <c r="N80" i="84"/>
  <c r="O80" i="80"/>
  <c r="O81" i="81"/>
  <c r="S80" i="86"/>
  <c r="AK80" i="88"/>
  <c r="S81" i="83"/>
  <c r="AJ80" i="82"/>
  <c r="AG80" i="87"/>
  <c r="O80" i="83"/>
  <c r="U34" i="83"/>
  <c r="N53" i="87"/>
  <c r="Q53" i="85"/>
  <c r="N81" i="84"/>
  <c r="AI80" i="80"/>
  <c r="O81" i="83"/>
  <c r="N80" i="83"/>
  <c r="U34" i="85"/>
  <c r="S58" i="87"/>
  <c r="H53" i="86"/>
  <c r="U57" i="84"/>
  <c r="O58" i="80"/>
  <c r="AK80" i="85"/>
  <c r="O80" i="84"/>
  <c r="AJ80" i="80"/>
  <c r="AG81" i="80"/>
  <c r="P80" i="88"/>
  <c r="O80" i="88"/>
  <c r="S80" i="85"/>
  <c r="O81" i="87"/>
  <c r="M81" i="81"/>
  <c r="N80" i="82"/>
  <c r="L80" i="80"/>
  <c r="R80" i="85"/>
  <c r="AI81" i="82"/>
  <c r="N81" i="83"/>
  <c r="K53" i="86"/>
  <c r="T52" i="80"/>
  <c r="S80" i="80"/>
  <c r="S80" i="87"/>
  <c r="O81" i="84"/>
  <c r="P81" i="88"/>
  <c r="O81" i="88"/>
  <c r="S81" i="85"/>
  <c r="N81" i="82"/>
  <c r="L81" i="80"/>
  <c r="AG81" i="88"/>
  <c r="R81" i="85"/>
  <c r="T34" i="83"/>
  <c r="O53" i="82"/>
  <c r="U48" i="83"/>
  <c r="S53" i="81"/>
  <c r="N53" i="84"/>
  <c r="AM109" i="88"/>
  <c r="AM78" i="86"/>
  <c r="U48" i="88"/>
  <c r="P53" i="88"/>
  <c r="O53" i="86"/>
  <c r="P53" i="83"/>
  <c r="K53" i="87"/>
  <c r="O53" i="80"/>
  <c r="U34" i="80"/>
  <c r="O53" i="88"/>
  <c r="U34" i="87"/>
  <c r="S53" i="87"/>
  <c r="P58" i="85"/>
  <c r="M53" i="84"/>
  <c r="Q58" i="87"/>
  <c r="P53" i="85"/>
  <c r="AM109" i="82"/>
  <c r="U48" i="82"/>
  <c r="G58" i="84"/>
  <c r="L58" i="84"/>
  <c r="T34" i="86"/>
  <c r="M58" i="86"/>
  <c r="U34" i="86"/>
  <c r="O58" i="86"/>
  <c r="K58" i="87"/>
  <c r="Q53" i="86"/>
  <c r="U34" i="84"/>
  <c r="T34" i="80"/>
  <c r="H58" i="85"/>
  <c r="I53" i="86"/>
  <c r="AM78" i="87"/>
  <c r="O53" i="84"/>
  <c r="X107" i="52"/>
  <c r="V33" i="100"/>
  <c r="X126" i="52"/>
  <c r="V52" i="100"/>
  <c r="V56" i="100"/>
  <c r="V57" i="100"/>
  <c r="X101" i="52"/>
  <c r="V27" i="100"/>
  <c r="U122" i="100"/>
  <c r="X114" i="52"/>
  <c r="V40" i="100"/>
  <c r="X127" i="52"/>
  <c r="V53" i="100"/>
  <c r="X117" i="52"/>
  <c r="V43" i="100"/>
  <c r="U120" i="100"/>
  <c r="X122" i="52"/>
  <c r="V48" i="100"/>
  <c r="X112" i="52"/>
  <c r="V38" i="100"/>
  <c r="X102" i="52"/>
  <c r="V28" i="100"/>
  <c r="U149" i="52"/>
  <c r="V61" i="100"/>
  <c r="X113" i="52"/>
  <c r="V39" i="100"/>
  <c r="X123" i="52"/>
  <c r="V49" i="100"/>
  <c r="X103" i="52"/>
  <c r="V29" i="100"/>
  <c r="X115" i="52"/>
  <c r="V41" i="100"/>
  <c r="V60" i="100"/>
  <c r="V122" i="100" s="1"/>
  <c r="X106" i="52"/>
  <c r="V32" i="100"/>
  <c r="V62" i="100"/>
  <c r="X121" i="52"/>
  <c r="V47" i="100"/>
  <c r="V59" i="100"/>
  <c r="X105" i="52"/>
  <c r="V31" i="100"/>
  <c r="X111" i="52"/>
  <c r="V37" i="100"/>
  <c r="X110" i="52"/>
  <c r="V36" i="100"/>
  <c r="X100" i="52"/>
  <c r="V26" i="100"/>
  <c r="X104" i="52"/>
  <c r="V30" i="100"/>
  <c r="X125" i="52"/>
  <c r="V51" i="100"/>
  <c r="X120" i="52"/>
  <c r="V46" i="100"/>
  <c r="V58" i="100"/>
  <c r="X116" i="52"/>
  <c r="V42" i="100"/>
  <c r="V63" i="100"/>
  <c r="X124" i="52"/>
  <c r="V50" i="100"/>
  <c r="X132" i="52"/>
  <c r="X130" i="52"/>
  <c r="X134" i="52"/>
  <c r="X131" i="52"/>
  <c r="X136" i="52"/>
  <c r="X133" i="52"/>
  <c r="X137" i="52"/>
  <c r="X135" i="52"/>
  <c r="U34" i="88"/>
  <c r="L53" i="86"/>
  <c r="U52" i="86"/>
  <c r="U57" i="88"/>
  <c r="S53" i="88"/>
  <c r="T57" i="87"/>
  <c r="G48" i="86"/>
  <c r="G53" i="86"/>
  <c r="G53" i="87"/>
  <c r="G48" i="87"/>
  <c r="G58" i="87" s="1"/>
  <c r="T52" i="86"/>
  <c r="G48" i="88"/>
  <c r="G53" i="88"/>
  <c r="U109" i="87"/>
  <c r="L111" i="87"/>
  <c r="U48" i="86"/>
  <c r="T34" i="87"/>
  <c r="AM109" i="87"/>
  <c r="J53" i="87"/>
  <c r="H48" i="87"/>
  <c r="H58" i="87" s="1"/>
  <c r="H53" i="87"/>
  <c r="U48" i="87"/>
  <c r="I53" i="87"/>
  <c r="L58" i="86"/>
  <c r="U57" i="86"/>
  <c r="U78" i="88"/>
  <c r="L79" i="88"/>
  <c r="L58" i="88"/>
  <c r="L53" i="87"/>
  <c r="U52" i="87"/>
  <c r="L53" i="88"/>
  <c r="U52" i="88"/>
  <c r="U78" i="87"/>
  <c r="L79" i="87"/>
  <c r="U109" i="86"/>
  <c r="L58" i="87"/>
  <c r="U57" i="87"/>
  <c r="R53" i="86"/>
  <c r="U109" i="88"/>
  <c r="N53" i="88"/>
  <c r="J53" i="86"/>
  <c r="I53" i="88"/>
  <c r="AM109" i="86"/>
  <c r="N58" i="85"/>
  <c r="L53" i="85"/>
  <c r="U52" i="85"/>
  <c r="U109" i="85"/>
  <c r="L111" i="85"/>
  <c r="AM109" i="85"/>
  <c r="AM109" i="84"/>
  <c r="L53" i="84"/>
  <c r="U52" i="84"/>
  <c r="AM109" i="83"/>
  <c r="L58" i="85"/>
  <c r="U57" i="85"/>
  <c r="U78" i="84"/>
  <c r="L79" i="84"/>
  <c r="L58" i="83"/>
  <c r="U57" i="83"/>
  <c r="N53" i="85"/>
  <c r="U78" i="85"/>
  <c r="L79" i="85"/>
  <c r="L53" i="83"/>
  <c r="U52" i="83"/>
  <c r="U109" i="83"/>
  <c r="L111" i="83"/>
  <c r="U109" i="84"/>
  <c r="J53" i="82"/>
  <c r="H53" i="82"/>
  <c r="L58" i="80"/>
  <c r="U57" i="80"/>
  <c r="N53" i="80"/>
  <c r="N48" i="80"/>
  <c r="G53" i="82"/>
  <c r="AM109" i="81"/>
  <c r="AM78" i="81"/>
  <c r="U109" i="81"/>
  <c r="U34" i="81"/>
  <c r="U78" i="81"/>
  <c r="L79" i="81"/>
  <c r="K53" i="81"/>
  <c r="T52" i="81"/>
  <c r="S53" i="82"/>
  <c r="T48" i="81"/>
  <c r="G58" i="81"/>
  <c r="L58" i="81"/>
  <c r="U57" i="81"/>
  <c r="U78" i="82"/>
  <c r="L79" i="82"/>
  <c r="G53" i="81"/>
  <c r="U109" i="80"/>
  <c r="L111" i="80"/>
  <c r="AM78" i="80"/>
  <c r="AM109" i="80"/>
  <c r="Q53" i="80"/>
  <c r="U52" i="82"/>
  <c r="I53" i="81"/>
  <c r="G58" i="82"/>
  <c r="G58" i="80"/>
  <c r="L53" i="80"/>
  <c r="U52" i="80"/>
  <c r="U109" i="82"/>
  <c r="L53" i="82"/>
  <c r="U48" i="81"/>
  <c r="L58" i="82"/>
  <c r="U57" i="82"/>
  <c r="S53" i="80"/>
  <c r="R53" i="80"/>
  <c r="R53" i="81"/>
  <c r="O53" i="81"/>
  <c r="T34" i="81"/>
  <c r="L53" i="81"/>
  <c r="U52" i="81"/>
  <c r="V131" i="100" l="1"/>
  <c r="X131" i="100" s="1"/>
  <c r="H138" i="100" s="1"/>
  <c r="V128" i="100"/>
  <c r="V130" i="100"/>
  <c r="V129" i="100"/>
  <c r="V85" i="100"/>
  <c r="V105" i="100"/>
  <c r="V79" i="100"/>
  <c r="V99" i="100"/>
  <c r="V80" i="100"/>
  <c r="V100" i="100"/>
  <c r="V82" i="100"/>
  <c r="V102" i="100"/>
  <c r="AA102" i="100" s="1"/>
  <c r="V84" i="100"/>
  <c r="V104" i="100"/>
  <c r="AA104" i="100" s="1"/>
  <c r="V83" i="100"/>
  <c r="V103" i="100"/>
  <c r="V78" i="100"/>
  <c r="V98" i="100"/>
  <c r="AA98" i="100" s="1"/>
  <c r="V81" i="100"/>
  <c r="V101" i="100"/>
  <c r="Y101" i="100" s="1"/>
  <c r="H101" i="100" s="1"/>
  <c r="V66" i="100"/>
  <c r="X66" i="100" s="1"/>
  <c r="X141" i="52"/>
  <c r="Y122" i="100"/>
  <c r="AA122" i="100"/>
  <c r="V120" i="100"/>
  <c r="Y120" i="100" s="1"/>
  <c r="X58" i="100"/>
  <c r="X29" i="100"/>
  <c r="V118" i="100"/>
  <c r="X56" i="100"/>
  <c r="V119" i="100"/>
  <c r="X57" i="100"/>
  <c r="X30" i="100"/>
  <c r="V111" i="100"/>
  <c r="X49" i="100"/>
  <c r="V108" i="100"/>
  <c r="X46" i="100"/>
  <c r="X26" i="100"/>
  <c r="V69" i="100"/>
  <c r="X69" i="100" s="1"/>
  <c r="X144" i="52"/>
  <c r="V70" i="100"/>
  <c r="X70" i="100" s="1"/>
  <c r="X145" i="52"/>
  <c r="X60" i="100"/>
  <c r="V114" i="100"/>
  <c r="X52" i="100"/>
  <c r="V67" i="100"/>
  <c r="X67" i="100" s="1"/>
  <c r="X142" i="52"/>
  <c r="V68" i="100"/>
  <c r="X68" i="100" s="1"/>
  <c r="X143" i="52"/>
  <c r="V121" i="100"/>
  <c r="X59" i="100"/>
  <c r="V90" i="100"/>
  <c r="X38" i="100"/>
  <c r="V95" i="100"/>
  <c r="X43" i="100"/>
  <c r="V94" i="100"/>
  <c r="X42" i="100"/>
  <c r="X28" i="100"/>
  <c r="X32" i="100"/>
  <c r="V112" i="100"/>
  <c r="X50" i="100"/>
  <c r="V110" i="100"/>
  <c r="X48" i="100"/>
  <c r="V73" i="100"/>
  <c r="X73" i="100" s="1"/>
  <c r="X148" i="52"/>
  <c r="V89" i="100"/>
  <c r="X37" i="100"/>
  <c r="V93" i="100"/>
  <c r="X41" i="100"/>
  <c r="X31" i="100"/>
  <c r="V92" i="100"/>
  <c r="X40" i="100"/>
  <c r="V113" i="100"/>
  <c r="X51" i="100"/>
  <c r="V88" i="100"/>
  <c r="X36" i="100"/>
  <c r="V109" i="100"/>
  <c r="X47" i="100"/>
  <c r="V91" i="100"/>
  <c r="X39" i="100"/>
  <c r="X33" i="100"/>
  <c r="V115" i="100"/>
  <c r="X53" i="100"/>
  <c r="V72" i="100"/>
  <c r="X72" i="100" s="1"/>
  <c r="X147" i="52"/>
  <c r="V71" i="100"/>
  <c r="X71" i="100" s="1"/>
  <c r="X146" i="52"/>
  <c r="X27" i="100"/>
  <c r="V149" i="52"/>
  <c r="V125" i="100"/>
  <c r="X63" i="100"/>
  <c r="V124" i="100"/>
  <c r="X62" i="100"/>
  <c r="V123" i="100"/>
  <c r="X61" i="100"/>
  <c r="T48" i="87"/>
  <c r="T48" i="86"/>
  <c r="G58" i="86"/>
  <c r="T48" i="88"/>
  <c r="G58" i="88"/>
  <c r="U48" i="80"/>
  <c r="N58" i="80"/>
  <c r="H120" i="100" l="1"/>
  <c r="H122" i="100"/>
  <c r="Y104" i="100"/>
  <c r="H104" i="100" s="1"/>
  <c r="Y98" i="100"/>
  <c r="H98" i="100" s="1"/>
  <c r="Y102" i="100"/>
  <c r="H102" i="100" s="1"/>
  <c r="AA101" i="100"/>
  <c r="AA99" i="100"/>
  <c r="Y99" i="100"/>
  <c r="H99" i="100" s="1"/>
  <c r="Y103" i="100"/>
  <c r="H103" i="100" s="1"/>
  <c r="AA103" i="100"/>
  <c r="Y105" i="100"/>
  <c r="H105" i="100" s="1"/>
  <c r="AA105" i="100"/>
  <c r="Y100" i="100"/>
  <c r="H100" i="100" s="1"/>
  <c r="AA100" i="100"/>
  <c r="Y88" i="100"/>
  <c r="H88" i="100" s="1"/>
  <c r="AA88" i="100"/>
  <c r="AA109" i="100"/>
  <c r="Y109" i="100"/>
  <c r="Y90" i="100"/>
  <c r="H90" i="100" s="1"/>
  <c r="AA90" i="100"/>
  <c r="AA123" i="100"/>
  <c r="Y123" i="100"/>
  <c r="AA93" i="100"/>
  <c r="Y93" i="100"/>
  <c r="H93" i="100" s="1"/>
  <c r="AA108" i="100"/>
  <c r="Y108" i="100"/>
  <c r="AA119" i="100"/>
  <c r="Y119" i="100"/>
  <c r="X129" i="100"/>
  <c r="AA78" i="100"/>
  <c r="Y78" i="100"/>
  <c r="H78" i="100" s="1"/>
  <c r="X128" i="100"/>
  <c r="AA124" i="100"/>
  <c r="Y124" i="100"/>
  <c r="Y82" i="100"/>
  <c r="AA82" i="100"/>
  <c r="AA121" i="100"/>
  <c r="Y121" i="100"/>
  <c r="H137" i="100"/>
  <c r="Y125" i="100"/>
  <c r="AA125" i="100"/>
  <c r="Y115" i="100"/>
  <c r="AA115" i="100"/>
  <c r="Y84" i="100"/>
  <c r="AA84" i="100"/>
  <c r="Y85" i="100"/>
  <c r="AA85" i="100"/>
  <c r="Y94" i="100"/>
  <c r="H94" i="100" s="1"/>
  <c r="AA94" i="100"/>
  <c r="Y113" i="100"/>
  <c r="AA113" i="100"/>
  <c r="AA112" i="100"/>
  <c r="Y112" i="100"/>
  <c r="Y114" i="100"/>
  <c r="AA114" i="100"/>
  <c r="AA111" i="100"/>
  <c r="Y111" i="100"/>
  <c r="Y118" i="100"/>
  <c r="AA118" i="100"/>
  <c r="AA120" i="100"/>
  <c r="Y79" i="100"/>
  <c r="AA79" i="100"/>
  <c r="Y91" i="100"/>
  <c r="H91" i="100" s="1"/>
  <c r="AA91" i="100"/>
  <c r="Y110" i="100"/>
  <c r="AA110" i="100"/>
  <c r="Y80" i="100"/>
  <c r="AA80" i="100"/>
  <c r="Y95" i="100"/>
  <c r="H95" i="100" s="1"/>
  <c r="AA95" i="100"/>
  <c r="Y89" i="100"/>
  <c r="H89" i="100" s="1"/>
  <c r="AA89" i="100"/>
  <c r="Y92" i="100"/>
  <c r="H92" i="100" s="1"/>
  <c r="AA92" i="100"/>
  <c r="Y83" i="100"/>
  <c r="AA83" i="100"/>
  <c r="Y81" i="100"/>
  <c r="AA81" i="100"/>
  <c r="X149" i="52"/>
  <c r="AL108" i="79"/>
  <c r="AM107" i="79"/>
  <c r="AL107" i="79"/>
  <c r="U107" i="79"/>
  <c r="AK104" i="79"/>
  <c r="AK108" i="79" s="1"/>
  <c r="AJ104" i="79"/>
  <c r="AJ108" i="79" s="1"/>
  <c r="AI104" i="79"/>
  <c r="AI105" i="79" s="1"/>
  <c r="AH104" i="79"/>
  <c r="AH105" i="79" s="1"/>
  <c r="AG104" i="79"/>
  <c r="AG105" i="79" s="1"/>
  <c r="AF104" i="79"/>
  <c r="AF105" i="79" s="1"/>
  <c r="AE104" i="79"/>
  <c r="AE108" i="79" s="1"/>
  <c r="AD104" i="79"/>
  <c r="AD108" i="79" s="1"/>
  <c r="S104" i="79"/>
  <c r="S108" i="79" s="1"/>
  <c r="R104" i="79"/>
  <c r="R105" i="79" s="1"/>
  <c r="Q104" i="79"/>
  <c r="Q105" i="79" s="1"/>
  <c r="P104" i="79"/>
  <c r="P108" i="79" s="1"/>
  <c r="O104" i="79"/>
  <c r="O108" i="79" s="1"/>
  <c r="N104" i="79"/>
  <c r="N105" i="79" s="1"/>
  <c r="M104" i="79"/>
  <c r="M105" i="79" s="1"/>
  <c r="L104" i="79"/>
  <c r="AM103" i="79"/>
  <c r="U103" i="79"/>
  <c r="AM102" i="79"/>
  <c r="U102" i="79"/>
  <c r="AM101" i="79"/>
  <c r="U101" i="79"/>
  <c r="AM100" i="79"/>
  <c r="U100" i="79"/>
  <c r="AM99" i="79"/>
  <c r="U99" i="79"/>
  <c r="AM98" i="79"/>
  <c r="U98" i="79"/>
  <c r="AM97" i="79"/>
  <c r="U97" i="79"/>
  <c r="AM96" i="79"/>
  <c r="U96" i="79"/>
  <c r="AM95" i="79"/>
  <c r="U95" i="79"/>
  <c r="AM94" i="79"/>
  <c r="U94" i="79"/>
  <c r="AM93" i="79"/>
  <c r="U93" i="79"/>
  <c r="AM92" i="79"/>
  <c r="U92" i="79"/>
  <c r="AM91" i="79"/>
  <c r="U91" i="79"/>
  <c r="AM90" i="79"/>
  <c r="U90" i="79"/>
  <c r="AM89" i="79"/>
  <c r="U89" i="79"/>
  <c r="AM88" i="79"/>
  <c r="U88" i="79"/>
  <c r="AM87" i="79"/>
  <c r="U87" i="79"/>
  <c r="AM86" i="79"/>
  <c r="U86" i="79"/>
  <c r="AM85" i="79"/>
  <c r="U85" i="79"/>
  <c r="AK77" i="79"/>
  <c r="AJ77" i="79"/>
  <c r="AI77" i="79"/>
  <c r="AH77" i="79"/>
  <c r="AG77" i="79"/>
  <c r="AF77" i="79"/>
  <c r="AE77" i="79"/>
  <c r="AD77" i="79"/>
  <c r="S77" i="79"/>
  <c r="R77" i="79"/>
  <c r="Q77" i="79"/>
  <c r="P77" i="79"/>
  <c r="O77" i="79"/>
  <c r="N77" i="79"/>
  <c r="M77" i="79"/>
  <c r="L77" i="79"/>
  <c r="AM76" i="79"/>
  <c r="U76" i="79"/>
  <c r="AM75" i="79"/>
  <c r="U75" i="79"/>
  <c r="AK74" i="79"/>
  <c r="AJ74" i="79"/>
  <c r="AI74" i="79"/>
  <c r="AH74" i="79"/>
  <c r="AG74" i="79"/>
  <c r="AF74" i="79"/>
  <c r="AE74" i="79"/>
  <c r="AD74" i="79"/>
  <c r="S74" i="79"/>
  <c r="R74" i="79"/>
  <c r="Q74" i="79"/>
  <c r="P74" i="79"/>
  <c r="O74" i="79"/>
  <c r="N74" i="79"/>
  <c r="M74" i="79"/>
  <c r="L74" i="79"/>
  <c r="AM73" i="79"/>
  <c r="U73" i="79"/>
  <c r="AM72" i="79"/>
  <c r="U72" i="79"/>
  <c r="AK67" i="79"/>
  <c r="AJ67" i="79"/>
  <c r="AI67" i="79"/>
  <c r="AH67" i="79"/>
  <c r="AG67" i="79"/>
  <c r="AF67" i="79"/>
  <c r="AE67" i="79"/>
  <c r="AD67" i="79"/>
  <c r="S67" i="79"/>
  <c r="S68" i="79" s="1"/>
  <c r="R67" i="79"/>
  <c r="R68" i="79" s="1"/>
  <c r="Q67" i="79"/>
  <c r="Q68" i="79" s="1"/>
  <c r="P67" i="79"/>
  <c r="P68" i="79" s="1"/>
  <c r="O67" i="79"/>
  <c r="O68" i="79" s="1"/>
  <c r="N67" i="79"/>
  <c r="N68" i="79" s="1"/>
  <c r="M67" i="79"/>
  <c r="M68" i="79" s="1"/>
  <c r="L67" i="79"/>
  <c r="AM66" i="79"/>
  <c r="U66" i="79"/>
  <c r="AM65" i="79"/>
  <c r="U65" i="79"/>
  <c r="AM61" i="79"/>
  <c r="AM60" i="79"/>
  <c r="S56" i="79"/>
  <c r="R56" i="79"/>
  <c r="Q56" i="79"/>
  <c r="P56" i="79"/>
  <c r="O56" i="79"/>
  <c r="N56" i="79"/>
  <c r="M56" i="79"/>
  <c r="L56" i="79"/>
  <c r="K56" i="79"/>
  <c r="J56" i="79"/>
  <c r="I56" i="79"/>
  <c r="H56" i="79"/>
  <c r="G56" i="79"/>
  <c r="S55" i="79"/>
  <c r="R55" i="79"/>
  <c r="Q55" i="79"/>
  <c r="P55" i="79"/>
  <c r="O55" i="79"/>
  <c r="N55" i="79"/>
  <c r="M55" i="79"/>
  <c r="L55" i="79"/>
  <c r="K55" i="79"/>
  <c r="J55" i="79"/>
  <c r="I55" i="79"/>
  <c r="H55" i="79"/>
  <c r="G55" i="79"/>
  <c r="S51" i="79"/>
  <c r="R51" i="79"/>
  <c r="Q51" i="79"/>
  <c r="P51" i="79"/>
  <c r="O51" i="79"/>
  <c r="N51" i="79"/>
  <c r="M51" i="79"/>
  <c r="L51" i="79"/>
  <c r="K51" i="79"/>
  <c r="J51" i="79"/>
  <c r="I51" i="79"/>
  <c r="H51" i="79"/>
  <c r="G51" i="79"/>
  <c r="S50" i="79"/>
  <c r="R50" i="79"/>
  <c r="Q50" i="79"/>
  <c r="P50" i="79"/>
  <c r="O50" i="79"/>
  <c r="N50" i="79"/>
  <c r="M50" i="79"/>
  <c r="L50" i="79"/>
  <c r="K50" i="79"/>
  <c r="J50" i="79"/>
  <c r="I50" i="79"/>
  <c r="H50" i="79"/>
  <c r="G50" i="79"/>
  <c r="S46" i="79"/>
  <c r="R46" i="79"/>
  <c r="Q46" i="79"/>
  <c r="P46" i="79"/>
  <c r="O46" i="79"/>
  <c r="N46" i="79"/>
  <c r="M46" i="79"/>
  <c r="L46" i="79"/>
  <c r="K46" i="79"/>
  <c r="J46" i="79"/>
  <c r="I46" i="79"/>
  <c r="H46" i="79"/>
  <c r="G46" i="79"/>
  <c r="U45" i="79"/>
  <c r="T45" i="79"/>
  <c r="U44" i="79"/>
  <c r="T44" i="79"/>
  <c r="U43" i="79"/>
  <c r="T43" i="79"/>
  <c r="S40" i="79"/>
  <c r="R40" i="79"/>
  <c r="Q40" i="79"/>
  <c r="P40" i="79"/>
  <c r="O40" i="79"/>
  <c r="N40" i="79"/>
  <c r="M40" i="79"/>
  <c r="L40" i="79"/>
  <c r="K40" i="79"/>
  <c r="J40" i="79"/>
  <c r="I40" i="79"/>
  <c r="H40" i="79"/>
  <c r="G40" i="79"/>
  <c r="U39" i="79"/>
  <c r="T39" i="79"/>
  <c r="U38" i="79"/>
  <c r="T38" i="79"/>
  <c r="U37" i="79"/>
  <c r="T37" i="79"/>
  <c r="S32" i="79"/>
  <c r="R32" i="79"/>
  <c r="Q32" i="79"/>
  <c r="P32" i="79"/>
  <c r="O32" i="79"/>
  <c r="N32" i="79"/>
  <c r="M32" i="79"/>
  <c r="L32" i="79"/>
  <c r="K32" i="79"/>
  <c r="J32" i="79"/>
  <c r="I32" i="79"/>
  <c r="H32" i="79"/>
  <c r="G32" i="79"/>
  <c r="U31" i="79"/>
  <c r="T31" i="79"/>
  <c r="U30" i="79"/>
  <c r="T30" i="79"/>
  <c r="S29" i="79"/>
  <c r="R29" i="79"/>
  <c r="Q29" i="79"/>
  <c r="P29" i="79"/>
  <c r="O29" i="79"/>
  <c r="N29" i="79"/>
  <c r="M29" i="79"/>
  <c r="L29" i="79"/>
  <c r="K29" i="79"/>
  <c r="J29" i="79"/>
  <c r="I29" i="79"/>
  <c r="H29" i="79"/>
  <c r="G29" i="79"/>
  <c r="U28" i="79"/>
  <c r="T28" i="79"/>
  <c r="U27" i="79"/>
  <c r="T27" i="79"/>
  <c r="AK26" i="79"/>
  <c r="AJ26" i="79"/>
  <c r="AI26" i="79"/>
  <c r="AH26" i="79"/>
  <c r="AG26" i="79"/>
  <c r="AF26" i="79"/>
  <c r="AE26" i="79"/>
  <c r="AD26" i="79"/>
  <c r="AC26" i="79"/>
  <c r="AB26" i="79"/>
  <c r="AA26" i="79"/>
  <c r="Z26" i="79"/>
  <c r="Y26" i="79"/>
  <c r="S26" i="79"/>
  <c r="R26" i="79"/>
  <c r="Q26" i="79"/>
  <c r="P26" i="79"/>
  <c r="O26" i="79"/>
  <c r="N26" i="79"/>
  <c r="M26" i="79"/>
  <c r="L26" i="79"/>
  <c r="K26" i="79"/>
  <c r="J26" i="79"/>
  <c r="I26" i="79"/>
  <c r="H26" i="79"/>
  <c r="G26" i="79"/>
  <c r="AM25" i="79"/>
  <c r="AL25" i="79"/>
  <c r="U25" i="79"/>
  <c r="T25" i="79"/>
  <c r="AM24" i="79"/>
  <c r="AL24" i="79"/>
  <c r="U24" i="79"/>
  <c r="T24" i="79"/>
  <c r="AK23" i="79"/>
  <c r="AJ23" i="79"/>
  <c r="AI23" i="79"/>
  <c r="AH23" i="79"/>
  <c r="AG23" i="79"/>
  <c r="AF23" i="79"/>
  <c r="AE23" i="79"/>
  <c r="AD23" i="79"/>
  <c r="AC23" i="79"/>
  <c r="AB23" i="79"/>
  <c r="AA23" i="79"/>
  <c r="Z23" i="79"/>
  <c r="Y23" i="79"/>
  <c r="S23" i="79"/>
  <c r="R23" i="79"/>
  <c r="Q23" i="79"/>
  <c r="P23" i="79"/>
  <c r="O23" i="79"/>
  <c r="N23" i="79"/>
  <c r="M23" i="79"/>
  <c r="L23" i="79"/>
  <c r="K23" i="79"/>
  <c r="J23" i="79"/>
  <c r="I23" i="79"/>
  <c r="H23" i="79"/>
  <c r="G23" i="79"/>
  <c r="AM22" i="79"/>
  <c r="AL22" i="79"/>
  <c r="U22" i="79"/>
  <c r="T22" i="79"/>
  <c r="AM21" i="79"/>
  <c r="AL21" i="79"/>
  <c r="U21" i="79"/>
  <c r="T21" i="79"/>
  <c r="AK20" i="79"/>
  <c r="AJ20" i="79"/>
  <c r="AI20" i="79"/>
  <c r="AH20" i="79"/>
  <c r="AG20" i="79"/>
  <c r="AF20" i="79"/>
  <c r="AE20" i="79"/>
  <c r="AD20" i="79"/>
  <c r="S20" i="79"/>
  <c r="R20" i="79"/>
  <c r="Q20" i="79"/>
  <c r="P20" i="79"/>
  <c r="O20" i="79"/>
  <c r="N20" i="79"/>
  <c r="M20" i="79"/>
  <c r="L20" i="79"/>
  <c r="K20" i="79"/>
  <c r="J20" i="79"/>
  <c r="I20" i="79"/>
  <c r="H20" i="79"/>
  <c r="G20" i="79"/>
  <c r="AM19" i="79"/>
  <c r="U19" i="79"/>
  <c r="T19" i="79"/>
  <c r="AM18" i="79"/>
  <c r="U18" i="79"/>
  <c r="T18" i="79"/>
  <c r="AK17" i="79"/>
  <c r="AJ17" i="79"/>
  <c r="AI17" i="79"/>
  <c r="AH17" i="79"/>
  <c r="AG17" i="79"/>
  <c r="AF17" i="79"/>
  <c r="AE17" i="79"/>
  <c r="AD17" i="79"/>
  <c r="AC17" i="79"/>
  <c r="AB17" i="79"/>
  <c r="AA17" i="79"/>
  <c r="Z17" i="79"/>
  <c r="Y17" i="79"/>
  <c r="S17" i="79"/>
  <c r="R17" i="79"/>
  <c r="Q17" i="79"/>
  <c r="P17" i="79"/>
  <c r="O17" i="79"/>
  <c r="N17" i="79"/>
  <c r="M17" i="79"/>
  <c r="L17" i="79"/>
  <c r="K17" i="79"/>
  <c r="J17" i="79"/>
  <c r="I17" i="79"/>
  <c r="H17" i="79"/>
  <c r="G17" i="79"/>
  <c r="AM16" i="79"/>
  <c r="AL16" i="79"/>
  <c r="U16" i="79"/>
  <c r="T16" i="79"/>
  <c r="AM15" i="79"/>
  <c r="AL15" i="79"/>
  <c r="U15" i="79"/>
  <c r="T15" i="79"/>
  <c r="AK14" i="79"/>
  <c r="AJ14" i="79"/>
  <c r="AI14" i="79"/>
  <c r="AH14" i="79"/>
  <c r="AG14" i="79"/>
  <c r="AF14" i="79"/>
  <c r="AE14" i="79"/>
  <c r="AD14" i="79"/>
  <c r="S14" i="79"/>
  <c r="R14" i="79"/>
  <c r="Q14" i="79"/>
  <c r="P14" i="79"/>
  <c r="O14" i="79"/>
  <c r="N14" i="79"/>
  <c r="M14" i="79"/>
  <c r="L14" i="79"/>
  <c r="AM13" i="79"/>
  <c r="U13" i="79"/>
  <c r="AM12" i="79"/>
  <c r="U12" i="79"/>
  <c r="AK11" i="79"/>
  <c r="AJ11" i="79"/>
  <c r="AI11" i="79"/>
  <c r="AH11" i="79"/>
  <c r="AG11" i="79"/>
  <c r="AF11" i="79"/>
  <c r="AE11" i="79"/>
  <c r="AD11" i="79"/>
  <c r="AC11" i="79"/>
  <c r="AB11" i="79"/>
  <c r="AA11" i="79"/>
  <c r="Z11" i="79"/>
  <c r="Y11" i="79"/>
  <c r="S11" i="79"/>
  <c r="R11" i="79"/>
  <c r="Q11" i="79"/>
  <c r="P11" i="79"/>
  <c r="O11" i="79"/>
  <c r="N11" i="79"/>
  <c r="M11" i="79"/>
  <c r="L11" i="79"/>
  <c r="K11" i="79"/>
  <c r="J11" i="79"/>
  <c r="I11" i="79"/>
  <c r="H11" i="79"/>
  <c r="G11" i="79"/>
  <c r="AM10" i="79"/>
  <c r="AL10" i="79"/>
  <c r="U10" i="79"/>
  <c r="T10" i="79"/>
  <c r="AM9" i="79"/>
  <c r="AL9" i="79"/>
  <c r="U9" i="79"/>
  <c r="T9" i="79"/>
  <c r="A1" i="79"/>
  <c r="AL108" i="78"/>
  <c r="AM107" i="78"/>
  <c r="AL107" i="78"/>
  <c r="U107" i="78"/>
  <c r="AK104" i="78"/>
  <c r="AK108" i="78" s="1"/>
  <c r="AJ104" i="78"/>
  <c r="AJ105" i="78" s="1"/>
  <c r="AI104" i="78"/>
  <c r="AI108" i="78" s="1"/>
  <c r="AH104" i="78"/>
  <c r="AH108" i="78" s="1"/>
  <c r="AG104" i="78"/>
  <c r="AG108" i="78" s="1"/>
  <c r="AF104" i="78"/>
  <c r="AF105" i="78" s="1"/>
  <c r="AE104" i="78"/>
  <c r="AE105" i="78" s="1"/>
  <c r="AD104" i="78"/>
  <c r="S104" i="78"/>
  <c r="S108" i="78" s="1"/>
  <c r="R104" i="78"/>
  <c r="R108" i="78" s="1"/>
  <c r="Q104" i="78"/>
  <c r="Q108" i="78" s="1"/>
  <c r="P104" i="78"/>
  <c r="O104" i="78"/>
  <c r="O108" i="78" s="1"/>
  <c r="N104" i="78"/>
  <c r="N108" i="78" s="1"/>
  <c r="M104" i="78"/>
  <c r="M108" i="78" s="1"/>
  <c r="L104" i="78"/>
  <c r="L108" i="78" s="1"/>
  <c r="AM103" i="78"/>
  <c r="U103" i="78"/>
  <c r="AM102" i="78"/>
  <c r="U102" i="78"/>
  <c r="AM101" i="78"/>
  <c r="U101" i="78"/>
  <c r="AM100" i="78"/>
  <c r="U100" i="78"/>
  <c r="AM99" i="78"/>
  <c r="U99" i="78"/>
  <c r="AM98" i="78"/>
  <c r="U98" i="78"/>
  <c r="AM97" i="78"/>
  <c r="U97" i="78"/>
  <c r="AM96" i="78"/>
  <c r="U96" i="78"/>
  <c r="AM95" i="78"/>
  <c r="U95" i="78"/>
  <c r="AM94" i="78"/>
  <c r="U94" i="78"/>
  <c r="AM93" i="78"/>
  <c r="U93" i="78"/>
  <c r="AM92" i="78"/>
  <c r="U92" i="78"/>
  <c r="AM91" i="78"/>
  <c r="U91" i="78"/>
  <c r="AM90" i="78"/>
  <c r="U90" i="78"/>
  <c r="AM89" i="78"/>
  <c r="U89" i="78"/>
  <c r="AM88" i="78"/>
  <c r="U88" i="78"/>
  <c r="AM87" i="78"/>
  <c r="U87" i="78"/>
  <c r="AM86" i="78"/>
  <c r="U86" i="78"/>
  <c r="AM85" i="78"/>
  <c r="U85" i="78"/>
  <c r="AK77" i="78"/>
  <c r="AJ77" i="78"/>
  <c r="AI77" i="78"/>
  <c r="AH77" i="78"/>
  <c r="AG77" i="78"/>
  <c r="AF77" i="78"/>
  <c r="AE77" i="78"/>
  <c r="AD77" i="78"/>
  <c r="S77" i="78"/>
  <c r="R77" i="78"/>
  <c r="Q77" i="78"/>
  <c r="P77" i="78"/>
  <c r="O77" i="78"/>
  <c r="N77" i="78"/>
  <c r="M77" i="78"/>
  <c r="L77" i="78"/>
  <c r="AM76" i="78"/>
  <c r="U76" i="78"/>
  <c r="AM75" i="78"/>
  <c r="U75" i="78"/>
  <c r="AK74" i="78"/>
  <c r="AJ74" i="78"/>
  <c r="AI74" i="78"/>
  <c r="AH74" i="78"/>
  <c r="AG74" i="78"/>
  <c r="AF74" i="78"/>
  <c r="AE74" i="78"/>
  <c r="AD74" i="78"/>
  <c r="S74" i="78"/>
  <c r="R74" i="78"/>
  <c r="Q74" i="78"/>
  <c r="P74" i="78"/>
  <c r="O74" i="78"/>
  <c r="N74" i="78"/>
  <c r="M74" i="78"/>
  <c r="L74" i="78"/>
  <c r="AM73" i="78"/>
  <c r="U73" i="78"/>
  <c r="AM72" i="78"/>
  <c r="U72" i="78"/>
  <c r="AK67" i="78"/>
  <c r="AJ67" i="78"/>
  <c r="AI67" i="78"/>
  <c r="AH67" i="78"/>
  <c r="AG67" i="78"/>
  <c r="AF67" i="78"/>
  <c r="AE67" i="78"/>
  <c r="AD67" i="78"/>
  <c r="S67" i="78"/>
  <c r="S68" i="78" s="1"/>
  <c r="R67" i="78"/>
  <c r="R68" i="78" s="1"/>
  <c r="Q67" i="78"/>
  <c r="Q68" i="78" s="1"/>
  <c r="P67" i="78"/>
  <c r="P68" i="78" s="1"/>
  <c r="O67" i="78"/>
  <c r="O68" i="78" s="1"/>
  <c r="N67" i="78"/>
  <c r="N68" i="78" s="1"/>
  <c r="M67" i="78"/>
  <c r="M68" i="78" s="1"/>
  <c r="L67" i="78"/>
  <c r="AM66" i="78"/>
  <c r="U66" i="78"/>
  <c r="AM65" i="78"/>
  <c r="U65" i="78"/>
  <c r="AM61" i="78"/>
  <c r="AM60" i="78"/>
  <c r="S56" i="78"/>
  <c r="R56" i="78"/>
  <c r="Q56" i="78"/>
  <c r="P56" i="78"/>
  <c r="O56" i="78"/>
  <c r="N56" i="78"/>
  <c r="M56" i="78"/>
  <c r="L56" i="78"/>
  <c r="K56" i="78"/>
  <c r="J56" i="78"/>
  <c r="I56" i="78"/>
  <c r="H56" i="78"/>
  <c r="G56" i="78"/>
  <c r="S55" i="78"/>
  <c r="R55" i="78"/>
  <c r="Q55" i="78"/>
  <c r="P55" i="78"/>
  <c r="O55" i="78"/>
  <c r="N55" i="78"/>
  <c r="M55" i="78"/>
  <c r="L55" i="78"/>
  <c r="K55" i="78"/>
  <c r="J55" i="78"/>
  <c r="I55" i="78"/>
  <c r="H55" i="78"/>
  <c r="G55" i="78"/>
  <c r="S51" i="78"/>
  <c r="R51" i="78"/>
  <c r="Q51" i="78"/>
  <c r="P51" i="78"/>
  <c r="O51" i="78"/>
  <c r="N51" i="78"/>
  <c r="M51" i="78"/>
  <c r="L51" i="78"/>
  <c r="K51" i="78"/>
  <c r="J51" i="78"/>
  <c r="I51" i="78"/>
  <c r="H51" i="78"/>
  <c r="G51" i="78"/>
  <c r="S50" i="78"/>
  <c r="R50" i="78"/>
  <c r="Q50" i="78"/>
  <c r="P50" i="78"/>
  <c r="O50" i="78"/>
  <c r="N50" i="78"/>
  <c r="M50" i="78"/>
  <c r="L50" i="78"/>
  <c r="K50" i="78"/>
  <c r="J50" i="78"/>
  <c r="I50" i="78"/>
  <c r="H50" i="78"/>
  <c r="G50" i="78"/>
  <c r="S46" i="78"/>
  <c r="R46" i="78"/>
  <c r="Q46" i="78"/>
  <c r="P46" i="78"/>
  <c r="O46" i="78"/>
  <c r="N46" i="78"/>
  <c r="M46" i="78"/>
  <c r="L46" i="78"/>
  <c r="K46" i="78"/>
  <c r="J46" i="78"/>
  <c r="I46" i="78"/>
  <c r="H46" i="78"/>
  <c r="G46" i="78"/>
  <c r="U45" i="78"/>
  <c r="T45" i="78"/>
  <c r="U44" i="78"/>
  <c r="T44" i="78"/>
  <c r="U43" i="78"/>
  <c r="T43" i="78"/>
  <c r="S40" i="78"/>
  <c r="R40" i="78"/>
  <c r="Q40" i="78"/>
  <c r="P40" i="78"/>
  <c r="O40" i="78"/>
  <c r="N40" i="78"/>
  <c r="M40" i="78"/>
  <c r="L40" i="78"/>
  <c r="K40" i="78"/>
  <c r="J40" i="78"/>
  <c r="I40" i="78"/>
  <c r="H40" i="78"/>
  <c r="G40" i="78"/>
  <c r="U39" i="78"/>
  <c r="T39" i="78"/>
  <c r="U38" i="78"/>
  <c r="T38" i="78"/>
  <c r="U37" i="78"/>
  <c r="T37" i="78"/>
  <c r="S32" i="78"/>
  <c r="R32" i="78"/>
  <c r="Q32" i="78"/>
  <c r="P32" i="78"/>
  <c r="O32" i="78"/>
  <c r="N32" i="78"/>
  <c r="M32" i="78"/>
  <c r="L32" i="78"/>
  <c r="K32" i="78"/>
  <c r="J32" i="78"/>
  <c r="I32" i="78"/>
  <c r="H32" i="78"/>
  <c r="G32" i="78"/>
  <c r="U31" i="78"/>
  <c r="T31" i="78"/>
  <c r="U30" i="78"/>
  <c r="T30" i="78"/>
  <c r="S29" i="78"/>
  <c r="R29" i="78"/>
  <c r="Q29" i="78"/>
  <c r="P29" i="78"/>
  <c r="O29" i="78"/>
  <c r="N29" i="78"/>
  <c r="M29" i="78"/>
  <c r="L29" i="78"/>
  <c r="K29" i="78"/>
  <c r="J29" i="78"/>
  <c r="I29" i="78"/>
  <c r="H29" i="78"/>
  <c r="G29" i="78"/>
  <c r="U28" i="78"/>
  <c r="T28" i="78"/>
  <c r="U27" i="78"/>
  <c r="T27" i="78"/>
  <c r="AK26" i="78"/>
  <c r="AJ26" i="78"/>
  <c r="AI26" i="78"/>
  <c r="AH26" i="78"/>
  <c r="AG26" i="78"/>
  <c r="AF26" i="78"/>
  <c r="AE26" i="78"/>
  <c r="AD26" i="78"/>
  <c r="AC26" i="78"/>
  <c r="AB26" i="78"/>
  <c r="AA26" i="78"/>
  <c r="Z26" i="78"/>
  <c r="Y26" i="78"/>
  <c r="S26" i="78"/>
  <c r="R26" i="78"/>
  <c r="Q26" i="78"/>
  <c r="P26" i="78"/>
  <c r="O26" i="78"/>
  <c r="N26" i="78"/>
  <c r="M26" i="78"/>
  <c r="L26" i="78"/>
  <c r="K26" i="78"/>
  <c r="J26" i="78"/>
  <c r="I26" i="78"/>
  <c r="H26" i="78"/>
  <c r="G26" i="78"/>
  <c r="AM25" i="78"/>
  <c r="AL25" i="78"/>
  <c r="U25" i="78"/>
  <c r="T25" i="78"/>
  <c r="AM24" i="78"/>
  <c r="AL24" i="78"/>
  <c r="U24" i="78"/>
  <c r="T24" i="78"/>
  <c r="AK23" i="78"/>
  <c r="AJ23" i="78"/>
  <c r="AI23" i="78"/>
  <c r="AH23" i="78"/>
  <c r="AG23" i="78"/>
  <c r="AF23" i="78"/>
  <c r="AE23" i="78"/>
  <c r="AD23" i="78"/>
  <c r="AC23" i="78"/>
  <c r="AB23" i="78"/>
  <c r="AA23" i="78"/>
  <c r="Z23" i="78"/>
  <c r="Y23" i="78"/>
  <c r="S23" i="78"/>
  <c r="R23" i="78"/>
  <c r="Q23" i="78"/>
  <c r="P23" i="78"/>
  <c r="O23" i="78"/>
  <c r="N23" i="78"/>
  <c r="M23" i="78"/>
  <c r="L23" i="78"/>
  <c r="K23" i="78"/>
  <c r="J23" i="78"/>
  <c r="I23" i="78"/>
  <c r="H23" i="78"/>
  <c r="G23" i="78"/>
  <c r="AM22" i="78"/>
  <c r="AL22" i="78"/>
  <c r="U22" i="78"/>
  <c r="T22" i="78"/>
  <c r="AM21" i="78"/>
  <c r="AL21" i="78"/>
  <c r="U21" i="78"/>
  <c r="T21" i="78"/>
  <c r="AK20" i="78"/>
  <c r="AJ20" i="78"/>
  <c r="AI20" i="78"/>
  <c r="AH20" i="78"/>
  <c r="AG20" i="78"/>
  <c r="AF20" i="78"/>
  <c r="AE20" i="78"/>
  <c r="AD20" i="78"/>
  <c r="S20" i="78"/>
  <c r="R20" i="78"/>
  <c r="Q20" i="78"/>
  <c r="P20" i="78"/>
  <c r="O20" i="78"/>
  <c r="N20" i="78"/>
  <c r="M20" i="78"/>
  <c r="L20" i="78"/>
  <c r="K20" i="78"/>
  <c r="J20" i="78"/>
  <c r="I20" i="78"/>
  <c r="H20" i="78"/>
  <c r="G20" i="78"/>
  <c r="AM19" i="78"/>
  <c r="U19" i="78"/>
  <c r="T19" i="78"/>
  <c r="AM18" i="78"/>
  <c r="U18" i="78"/>
  <c r="T18" i="78"/>
  <c r="AK17" i="78"/>
  <c r="AJ17" i="78"/>
  <c r="AI17" i="78"/>
  <c r="AH17" i="78"/>
  <c r="AG17" i="78"/>
  <c r="AF17" i="78"/>
  <c r="AE17" i="78"/>
  <c r="AD17" i="78"/>
  <c r="AC17" i="78"/>
  <c r="AB17" i="78"/>
  <c r="AA17" i="78"/>
  <c r="Z17" i="78"/>
  <c r="Y17" i="78"/>
  <c r="S17" i="78"/>
  <c r="R17" i="78"/>
  <c r="Q17" i="78"/>
  <c r="P17" i="78"/>
  <c r="O17" i="78"/>
  <c r="N17" i="78"/>
  <c r="M17" i="78"/>
  <c r="L17" i="78"/>
  <c r="K17" i="78"/>
  <c r="J17" i="78"/>
  <c r="I17" i="78"/>
  <c r="H17" i="78"/>
  <c r="G17" i="78"/>
  <c r="AM16" i="78"/>
  <c r="AL16" i="78"/>
  <c r="U16" i="78"/>
  <c r="T16" i="78"/>
  <c r="AM15" i="78"/>
  <c r="AL15" i="78"/>
  <c r="U15" i="78"/>
  <c r="T15" i="78"/>
  <c r="AK14" i="78"/>
  <c r="AJ14" i="78"/>
  <c r="AI14" i="78"/>
  <c r="AH14" i="78"/>
  <c r="AG14" i="78"/>
  <c r="AF14" i="78"/>
  <c r="AE14" i="78"/>
  <c r="AD14" i="78"/>
  <c r="S14" i="78"/>
  <c r="R14" i="78"/>
  <c r="Q14" i="78"/>
  <c r="P14" i="78"/>
  <c r="O14" i="78"/>
  <c r="N14" i="78"/>
  <c r="M14" i="78"/>
  <c r="L14" i="78"/>
  <c r="AM13" i="78"/>
  <c r="U13" i="78"/>
  <c r="AM12" i="78"/>
  <c r="U12" i="78"/>
  <c r="AK11" i="78"/>
  <c r="AJ11" i="78"/>
  <c r="AI11" i="78"/>
  <c r="AH11" i="78"/>
  <c r="AG11" i="78"/>
  <c r="AF11" i="78"/>
  <c r="AE11" i="78"/>
  <c r="AD11" i="78"/>
  <c r="AC11" i="78"/>
  <c r="AB11" i="78"/>
  <c r="AA11" i="78"/>
  <c r="Z11" i="78"/>
  <c r="Y11" i="78"/>
  <c r="S11" i="78"/>
  <c r="R11" i="78"/>
  <c r="Q11" i="78"/>
  <c r="P11" i="78"/>
  <c r="O11" i="78"/>
  <c r="N11" i="78"/>
  <c r="M11" i="78"/>
  <c r="L11" i="78"/>
  <c r="K11" i="78"/>
  <c r="J11" i="78"/>
  <c r="I11" i="78"/>
  <c r="H11" i="78"/>
  <c r="G11" i="78"/>
  <c r="AM10" i="78"/>
  <c r="AL10" i="78"/>
  <c r="U10" i="78"/>
  <c r="T10" i="78"/>
  <c r="AM9" i="78"/>
  <c r="AL9" i="78"/>
  <c r="U9" i="78"/>
  <c r="T9" i="78"/>
  <c r="A1" i="78"/>
  <c r="AL108" i="77"/>
  <c r="AM107" i="77"/>
  <c r="AL107" i="77"/>
  <c r="U107" i="77"/>
  <c r="AK104" i="77"/>
  <c r="AK108" i="77" s="1"/>
  <c r="AJ104" i="77"/>
  <c r="AJ108" i="77" s="1"/>
  <c r="AI104" i="77"/>
  <c r="AI105" i="77" s="1"/>
  <c r="AH104" i="77"/>
  <c r="AH108" i="77" s="1"/>
  <c r="AG104" i="77"/>
  <c r="AG105" i="77" s="1"/>
  <c r="AF104" i="77"/>
  <c r="AF105" i="77" s="1"/>
  <c r="AE104" i="77"/>
  <c r="AE108" i="77" s="1"/>
  <c r="AD104" i="77"/>
  <c r="AD108" i="77" s="1"/>
  <c r="S104" i="77"/>
  <c r="S105" i="77" s="1"/>
  <c r="R104" i="77"/>
  <c r="R105" i="77" s="1"/>
  <c r="Q104" i="77"/>
  <c r="Q105" i="77" s="1"/>
  <c r="P104" i="77"/>
  <c r="P108" i="77" s="1"/>
  <c r="O104" i="77"/>
  <c r="O108" i="77" s="1"/>
  <c r="N104" i="77"/>
  <c r="N108" i="77" s="1"/>
  <c r="M104" i="77"/>
  <c r="M108" i="77" s="1"/>
  <c r="L104" i="77"/>
  <c r="L108" i="77" s="1"/>
  <c r="AM103" i="77"/>
  <c r="U103" i="77"/>
  <c r="AM102" i="77"/>
  <c r="U102" i="77"/>
  <c r="AM101" i="77"/>
  <c r="U101" i="77"/>
  <c r="AM100" i="77"/>
  <c r="U100" i="77"/>
  <c r="AM99" i="77"/>
  <c r="U99" i="77"/>
  <c r="AM98" i="77"/>
  <c r="U98" i="77"/>
  <c r="AM97" i="77"/>
  <c r="U97" i="77"/>
  <c r="AM96" i="77"/>
  <c r="U96" i="77"/>
  <c r="AM95" i="77"/>
  <c r="U95" i="77"/>
  <c r="AM94" i="77"/>
  <c r="U94" i="77"/>
  <c r="AM93" i="77"/>
  <c r="U93" i="77"/>
  <c r="AM92" i="77"/>
  <c r="U92" i="77"/>
  <c r="AM91" i="77"/>
  <c r="U91" i="77"/>
  <c r="AM90" i="77"/>
  <c r="U90" i="77"/>
  <c r="AM89" i="77"/>
  <c r="U89" i="77"/>
  <c r="AM88" i="77"/>
  <c r="U88" i="77"/>
  <c r="AM87" i="77"/>
  <c r="U87" i="77"/>
  <c r="AM86" i="77"/>
  <c r="U86" i="77"/>
  <c r="AM85" i="77"/>
  <c r="U85" i="77"/>
  <c r="AK77" i="77"/>
  <c r="AJ77" i="77"/>
  <c r="AI77" i="77"/>
  <c r="AH77" i="77"/>
  <c r="AG77" i="77"/>
  <c r="AF77" i="77"/>
  <c r="AE77" i="77"/>
  <c r="AD77" i="77"/>
  <c r="S77" i="77"/>
  <c r="R77" i="77"/>
  <c r="Q77" i="77"/>
  <c r="P77" i="77"/>
  <c r="O77" i="77"/>
  <c r="N77" i="77"/>
  <c r="M77" i="77"/>
  <c r="L77" i="77"/>
  <c r="AM76" i="77"/>
  <c r="U76" i="77"/>
  <c r="AM75" i="77"/>
  <c r="U75" i="77"/>
  <c r="AK74" i="77"/>
  <c r="AJ74" i="77"/>
  <c r="AI74" i="77"/>
  <c r="AH74" i="77"/>
  <c r="AG74" i="77"/>
  <c r="AF74" i="77"/>
  <c r="AE74" i="77"/>
  <c r="AD74" i="77"/>
  <c r="S74" i="77"/>
  <c r="R74" i="77"/>
  <c r="Q74" i="77"/>
  <c r="P74" i="77"/>
  <c r="O74" i="77"/>
  <c r="N74" i="77"/>
  <c r="M74" i="77"/>
  <c r="L74" i="77"/>
  <c r="AM73" i="77"/>
  <c r="U73" i="77"/>
  <c r="AM72" i="77"/>
  <c r="U72" i="77"/>
  <c r="AK67" i="77"/>
  <c r="AJ67" i="77"/>
  <c r="AI67" i="77"/>
  <c r="AH67" i="77"/>
  <c r="AG67" i="77"/>
  <c r="AF67" i="77"/>
  <c r="AE67" i="77"/>
  <c r="AD67" i="77"/>
  <c r="S67" i="77"/>
  <c r="S68" i="77" s="1"/>
  <c r="R67" i="77"/>
  <c r="R68" i="77" s="1"/>
  <c r="Q67" i="77"/>
  <c r="Q68" i="77" s="1"/>
  <c r="P67" i="77"/>
  <c r="P68" i="77" s="1"/>
  <c r="O67" i="77"/>
  <c r="O68" i="77" s="1"/>
  <c r="N67" i="77"/>
  <c r="N68" i="77" s="1"/>
  <c r="M67" i="77"/>
  <c r="M68" i="77" s="1"/>
  <c r="L67" i="77"/>
  <c r="AM66" i="77"/>
  <c r="U66" i="77"/>
  <c r="AM65" i="77"/>
  <c r="U65" i="77"/>
  <c r="AM61" i="77"/>
  <c r="AM60" i="77"/>
  <c r="S56" i="77"/>
  <c r="R56" i="77"/>
  <c r="Q56" i="77"/>
  <c r="P56" i="77"/>
  <c r="O56" i="77"/>
  <c r="N56" i="77"/>
  <c r="M56" i="77"/>
  <c r="L56" i="77"/>
  <c r="K56" i="77"/>
  <c r="J56" i="77"/>
  <c r="I56" i="77"/>
  <c r="H56" i="77"/>
  <c r="G56" i="77"/>
  <c r="S55" i="77"/>
  <c r="R55" i="77"/>
  <c r="Q55" i="77"/>
  <c r="P55" i="77"/>
  <c r="O55" i="77"/>
  <c r="N55" i="77"/>
  <c r="M55" i="77"/>
  <c r="L55" i="77"/>
  <c r="K55" i="77"/>
  <c r="J55" i="77"/>
  <c r="I55" i="77"/>
  <c r="H55" i="77"/>
  <c r="G55" i="77"/>
  <c r="S51" i="77"/>
  <c r="R51" i="77"/>
  <c r="Q51" i="77"/>
  <c r="P51" i="77"/>
  <c r="O51" i="77"/>
  <c r="N51" i="77"/>
  <c r="M51" i="77"/>
  <c r="L51" i="77"/>
  <c r="K51" i="77"/>
  <c r="J51" i="77"/>
  <c r="I51" i="77"/>
  <c r="H51" i="77"/>
  <c r="G51" i="77"/>
  <c r="S50" i="77"/>
  <c r="R50" i="77"/>
  <c r="Q50" i="77"/>
  <c r="P50" i="77"/>
  <c r="P52" i="77" s="1"/>
  <c r="O50" i="77"/>
  <c r="N50" i="77"/>
  <c r="M50" i="77"/>
  <c r="L50" i="77"/>
  <c r="K50" i="77"/>
  <c r="J50" i="77"/>
  <c r="I50" i="77"/>
  <c r="H50" i="77"/>
  <c r="G50" i="77"/>
  <c r="S46" i="77"/>
  <c r="R46" i="77"/>
  <c r="Q46" i="77"/>
  <c r="P46" i="77"/>
  <c r="O46" i="77"/>
  <c r="N46" i="77"/>
  <c r="M46" i="77"/>
  <c r="L46" i="77"/>
  <c r="K46" i="77"/>
  <c r="J46" i="77"/>
  <c r="I46" i="77"/>
  <c r="H46" i="77"/>
  <c r="G46" i="77"/>
  <c r="U45" i="77"/>
  <c r="T45" i="77"/>
  <c r="U44" i="77"/>
  <c r="T44" i="77"/>
  <c r="U43" i="77"/>
  <c r="T43" i="77"/>
  <c r="S40" i="77"/>
  <c r="R40" i="77"/>
  <c r="Q40" i="77"/>
  <c r="P40" i="77"/>
  <c r="O40" i="77"/>
  <c r="N40" i="77"/>
  <c r="M40" i="77"/>
  <c r="L40" i="77"/>
  <c r="K40" i="77"/>
  <c r="J40" i="77"/>
  <c r="I40" i="77"/>
  <c r="H40" i="77"/>
  <c r="G40" i="77"/>
  <c r="U39" i="77"/>
  <c r="T39" i="77"/>
  <c r="U38" i="77"/>
  <c r="T38" i="77"/>
  <c r="U37" i="77"/>
  <c r="T37" i="77"/>
  <c r="S32" i="77"/>
  <c r="R32" i="77"/>
  <c r="Q32" i="77"/>
  <c r="P32" i="77"/>
  <c r="O32" i="77"/>
  <c r="N32" i="77"/>
  <c r="M32" i="77"/>
  <c r="L32" i="77"/>
  <c r="K32" i="77"/>
  <c r="J32" i="77"/>
  <c r="I32" i="77"/>
  <c r="H32" i="77"/>
  <c r="G32" i="77"/>
  <c r="U31" i="77"/>
  <c r="T31" i="77"/>
  <c r="U30" i="77"/>
  <c r="T30" i="77"/>
  <c r="S29" i="77"/>
  <c r="R29" i="77"/>
  <c r="Q29" i="77"/>
  <c r="P29" i="77"/>
  <c r="O29" i="77"/>
  <c r="N29" i="77"/>
  <c r="M29" i="77"/>
  <c r="L29" i="77"/>
  <c r="K29" i="77"/>
  <c r="J29" i="77"/>
  <c r="I29" i="77"/>
  <c r="H29" i="77"/>
  <c r="G29" i="77"/>
  <c r="U28" i="77"/>
  <c r="T28" i="77"/>
  <c r="U27" i="77"/>
  <c r="T27" i="77"/>
  <c r="AK26" i="77"/>
  <c r="AJ26" i="77"/>
  <c r="AI26" i="77"/>
  <c r="AH26" i="77"/>
  <c r="AG26" i="77"/>
  <c r="AF26" i="77"/>
  <c r="AE26" i="77"/>
  <c r="AD26" i="77"/>
  <c r="AC26" i="77"/>
  <c r="AB26" i="77"/>
  <c r="AA26" i="77"/>
  <c r="Z26" i="77"/>
  <c r="Y26" i="77"/>
  <c r="S26" i="77"/>
  <c r="R26" i="77"/>
  <c r="Q26" i="77"/>
  <c r="P26" i="77"/>
  <c r="O26" i="77"/>
  <c r="N26" i="77"/>
  <c r="M26" i="77"/>
  <c r="L26" i="77"/>
  <c r="K26" i="77"/>
  <c r="J26" i="77"/>
  <c r="I26" i="77"/>
  <c r="H26" i="77"/>
  <c r="G26" i="77"/>
  <c r="AM25" i="77"/>
  <c r="AL25" i="77"/>
  <c r="U25" i="77"/>
  <c r="T25" i="77"/>
  <c r="AM24" i="77"/>
  <c r="AL24" i="77"/>
  <c r="U24" i="77"/>
  <c r="T24" i="77"/>
  <c r="AK23" i="77"/>
  <c r="AJ23" i="77"/>
  <c r="AI23" i="77"/>
  <c r="AH23" i="77"/>
  <c r="AG23" i="77"/>
  <c r="AF23" i="77"/>
  <c r="AE23" i="77"/>
  <c r="AD23" i="77"/>
  <c r="AC23" i="77"/>
  <c r="AB23" i="77"/>
  <c r="AA23" i="77"/>
  <c r="Z23" i="77"/>
  <c r="Y23" i="77"/>
  <c r="S23" i="77"/>
  <c r="R23" i="77"/>
  <c r="Q23" i="77"/>
  <c r="P23" i="77"/>
  <c r="O23" i="77"/>
  <c r="N23" i="77"/>
  <c r="M23" i="77"/>
  <c r="L23" i="77"/>
  <c r="K23" i="77"/>
  <c r="J23" i="77"/>
  <c r="I23" i="77"/>
  <c r="H23" i="77"/>
  <c r="G23" i="77"/>
  <c r="AM22" i="77"/>
  <c r="AL22" i="77"/>
  <c r="U22" i="77"/>
  <c r="T22" i="77"/>
  <c r="AM21" i="77"/>
  <c r="AL21" i="77"/>
  <c r="U21" i="77"/>
  <c r="T21" i="77"/>
  <c r="AK20" i="77"/>
  <c r="AJ20" i="77"/>
  <c r="AI20" i="77"/>
  <c r="AH20" i="77"/>
  <c r="AG20" i="77"/>
  <c r="AF20" i="77"/>
  <c r="AE20" i="77"/>
  <c r="AD20" i="77"/>
  <c r="S20" i="77"/>
  <c r="R20" i="77"/>
  <c r="Q20" i="77"/>
  <c r="P20" i="77"/>
  <c r="O20" i="77"/>
  <c r="N20" i="77"/>
  <c r="M20" i="77"/>
  <c r="L20" i="77"/>
  <c r="K20" i="77"/>
  <c r="J20" i="77"/>
  <c r="I20" i="77"/>
  <c r="H20" i="77"/>
  <c r="G20" i="77"/>
  <c r="AM19" i="77"/>
  <c r="U19" i="77"/>
  <c r="T19" i="77"/>
  <c r="AM18" i="77"/>
  <c r="U18" i="77"/>
  <c r="T18" i="77"/>
  <c r="AK17" i="77"/>
  <c r="AJ17" i="77"/>
  <c r="AI17" i="77"/>
  <c r="AH17" i="77"/>
  <c r="AG17" i="77"/>
  <c r="AF17" i="77"/>
  <c r="AE17" i="77"/>
  <c r="AD17" i="77"/>
  <c r="AC17" i="77"/>
  <c r="AB17" i="77"/>
  <c r="AA17" i="77"/>
  <c r="Z17" i="77"/>
  <c r="Y17" i="77"/>
  <c r="S17" i="77"/>
  <c r="R17" i="77"/>
  <c r="Q17" i="77"/>
  <c r="P17" i="77"/>
  <c r="O17" i="77"/>
  <c r="N17" i="77"/>
  <c r="M17" i="77"/>
  <c r="L17" i="77"/>
  <c r="K17" i="77"/>
  <c r="J17" i="77"/>
  <c r="I17" i="77"/>
  <c r="H17" i="77"/>
  <c r="G17" i="77"/>
  <c r="AM16" i="77"/>
  <c r="AL16" i="77"/>
  <c r="U16" i="77"/>
  <c r="T16" i="77"/>
  <c r="AM15" i="77"/>
  <c r="AL15" i="77"/>
  <c r="U15" i="77"/>
  <c r="T15" i="77"/>
  <c r="AK14" i="77"/>
  <c r="AJ14" i="77"/>
  <c r="AI14" i="77"/>
  <c r="AH14" i="77"/>
  <c r="AG14" i="77"/>
  <c r="AF14" i="77"/>
  <c r="AE14" i="77"/>
  <c r="AD14" i="77"/>
  <c r="S14" i="77"/>
  <c r="R14" i="77"/>
  <c r="Q14" i="77"/>
  <c r="P14" i="77"/>
  <c r="O14" i="77"/>
  <c r="N14" i="77"/>
  <c r="M14" i="77"/>
  <c r="L14" i="77"/>
  <c r="AM13" i="77"/>
  <c r="U13" i="77"/>
  <c r="AM12" i="77"/>
  <c r="U12" i="77"/>
  <c r="AK11" i="77"/>
  <c r="AJ11" i="77"/>
  <c r="AI11" i="77"/>
  <c r="AH11" i="77"/>
  <c r="AG11" i="77"/>
  <c r="AF11" i="77"/>
  <c r="AE11" i="77"/>
  <c r="AD11" i="77"/>
  <c r="AC11" i="77"/>
  <c r="AB11" i="77"/>
  <c r="AA11" i="77"/>
  <c r="Z11" i="77"/>
  <c r="Y11" i="77"/>
  <c r="S11" i="77"/>
  <c r="R11" i="77"/>
  <c r="Q11" i="77"/>
  <c r="P11" i="77"/>
  <c r="O11" i="77"/>
  <c r="N11" i="77"/>
  <c r="M11" i="77"/>
  <c r="L11" i="77"/>
  <c r="K11" i="77"/>
  <c r="J11" i="77"/>
  <c r="I11" i="77"/>
  <c r="H11" i="77"/>
  <c r="G11" i="77"/>
  <c r="AM10" i="77"/>
  <c r="AL10" i="77"/>
  <c r="U10" i="77"/>
  <c r="T10" i="77"/>
  <c r="AM9" i="77"/>
  <c r="AL9" i="77"/>
  <c r="U9" i="77"/>
  <c r="T9" i="77"/>
  <c r="A1" i="77"/>
  <c r="AL108" i="76"/>
  <c r="AM107" i="76"/>
  <c r="AL107" i="76"/>
  <c r="U107" i="76"/>
  <c r="AK104" i="76"/>
  <c r="AK108" i="76" s="1"/>
  <c r="AJ104" i="76"/>
  <c r="AJ105" i="76" s="1"/>
  <c r="AI104" i="76"/>
  <c r="AI105" i="76" s="1"/>
  <c r="AH104" i="76"/>
  <c r="AG104" i="76"/>
  <c r="AF104" i="76"/>
  <c r="AF105" i="76" s="1"/>
  <c r="AE104" i="76"/>
  <c r="AE108" i="76" s="1"/>
  <c r="AD104" i="76"/>
  <c r="AD108" i="76" s="1"/>
  <c r="S104" i="76"/>
  <c r="S105" i="76" s="1"/>
  <c r="R104" i="76"/>
  <c r="R108" i="76" s="1"/>
  <c r="Q104" i="76"/>
  <c r="Q108" i="76" s="1"/>
  <c r="P104" i="76"/>
  <c r="P108" i="76" s="1"/>
  <c r="O104" i="76"/>
  <c r="O105" i="76" s="1"/>
  <c r="N104" i="76"/>
  <c r="N105" i="76" s="1"/>
  <c r="M104" i="76"/>
  <c r="L104" i="76"/>
  <c r="AM103" i="76"/>
  <c r="U103" i="76"/>
  <c r="AM102" i="76"/>
  <c r="U102" i="76"/>
  <c r="AM101" i="76"/>
  <c r="U101" i="76"/>
  <c r="AM100" i="76"/>
  <c r="U100" i="76"/>
  <c r="AM99" i="76"/>
  <c r="U99" i="76"/>
  <c r="AM98" i="76"/>
  <c r="U98" i="76"/>
  <c r="AM97" i="76"/>
  <c r="U97" i="76"/>
  <c r="AM96" i="76"/>
  <c r="U96" i="76"/>
  <c r="AM95" i="76"/>
  <c r="U95" i="76"/>
  <c r="AM94" i="76"/>
  <c r="U94" i="76"/>
  <c r="AM93" i="76"/>
  <c r="U93" i="76"/>
  <c r="AM92" i="76"/>
  <c r="U92" i="76"/>
  <c r="AM91" i="76"/>
  <c r="U91" i="76"/>
  <c r="AM90" i="76"/>
  <c r="U90" i="76"/>
  <c r="AM89" i="76"/>
  <c r="U89" i="76"/>
  <c r="AM88" i="76"/>
  <c r="U88" i="76"/>
  <c r="AM87" i="76"/>
  <c r="U87" i="76"/>
  <c r="AM86" i="76"/>
  <c r="U86" i="76"/>
  <c r="AM85" i="76"/>
  <c r="U85" i="76"/>
  <c r="AK77" i="76"/>
  <c r="AJ77" i="76"/>
  <c r="AI77" i="76"/>
  <c r="AH77" i="76"/>
  <c r="AG77" i="76"/>
  <c r="AF77" i="76"/>
  <c r="AE77" i="76"/>
  <c r="AD77" i="76"/>
  <c r="S77" i="76"/>
  <c r="R77" i="76"/>
  <c r="Q77" i="76"/>
  <c r="P77" i="76"/>
  <c r="O77" i="76"/>
  <c r="N77" i="76"/>
  <c r="M77" i="76"/>
  <c r="L77" i="76"/>
  <c r="AM76" i="76"/>
  <c r="U76" i="76"/>
  <c r="AM75" i="76"/>
  <c r="U75" i="76"/>
  <c r="AK74" i="76"/>
  <c r="AJ74" i="76"/>
  <c r="AI74" i="76"/>
  <c r="AH74" i="76"/>
  <c r="AG74" i="76"/>
  <c r="AF74" i="76"/>
  <c r="AE74" i="76"/>
  <c r="AD74" i="76"/>
  <c r="S74" i="76"/>
  <c r="R74" i="76"/>
  <c r="Q74" i="76"/>
  <c r="P74" i="76"/>
  <c r="O74" i="76"/>
  <c r="N74" i="76"/>
  <c r="M74" i="76"/>
  <c r="L74" i="76"/>
  <c r="AM73" i="76"/>
  <c r="U73" i="76"/>
  <c r="AM72" i="76"/>
  <c r="U72" i="76"/>
  <c r="AK67" i="76"/>
  <c r="AJ67" i="76"/>
  <c r="AI67" i="76"/>
  <c r="AH67" i="76"/>
  <c r="AG67" i="76"/>
  <c r="AF67" i="76"/>
  <c r="AE67" i="76"/>
  <c r="AD67" i="76"/>
  <c r="S67" i="76"/>
  <c r="S68" i="76" s="1"/>
  <c r="R67" i="76"/>
  <c r="R68" i="76" s="1"/>
  <c r="Q67" i="76"/>
  <c r="Q68" i="76" s="1"/>
  <c r="P67" i="76"/>
  <c r="P68" i="76" s="1"/>
  <c r="O67" i="76"/>
  <c r="O68" i="76" s="1"/>
  <c r="N67" i="76"/>
  <c r="N68" i="76" s="1"/>
  <c r="M67" i="76"/>
  <c r="M68" i="76" s="1"/>
  <c r="L67" i="76"/>
  <c r="AM66" i="76"/>
  <c r="U66" i="76"/>
  <c r="AM65" i="76"/>
  <c r="U65" i="76"/>
  <c r="AM61" i="76"/>
  <c r="AM60" i="76"/>
  <c r="S56" i="76"/>
  <c r="R56" i="76"/>
  <c r="Q56" i="76"/>
  <c r="P56" i="76"/>
  <c r="O56" i="76"/>
  <c r="N56" i="76"/>
  <c r="M56" i="76"/>
  <c r="L56" i="76"/>
  <c r="K56" i="76"/>
  <c r="J56" i="76"/>
  <c r="I56" i="76"/>
  <c r="H56" i="76"/>
  <c r="G56" i="76"/>
  <c r="S55" i="76"/>
  <c r="R55" i="76"/>
  <c r="Q55" i="76"/>
  <c r="P55" i="76"/>
  <c r="O55" i="76"/>
  <c r="N55" i="76"/>
  <c r="M55" i="76"/>
  <c r="L55" i="76"/>
  <c r="K55" i="76"/>
  <c r="J55" i="76"/>
  <c r="I55" i="76"/>
  <c r="H55" i="76"/>
  <c r="G55" i="76"/>
  <c r="S51" i="76"/>
  <c r="R51" i="76"/>
  <c r="Q51" i="76"/>
  <c r="P51" i="76"/>
  <c r="O51" i="76"/>
  <c r="N51" i="76"/>
  <c r="M51" i="76"/>
  <c r="L51" i="76"/>
  <c r="K51" i="76"/>
  <c r="J51" i="76"/>
  <c r="I51" i="76"/>
  <c r="H51" i="76"/>
  <c r="G51" i="76"/>
  <c r="S50" i="76"/>
  <c r="R50" i="76"/>
  <c r="Q50" i="76"/>
  <c r="P50" i="76"/>
  <c r="O50" i="76"/>
  <c r="N50" i="76"/>
  <c r="M50" i="76"/>
  <c r="L50" i="76"/>
  <c r="K50" i="76"/>
  <c r="J50" i="76"/>
  <c r="I50" i="76"/>
  <c r="H50" i="76"/>
  <c r="G50" i="76"/>
  <c r="S46" i="76"/>
  <c r="R46" i="76"/>
  <c r="Q46" i="76"/>
  <c r="P46" i="76"/>
  <c r="O46" i="76"/>
  <c r="N46" i="76"/>
  <c r="M46" i="76"/>
  <c r="L46" i="76"/>
  <c r="K46" i="76"/>
  <c r="J46" i="76"/>
  <c r="I46" i="76"/>
  <c r="H46" i="76"/>
  <c r="G46" i="76"/>
  <c r="U45" i="76"/>
  <c r="T45" i="76"/>
  <c r="U44" i="76"/>
  <c r="T44" i="76"/>
  <c r="U43" i="76"/>
  <c r="T43" i="76"/>
  <c r="S40" i="76"/>
  <c r="R40" i="76"/>
  <c r="Q40" i="76"/>
  <c r="P40" i="76"/>
  <c r="O40" i="76"/>
  <c r="N40" i="76"/>
  <c r="M40" i="76"/>
  <c r="L40" i="76"/>
  <c r="K40" i="76"/>
  <c r="J40" i="76"/>
  <c r="I40" i="76"/>
  <c r="H40" i="76"/>
  <c r="G40" i="76"/>
  <c r="U39" i="76"/>
  <c r="T39" i="76"/>
  <c r="U38" i="76"/>
  <c r="T38" i="76"/>
  <c r="U37" i="76"/>
  <c r="T37" i="76"/>
  <c r="S32" i="76"/>
  <c r="R32" i="76"/>
  <c r="Q32" i="76"/>
  <c r="P32" i="76"/>
  <c r="O32" i="76"/>
  <c r="N32" i="76"/>
  <c r="M32" i="76"/>
  <c r="L32" i="76"/>
  <c r="K32" i="76"/>
  <c r="J32" i="76"/>
  <c r="I32" i="76"/>
  <c r="H32" i="76"/>
  <c r="G32" i="76"/>
  <c r="U31" i="76"/>
  <c r="T31" i="76"/>
  <c r="U30" i="76"/>
  <c r="T30" i="76"/>
  <c r="S29" i="76"/>
  <c r="R29" i="76"/>
  <c r="Q29" i="76"/>
  <c r="P29" i="76"/>
  <c r="O29" i="76"/>
  <c r="N29" i="76"/>
  <c r="M29" i="76"/>
  <c r="L29" i="76"/>
  <c r="K29" i="76"/>
  <c r="J29" i="76"/>
  <c r="I29" i="76"/>
  <c r="H29" i="76"/>
  <c r="G29" i="76"/>
  <c r="U28" i="76"/>
  <c r="T28" i="76"/>
  <c r="U27" i="76"/>
  <c r="T27" i="76"/>
  <c r="AK26" i="76"/>
  <c r="AJ26" i="76"/>
  <c r="AI26" i="76"/>
  <c r="AH26" i="76"/>
  <c r="AG26" i="76"/>
  <c r="AF26" i="76"/>
  <c r="AE26" i="76"/>
  <c r="AD26" i="76"/>
  <c r="AC26" i="76"/>
  <c r="AB26" i="76"/>
  <c r="AA26" i="76"/>
  <c r="Z26" i="76"/>
  <c r="Y26" i="76"/>
  <c r="S26" i="76"/>
  <c r="R26" i="76"/>
  <c r="Q26" i="76"/>
  <c r="P26" i="76"/>
  <c r="O26" i="76"/>
  <c r="N26" i="76"/>
  <c r="M26" i="76"/>
  <c r="L26" i="76"/>
  <c r="K26" i="76"/>
  <c r="J26" i="76"/>
  <c r="I26" i="76"/>
  <c r="H26" i="76"/>
  <c r="G26" i="76"/>
  <c r="AM25" i="76"/>
  <c r="AL25" i="76"/>
  <c r="U25" i="76"/>
  <c r="T25" i="76"/>
  <c r="AM24" i="76"/>
  <c r="AL24" i="76"/>
  <c r="U24" i="76"/>
  <c r="T24" i="76"/>
  <c r="AK23" i="76"/>
  <c r="AJ23" i="76"/>
  <c r="AI23" i="76"/>
  <c r="AH23" i="76"/>
  <c r="AG23" i="76"/>
  <c r="AF23" i="76"/>
  <c r="AE23" i="76"/>
  <c r="AD23" i="76"/>
  <c r="AC23" i="76"/>
  <c r="AB23" i="76"/>
  <c r="AA23" i="76"/>
  <c r="Z23" i="76"/>
  <c r="Y23" i="76"/>
  <c r="S23" i="76"/>
  <c r="R23" i="76"/>
  <c r="Q23" i="76"/>
  <c r="P23" i="76"/>
  <c r="O23" i="76"/>
  <c r="N23" i="76"/>
  <c r="M23" i="76"/>
  <c r="L23" i="76"/>
  <c r="K23" i="76"/>
  <c r="J23" i="76"/>
  <c r="I23" i="76"/>
  <c r="H23" i="76"/>
  <c r="G23" i="76"/>
  <c r="AM22" i="76"/>
  <c r="AL22" i="76"/>
  <c r="U22" i="76"/>
  <c r="T22" i="76"/>
  <c r="AM21" i="76"/>
  <c r="AL21" i="76"/>
  <c r="U21" i="76"/>
  <c r="T21" i="76"/>
  <c r="AK20" i="76"/>
  <c r="AJ20" i="76"/>
  <c r="AI20" i="76"/>
  <c r="AH20" i="76"/>
  <c r="AG20" i="76"/>
  <c r="AF20" i="76"/>
  <c r="AE20" i="76"/>
  <c r="AD20" i="76"/>
  <c r="S20" i="76"/>
  <c r="R20" i="76"/>
  <c r="Q20" i="76"/>
  <c r="P20" i="76"/>
  <c r="O20" i="76"/>
  <c r="N20" i="76"/>
  <c r="M20" i="76"/>
  <c r="L20" i="76"/>
  <c r="K20" i="76"/>
  <c r="J20" i="76"/>
  <c r="I20" i="76"/>
  <c r="H20" i="76"/>
  <c r="G20" i="76"/>
  <c r="AM19" i="76"/>
  <c r="U19" i="76"/>
  <c r="T19" i="76"/>
  <c r="AM18" i="76"/>
  <c r="U18" i="76"/>
  <c r="T18" i="76"/>
  <c r="AK17" i="76"/>
  <c r="AJ17" i="76"/>
  <c r="AI17" i="76"/>
  <c r="AH17" i="76"/>
  <c r="AG17" i="76"/>
  <c r="AF17" i="76"/>
  <c r="AE17" i="76"/>
  <c r="AD17" i="76"/>
  <c r="AC17" i="76"/>
  <c r="AB17" i="76"/>
  <c r="AA17" i="76"/>
  <c r="Z17" i="76"/>
  <c r="Y17" i="76"/>
  <c r="S17" i="76"/>
  <c r="R17" i="76"/>
  <c r="Q17" i="76"/>
  <c r="P17" i="76"/>
  <c r="O17" i="76"/>
  <c r="N17" i="76"/>
  <c r="M17" i="76"/>
  <c r="L17" i="76"/>
  <c r="K17" i="76"/>
  <c r="J17" i="76"/>
  <c r="I17" i="76"/>
  <c r="H17" i="76"/>
  <c r="G17" i="76"/>
  <c r="AM16" i="76"/>
  <c r="AL16" i="76"/>
  <c r="U16" i="76"/>
  <c r="T16" i="76"/>
  <c r="AM15" i="76"/>
  <c r="AL15" i="76"/>
  <c r="U15" i="76"/>
  <c r="T15" i="76"/>
  <c r="AK14" i="76"/>
  <c r="AJ14" i="76"/>
  <c r="AI14" i="76"/>
  <c r="AH14" i="76"/>
  <c r="AG14" i="76"/>
  <c r="AF14" i="76"/>
  <c r="AE14" i="76"/>
  <c r="AD14" i="76"/>
  <c r="S14" i="76"/>
  <c r="R14" i="76"/>
  <c r="Q14" i="76"/>
  <c r="P14" i="76"/>
  <c r="O14" i="76"/>
  <c r="N14" i="76"/>
  <c r="M14" i="76"/>
  <c r="L14" i="76"/>
  <c r="AM13" i="76"/>
  <c r="U13" i="76"/>
  <c r="AM12" i="76"/>
  <c r="U12" i="76"/>
  <c r="AK11" i="76"/>
  <c r="AJ11" i="76"/>
  <c r="AI11" i="76"/>
  <c r="AH11" i="76"/>
  <c r="AG11" i="76"/>
  <c r="AF11" i="76"/>
  <c r="AE11" i="76"/>
  <c r="AD11" i="76"/>
  <c r="AC11" i="76"/>
  <c r="AB11" i="76"/>
  <c r="AA11" i="76"/>
  <c r="Z11" i="76"/>
  <c r="Y11" i="76"/>
  <c r="S11" i="76"/>
  <c r="R11" i="76"/>
  <c r="Q11" i="76"/>
  <c r="P11" i="76"/>
  <c r="O11" i="76"/>
  <c r="N11" i="76"/>
  <c r="M11" i="76"/>
  <c r="L11" i="76"/>
  <c r="K11" i="76"/>
  <c r="J11" i="76"/>
  <c r="I11" i="76"/>
  <c r="H11" i="76"/>
  <c r="G11" i="76"/>
  <c r="AM10" i="76"/>
  <c r="AL10" i="76"/>
  <c r="U10" i="76"/>
  <c r="T10" i="76"/>
  <c r="AM9" i="76"/>
  <c r="AL9" i="76"/>
  <c r="U9" i="76"/>
  <c r="T9" i="76"/>
  <c r="A1" i="76"/>
  <c r="AL108" i="75"/>
  <c r="AM107" i="75"/>
  <c r="AL107" i="75"/>
  <c r="U107" i="75"/>
  <c r="AK104" i="75"/>
  <c r="AK105" i="75" s="1"/>
  <c r="AJ104" i="75"/>
  <c r="AJ108" i="75" s="1"/>
  <c r="AI104" i="75"/>
  <c r="AI108" i="75" s="1"/>
  <c r="AH104" i="75"/>
  <c r="AH105" i="75" s="1"/>
  <c r="AG104" i="75"/>
  <c r="AG105" i="75" s="1"/>
  <c r="AF104" i="75"/>
  <c r="AF105" i="75" s="1"/>
  <c r="AE104" i="75"/>
  <c r="AD104" i="75"/>
  <c r="AD108" i="75" s="1"/>
  <c r="S104" i="75"/>
  <c r="S108" i="75" s="1"/>
  <c r="R104" i="75"/>
  <c r="R108" i="75" s="1"/>
  <c r="Q104" i="75"/>
  <c r="Q108" i="75" s="1"/>
  <c r="P104" i="75"/>
  <c r="P105" i="75" s="1"/>
  <c r="O104" i="75"/>
  <c r="O108" i="75" s="1"/>
  <c r="N104" i="75"/>
  <c r="N108" i="75" s="1"/>
  <c r="M104" i="75"/>
  <c r="M105" i="75" s="1"/>
  <c r="L104" i="75"/>
  <c r="AM103" i="75"/>
  <c r="U103" i="75"/>
  <c r="AM102" i="75"/>
  <c r="U102" i="75"/>
  <c r="AM101" i="75"/>
  <c r="U101" i="75"/>
  <c r="AM100" i="75"/>
  <c r="U100" i="75"/>
  <c r="AM99" i="75"/>
  <c r="U99" i="75"/>
  <c r="AM98" i="75"/>
  <c r="U98" i="75"/>
  <c r="AM97" i="75"/>
  <c r="U97" i="75"/>
  <c r="AM96" i="75"/>
  <c r="U96" i="75"/>
  <c r="AM95" i="75"/>
  <c r="U95" i="75"/>
  <c r="AM94" i="75"/>
  <c r="U94" i="75"/>
  <c r="AM93" i="75"/>
  <c r="U93" i="75"/>
  <c r="AM92" i="75"/>
  <c r="U92" i="75"/>
  <c r="AM91" i="75"/>
  <c r="U91" i="75"/>
  <c r="AM90" i="75"/>
  <c r="U90" i="75"/>
  <c r="AM89" i="75"/>
  <c r="U89" i="75"/>
  <c r="AM88" i="75"/>
  <c r="U88" i="75"/>
  <c r="AM87" i="75"/>
  <c r="U87" i="75"/>
  <c r="AM86" i="75"/>
  <c r="U86" i="75"/>
  <c r="AM85" i="75"/>
  <c r="U85" i="75"/>
  <c r="AK77" i="75"/>
  <c r="AJ77" i="75"/>
  <c r="AI77" i="75"/>
  <c r="AH77" i="75"/>
  <c r="AG77" i="75"/>
  <c r="AF77" i="75"/>
  <c r="AE77" i="75"/>
  <c r="AD77" i="75"/>
  <c r="S77" i="75"/>
  <c r="R77" i="75"/>
  <c r="Q77" i="75"/>
  <c r="P77" i="75"/>
  <c r="O77" i="75"/>
  <c r="N77" i="75"/>
  <c r="M77" i="75"/>
  <c r="L77" i="75"/>
  <c r="AM76" i="75"/>
  <c r="U76" i="75"/>
  <c r="AM75" i="75"/>
  <c r="U75" i="75"/>
  <c r="AK74" i="75"/>
  <c r="AJ74" i="75"/>
  <c r="AI74" i="75"/>
  <c r="AH74" i="75"/>
  <c r="AG74" i="75"/>
  <c r="AF74" i="75"/>
  <c r="AE74" i="75"/>
  <c r="AD74" i="75"/>
  <c r="S74" i="75"/>
  <c r="R74" i="75"/>
  <c r="Q74" i="75"/>
  <c r="P74" i="75"/>
  <c r="O74" i="75"/>
  <c r="N74" i="75"/>
  <c r="M74" i="75"/>
  <c r="L74" i="75"/>
  <c r="AM73" i="75"/>
  <c r="U73" i="75"/>
  <c r="AM72" i="75"/>
  <c r="U72" i="75"/>
  <c r="AK67" i="75"/>
  <c r="AJ67" i="75"/>
  <c r="AI67" i="75"/>
  <c r="AH67" i="75"/>
  <c r="AG67" i="75"/>
  <c r="AF67" i="75"/>
  <c r="AE67" i="75"/>
  <c r="AD67" i="75"/>
  <c r="S67" i="75"/>
  <c r="S68" i="75" s="1"/>
  <c r="R67" i="75"/>
  <c r="R68" i="75" s="1"/>
  <c r="Q67" i="75"/>
  <c r="Q68" i="75" s="1"/>
  <c r="P67" i="75"/>
  <c r="P68" i="75" s="1"/>
  <c r="O67" i="75"/>
  <c r="O68" i="75" s="1"/>
  <c r="N67" i="75"/>
  <c r="N68" i="75" s="1"/>
  <c r="M67" i="75"/>
  <c r="M68" i="75" s="1"/>
  <c r="L67" i="75"/>
  <c r="AM66" i="75"/>
  <c r="U66" i="75"/>
  <c r="AM65" i="75"/>
  <c r="U65" i="75"/>
  <c r="AM61" i="75"/>
  <c r="AM60" i="75"/>
  <c r="S56" i="75"/>
  <c r="R56" i="75"/>
  <c r="Q56" i="75"/>
  <c r="P56" i="75"/>
  <c r="O56" i="75"/>
  <c r="N56" i="75"/>
  <c r="M56" i="75"/>
  <c r="L56" i="75"/>
  <c r="K56" i="75"/>
  <c r="J56" i="75"/>
  <c r="I56" i="75"/>
  <c r="H56" i="75"/>
  <c r="G56" i="75"/>
  <c r="S55" i="75"/>
  <c r="R55" i="75"/>
  <c r="Q55" i="75"/>
  <c r="P55" i="75"/>
  <c r="O55" i="75"/>
  <c r="N55" i="75"/>
  <c r="M55" i="75"/>
  <c r="L55" i="75"/>
  <c r="K55" i="75"/>
  <c r="J55" i="75"/>
  <c r="I55" i="75"/>
  <c r="H55" i="75"/>
  <c r="G55" i="75"/>
  <c r="S51" i="75"/>
  <c r="R51" i="75"/>
  <c r="Q51" i="75"/>
  <c r="P51" i="75"/>
  <c r="O51" i="75"/>
  <c r="N51" i="75"/>
  <c r="M51" i="75"/>
  <c r="L51" i="75"/>
  <c r="K51" i="75"/>
  <c r="J51" i="75"/>
  <c r="I51" i="75"/>
  <c r="H51" i="75"/>
  <c r="G51" i="75"/>
  <c r="S50" i="75"/>
  <c r="R50" i="75"/>
  <c r="Q50" i="75"/>
  <c r="P50" i="75"/>
  <c r="O50" i="75"/>
  <c r="N50" i="75"/>
  <c r="M50" i="75"/>
  <c r="L50" i="75"/>
  <c r="K50" i="75"/>
  <c r="J50" i="75"/>
  <c r="I50" i="75"/>
  <c r="H50" i="75"/>
  <c r="G50" i="75"/>
  <c r="S46" i="75"/>
  <c r="R46" i="75"/>
  <c r="Q46" i="75"/>
  <c r="P46" i="75"/>
  <c r="O46" i="75"/>
  <c r="N46" i="75"/>
  <c r="M46" i="75"/>
  <c r="L46" i="75"/>
  <c r="K46" i="75"/>
  <c r="J46" i="75"/>
  <c r="I46" i="75"/>
  <c r="H46" i="75"/>
  <c r="G46" i="75"/>
  <c r="U45" i="75"/>
  <c r="T45" i="75"/>
  <c r="U44" i="75"/>
  <c r="T44" i="75"/>
  <c r="U43" i="75"/>
  <c r="T43" i="75"/>
  <c r="S40" i="75"/>
  <c r="R40" i="75"/>
  <c r="Q40" i="75"/>
  <c r="P40" i="75"/>
  <c r="O40" i="75"/>
  <c r="N40" i="75"/>
  <c r="M40" i="75"/>
  <c r="L40" i="75"/>
  <c r="K40" i="75"/>
  <c r="J40" i="75"/>
  <c r="I40" i="75"/>
  <c r="H40" i="75"/>
  <c r="G40" i="75"/>
  <c r="U39" i="75"/>
  <c r="T39" i="75"/>
  <c r="U38" i="75"/>
  <c r="T38" i="75"/>
  <c r="U37" i="75"/>
  <c r="T37" i="75"/>
  <c r="S32" i="75"/>
  <c r="R32" i="75"/>
  <c r="Q32" i="75"/>
  <c r="P32" i="75"/>
  <c r="O32" i="75"/>
  <c r="N32" i="75"/>
  <c r="M32" i="75"/>
  <c r="L32" i="75"/>
  <c r="K32" i="75"/>
  <c r="J32" i="75"/>
  <c r="I32" i="75"/>
  <c r="H32" i="75"/>
  <c r="G32" i="75"/>
  <c r="U31" i="75"/>
  <c r="T31" i="75"/>
  <c r="U30" i="75"/>
  <c r="T30" i="75"/>
  <c r="S29" i="75"/>
  <c r="R29" i="75"/>
  <c r="Q29" i="75"/>
  <c r="P29" i="75"/>
  <c r="O29" i="75"/>
  <c r="N29" i="75"/>
  <c r="M29" i="75"/>
  <c r="L29" i="75"/>
  <c r="K29" i="75"/>
  <c r="J29" i="75"/>
  <c r="I29" i="75"/>
  <c r="H29" i="75"/>
  <c r="G29" i="75"/>
  <c r="U28" i="75"/>
  <c r="T28" i="75"/>
  <c r="U27" i="75"/>
  <c r="T27" i="75"/>
  <c r="AK26" i="75"/>
  <c r="AJ26" i="75"/>
  <c r="AI26" i="75"/>
  <c r="AH26" i="75"/>
  <c r="AG26" i="75"/>
  <c r="AF26" i="75"/>
  <c r="AE26" i="75"/>
  <c r="AD26" i="75"/>
  <c r="AC26" i="75"/>
  <c r="AB26" i="75"/>
  <c r="AA26" i="75"/>
  <c r="Z26" i="75"/>
  <c r="Y26" i="75"/>
  <c r="S26" i="75"/>
  <c r="R26" i="75"/>
  <c r="Q26" i="75"/>
  <c r="P26" i="75"/>
  <c r="O26" i="75"/>
  <c r="N26" i="75"/>
  <c r="M26" i="75"/>
  <c r="L26" i="75"/>
  <c r="K26" i="75"/>
  <c r="J26" i="75"/>
  <c r="I26" i="75"/>
  <c r="H26" i="75"/>
  <c r="G26" i="75"/>
  <c r="AM25" i="75"/>
  <c r="AL25" i="75"/>
  <c r="U25" i="75"/>
  <c r="T25" i="75"/>
  <c r="AM24" i="75"/>
  <c r="AL24" i="75"/>
  <c r="U24" i="75"/>
  <c r="T24" i="75"/>
  <c r="AK23" i="75"/>
  <c r="AJ23" i="75"/>
  <c r="AI23" i="75"/>
  <c r="AH23" i="75"/>
  <c r="AG23" i="75"/>
  <c r="AF23" i="75"/>
  <c r="AE23" i="75"/>
  <c r="AD23" i="75"/>
  <c r="AC23" i="75"/>
  <c r="AB23" i="75"/>
  <c r="AA23" i="75"/>
  <c r="Z23" i="75"/>
  <c r="Y23" i="75"/>
  <c r="S23" i="75"/>
  <c r="R23" i="75"/>
  <c r="Q23" i="75"/>
  <c r="P23" i="75"/>
  <c r="O23" i="75"/>
  <c r="N23" i="75"/>
  <c r="M23" i="75"/>
  <c r="L23" i="75"/>
  <c r="K23" i="75"/>
  <c r="J23" i="75"/>
  <c r="I23" i="75"/>
  <c r="H23" i="75"/>
  <c r="G23" i="75"/>
  <c r="AM22" i="75"/>
  <c r="AL22" i="75"/>
  <c r="U22" i="75"/>
  <c r="T22" i="75"/>
  <c r="AM21" i="75"/>
  <c r="AL21" i="75"/>
  <c r="U21" i="75"/>
  <c r="T21" i="75"/>
  <c r="AK20" i="75"/>
  <c r="AJ20" i="75"/>
  <c r="AI20" i="75"/>
  <c r="AH20" i="75"/>
  <c r="AG20" i="75"/>
  <c r="AF20" i="75"/>
  <c r="AE20" i="75"/>
  <c r="AD20" i="75"/>
  <c r="S20" i="75"/>
  <c r="R20" i="75"/>
  <c r="Q20" i="75"/>
  <c r="P20" i="75"/>
  <c r="O20" i="75"/>
  <c r="N20" i="75"/>
  <c r="M20" i="75"/>
  <c r="L20" i="75"/>
  <c r="K20" i="75"/>
  <c r="J20" i="75"/>
  <c r="I20" i="75"/>
  <c r="H20" i="75"/>
  <c r="G20" i="75"/>
  <c r="AM19" i="75"/>
  <c r="U19" i="75"/>
  <c r="T19" i="75"/>
  <c r="AM18" i="75"/>
  <c r="U18" i="75"/>
  <c r="T18" i="75"/>
  <c r="AK17" i="75"/>
  <c r="AJ17" i="75"/>
  <c r="AI17" i="75"/>
  <c r="AH17" i="75"/>
  <c r="AG17" i="75"/>
  <c r="AF17" i="75"/>
  <c r="AE17" i="75"/>
  <c r="AD17" i="75"/>
  <c r="AC17" i="75"/>
  <c r="AB17" i="75"/>
  <c r="AA17" i="75"/>
  <c r="Z17" i="75"/>
  <c r="Y17" i="75"/>
  <c r="S17" i="75"/>
  <c r="R17" i="75"/>
  <c r="Q17" i="75"/>
  <c r="P17" i="75"/>
  <c r="O17" i="75"/>
  <c r="N17" i="75"/>
  <c r="M17" i="75"/>
  <c r="L17" i="75"/>
  <c r="K17" i="75"/>
  <c r="J17" i="75"/>
  <c r="I17" i="75"/>
  <c r="H17" i="75"/>
  <c r="G17" i="75"/>
  <c r="AM16" i="75"/>
  <c r="AL16" i="75"/>
  <c r="U16" i="75"/>
  <c r="T16" i="75"/>
  <c r="AM15" i="75"/>
  <c r="AL15" i="75"/>
  <c r="U15" i="75"/>
  <c r="T15" i="75"/>
  <c r="AK14" i="75"/>
  <c r="AJ14" i="75"/>
  <c r="AI14" i="75"/>
  <c r="AH14" i="75"/>
  <c r="AG14" i="75"/>
  <c r="AF14" i="75"/>
  <c r="AE14" i="75"/>
  <c r="AD14" i="75"/>
  <c r="S14" i="75"/>
  <c r="R14" i="75"/>
  <c r="Q14" i="75"/>
  <c r="P14" i="75"/>
  <c r="O14" i="75"/>
  <c r="N14" i="75"/>
  <c r="M14" i="75"/>
  <c r="L14" i="75"/>
  <c r="AM13" i="75"/>
  <c r="U13" i="75"/>
  <c r="AM12" i="75"/>
  <c r="U12" i="75"/>
  <c r="AK11" i="75"/>
  <c r="AJ11" i="75"/>
  <c r="AI11" i="75"/>
  <c r="AH11" i="75"/>
  <c r="AG11" i="75"/>
  <c r="AF11" i="75"/>
  <c r="AE11" i="75"/>
  <c r="AD11" i="75"/>
  <c r="AC11" i="75"/>
  <c r="AB11" i="75"/>
  <c r="AA11" i="75"/>
  <c r="Z11" i="75"/>
  <c r="Y11" i="75"/>
  <c r="S11" i="75"/>
  <c r="R11" i="75"/>
  <c r="Q11" i="75"/>
  <c r="P11" i="75"/>
  <c r="O11" i="75"/>
  <c r="N11" i="75"/>
  <c r="M11" i="75"/>
  <c r="L11" i="75"/>
  <c r="K11" i="75"/>
  <c r="J11" i="75"/>
  <c r="I11" i="75"/>
  <c r="H11" i="75"/>
  <c r="G11" i="75"/>
  <c r="AM10" i="75"/>
  <c r="AL10" i="75"/>
  <c r="U10" i="75"/>
  <c r="T10" i="75"/>
  <c r="AM9" i="75"/>
  <c r="AL9" i="75"/>
  <c r="U9" i="75"/>
  <c r="T9" i="75"/>
  <c r="A1" i="75"/>
  <c r="AL108" i="74"/>
  <c r="AM107" i="74"/>
  <c r="AL107" i="74"/>
  <c r="U107" i="74"/>
  <c r="AK104" i="74"/>
  <c r="AK108" i="74" s="1"/>
  <c r="AJ104" i="74"/>
  <c r="AJ108" i="74" s="1"/>
  <c r="AI104" i="74"/>
  <c r="AI108" i="74" s="1"/>
  <c r="AH104" i="74"/>
  <c r="AH108" i="74" s="1"/>
  <c r="AG104" i="74"/>
  <c r="AG108" i="74" s="1"/>
  <c r="AF104" i="74"/>
  <c r="AF105" i="74" s="1"/>
  <c r="AE104" i="74"/>
  <c r="AE108" i="74" s="1"/>
  <c r="AD104" i="74"/>
  <c r="S104" i="74"/>
  <c r="R104" i="74"/>
  <c r="R108" i="74" s="1"/>
  <c r="Q104" i="74"/>
  <c r="Q105" i="74" s="1"/>
  <c r="P104" i="74"/>
  <c r="P108" i="74" s="1"/>
  <c r="O104" i="74"/>
  <c r="O108" i="74" s="1"/>
  <c r="N104" i="74"/>
  <c r="N105" i="74" s="1"/>
  <c r="M104" i="74"/>
  <c r="M108" i="74" s="1"/>
  <c r="L104" i="74"/>
  <c r="L108" i="74" s="1"/>
  <c r="AM103" i="74"/>
  <c r="U103" i="74"/>
  <c r="AM102" i="74"/>
  <c r="U102" i="74"/>
  <c r="AM101" i="74"/>
  <c r="U101" i="74"/>
  <c r="AM100" i="74"/>
  <c r="U100" i="74"/>
  <c r="AM99" i="74"/>
  <c r="U99" i="74"/>
  <c r="AM98" i="74"/>
  <c r="U98" i="74"/>
  <c r="AM97" i="74"/>
  <c r="U97" i="74"/>
  <c r="AM96" i="74"/>
  <c r="U96" i="74"/>
  <c r="AM95" i="74"/>
  <c r="U95" i="74"/>
  <c r="AM94" i="74"/>
  <c r="U94" i="74"/>
  <c r="AM93" i="74"/>
  <c r="U93" i="74"/>
  <c r="AM92" i="74"/>
  <c r="U92" i="74"/>
  <c r="AM91" i="74"/>
  <c r="U91" i="74"/>
  <c r="AM90" i="74"/>
  <c r="U90" i="74"/>
  <c r="AM89" i="74"/>
  <c r="U89" i="74"/>
  <c r="AM88" i="74"/>
  <c r="U88" i="74"/>
  <c r="AM87" i="74"/>
  <c r="U87" i="74"/>
  <c r="AM86" i="74"/>
  <c r="U86" i="74"/>
  <c r="AM85" i="74"/>
  <c r="U85" i="74"/>
  <c r="AK77" i="74"/>
  <c r="AJ77" i="74"/>
  <c r="AI77" i="74"/>
  <c r="AH77" i="74"/>
  <c r="AG77" i="74"/>
  <c r="AF77" i="74"/>
  <c r="AE77" i="74"/>
  <c r="AD77" i="74"/>
  <c r="S77" i="74"/>
  <c r="R77" i="74"/>
  <c r="Q77" i="74"/>
  <c r="P77" i="74"/>
  <c r="O77" i="74"/>
  <c r="N77" i="74"/>
  <c r="M77" i="74"/>
  <c r="L77" i="74"/>
  <c r="AM76" i="74"/>
  <c r="U76" i="74"/>
  <c r="AM75" i="74"/>
  <c r="U75" i="74"/>
  <c r="AK74" i="74"/>
  <c r="AJ74" i="74"/>
  <c r="AI74" i="74"/>
  <c r="AH74" i="74"/>
  <c r="AG74" i="74"/>
  <c r="AF74" i="74"/>
  <c r="AE74" i="74"/>
  <c r="AD74" i="74"/>
  <c r="S74" i="74"/>
  <c r="R74" i="74"/>
  <c r="Q74" i="74"/>
  <c r="P74" i="74"/>
  <c r="O74" i="74"/>
  <c r="N74" i="74"/>
  <c r="M74" i="74"/>
  <c r="L74" i="74"/>
  <c r="AM73" i="74"/>
  <c r="U73" i="74"/>
  <c r="AM72" i="74"/>
  <c r="U72" i="74"/>
  <c r="AK67" i="74"/>
  <c r="AJ67" i="74"/>
  <c r="AI67" i="74"/>
  <c r="AH67" i="74"/>
  <c r="AG67" i="74"/>
  <c r="AF67" i="74"/>
  <c r="AE67" i="74"/>
  <c r="AD67" i="74"/>
  <c r="S67" i="74"/>
  <c r="S68" i="74" s="1"/>
  <c r="R67" i="74"/>
  <c r="R68" i="74" s="1"/>
  <c r="Q67" i="74"/>
  <c r="Q68" i="74" s="1"/>
  <c r="P67" i="74"/>
  <c r="P68" i="74" s="1"/>
  <c r="O67" i="74"/>
  <c r="O68" i="74" s="1"/>
  <c r="N67" i="74"/>
  <c r="N68" i="74" s="1"/>
  <c r="M67" i="74"/>
  <c r="M68" i="74" s="1"/>
  <c r="L67" i="74"/>
  <c r="L68" i="74" s="1"/>
  <c r="AM66" i="74"/>
  <c r="U66" i="74"/>
  <c r="AM65" i="74"/>
  <c r="U65" i="74"/>
  <c r="AM61" i="74"/>
  <c r="AM60" i="74"/>
  <c r="S56" i="74"/>
  <c r="R56" i="74"/>
  <c r="Q56" i="74"/>
  <c r="P56" i="74"/>
  <c r="O56" i="74"/>
  <c r="N56" i="74"/>
  <c r="M56" i="74"/>
  <c r="L56" i="74"/>
  <c r="K56" i="74"/>
  <c r="J56" i="74"/>
  <c r="I56" i="74"/>
  <c r="H56" i="74"/>
  <c r="G56" i="74"/>
  <c r="S55" i="74"/>
  <c r="R55" i="74"/>
  <c r="Q55" i="74"/>
  <c r="P55" i="74"/>
  <c r="O55" i="74"/>
  <c r="N55" i="74"/>
  <c r="M55" i="74"/>
  <c r="L55" i="74"/>
  <c r="K55" i="74"/>
  <c r="J55" i="74"/>
  <c r="I55" i="74"/>
  <c r="H55" i="74"/>
  <c r="G55" i="74"/>
  <c r="S51" i="74"/>
  <c r="R51" i="74"/>
  <c r="Q51" i="74"/>
  <c r="P51" i="74"/>
  <c r="O51" i="74"/>
  <c r="N51" i="74"/>
  <c r="M51" i="74"/>
  <c r="L51" i="74"/>
  <c r="K51" i="74"/>
  <c r="J51" i="74"/>
  <c r="I51" i="74"/>
  <c r="H51" i="74"/>
  <c r="G51" i="74"/>
  <c r="S50" i="74"/>
  <c r="R50" i="74"/>
  <c r="Q50" i="74"/>
  <c r="P50" i="74"/>
  <c r="O50" i="74"/>
  <c r="N50" i="74"/>
  <c r="M50" i="74"/>
  <c r="L50" i="74"/>
  <c r="K50" i="74"/>
  <c r="J50" i="74"/>
  <c r="I50" i="74"/>
  <c r="H50" i="74"/>
  <c r="G50" i="74"/>
  <c r="S46" i="74"/>
  <c r="R46" i="74"/>
  <c r="Q46" i="74"/>
  <c r="P46" i="74"/>
  <c r="O46" i="74"/>
  <c r="N46" i="74"/>
  <c r="M46" i="74"/>
  <c r="L46" i="74"/>
  <c r="K46" i="74"/>
  <c r="J46" i="74"/>
  <c r="I46" i="74"/>
  <c r="H46" i="74"/>
  <c r="G46" i="74"/>
  <c r="U45" i="74"/>
  <c r="T45" i="74"/>
  <c r="U44" i="74"/>
  <c r="T44" i="74"/>
  <c r="U43" i="74"/>
  <c r="T43" i="74"/>
  <c r="S40" i="74"/>
  <c r="R40" i="74"/>
  <c r="Q40" i="74"/>
  <c r="P40" i="74"/>
  <c r="O40" i="74"/>
  <c r="N40" i="74"/>
  <c r="M40" i="74"/>
  <c r="L40" i="74"/>
  <c r="K40" i="74"/>
  <c r="J40" i="74"/>
  <c r="I40" i="74"/>
  <c r="H40" i="74"/>
  <c r="G40" i="74"/>
  <c r="U39" i="74"/>
  <c r="T39" i="74"/>
  <c r="U38" i="74"/>
  <c r="T38" i="74"/>
  <c r="U37" i="74"/>
  <c r="T37" i="74"/>
  <c r="S32" i="74"/>
  <c r="R32" i="74"/>
  <c r="Q32" i="74"/>
  <c r="P32" i="74"/>
  <c r="O32" i="74"/>
  <c r="N32" i="74"/>
  <c r="M32" i="74"/>
  <c r="L32" i="74"/>
  <c r="K32" i="74"/>
  <c r="J32" i="74"/>
  <c r="I32" i="74"/>
  <c r="H32" i="74"/>
  <c r="G32" i="74"/>
  <c r="U31" i="74"/>
  <c r="T31" i="74"/>
  <c r="U30" i="74"/>
  <c r="T30" i="74"/>
  <c r="S29" i="74"/>
  <c r="R29" i="74"/>
  <c r="Q29" i="74"/>
  <c r="P29" i="74"/>
  <c r="O29" i="74"/>
  <c r="N29" i="74"/>
  <c r="M29" i="74"/>
  <c r="L29" i="74"/>
  <c r="K29" i="74"/>
  <c r="J29" i="74"/>
  <c r="I29" i="74"/>
  <c r="H29" i="74"/>
  <c r="G29" i="74"/>
  <c r="U28" i="74"/>
  <c r="T28" i="74"/>
  <c r="U27" i="74"/>
  <c r="T27" i="74"/>
  <c r="AK26" i="74"/>
  <c r="AJ26" i="74"/>
  <c r="AI26" i="74"/>
  <c r="AH26" i="74"/>
  <c r="AG26" i="74"/>
  <c r="AF26" i="74"/>
  <c r="AE26" i="74"/>
  <c r="AD26" i="74"/>
  <c r="AC26" i="74"/>
  <c r="AB26" i="74"/>
  <c r="AA26" i="74"/>
  <c r="Z26" i="74"/>
  <c r="Y26" i="74"/>
  <c r="S26" i="74"/>
  <c r="R26" i="74"/>
  <c r="Q26" i="74"/>
  <c r="P26" i="74"/>
  <c r="O26" i="74"/>
  <c r="N26" i="74"/>
  <c r="M26" i="74"/>
  <c r="L26" i="74"/>
  <c r="K26" i="74"/>
  <c r="J26" i="74"/>
  <c r="I26" i="74"/>
  <c r="H26" i="74"/>
  <c r="G26" i="74"/>
  <c r="AM25" i="74"/>
  <c r="AL25" i="74"/>
  <c r="U25" i="74"/>
  <c r="T25" i="74"/>
  <c r="AM24" i="74"/>
  <c r="AL24" i="74"/>
  <c r="U24" i="74"/>
  <c r="T24" i="74"/>
  <c r="AK23" i="74"/>
  <c r="AJ23" i="74"/>
  <c r="AI23" i="74"/>
  <c r="AH23" i="74"/>
  <c r="AG23" i="74"/>
  <c r="AF23" i="74"/>
  <c r="AE23" i="74"/>
  <c r="AD23" i="74"/>
  <c r="AC23" i="74"/>
  <c r="AB23" i="74"/>
  <c r="AA23" i="74"/>
  <c r="Z23" i="74"/>
  <c r="Y23" i="74"/>
  <c r="S23" i="74"/>
  <c r="R23" i="74"/>
  <c r="Q23" i="74"/>
  <c r="P23" i="74"/>
  <c r="O23" i="74"/>
  <c r="N23" i="74"/>
  <c r="M23" i="74"/>
  <c r="L23" i="74"/>
  <c r="K23" i="74"/>
  <c r="J23" i="74"/>
  <c r="I23" i="74"/>
  <c r="H23" i="74"/>
  <c r="G23" i="74"/>
  <c r="AM22" i="74"/>
  <c r="AL22" i="74"/>
  <c r="U22" i="74"/>
  <c r="T22" i="74"/>
  <c r="AM21" i="74"/>
  <c r="AL21" i="74"/>
  <c r="U21" i="74"/>
  <c r="T21" i="74"/>
  <c r="AK20" i="74"/>
  <c r="AJ20" i="74"/>
  <c r="AI20" i="74"/>
  <c r="AH20" i="74"/>
  <c r="AG20" i="74"/>
  <c r="AF20" i="74"/>
  <c r="AE20" i="74"/>
  <c r="AD20" i="74"/>
  <c r="S20" i="74"/>
  <c r="R20" i="74"/>
  <c r="Q20" i="74"/>
  <c r="P20" i="74"/>
  <c r="O20" i="74"/>
  <c r="N20" i="74"/>
  <c r="M20" i="74"/>
  <c r="L20" i="74"/>
  <c r="K20" i="74"/>
  <c r="J20" i="74"/>
  <c r="I20" i="74"/>
  <c r="H20" i="74"/>
  <c r="G20" i="74"/>
  <c r="AM19" i="74"/>
  <c r="U19" i="74"/>
  <c r="T19" i="74"/>
  <c r="AM18" i="74"/>
  <c r="U18" i="74"/>
  <c r="T18" i="74"/>
  <c r="AK17" i="74"/>
  <c r="AJ17" i="74"/>
  <c r="AI17" i="74"/>
  <c r="AH17" i="74"/>
  <c r="AG17" i="74"/>
  <c r="AF17" i="74"/>
  <c r="AE17" i="74"/>
  <c r="AD17" i="74"/>
  <c r="AC17" i="74"/>
  <c r="AB17" i="74"/>
  <c r="AA17" i="74"/>
  <c r="Z17" i="74"/>
  <c r="Y17" i="74"/>
  <c r="S17" i="74"/>
  <c r="R17" i="74"/>
  <c r="Q17" i="74"/>
  <c r="P17" i="74"/>
  <c r="O17" i="74"/>
  <c r="N17" i="74"/>
  <c r="M17" i="74"/>
  <c r="L17" i="74"/>
  <c r="K17" i="74"/>
  <c r="J17" i="74"/>
  <c r="I17" i="74"/>
  <c r="H17" i="74"/>
  <c r="G17" i="74"/>
  <c r="AM16" i="74"/>
  <c r="AL16" i="74"/>
  <c r="U16" i="74"/>
  <c r="T16" i="74"/>
  <c r="AM15" i="74"/>
  <c r="AL15" i="74"/>
  <c r="U15" i="74"/>
  <c r="T15" i="74"/>
  <c r="AK14" i="74"/>
  <c r="AJ14" i="74"/>
  <c r="AI14" i="74"/>
  <c r="AH14" i="74"/>
  <c r="AG14" i="74"/>
  <c r="AF14" i="74"/>
  <c r="AE14" i="74"/>
  <c r="AD14" i="74"/>
  <c r="S14" i="74"/>
  <c r="R14" i="74"/>
  <c r="Q14" i="74"/>
  <c r="P14" i="74"/>
  <c r="O14" i="74"/>
  <c r="N14" i="74"/>
  <c r="M14" i="74"/>
  <c r="L14" i="74"/>
  <c r="AM13" i="74"/>
  <c r="U13" i="74"/>
  <c r="AM12" i="74"/>
  <c r="U12" i="74"/>
  <c r="AK11" i="74"/>
  <c r="AJ11" i="74"/>
  <c r="AI11" i="74"/>
  <c r="AH11" i="74"/>
  <c r="AG11" i="74"/>
  <c r="AF11" i="74"/>
  <c r="AE11" i="74"/>
  <c r="AD11" i="74"/>
  <c r="AC11" i="74"/>
  <c r="AB11" i="74"/>
  <c r="AA11" i="74"/>
  <c r="Z11" i="74"/>
  <c r="Y11" i="74"/>
  <c r="S11" i="74"/>
  <c r="R11" i="74"/>
  <c r="Q11" i="74"/>
  <c r="P11" i="74"/>
  <c r="O11" i="74"/>
  <c r="N11" i="74"/>
  <c r="M11" i="74"/>
  <c r="L11" i="74"/>
  <c r="K11" i="74"/>
  <c r="J11" i="74"/>
  <c r="I11" i="74"/>
  <c r="H11" i="74"/>
  <c r="G11" i="74"/>
  <c r="AM10" i="74"/>
  <c r="AL10" i="74"/>
  <c r="U10" i="74"/>
  <c r="T10" i="74"/>
  <c r="AM9" i="74"/>
  <c r="AL9" i="74"/>
  <c r="U9" i="74"/>
  <c r="T9" i="74"/>
  <c r="A1" i="74"/>
  <c r="H111" i="100" l="1"/>
  <c r="H81" i="100"/>
  <c r="H85" i="100"/>
  <c r="H114" i="100"/>
  <c r="H119" i="100"/>
  <c r="H83" i="100"/>
  <c r="H82" i="100"/>
  <c r="H79" i="100"/>
  <c r="H125" i="100"/>
  <c r="H124" i="100"/>
  <c r="H112" i="100"/>
  <c r="H113" i="100"/>
  <c r="H80" i="100"/>
  <c r="H110" i="100"/>
  <c r="H84" i="100"/>
  <c r="H115" i="100"/>
  <c r="H108" i="100"/>
  <c r="H109" i="100"/>
  <c r="H136" i="100"/>
  <c r="H139" i="100" s="1"/>
  <c r="H121" i="100"/>
  <c r="H118" i="100"/>
  <c r="H123" i="100"/>
  <c r="L52" i="75"/>
  <c r="R57" i="77"/>
  <c r="L52" i="77"/>
  <c r="M52" i="75"/>
  <c r="M57" i="77"/>
  <c r="R52" i="78"/>
  <c r="P57" i="78"/>
  <c r="Q52" i="74"/>
  <c r="AF78" i="74"/>
  <c r="AD105" i="77"/>
  <c r="L57" i="74"/>
  <c r="Q57" i="78"/>
  <c r="I57" i="75"/>
  <c r="I52" i="78"/>
  <c r="I57" i="74"/>
  <c r="G52" i="76"/>
  <c r="S52" i="76"/>
  <c r="S53" i="76" s="1"/>
  <c r="Q57" i="76"/>
  <c r="K52" i="77"/>
  <c r="H57" i="77"/>
  <c r="K57" i="78"/>
  <c r="Q52" i="79"/>
  <c r="AK78" i="79"/>
  <c r="AE78" i="77"/>
  <c r="AE80" i="77" s="1"/>
  <c r="AL23" i="76"/>
  <c r="R57" i="76"/>
  <c r="P78" i="75"/>
  <c r="P79" i="75" s="1"/>
  <c r="G52" i="79"/>
  <c r="N57" i="74"/>
  <c r="Q52" i="78"/>
  <c r="P52" i="78"/>
  <c r="N57" i="78"/>
  <c r="I52" i="79"/>
  <c r="G57" i="79"/>
  <c r="S57" i="79"/>
  <c r="N105" i="75"/>
  <c r="N78" i="76"/>
  <c r="N79" i="76" s="1"/>
  <c r="M52" i="79"/>
  <c r="K57" i="79"/>
  <c r="R52" i="76"/>
  <c r="J52" i="77"/>
  <c r="N57" i="75"/>
  <c r="Q52" i="76"/>
  <c r="O57" i="76"/>
  <c r="H52" i="77"/>
  <c r="Q57" i="77"/>
  <c r="H57" i="74"/>
  <c r="R57" i="75"/>
  <c r="R105" i="75"/>
  <c r="I52" i="76"/>
  <c r="S57" i="76"/>
  <c r="N52" i="78"/>
  <c r="P57" i="79"/>
  <c r="AE105" i="74"/>
  <c r="AG78" i="77"/>
  <c r="AG81" i="77" s="1"/>
  <c r="AH110" i="74"/>
  <c r="L52" i="74"/>
  <c r="J57" i="74"/>
  <c r="AG78" i="74"/>
  <c r="M52" i="77"/>
  <c r="AG78" i="79"/>
  <c r="AG81" i="79" s="1"/>
  <c r="AD105" i="79"/>
  <c r="AF78" i="75"/>
  <c r="AF81" i="75" s="1"/>
  <c r="U77" i="79"/>
  <c r="AJ105" i="79"/>
  <c r="P108" i="75"/>
  <c r="P110" i="75" s="1"/>
  <c r="L57" i="77"/>
  <c r="R78" i="77"/>
  <c r="R79" i="77" s="1"/>
  <c r="AE78" i="78"/>
  <c r="AE81" i="78" s="1"/>
  <c r="AK105" i="79"/>
  <c r="O52" i="74"/>
  <c r="M57" i="74"/>
  <c r="AL17" i="78"/>
  <c r="H52" i="78"/>
  <c r="R57" i="78"/>
  <c r="L105" i="77"/>
  <c r="N108" i="74"/>
  <c r="N110" i="74" s="1"/>
  <c r="AI105" i="75"/>
  <c r="N105" i="77"/>
  <c r="O34" i="78"/>
  <c r="O48" i="78" s="1"/>
  <c r="I34" i="78"/>
  <c r="I48" i="78" s="1"/>
  <c r="AL23" i="78"/>
  <c r="P34" i="76"/>
  <c r="U32" i="76"/>
  <c r="T55" i="76"/>
  <c r="U32" i="78"/>
  <c r="U51" i="79"/>
  <c r="AM67" i="79"/>
  <c r="U23" i="76"/>
  <c r="T40" i="75"/>
  <c r="AG110" i="74"/>
  <c r="N52" i="75"/>
  <c r="K57" i="75"/>
  <c r="AH105" i="77"/>
  <c r="H57" i="78"/>
  <c r="K52" i="76"/>
  <c r="L34" i="76"/>
  <c r="L48" i="76" s="1"/>
  <c r="AI110" i="74"/>
  <c r="P52" i="75"/>
  <c r="M108" i="75"/>
  <c r="M110" i="75" s="1"/>
  <c r="Q78" i="77"/>
  <c r="Q79" i="77" s="1"/>
  <c r="J57" i="78"/>
  <c r="T40" i="74"/>
  <c r="O57" i="75"/>
  <c r="Q52" i="77"/>
  <c r="N57" i="77"/>
  <c r="S78" i="77"/>
  <c r="S79" i="77" s="1"/>
  <c r="U67" i="77"/>
  <c r="R34" i="74"/>
  <c r="R48" i="74" s="1"/>
  <c r="M52" i="74"/>
  <c r="AM67" i="74"/>
  <c r="AJ105" i="74"/>
  <c r="I34" i="75"/>
  <c r="I48" i="75" s="1"/>
  <c r="P57" i="75"/>
  <c r="P52" i="76"/>
  <c r="P53" i="76" s="1"/>
  <c r="O52" i="76"/>
  <c r="N57" i="76"/>
  <c r="T46" i="77"/>
  <c r="G52" i="77"/>
  <c r="S52" i="77"/>
  <c r="Q78" i="76"/>
  <c r="Q79" i="76" s="1"/>
  <c r="AJ78" i="77"/>
  <c r="AJ80" i="77" s="1"/>
  <c r="AM74" i="79"/>
  <c r="AM17" i="74"/>
  <c r="O52" i="79"/>
  <c r="AE78" i="74"/>
  <c r="AE80" i="74" s="1"/>
  <c r="M105" i="74"/>
  <c r="S78" i="75"/>
  <c r="S79" i="75" s="1"/>
  <c r="H52" i="76"/>
  <c r="S78" i="76"/>
  <c r="S79" i="76" s="1"/>
  <c r="O34" i="77"/>
  <c r="O48" i="77" s="1"/>
  <c r="U32" i="77"/>
  <c r="P78" i="77"/>
  <c r="P79" i="77" s="1"/>
  <c r="R78" i="78"/>
  <c r="R79" i="78" s="1"/>
  <c r="AK110" i="78"/>
  <c r="AM11" i="74"/>
  <c r="O57" i="74"/>
  <c r="AF81" i="74"/>
  <c r="AF80" i="74"/>
  <c r="R110" i="74"/>
  <c r="J34" i="75"/>
  <c r="J48" i="75" s="1"/>
  <c r="O52" i="75"/>
  <c r="AM74" i="75"/>
  <c r="U77" i="75"/>
  <c r="AH108" i="75"/>
  <c r="AH110" i="75" s="1"/>
  <c r="G34" i="76"/>
  <c r="G48" i="76" s="1"/>
  <c r="S34" i="76"/>
  <c r="S48" i="76" s="1"/>
  <c r="AM17" i="76"/>
  <c r="H57" i="76"/>
  <c r="T56" i="76"/>
  <c r="Q34" i="77"/>
  <c r="Q48" i="77" s="1"/>
  <c r="T29" i="78"/>
  <c r="K52" i="78"/>
  <c r="M105" i="78"/>
  <c r="AL26" i="79"/>
  <c r="R52" i="79"/>
  <c r="U55" i="79"/>
  <c r="U56" i="79"/>
  <c r="O110" i="75"/>
  <c r="T29" i="77"/>
  <c r="Q108" i="77"/>
  <c r="Q110" i="77" s="1"/>
  <c r="Q110" i="78"/>
  <c r="AG105" i="78"/>
  <c r="S52" i="79"/>
  <c r="N57" i="79"/>
  <c r="AH78" i="79"/>
  <c r="AH81" i="79" s="1"/>
  <c r="AE110" i="79"/>
  <c r="N110" i="77"/>
  <c r="AF108" i="77"/>
  <c r="AF110" i="77" s="1"/>
  <c r="AI105" i="78"/>
  <c r="O34" i="79"/>
  <c r="O48" i="79" s="1"/>
  <c r="M78" i="79"/>
  <c r="M79" i="79" s="1"/>
  <c r="AI110" i="78"/>
  <c r="U40" i="74"/>
  <c r="L105" i="74"/>
  <c r="R78" i="75"/>
  <c r="R79" i="75" s="1"/>
  <c r="T23" i="77"/>
  <c r="K34" i="79"/>
  <c r="K48" i="79" s="1"/>
  <c r="O105" i="74"/>
  <c r="U26" i="77"/>
  <c r="T23" i="74"/>
  <c r="AD78" i="74"/>
  <c r="AD80" i="74" s="1"/>
  <c r="I57" i="76"/>
  <c r="AM17" i="77"/>
  <c r="T40" i="77"/>
  <c r="O34" i="74"/>
  <c r="O48" i="74" s="1"/>
  <c r="O58" i="74" s="1"/>
  <c r="U32" i="74"/>
  <c r="I52" i="74"/>
  <c r="T51" i="74"/>
  <c r="R57" i="74"/>
  <c r="AI78" i="74"/>
  <c r="AI80" i="74" s="1"/>
  <c r="AH78" i="74"/>
  <c r="AH81" i="74" s="1"/>
  <c r="AG105" i="74"/>
  <c r="T46" i="75"/>
  <c r="AG78" i="75"/>
  <c r="AG80" i="75" s="1"/>
  <c r="O78" i="75"/>
  <c r="O79" i="75" s="1"/>
  <c r="Q110" i="75"/>
  <c r="U51" i="76"/>
  <c r="AK78" i="76"/>
  <c r="AK81" i="76" s="1"/>
  <c r="AF108" i="76"/>
  <c r="AF110" i="76" s="1"/>
  <c r="T11" i="77"/>
  <c r="J57" i="77"/>
  <c r="AD78" i="77"/>
  <c r="AD81" i="77" s="1"/>
  <c r="M52" i="78"/>
  <c r="AF78" i="78"/>
  <c r="AF81" i="78" s="1"/>
  <c r="AK105" i="78"/>
  <c r="T51" i="79"/>
  <c r="Q108" i="79"/>
  <c r="Q110" i="79" s="1"/>
  <c r="AI110" i="75"/>
  <c r="AG81" i="74"/>
  <c r="AG80" i="74"/>
  <c r="AI78" i="75"/>
  <c r="AI81" i="75" s="1"/>
  <c r="AK108" i="75"/>
  <c r="AK110" i="75" s="1"/>
  <c r="T40" i="76"/>
  <c r="AM26" i="77"/>
  <c r="Q34" i="74"/>
  <c r="Q48" i="74" s="1"/>
  <c r="J52" i="74"/>
  <c r="G57" i="74"/>
  <c r="N78" i="74"/>
  <c r="N79" i="74" s="1"/>
  <c r="AJ78" i="74"/>
  <c r="AJ80" i="74" s="1"/>
  <c r="AH105" i="74"/>
  <c r="H34" i="75"/>
  <c r="H48" i="75" s="1"/>
  <c r="G52" i="75"/>
  <c r="S52" i="75"/>
  <c r="L78" i="75"/>
  <c r="L81" i="75" s="1"/>
  <c r="AH78" i="75"/>
  <c r="AH80" i="75" s="1"/>
  <c r="R110" i="75"/>
  <c r="Q105" i="75"/>
  <c r="K34" i="76"/>
  <c r="K48" i="76" s="1"/>
  <c r="AM20" i="76"/>
  <c r="N52" i="76"/>
  <c r="U74" i="76"/>
  <c r="P78" i="76"/>
  <c r="P79" i="76" s="1"/>
  <c r="N52" i="77"/>
  <c r="J34" i="78"/>
  <c r="J48" i="78" s="1"/>
  <c r="O52" i="78"/>
  <c r="M57" i="78"/>
  <c r="AG78" i="78"/>
  <c r="AG81" i="78" s="1"/>
  <c r="J52" i="79"/>
  <c r="AK80" i="79"/>
  <c r="AK81" i="79"/>
  <c r="U104" i="79"/>
  <c r="R108" i="79"/>
  <c r="R110" i="79" s="1"/>
  <c r="O78" i="74"/>
  <c r="O79" i="74" s="1"/>
  <c r="AL17" i="75"/>
  <c r="K34" i="75"/>
  <c r="K48" i="75" s="1"/>
  <c r="Q57" i="75"/>
  <c r="M78" i="75"/>
  <c r="M79" i="75" s="1"/>
  <c r="U29" i="76"/>
  <c r="AI78" i="76"/>
  <c r="AI80" i="76" s="1"/>
  <c r="T20" i="77"/>
  <c r="AF78" i="77"/>
  <c r="AF80" i="77" s="1"/>
  <c r="AH78" i="78"/>
  <c r="AH81" i="78" s="1"/>
  <c r="AM26" i="79"/>
  <c r="T29" i="79"/>
  <c r="U29" i="79"/>
  <c r="P78" i="79"/>
  <c r="P79" i="79" s="1"/>
  <c r="K52" i="74"/>
  <c r="U32" i="75"/>
  <c r="N78" i="75"/>
  <c r="N79" i="75" s="1"/>
  <c r="AJ78" i="75"/>
  <c r="AJ80" i="75" s="1"/>
  <c r="AJ78" i="76"/>
  <c r="AJ81" i="76" s="1"/>
  <c r="R78" i="76"/>
  <c r="R79" i="76" s="1"/>
  <c r="M78" i="78"/>
  <c r="M79" i="78" s="1"/>
  <c r="AI78" i="78"/>
  <c r="AI81" i="78" s="1"/>
  <c r="G34" i="79"/>
  <c r="G48" i="79" s="1"/>
  <c r="S34" i="79"/>
  <c r="S48" i="79" s="1"/>
  <c r="S58" i="79" s="1"/>
  <c r="U23" i="79"/>
  <c r="T40" i="79"/>
  <c r="U50" i="79"/>
  <c r="Q78" i="79"/>
  <c r="Q79" i="79" s="1"/>
  <c r="AM77" i="79"/>
  <c r="G34" i="74"/>
  <c r="G48" i="74" s="1"/>
  <c r="AK78" i="75"/>
  <c r="AK81" i="75" s="1"/>
  <c r="O78" i="76"/>
  <c r="O79" i="76" s="1"/>
  <c r="U40" i="77"/>
  <c r="L78" i="77"/>
  <c r="L81" i="77" s="1"/>
  <c r="N78" i="78"/>
  <c r="N79" i="78" s="1"/>
  <c r="AJ78" i="78"/>
  <c r="AJ80" i="78" s="1"/>
  <c r="R78" i="79"/>
  <c r="R79" i="79" s="1"/>
  <c r="AF78" i="79"/>
  <c r="AF81" i="79" s="1"/>
  <c r="AL11" i="74"/>
  <c r="N52" i="74"/>
  <c r="K57" i="74"/>
  <c r="U67" i="74"/>
  <c r="K52" i="75"/>
  <c r="H57" i="75"/>
  <c r="G57" i="75"/>
  <c r="P81" i="75"/>
  <c r="P80" i="75"/>
  <c r="AM23" i="76"/>
  <c r="AM11" i="77"/>
  <c r="O57" i="77"/>
  <c r="M78" i="77"/>
  <c r="M79" i="77" s="1"/>
  <c r="AI78" i="77"/>
  <c r="AI81" i="77" s="1"/>
  <c r="G52" i="78"/>
  <c r="S52" i="78"/>
  <c r="O78" i="78"/>
  <c r="O79" i="78" s="1"/>
  <c r="N52" i="79"/>
  <c r="I57" i="79"/>
  <c r="S78" i="79"/>
  <c r="S79" i="79" s="1"/>
  <c r="P34" i="74"/>
  <c r="P48" i="74" s="1"/>
  <c r="AL23" i="75"/>
  <c r="P34" i="78"/>
  <c r="P48" i="78" s="1"/>
  <c r="P58" i="78" s="1"/>
  <c r="U32" i="79"/>
  <c r="T11" i="74"/>
  <c r="U17" i="74"/>
  <c r="U26" i="74"/>
  <c r="P52" i="74"/>
  <c r="T55" i="74"/>
  <c r="U77" i="74"/>
  <c r="AI105" i="74"/>
  <c r="J57" i="75"/>
  <c r="R34" i="76"/>
  <c r="R48" i="76" s="1"/>
  <c r="R58" i="76" s="1"/>
  <c r="U17" i="76"/>
  <c r="J34" i="76"/>
  <c r="J48" i="76" s="1"/>
  <c r="T46" i="76"/>
  <c r="G57" i="76"/>
  <c r="U67" i="76"/>
  <c r="S108" i="76"/>
  <c r="S110" i="76" s="1"/>
  <c r="U17" i="77"/>
  <c r="R52" i="77"/>
  <c r="K57" i="77"/>
  <c r="L68" i="77"/>
  <c r="O78" i="77"/>
  <c r="O79" i="77" s="1"/>
  <c r="AK78" i="77"/>
  <c r="AK81" i="77" s="1"/>
  <c r="AE105" i="77"/>
  <c r="AG108" i="77"/>
  <c r="AG110" i="77" s="1"/>
  <c r="U14" i="78"/>
  <c r="O110" i="78"/>
  <c r="U26" i="78"/>
  <c r="T46" i="78"/>
  <c r="U55" i="78"/>
  <c r="AK78" i="78"/>
  <c r="AK81" i="78" s="1"/>
  <c r="U104" i="78"/>
  <c r="L105" i="78"/>
  <c r="AL11" i="79"/>
  <c r="AM14" i="79"/>
  <c r="AM17" i="79"/>
  <c r="T20" i="79"/>
  <c r="AM23" i="79"/>
  <c r="U46" i="79"/>
  <c r="K52" i="79"/>
  <c r="O57" i="79"/>
  <c r="U74" i="79"/>
  <c r="Q52" i="75"/>
  <c r="AM67" i="76"/>
  <c r="U14" i="77"/>
  <c r="AE110" i="77"/>
  <c r="AI108" i="77"/>
  <c r="AI110" i="77" s="1"/>
  <c r="U50" i="78"/>
  <c r="P78" i="78"/>
  <c r="P79" i="78" s="1"/>
  <c r="AM74" i="78"/>
  <c r="U77" i="78"/>
  <c r="AL23" i="77"/>
  <c r="T56" i="74"/>
  <c r="T29" i="75"/>
  <c r="J34" i="74"/>
  <c r="J48" i="74" s="1"/>
  <c r="S34" i="74"/>
  <c r="S48" i="74" s="1"/>
  <c r="U23" i="74"/>
  <c r="T29" i="74"/>
  <c r="R52" i="74"/>
  <c r="AM74" i="74"/>
  <c r="AJ110" i="74"/>
  <c r="AK105" i="74"/>
  <c r="T11" i="75"/>
  <c r="R34" i="75"/>
  <c r="R48" i="75" s="1"/>
  <c r="R58" i="75" s="1"/>
  <c r="AM17" i="75"/>
  <c r="H52" i="75"/>
  <c r="U50" i="75"/>
  <c r="U55" i="75"/>
  <c r="U104" i="75"/>
  <c r="AJ105" i="75"/>
  <c r="H34" i="76"/>
  <c r="H48" i="76" s="1"/>
  <c r="AL11" i="76"/>
  <c r="AM26" i="76"/>
  <c r="T29" i="76"/>
  <c r="T50" i="76"/>
  <c r="K57" i="76"/>
  <c r="J57" i="76"/>
  <c r="P110" i="76"/>
  <c r="P105" i="76"/>
  <c r="I34" i="77"/>
  <c r="I48" i="77" s="1"/>
  <c r="AL11" i="77"/>
  <c r="S34" i="77"/>
  <c r="S48" i="77" s="1"/>
  <c r="U23" i="77"/>
  <c r="N34" i="77"/>
  <c r="N48" i="77" s="1"/>
  <c r="R34" i="78"/>
  <c r="R48" i="78" s="1"/>
  <c r="AM17" i="78"/>
  <c r="U23" i="78"/>
  <c r="AM26" i="78"/>
  <c r="T51" i="78"/>
  <c r="Q78" i="78"/>
  <c r="Q79" i="78" s="1"/>
  <c r="AM77" i="78"/>
  <c r="R110" i="78"/>
  <c r="N105" i="78"/>
  <c r="AE78" i="79"/>
  <c r="AE81" i="79" s="1"/>
  <c r="M110" i="74"/>
  <c r="AF108" i="74"/>
  <c r="AF110" i="74" s="1"/>
  <c r="I34" i="76"/>
  <c r="I48" i="76" s="1"/>
  <c r="P34" i="77"/>
  <c r="P48" i="77" s="1"/>
  <c r="U14" i="74"/>
  <c r="AM26" i="74"/>
  <c r="AM23" i="74"/>
  <c r="G52" i="74"/>
  <c r="S52" i="74"/>
  <c r="AM77" i="74"/>
  <c r="O110" i="74"/>
  <c r="AK110" i="74"/>
  <c r="S34" i="75"/>
  <c r="S48" i="75" s="1"/>
  <c r="I52" i="75"/>
  <c r="T51" i="75"/>
  <c r="M57" i="75"/>
  <c r="AM14" i="76"/>
  <c r="T20" i="76"/>
  <c r="Q105" i="76"/>
  <c r="J34" i="77"/>
  <c r="J48" i="77" s="1"/>
  <c r="AM23" i="77"/>
  <c r="T51" i="77"/>
  <c r="T11" i="78"/>
  <c r="S34" i="78"/>
  <c r="S48" i="78" s="1"/>
  <c r="U17" i="78"/>
  <c r="AM23" i="78"/>
  <c r="J52" i="78"/>
  <c r="AM67" i="78"/>
  <c r="S110" i="78"/>
  <c r="O105" i="78"/>
  <c r="U11" i="79"/>
  <c r="Q57" i="79"/>
  <c r="AJ110" i="79"/>
  <c r="AL23" i="74"/>
  <c r="U74" i="77"/>
  <c r="U20" i="78"/>
  <c r="M78" i="74"/>
  <c r="M79" i="74" s="1"/>
  <c r="U74" i="74"/>
  <c r="L78" i="74"/>
  <c r="L81" i="74" s="1"/>
  <c r="P110" i="74"/>
  <c r="AL11" i="75"/>
  <c r="AM14" i="75"/>
  <c r="T20" i="75"/>
  <c r="U46" i="75"/>
  <c r="J52" i="75"/>
  <c r="N110" i="75"/>
  <c r="AJ110" i="75"/>
  <c r="J52" i="76"/>
  <c r="M57" i="76"/>
  <c r="U56" i="76"/>
  <c r="R110" i="76"/>
  <c r="R105" i="76"/>
  <c r="K34" i="77"/>
  <c r="K48" i="77" s="1"/>
  <c r="I52" i="77"/>
  <c r="P57" i="77"/>
  <c r="AM67" i="77"/>
  <c r="AH110" i="77"/>
  <c r="AJ105" i="77"/>
  <c r="AL11" i="78"/>
  <c r="AM14" i="78"/>
  <c r="O57" i="78"/>
  <c r="S78" i="78"/>
  <c r="S79" i="78" s="1"/>
  <c r="AM104" i="78"/>
  <c r="P105" i="78"/>
  <c r="P108" i="78"/>
  <c r="P110" i="78" s="1"/>
  <c r="U14" i="79"/>
  <c r="T17" i="79"/>
  <c r="T26" i="79"/>
  <c r="U26" i="79"/>
  <c r="R57" i="79"/>
  <c r="O110" i="79"/>
  <c r="AK110" i="79"/>
  <c r="AM20" i="75"/>
  <c r="AM77" i="75"/>
  <c r="U11" i="77"/>
  <c r="U46" i="77"/>
  <c r="U77" i="77"/>
  <c r="M110" i="77"/>
  <c r="T20" i="78"/>
  <c r="AM20" i="78"/>
  <c r="Q34" i="78"/>
  <c r="Q48" i="78" s="1"/>
  <c r="T40" i="78"/>
  <c r="Q105" i="78"/>
  <c r="N34" i="79"/>
  <c r="N48" i="79" s="1"/>
  <c r="M34" i="79"/>
  <c r="M48" i="79" s="1"/>
  <c r="U20" i="79"/>
  <c r="H34" i="79"/>
  <c r="H48" i="79" s="1"/>
  <c r="T32" i="79"/>
  <c r="T55" i="79"/>
  <c r="T56" i="79"/>
  <c r="U67" i="79"/>
  <c r="P110" i="79"/>
  <c r="O105" i="79"/>
  <c r="U56" i="74"/>
  <c r="R78" i="74"/>
  <c r="R79" i="74" s="1"/>
  <c r="AE78" i="75"/>
  <c r="AE81" i="75" s="1"/>
  <c r="AG78" i="76"/>
  <c r="AG81" i="76" s="1"/>
  <c r="AD105" i="76"/>
  <c r="M34" i="77"/>
  <c r="M48" i="77" s="1"/>
  <c r="M58" i="77" s="1"/>
  <c r="AM14" i="77"/>
  <c r="AM20" i="77"/>
  <c r="U29" i="77"/>
  <c r="U50" i="77"/>
  <c r="AJ110" i="77"/>
  <c r="K34" i="78"/>
  <c r="K48" i="78" s="1"/>
  <c r="U29" i="78"/>
  <c r="U46" i="78"/>
  <c r="AM11" i="79"/>
  <c r="AL17" i="79"/>
  <c r="T23" i="79"/>
  <c r="P52" i="79"/>
  <c r="N78" i="79"/>
  <c r="N79" i="79" s="1"/>
  <c r="AI78" i="79"/>
  <c r="AI80" i="79" s="1"/>
  <c r="P105" i="79"/>
  <c r="AF108" i="79"/>
  <c r="AF110" i="79" s="1"/>
  <c r="H52" i="74"/>
  <c r="AE110" i="74"/>
  <c r="T26" i="74"/>
  <c r="T32" i="74"/>
  <c r="U46" i="74"/>
  <c r="S78" i="74"/>
  <c r="S79" i="74" s="1"/>
  <c r="U11" i="75"/>
  <c r="T26" i="75"/>
  <c r="T32" i="75"/>
  <c r="U14" i="76"/>
  <c r="T17" i="76"/>
  <c r="M52" i="76"/>
  <c r="P57" i="76"/>
  <c r="AM74" i="76"/>
  <c r="U77" i="76"/>
  <c r="AH78" i="76"/>
  <c r="AH80" i="76" s="1"/>
  <c r="AE110" i="76"/>
  <c r="AE105" i="76"/>
  <c r="T32" i="77"/>
  <c r="G57" i="77"/>
  <c r="S57" i="77"/>
  <c r="O110" i="77"/>
  <c r="AK110" i="77"/>
  <c r="L34" i="78"/>
  <c r="L48" i="78" s="1"/>
  <c r="T26" i="78"/>
  <c r="T32" i="78"/>
  <c r="H34" i="78"/>
  <c r="H48" i="78" s="1"/>
  <c r="H58" i="78" s="1"/>
  <c r="L52" i="78"/>
  <c r="T55" i="78"/>
  <c r="S57" i="78"/>
  <c r="U67" i="78"/>
  <c r="AG110" i="78"/>
  <c r="AH105" i="78"/>
  <c r="AJ108" i="78"/>
  <c r="AJ110" i="78" s="1"/>
  <c r="P34" i="79"/>
  <c r="P48" i="79" s="1"/>
  <c r="I34" i="79"/>
  <c r="I48" i="79" s="1"/>
  <c r="AL23" i="79"/>
  <c r="U40" i="79"/>
  <c r="T46" i="79"/>
  <c r="J57" i="79"/>
  <c r="H57" i="79"/>
  <c r="O78" i="79"/>
  <c r="O79" i="79" s="1"/>
  <c r="AJ78" i="79"/>
  <c r="AJ81" i="79" s="1"/>
  <c r="T17" i="74"/>
  <c r="P57" i="74"/>
  <c r="AM104" i="74"/>
  <c r="Q108" i="74"/>
  <c r="Q110" i="74" s="1"/>
  <c r="M34" i="75"/>
  <c r="M48" i="75" s="1"/>
  <c r="AM11" i="75"/>
  <c r="U14" i="75"/>
  <c r="T17" i="75"/>
  <c r="U23" i="75"/>
  <c r="AL26" i="75"/>
  <c r="O105" i="75"/>
  <c r="M34" i="76"/>
  <c r="M48" i="76" s="1"/>
  <c r="M58" i="76" s="1"/>
  <c r="AL17" i="76"/>
  <c r="U26" i="76"/>
  <c r="T32" i="76"/>
  <c r="M78" i="76"/>
  <c r="M79" i="76" s="1"/>
  <c r="AK105" i="76"/>
  <c r="T17" i="77"/>
  <c r="T26" i="77"/>
  <c r="AL26" i="77"/>
  <c r="G34" i="77"/>
  <c r="G48" i="77" s="1"/>
  <c r="T56" i="77"/>
  <c r="AM77" i="77"/>
  <c r="P110" i="77"/>
  <c r="M34" i="78"/>
  <c r="M48" i="78" s="1"/>
  <c r="AM11" i="78"/>
  <c r="T56" i="78"/>
  <c r="U56" i="78"/>
  <c r="AH110" i="78"/>
  <c r="Q34" i="79"/>
  <c r="Q48" i="79" s="1"/>
  <c r="AM20" i="79"/>
  <c r="J34" i="79"/>
  <c r="J48" i="79" s="1"/>
  <c r="S110" i="79"/>
  <c r="AM14" i="74"/>
  <c r="AL17" i="74"/>
  <c r="U20" i="74"/>
  <c r="AL26" i="74"/>
  <c r="U51" i="74"/>
  <c r="Q57" i="74"/>
  <c r="Q58" i="74" s="1"/>
  <c r="U20" i="75"/>
  <c r="U40" i="75"/>
  <c r="S110" i="75"/>
  <c r="T26" i="76"/>
  <c r="AL26" i="76"/>
  <c r="AF78" i="76"/>
  <c r="AF81" i="76" s="1"/>
  <c r="AL17" i="77"/>
  <c r="U20" i="77"/>
  <c r="O52" i="77"/>
  <c r="U51" i="77"/>
  <c r="I57" i="77"/>
  <c r="AH78" i="77"/>
  <c r="AH81" i="77" s="1"/>
  <c r="M105" i="77"/>
  <c r="U11" i="78"/>
  <c r="T17" i="78"/>
  <c r="G34" i="78"/>
  <c r="G48" i="78" s="1"/>
  <c r="AL26" i="78"/>
  <c r="U40" i="78"/>
  <c r="I57" i="78"/>
  <c r="I58" i="78" s="1"/>
  <c r="L78" i="78"/>
  <c r="L79" i="78" s="1"/>
  <c r="M110" i="78"/>
  <c r="R34" i="79"/>
  <c r="R48" i="79" s="1"/>
  <c r="U17" i="79"/>
  <c r="T50" i="79"/>
  <c r="L57" i="79"/>
  <c r="S105" i="79"/>
  <c r="AD110" i="79"/>
  <c r="AD110" i="77"/>
  <c r="L110" i="78"/>
  <c r="L34" i="79"/>
  <c r="L48" i="79" s="1"/>
  <c r="L110" i="77"/>
  <c r="H34" i="77"/>
  <c r="T50" i="77"/>
  <c r="AM74" i="77"/>
  <c r="O105" i="77"/>
  <c r="AK105" i="77"/>
  <c r="G57" i="78"/>
  <c r="U74" i="78"/>
  <c r="R105" i="78"/>
  <c r="AF108" i="78"/>
  <c r="AF110" i="78" s="1"/>
  <c r="T11" i="79"/>
  <c r="H52" i="79"/>
  <c r="AE105" i="79"/>
  <c r="N108" i="79"/>
  <c r="N110" i="79" s="1"/>
  <c r="AI108" i="79"/>
  <c r="AI110" i="79" s="1"/>
  <c r="T50" i="78"/>
  <c r="N110" i="78"/>
  <c r="AG108" i="79"/>
  <c r="AG110" i="79" s="1"/>
  <c r="U55" i="77"/>
  <c r="T23" i="78"/>
  <c r="AH108" i="79"/>
  <c r="AH110" i="79" s="1"/>
  <c r="N78" i="77"/>
  <c r="N79" i="77" s="1"/>
  <c r="P105" i="77"/>
  <c r="U51" i="78"/>
  <c r="S105" i="78"/>
  <c r="L68" i="79"/>
  <c r="R34" i="77"/>
  <c r="R48" i="77" s="1"/>
  <c r="R58" i="77" s="1"/>
  <c r="AD108" i="78"/>
  <c r="U104" i="77"/>
  <c r="S108" i="77"/>
  <c r="S110" i="77" s="1"/>
  <c r="AE108" i="78"/>
  <c r="AE110" i="78" s="1"/>
  <c r="M108" i="79"/>
  <c r="M110" i="79" s="1"/>
  <c r="U56" i="77"/>
  <c r="AD105" i="78"/>
  <c r="AD78" i="79"/>
  <c r="AD81" i="79" s="1"/>
  <c r="AM104" i="79"/>
  <c r="T55" i="77"/>
  <c r="R108" i="77"/>
  <c r="R110" i="77" s="1"/>
  <c r="L108" i="79"/>
  <c r="N34" i="78"/>
  <c r="N48" i="78" s="1"/>
  <c r="M57" i="79"/>
  <c r="L105" i="79"/>
  <c r="L34" i="77"/>
  <c r="L48" i="77" s="1"/>
  <c r="L68" i="78"/>
  <c r="L52" i="79"/>
  <c r="L57" i="78"/>
  <c r="AD78" i="78"/>
  <c r="L78" i="79"/>
  <c r="L81" i="79" s="1"/>
  <c r="AM104" i="77"/>
  <c r="AD110" i="75"/>
  <c r="S105" i="74"/>
  <c r="S108" i="74"/>
  <c r="S110" i="74" s="1"/>
  <c r="P48" i="76"/>
  <c r="AM23" i="75"/>
  <c r="R52" i="75"/>
  <c r="T55" i="75"/>
  <c r="AM67" i="75"/>
  <c r="Q34" i="76"/>
  <c r="Q48" i="76" s="1"/>
  <c r="U40" i="76"/>
  <c r="M105" i="76"/>
  <c r="M108" i="76"/>
  <c r="M110" i="76" s="1"/>
  <c r="T50" i="75"/>
  <c r="T56" i="75"/>
  <c r="AE78" i="76"/>
  <c r="AE81" i="76" s="1"/>
  <c r="M34" i="74"/>
  <c r="M48" i="74" s="1"/>
  <c r="M58" i="74" s="1"/>
  <c r="AK78" i="74"/>
  <c r="AK81" i="74" s="1"/>
  <c r="AM11" i="76"/>
  <c r="AK110" i="76"/>
  <c r="AD110" i="76"/>
  <c r="I34" i="74"/>
  <c r="L110" i="74"/>
  <c r="U50" i="74"/>
  <c r="AM104" i="75"/>
  <c r="AD105" i="75"/>
  <c r="AH105" i="76"/>
  <c r="AH108" i="76"/>
  <c r="AH110" i="76" s="1"/>
  <c r="AE105" i="75"/>
  <c r="AE108" i="75"/>
  <c r="AE110" i="75" s="1"/>
  <c r="U11" i="74"/>
  <c r="L34" i="74"/>
  <c r="L48" i="74" s="1"/>
  <c r="U11" i="76"/>
  <c r="U46" i="76"/>
  <c r="T51" i="76"/>
  <c r="T46" i="74"/>
  <c r="T20" i="74"/>
  <c r="AM20" i="74"/>
  <c r="P78" i="74"/>
  <c r="P79" i="74" s="1"/>
  <c r="Q34" i="75"/>
  <c r="Q48" i="75" s="1"/>
  <c r="U26" i="75"/>
  <c r="U29" i="75"/>
  <c r="U51" i="75"/>
  <c r="U20" i="76"/>
  <c r="U55" i="76"/>
  <c r="S57" i="75"/>
  <c r="U56" i="75"/>
  <c r="U67" i="75"/>
  <c r="L68" i="75"/>
  <c r="AG105" i="76"/>
  <c r="AG108" i="76"/>
  <c r="AG110" i="76" s="1"/>
  <c r="U104" i="76"/>
  <c r="L105" i="76"/>
  <c r="L108" i="76"/>
  <c r="K34" i="74"/>
  <c r="K48" i="74" s="1"/>
  <c r="N34" i="75"/>
  <c r="N48" i="75" s="1"/>
  <c r="G34" i="75"/>
  <c r="G48" i="75" s="1"/>
  <c r="T23" i="75"/>
  <c r="O34" i="75"/>
  <c r="O48" i="75" s="1"/>
  <c r="N34" i="74"/>
  <c r="N48" i="74" s="1"/>
  <c r="P34" i="75"/>
  <c r="P48" i="75" s="1"/>
  <c r="U29" i="74"/>
  <c r="G58" i="74"/>
  <c r="S57" i="74"/>
  <c r="U55" i="74"/>
  <c r="Q78" i="74"/>
  <c r="Q79" i="74" s="1"/>
  <c r="R105" i="74"/>
  <c r="U104" i="74"/>
  <c r="U17" i="75"/>
  <c r="AM26" i="75"/>
  <c r="Q78" i="75"/>
  <c r="Q79" i="75" s="1"/>
  <c r="U74" i="75"/>
  <c r="O34" i="76"/>
  <c r="N34" i="76"/>
  <c r="T23" i="76"/>
  <c r="U50" i="76"/>
  <c r="L52" i="76"/>
  <c r="AM77" i="76"/>
  <c r="Q110" i="76"/>
  <c r="N108" i="76"/>
  <c r="N110" i="76" s="1"/>
  <c r="AI108" i="76"/>
  <c r="AI110" i="76" s="1"/>
  <c r="P105" i="74"/>
  <c r="AD108" i="74"/>
  <c r="L34" i="75"/>
  <c r="S105" i="75"/>
  <c r="L108" i="75"/>
  <c r="AG108" i="75"/>
  <c r="AG110" i="75" s="1"/>
  <c r="L68" i="76"/>
  <c r="O108" i="76"/>
  <c r="O110" i="76" s="1"/>
  <c r="AJ108" i="76"/>
  <c r="AJ110" i="76" s="1"/>
  <c r="L57" i="76"/>
  <c r="AD78" i="76"/>
  <c r="AM104" i="76"/>
  <c r="T11" i="76"/>
  <c r="H34" i="74"/>
  <c r="T50" i="74"/>
  <c r="AF108" i="75"/>
  <c r="AF110" i="75" s="1"/>
  <c r="AD105" i="74"/>
  <c r="L57" i="75"/>
  <c r="AD78" i="75"/>
  <c r="L78" i="76"/>
  <c r="L80" i="76" s="1"/>
  <c r="L105" i="75"/>
  <c r="AL108" i="73"/>
  <c r="AM107" i="73"/>
  <c r="AL107" i="73"/>
  <c r="U107" i="73"/>
  <c r="AK104" i="73"/>
  <c r="AK108" i="73" s="1"/>
  <c r="AJ104" i="73"/>
  <c r="AJ108" i="73" s="1"/>
  <c r="AI104" i="73"/>
  <c r="AI105" i="73" s="1"/>
  <c r="AH104" i="73"/>
  <c r="AH105" i="73" s="1"/>
  <c r="AG104" i="73"/>
  <c r="AF104" i="73"/>
  <c r="AF105" i="73" s="1"/>
  <c r="AE104" i="73"/>
  <c r="AE105" i="73" s="1"/>
  <c r="AD104" i="73"/>
  <c r="AD105" i="73" s="1"/>
  <c r="S104" i="73"/>
  <c r="S105" i="73" s="1"/>
  <c r="R104" i="73"/>
  <c r="R105" i="73" s="1"/>
  <c r="Q104" i="73"/>
  <c r="Q105" i="73" s="1"/>
  <c r="P104" i="73"/>
  <c r="P108" i="73" s="1"/>
  <c r="O104" i="73"/>
  <c r="O105" i="73" s="1"/>
  <c r="N104" i="73"/>
  <c r="N105" i="73" s="1"/>
  <c r="M104" i="73"/>
  <c r="M105" i="73" s="1"/>
  <c r="L104" i="73"/>
  <c r="L108" i="73" s="1"/>
  <c r="AM103" i="73"/>
  <c r="U103" i="73"/>
  <c r="AM102" i="73"/>
  <c r="U102" i="73"/>
  <c r="AM101" i="73"/>
  <c r="U101" i="73"/>
  <c r="AM100" i="73"/>
  <c r="U100" i="73"/>
  <c r="AM99" i="73"/>
  <c r="U99" i="73"/>
  <c r="AM98" i="73"/>
  <c r="U98" i="73"/>
  <c r="AM97" i="73"/>
  <c r="U97" i="73"/>
  <c r="AM96" i="73"/>
  <c r="U96" i="73"/>
  <c r="AM95" i="73"/>
  <c r="U95" i="73"/>
  <c r="AM94" i="73"/>
  <c r="U94" i="73"/>
  <c r="AM93" i="73"/>
  <c r="U93" i="73"/>
  <c r="AM92" i="73"/>
  <c r="U92" i="73"/>
  <c r="AM91" i="73"/>
  <c r="U91" i="73"/>
  <c r="AM90" i="73"/>
  <c r="U90" i="73"/>
  <c r="AM89" i="73"/>
  <c r="U89" i="73"/>
  <c r="AM88" i="73"/>
  <c r="U88" i="73"/>
  <c r="AM87" i="73"/>
  <c r="U87" i="73"/>
  <c r="AM86" i="73"/>
  <c r="U86" i="73"/>
  <c r="AM85" i="73"/>
  <c r="U85" i="73"/>
  <c r="AK77" i="73"/>
  <c r="AJ77" i="73"/>
  <c r="AI77" i="73"/>
  <c r="AH77" i="73"/>
  <c r="AG77" i="73"/>
  <c r="AF77" i="73"/>
  <c r="AE77" i="73"/>
  <c r="AD77" i="73"/>
  <c r="S77" i="73"/>
  <c r="R77" i="73"/>
  <c r="Q77" i="73"/>
  <c r="P77" i="73"/>
  <c r="O77" i="73"/>
  <c r="N77" i="73"/>
  <c r="M77" i="73"/>
  <c r="L77" i="73"/>
  <c r="AM76" i="73"/>
  <c r="U76" i="73"/>
  <c r="AM75" i="73"/>
  <c r="U75" i="73"/>
  <c r="AK74" i="73"/>
  <c r="AJ74" i="73"/>
  <c r="AI74" i="73"/>
  <c r="AH74" i="73"/>
  <c r="AG74" i="73"/>
  <c r="AF74" i="73"/>
  <c r="AE74" i="73"/>
  <c r="AD74" i="73"/>
  <c r="S74" i="73"/>
  <c r="R74" i="73"/>
  <c r="Q74" i="73"/>
  <c r="P74" i="73"/>
  <c r="O74" i="73"/>
  <c r="N74" i="73"/>
  <c r="M74" i="73"/>
  <c r="L74" i="73"/>
  <c r="AM73" i="73"/>
  <c r="U73" i="73"/>
  <c r="AM72" i="73"/>
  <c r="U72" i="73"/>
  <c r="AK67" i="73"/>
  <c r="AJ67" i="73"/>
  <c r="AI67" i="73"/>
  <c r="AH67" i="73"/>
  <c r="AG67" i="73"/>
  <c r="AF67" i="73"/>
  <c r="AE67" i="73"/>
  <c r="AD67" i="73"/>
  <c r="S67" i="73"/>
  <c r="S68" i="73" s="1"/>
  <c r="R67" i="73"/>
  <c r="R68" i="73" s="1"/>
  <c r="Q67" i="73"/>
  <c r="Q68" i="73" s="1"/>
  <c r="P67" i="73"/>
  <c r="P68" i="73" s="1"/>
  <c r="O67" i="73"/>
  <c r="O68" i="73" s="1"/>
  <c r="N67" i="73"/>
  <c r="M67" i="73"/>
  <c r="M68" i="73" s="1"/>
  <c r="L67" i="73"/>
  <c r="L68" i="73" s="1"/>
  <c r="AM66" i="73"/>
  <c r="U66" i="73"/>
  <c r="AM65" i="73"/>
  <c r="U65" i="73"/>
  <c r="AM61" i="73"/>
  <c r="AM60" i="73"/>
  <c r="S56" i="73"/>
  <c r="R56" i="73"/>
  <c r="Q56" i="73"/>
  <c r="P56" i="73"/>
  <c r="O56" i="73"/>
  <c r="N56" i="73"/>
  <c r="M56" i="73"/>
  <c r="L56" i="73"/>
  <c r="K56" i="73"/>
  <c r="J56" i="73"/>
  <c r="I56" i="73"/>
  <c r="H56" i="73"/>
  <c r="G56" i="73"/>
  <c r="S55" i="73"/>
  <c r="R55" i="73"/>
  <c r="Q55" i="73"/>
  <c r="P55" i="73"/>
  <c r="O55" i="73"/>
  <c r="N55" i="73"/>
  <c r="M55" i="73"/>
  <c r="L55" i="73"/>
  <c r="K55" i="73"/>
  <c r="J55" i="73"/>
  <c r="I55" i="73"/>
  <c r="H55" i="73"/>
  <c r="G55" i="73"/>
  <c r="S51" i="73"/>
  <c r="R51" i="73"/>
  <c r="Q51" i="73"/>
  <c r="P51" i="73"/>
  <c r="O51" i="73"/>
  <c r="N51" i="73"/>
  <c r="M51" i="73"/>
  <c r="L51" i="73"/>
  <c r="K51" i="73"/>
  <c r="J51" i="73"/>
  <c r="I51" i="73"/>
  <c r="H51" i="73"/>
  <c r="G51" i="73"/>
  <c r="S50" i="73"/>
  <c r="R50" i="73"/>
  <c r="Q50" i="73"/>
  <c r="P50" i="73"/>
  <c r="O50" i="73"/>
  <c r="N50" i="73"/>
  <c r="M50" i="73"/>
  <c r="L50" i="73"/>
  <c r="K50" i="73"/>
  <c r="J50" i="73"/>
  <c r="I50" i="73"/>
  <c r="H50" i="73"/>
  <c r="G50" i="73"/>
  <c r="S46" i="73"/>
  <c r="R46" i="73"/>
  <c r="Q46" i="73"/>
  <c r="P46" i="73"/>
  <c r="O46" i="73"/>
  <c r="N46" i="73"/>
  <c r="M46" i="73"/>
  <c r="L46" i="73"/>
  <c r="K46" i="73"/>
  <c r="J46" i="73"/>
  <c r="I46" i="73"/>
  <c r="H46" i="73"/>
  <c r="G46" i="73"/>
  <c r="U45" i="73"/>
  <c r="T45" i="73"/>
  <c r="U44" i="73"/>
  <c r="T44" i="73"/>
  <c r="U43" i="73"/>
  <c r="T43" i="73"/>
  <c r="S40" i="73"/>
  <c r="R40" i="73"/>
  <c r="Q40" i="73"/>
  <c r="P40" i="73"/>
  <c r="O40" i="73"/>
  <c r="N40" i="73"/>
  <c r="M40" i="73"/>
  <c r="L40" i="73"/>
  <c r="K40" i="73"/>
  <c r="J40" i="73"/>
  <c r="I40" i="73"/>
  <c r="H40" i="73"/>
  <c r="G40" i="73"/>
  <c r="U39" i="73"/>
  <c r="T39" i="73"/>
  <c r="U38" i="73"/>
  <c r="T38" i="73"/>
  <c r="U37" i="73"/>
  <c r="T37" i="73"/>
  <c r="S32" i="73"/>
  <c r="R32" i="73"/>
  <c r="Q32" i="73"/>
  <c r="P32" i="73"/>
  <c r="O32" i="73"/>
  <c r="N32" i="73"/>
  <c r="M32" i="73"/>
  <c r="L32" i="73"/>
  <c r="K32" i="73"/>
  <c r="J32" i="73"/>
  <c r="I32" i="73"/>
  <c r="H32" i="73"/>
  <c r="G32" i="73"/>
  <c r="U31" i="73"/>
  <c r="T31" i="73"/>
  <c r="U30" i="73"/>
  <c r="T30" i="73"/>
  <c r="S29" i="73"/>
  <c r="R29" i="73"/>
  <c r="Q29" i="73"/>
  <c r="P29" i="73"/>
  <c r="O29" i="73"/>
  <c r="N29" i="73"/>
  <c r="M29" i="73"/>
  <c r="L29" i="73"/>
  <c r="K29" i="73"/>
  <c r="J29" i="73"/>
  <c r="I29" i="73"/>
  <c r="H29" i="73"/>
  <c r="G29" i="73"/>
  <c r="U28" i="73"/>
  <c r="T28" i="73"/>
  <c r="U27" i="73"/>
  <c r="T27" i="73"/>
  <c r="AK26" i="73"/>
  <c r="AJ26" i="73"/>
  <c r="AI26" i="73"/>
  <c r="AH26" i="73"/>
  <c r="AG26" i="73"/>
  <c r="AF26" i="73"/>
  <c r="AE26" i="73"/>
  <c r="AD26" i="73"/>
  <c r="AC26" i="73"/>
  <c r="AB26" i="73"/>
  <c r="AA26" i="73"/>
  <c r="Z26" i="73"/>
  <c r="Y26" i="73"/>
  <c r="S26" i="73"/>
  <c r="R26" i="73"/>
  <c r="Q26" i="73"/>
  <c r="P26" i="73"/>
  <c r="O26" i="73"/>
  <c r="N26" i="73"/>
  <c r="M26" i="73"/>
  <c r="L26" i="73"/>
  <c r="K26" i="73"/>
  <c r="J26" i="73"/>
  <c r="I26" i="73"/>
  <c r="H26" i="73"/>
  <c r="G26" i="73"/>
  <c r="AM25" i="73"/>
  <c r="AL25" i="73"/>
  <c r="U25" i="73"/>
  <c r="T25" i="73"/>
  <c r="AM24" i="73"/>
  <c r="AL24" i="73"/>
  <c r="U24" i="73"/>
  <c r="T24" i="73"/>
  <c r="AK23" i="73"/>
  <c r="AJ23" i="73"/>
  <c r="AI23" i="73"/>
  <c r="AH23" i="73"/>
  <c r="AG23" i="73"/>
  <c r="AF23" i="73"/>
  <c r="AE23" i="73"/>
  <c r="AD23" i="73"/>
  <c r="AC23" i="73"/>
  <c r="AB23" i="73"/>
  <c r="AA23" i="73"/>
  <c r="Z23" i="73"/>
  <c r="Y23" i="73"/>
  <c r="S23" i="73"/>
  <c r="R23" i="73"/>
  <c r="Q23" i="73"/>
  <c r="P23" i="73"/>
  <c r="O23" i="73"/>
  <c r="N23" i="73"/>
  <c r="M23" i="73"/>
  <c r="L23" i="73"/>
  <c r="K23" i="73"/>
  <c r="J23" i="73"/>
  <c r="I23" i="73"/>
  <c r="H23" i="73"/>
  <c r="G23" i="73"/>
  <c r="AM22" i="73"/>
  <c r="AL22" i="73"/>
  <c r="U22" i="73"/>
  <c r="T22" i="73"/>
  <c r="AM21" i="73"/>
  <c r="AL21" i="73"/>
  <c r="U21" i="73"/>
  <c r="T21" i="73"/>
  <c r="AK20" i="73"/>
  <c r="AJ20" i="73"/>
  <c r="AI20" i="73"/>
  <c r="AH20" i="73"/>
  <c r="AG20" i="73"/>
  <c r="AF20" i="73"/>
  <c r="AE20" i="73"/>
  <c r="AD20" i="73"/>
  <c r="S20" i="73"/>
  <c r="R20" i="73"/>
  <c r="Q20" i="73"/>
  <c r="P20" i="73"/>
  <c r="O20" i="73"/>
  <c r="N20" i="73"/>
  <c r="M20" i="73"/>
  <c r="L20" i="73"/>
  <c r="K20" i="73"/>
  <c r="J20" i="73"/>
  <c r="I20" i="73"/>
  <c r="H20" i="73"/>
  <c r="G20" i="73"/>
  <c r="AM19" i="73"/>
  <c r="U19" i="73"/>
  <c r="T19" i="73"/>
  <c r="AM18" i="73"/>
  <c r="U18" i="73"/>
  <c r="T18" i="73"/>
  <c r="AK17" i="73"/>
  <c r="AJ17" i="73"/>
  <c r="AI17" i="73"/>
  <c r="AH17" i="73"/>
  <c r="AG17" i="73"/>
  <c r="AF17" i="73"/>
  <c r="AE17" i="73"/>
  <c r="AD17" i="73"/>
  <c r="AC17" i="73"/>
  <c r="AB17" i="73"/>
  <c r="AA17" i="73"/>
  <c r="Z17" i="73"/>
  <c r="Y17" i="73"/>
  <c r="S17" i="73"/>
  <c r="R17" i="73"/>
  <c r="Q17" i="73"/>
  <c r="P17" i="73"/>
  <c r="O17" i="73"/>
  <c r="N17" i="73"/>
  <c r="M17" i="73"/>
  <c r="L17" i="73"/>
  <c r="K17" i="73"/>
  <c r="J17" i="73"/>
  <c r="I17" i="73"/>
  <c r="H17" i="73"/>
  <c r="G17" i="73"/>
  <c r="AM16" i="73"/>
  <c r="AL16" i="73"/>
  <c r="U16" i="73"/>
  <c r="T16" i="73"/>
  <c r="AM15" i="73"/>
  <c r="AL15" i="73"/>
  <c r="U15" i="73"/>
  <c r="T15" i="73"/>
  <c r="AK14" i="73"/>
  <c r="AJ14" i="73"/>
  <c r="AI14" i="73"/>
  <c r="AH14" i="73"/>
  <c r="AG14" i="73"/>
  <c r="AF14" i="73"/>
  <c r="AE14" i="73"/>
  <c r="AD14" i="73"/>
  <c r="S14" i="73"/>
  <c r="R14" i="73"/>
  <c r="Q14" i="73"/>
  <c r="P14" i="73"/>
  <c r="O14" i="73"/>
  <c r="N14" i="73"/>
  <c r="M14" i="73"/>
  <c r="L14" i="73"/>
  <c r="AM13" i="73"/>
  <c r="U13" i="73"/>
  <c r="AM12" i="73"/>
  <c r="U12" i="73"/>
  <c r="AK11" i="73"/>
  <c r="AJ11" i="73"/>
  <c r="AI11" i="73"/>
  <c r="AH11" i="73"/>
  <c r="AG11" i="73"/>
  <c r="AF11" i="73"/>
  <c r="AE11" i="73"/>
  <c r="AD11" i="73"/>
  <c r="AC11" i="73"/>
  <c r="AB11" i="73"/>
  <c r="AA11" i="73"/>
  <c r="Z11" i="73"/>
  <c r="Y11" i="73"/>
  <c r="S11" i="73"/>
  <c r="R11" i="73"/>
  <c r="Q11" i="73"/>
  <c r="P11" i="73"/>
  <c r="O11" i="73"/>
  <c r="N11" i="73"/>
  <c r="M11" i="73"/>
  <c r="L11" i="73"/>
  <c r="K11" i="73"/>
  <c r="J11" i="73"/>
  <c r="I11" i="73"/>
  <c r="H11" i="73"/>
  <c r="G11" i="73"/>
  <c r="AM10" i="73"/>
  <c r="AL10" i="73"/>
  <c r="U10" i="73"/>
  <c r="T10" i="73"/>
  <c r="AM9" i="73"/>
  <c r="AL9" i="73"/>
  <c r="U9" i="73"/>
  <c r="T9" i="73"/>
  <c r="A1" i="73"/>
  <c r="AL108" i="72"/>
  <c r="AF108" i="72"/>
  <c r="AM107" i="72"/>
  <c r="AL107" i="72"/>
  <c r="U107" i="72"/>
  <c r="AK104" i="72"/>
  <c r="AK108" i="72" s="1"/>
  <c r="AJ104" i="72"/>
  <c r="AJ105" i="72" s="1"/>
  <c r="AI104" i="72"/>
  <c r="AI105" i="72" s="1"/>
  <c r="AH104" i="72"/>
  <c r="AH105" i="72" s="1"/>
  <c r="AG104" i="72"/>
  <c r="AG105" i="72" s="1"/>
  <c r="AF104" i="72"/>
  <c r="AF105" i="72" s="1"/>
  <c r="AE104" i="72"/>
  <c r="AE105" i="72" s="1"/>
  <c r="AD104" i="72"/>
  <c r="AD108" i="72" s="1"/>
  <c r="S104" i="72"/>
  <c r="S108" i="72" s="1"/>
  <c r="R104" i="72"/>
  <c r="R108" i="72" s="1"/>
  <c r="Q104" i="72"/>
  <c r="Q108" i="72" s="1"/>
  <c r="P104" i="72"/>
  <c r="P108" i="72" s="1"/>
  <c r="O104" i="72"/>
  <c r="O108" i="72" s="1"/>
  <c r="N104" i="72"/>
  <c r="N108" i="72" s="1"/>
  <c r="M104" i="72"/>
  <c r="M108" i="72" s="1"/>
  <c r="L104" i="72"/>
  <c r="AM103" i="72"/>
  <c r="U103" i="72"/>
  <c r="AM102" i="72"/>
  <c r="U102" i="72"/>
  <c r="AM101" i="72"/>
  <c r="U101" i="72"/>
  <c r="AM100" i="72"/>
  <c r="U100" i="72"/>
  <c r="AM99" i="72"/>
  <c r="U99" i="72"/>
  <c r="AM98" i="72"/>
  <c r="U98" i="72"/>
  <c r="AM97" i="72"/>
  <c r="U97" i="72"/>
  <c r="AM96" i="72"/>
  <c r="U96" i="72"/>
  <c r="AM95" i="72"/>
  <c r="U95" i="72"/>
  <c r="AM94" i="72"/>
  <c r="U94" i="72"/>
  <c r="AM93" i="72"/>
  <c r="U93" i="72"/>
  <c r="AM92" i="72"/>
  <c r="U92" i="72"/>
  <c r="AM91" i="72"/>
  <c r="U91" i="72"/>
  <c r="AM90" i="72"/>
  <c r="U90" i="72"/>
  <c r="AM89" i="72"/>
  <c r="U89" i="72"/>
  <c r="AM88" i="72"/>
  <c r="U88" i="72"/>
  <c r="AM87" i="72"/>
  <c r="U87" i="72"/>
  <c r="AM86" i="72"/>
  <c r="U86" i="72"/>
  <c r="AM85" i="72"/>
  <c r="U85" i="72"/>
  <c r="AK77" i="72"/>
  <c r="AJ77" i="72"/>
  <c r="AI77" i="72"/>
  <c r="AH77" i="72"/>
  <c r="AG77" i="72"/>
  <c r="AF77" i="72"/>
  <c r="AE77" i="72"/>
  <c r="AD77" i="72"/>
  <c r="S77" i="72"/>
  <c r="R77" i="72"/>
  <c r="Q77" i="72"/>
  <c r="P77" i="72"/>
  <c r="O77" i="72"/>
  <c r="N77" i="72"/>
  <c r="M77" i="72"/>
  <c r="L77" i="72"/>
  <c r="AM76" i="72"/>
  <c r="U76" i="72"/>
  <c r="AM75" i="72"/>
  <c r="U75" i="72"/>
  <c r="AK74" i="72"/>
  <c r="AJ74" i="72"/>
  <c r="AI74" i="72"/>
  <c r="AH74" i="72"/>
  <c r="AG74" i="72"/>
  <c r="AF74" i="72"/>
  <c r="AE74" i="72"/>
  <c r="AD74" i="72"/>
  <c r="S74" i="72"/>
  <c r="R74" i="72"/>
  <c r="Q74" i="72"/>
  <c r="P74" i="72"/>
  <c r="O74" i="72"/>
  <c r="N74" i="72"/>
  <c r="M74" i="72"/>
  <c r="L74" i="72"/>
  <c r="AM73" i="72"/>
  <c r="U73" i="72"/>
  <c r="AM72" i="72"/>
  <c r="U72" i="72"/>
  <c r="AK67" i="72"/>
  <c r="AJ67" i="72"/>
  <c r="AI67" i="72"/>
  <c r="AH67" i="72"/>
  <c r="AG67" i="72"/>
  <c r="AF67" i="72"/>
  <c r="AE67" i="72"/>
  <c r="AD67" i="72"/>
  <c r="S67" i="72"/>
  <c r="S68" i="72" s="1"/>
  <c r="R67" i="72"/>
  <c r="R68" i="72" s="1"/>
  <c r="Q67" i="72"/>
  <c r="Q68" i="72" s="1"/>
  <c r="P67" i="72"/>
  <c r="P68" i="72" s="1"/>
  <c r="O67" i="72"/>
  <c r="O68" i="72" s="1"/>
  <c r="N67" i="72"/>
  <c r="N68" i="72" s="1"/>
  <c r="M67" i="72"/>
  <c r="M68" i="72" s="1"/>
  <c r="L67" i="72"/>
  <c r="AM66" i="72"/>
  <c r="U66" i="72"/>
  <c r="AM65" i="72"/>
  <c r="U65" i="72"/>
  <c r="AM61" i="72"/>
  <c r="AM60" i="72"/>
  <c r="S56" i="72"/>
  <c r="R56" i="72"/>
  <c r="Q56" i="72"/>
  <c r="P56" i="72"/>
  <c r="O56" i="72"/>
  <c r="N56" i="72"/>
  <c r="M56" i="72"/>
  <c r="L56" i="72"/>
  <c r="K56" i="72"/>
  <c r="J56" i="72"/>
  <c r="I56" i="72"/>
  <c r="H56" i="72"/>
  <c r="G56" i="72"/>
  <c r="S55" i="72"/>
  <c r="R55" i="72"/>
  <c r="Q55" i="72"/>
  <c r="P55" i="72"/>
  <c r="O55" i="72"/>
  <c r="N55" i="72"/>
  <c r="M55" i="72"/>
  <c r="L55" i="72"/>
  <c r="K55" i="72"/>
  <c r="J55" i="72"/>
  <c r="I55" i="72"/>
  <c r="H55" i="72"/>
  <c r="G55" i="72"/>
  <c r="S51" i="72"/>
  <c r="R51" i="72"/>
  <c r="Q51" i="72"/>
  <c r="P51" i="72"/>
  <c r="O51" i="72"/>
  <c r="N51" i="72"/>
  <c r="M51" i="72"/>
  <c r="L51" i="72"/>
  <c r="K51" i="72"/>
  <c r="J51" i="72"/>
  <c r="I51" i="72"/>
  <c r="H51" i="72"/>
  <c r="G51" i="72"/>
  <c r="S50" i="72"/>
  <c r="R50" i="72"/>
  <c r="Q50" i="72"/>
  <c r="P50" i="72"/>
  <c r="O50" i="72"/>
  <c r="N50" i="72"/>
  <c r="M50" i="72"/>
  <c r="L50" i="72"/>
  <c r="K50" i="72"/>
  <c r="J50" i="72"/>
  <c r="I50" i="72"/>
  <c r="H50" i="72"/>
  <c r="G50" i="72"/>
  <c r="S46" i="72"/>
  <c r="R46" i="72"/>
  <c r="Q46" i="72"/>
  <c r="P46" i="72"/>
  <c r="O46" i="72"/>
  <c r="N46" i="72"/>
  <c r="M46" i="72"/>
  <c r="L46" i="72"/>
  <c r="K46" i="72"/>
  <c r="J46" i="72"/>
  <c r="I46" i="72"/>
  <c r="H46" i="72"/>
  <c r="G46" i="72"/>
  <c r="U45" i="72"/>
  <c r="T45" i="72"/>
  <c r="U44" i="72"/>
  <c r="T44" i="72"/>
  <c r="U43" i="72"/>
  <c r="T43" i="72"/>
  <c r="S40" i="72"/>
  <c r="R40" i="72"/>
  <c r="Q40" i="72"/>
  <c r="P40" i="72"/>
  <c r="O40" i="72"/>
  <c r="N40" i="72"/>
  <c r="M40" i="72"/>
  <c r="L40" i="72"/>
  <c r="K40" i="72"/>
  <c r="J40" i="72"/>
  <c r="I40" i="72"/>
  <c r="H40" i="72"/>
  <c r="G40" i="72"/>
  <c r="U39" i="72"/>
  <c r="T39" i="72"/>
  <c r="U38" i="72"/>
  <c r="T38" i="72"/>
  <c r="U37" i="72"/>
  <c r="T37" i="72"/>
  <c r="S32" i="72"/>
  <c r="R32" i="72"/>
  <c r="Q32" i="72"/>
  <c r="P32" i="72"/>
  <c r="O32" i="72"/>
  <c r="N32" i="72"/>
  <c r="M32" i="72"/>
  <c r="L32" i="72"/>
  <c r="K32" i="72"/>
  <c r="J32" i="72"/>
  <c r="I32" i="72"/>
  <c r="H32" i="72"/>
  <c r="G32" i="72"/>
  <c r="U31" i="72"/>
  <c r="T31" i="72"/>
  <c r="U30" i="72"/>
  <c r="T30" i="72"/>
  <c r="S29" i="72"/>
  <c r="R29" i="72"/>
  <c r="Q29" i="72"/>
  <c r="P29" i="72"/>
  <c r="O29" i="72"/>
  <c r="N29" i="72"/>
  <c r="M29" i="72"/>
  <c r="L29" i="72"/>
  <c r="K29" i="72"/>
  <c r="J29" i="72"/>
  <c r="I29" i="72"/>
  <c r="H29" i="72"/>
  <c r="G29" i="72"/>
  <c r="U28" i="72"/>
  <c r="T28" i="72"/>
  <c r="U27" i="72"/>
  <c r="T27" i="72"/>
  <c r="AK26" i="72"/>
  <c r="AJ26" i="72"/>
  <c r="AI26" i="72"/>
  <c r="AH26" i="72"/>
  <c r="AG26" i="72"/>
  <c r="AF26" i="72"/>
  <c r="AE26" i="72"/>
  <c r="AD26" i="72"/>
  <c r="AC26" i="72"/>
  <c r="AB26" i="72"/>
  <c r="AA26" i="72"/>
  <c r="Z26" i="72"/>
  <c r="Y26" i="72"/>
  <c r="S26" i="72"/>
  <c r="R26" i="72"/>
  <c r="Q26" i="72"/>
  <c r="P26" i="72"/>
  <c r="O26" i="72"/>
  <c r="N26" i="72"/>
  <c r="M26" i="72"/>
  <c r="L26" i="72"/>
  <c r="K26" i="72"/>
  <c r="J26" i="72"/>
  <c r="I26" i="72"/>
  <c r="H26" i="72"/>
  <c r="G26" i="72"/>
  <c r="AM25" i="72"/>
  <c r="AL25" i="72"/>
  <c r="U25" i="72"/>
  <c r="T25" i="72"/>
  <c r="AM24" i="72"/>
  <c r="AL24" i="72"/>
  <c r="U24" i="72"/>
  <c r="T24" i="72"/>
  <c r="AK23" i="72"/>
  <c r="AJ23" i="72"/>
  <c r="AI23" i="72"/>
  <c r="AH23" i="72"/>
  <c r="AG23" i="72"/>
  <c r="AF23" i="72"/>
  <c r="AE23" i="72"/>
  <c r="AD23" i="72"/>
  <c r="AC23" i="72"/>
  <c r="AB23" i="72"/>
  <c r="AA23" i="72"/>
  <c r="Z23" i="72"/>
  <c r="Y23" i="72"/>
  <c r="S23" i="72"/>
  <c r="R23" i="72"/>
  <c r="Q23" i="72"/>
  <c r="P23" i="72"/>
  <c r="O23" i="72"/>
  <c r="N23" i="72"/>
  <c r="M23" i="72"/>
  <c r="L23" i="72"/>
  <c r="K23" i="72"/>
  <c r="J23" i="72"/>
  <c r="I23" i="72"/>
  <c r="H23" i="72"/>
  <c r="G23" i="72"/>
  <c r="AM22" i="72"/>
  <c r="AL22" i="72"/>
  <c r="U22" i="72"/>
  <c r="T22" i="72"/>
  <c r="AM21" i="72"/>
  <c r="AL21" i="72"/>
  <c r="U21" i="72"/>
  <c r="T21" i="72"/>
  <c r="AK20" i="72"/>
  <c r="AJ20" i="72"/>
  <c r="AI20" i="72"/>
  <c r="AH20" i="72"/>
  <c r="AG20" i="72"/>
  <c r="AF20" i="72"/>
  <c r="AE20" i="72"/>
  <c r="AD20" i="72"/>
  <c r="S20" i="72"/>
  <c r="R20" i="72"/>
  <c r="Q20" i="72"/>
  <c r="P20" i="72"/>
  <c r="O20" i="72"/>
  <c r="N20" i="72"/>
  <c r="M20" i="72"/>
  <c r="L20" i="72"/>
  <c r="K20" i="72"/>
  <c r="J20" i="72"/>
  <c r="I20" i="72"/>
  <c r="H20" i="72"/>
  <c r="G20" i="72"/>
  <c r="AM19" i="72"/>
  <c r="U19" i="72"/>
  <c r="T19" i="72"/>
  <c r="AM18" i="72"/>
  <c r="U18" i="72"/>
  <c r="T18" i="72"/>
  <c r="AK17" i="72"/>
  <c r="AJ17" i="72"/>
  <c r="AI17" i="72"/>
  <c r="AH17" i="72"/>
  <c r="AG17" i="72"/>
  <c r="AF17" i="72"/>
  <c r="AE17" i="72"/>
  <c r="AD17" i="72"/>
  <c r="AC17" i="72"/>
  <c r="AB17" i="72"/>
  <c r="AA17" i="72"/>
  <c r="Z17" i="72"/>
  <c r="Y17" i="72"/>
  <c r="S17" i="72"/>
  <c r="R17" i="72"/>
  <c r="Q17" i="72"/>
  <c r="P17" i="72"/>
  <c r="O17" i="72"/>
  <c r="N17" i="72"/>
  <c r="M17" i="72"/>
  <c r="L17" i="72"/>
  <c r="K17" i="72"/>
  <c r="J17" i="72"/>
  <c r="I17" i="72"/>
  <c r="H17" i="72"/>
  <c r="G17" i="72"/>
  <c r="AM16" i="72"/>
  <c r="AL16" i="72"/>
  <c r="U16" i="72"/>
  <c r="T16" i="72"/>
  <c r="AM15" i="72"/>
  <c r="AL15" i="72"/>
  <c r="U15" i="72"/>
  <c r="T15" i="72"/>
  <c r="AK14" i="72"/>
  <c r="AJ14" i="72"/>
  <c r="AI14" i="72"/>
  <c r="AH14" i="72"/>
  <c r="AG14" i="72"/>
  <c r="AF14" i="72"/>
  <c r="AE14" i="72"/>
  <c r="AD14" i="72"/>
  <c r="S14" i="72"/>
  <c r="R14" i="72"/>
  <c r="Q14" i="72"/>
  <c r="P14" i="72"/>
  <c r="O14" i="72"/>
  <c r="N14" i="72"/>
  <c r="M14" i="72"/>
  <c r="L14" i="72"/>
  <c r="AM13" i="72"/>
  <c r="U13" i="72"/>
  <c r="AM12" i="72"/>
  <c r="U12" i="72"/>
  <c r="AK11" i="72"/>
  <c r="AJ11" i="72"/>
  <c r="AI11" i="72"/>
  <c r="AH11" i="72"/>
  <c r="AG11" i="72"/>
  <c r="AF11" i="72"/>
  <c r="AE11" i="72"/>
  <c r="AD11" i="72"/>
  <c r="AC11" i="72"/>
  <c r="AB11" i="72"/>
  <c r="AA11" i="72"/>
  <c r="Z11" i="72"/>
  <c r="Y11" i="72"/>
  <c r="S11" i="72"/>
  <c r="R11" i="72"/>
  <c r="Q11" i="72"/>
  <c r="P11" i="72"/>
  <c r="O11" i="72"/>
  <c r="N11" i="72"/>
  <c r="M11" i="72"/>
  <c r="L11" i="72"/>
  <c r="K11" i="72"/>
  <c r="J11" i="72"/>
  <c r="I11" i="72"/>
  <c r="H11" i="72"/>
  <c r="G11" i="72"/>
  <c r="AM10" i="72"/>
  <c r="AL10" i="72"/>
  <c r="U10" i="72"/>
  <c r="T10" i="72"/>
  <c r="AM9" i="72"/>
  <c r="AL9" i="72"/>
  <c r="U9" i="72"/>
  <c r="T9" i="72"/>
  <c r="A1" i="72"/>
  <c r="AL108" i="71"/>
  <c r="AJ108" i="71"/>
  <c r="AM107" i="71"/>
  <c r="AL107" i="71"/>
  <c r="U107" i="71"/>
  <c r="AK104" i="71"/>
  <c r="AK105" i="71" s="1"/>
  <c r="AJ104" i="71"/>
  <c r="AJ105" i="71" s="1"/>
  <c r="AI104" i="71"/>
  <c r="AI105" i="71" s="1"/>
  <c r="AH104" i="71"/>
  <c r="AH108" i="71" s="1"/>
  <c r="AG104" i="71"/>
  <c r="AG108" i="71" s="1"/>
  <c r="AF104" i="71"/>
  <c r="AF108" i="71" s="1"/>
  <c r="AE104" i="71"/>
  <c r="AE108" i="71" s="1"/>
  <c r="AD104" i="71"/>
  <c r="AD108" i="71" s="1"/>
  <c r="S104" i="71"/>
  <c r="S105" i="71" s="1"/>
  <c r="R104" i="71"/>
  <c r="R105" i="71" s="1"/>
  <c r="Q104" i="71"/>
  <c r="Q108" i="71" s="1"/>
  <c r="P104" i="71"/>
  <c r="P105" i="71" s="1"/>
  <c r="O104" i="71"/>
  <c r="O105" i="71" s="1"/>
  <c r="N104" i="71"/>
  <c r="N105" i="71" s="1"/>
  <c r="M104" i="71"/>
  <c r="M105" i="71" s="1"/>
  <c r="L104" i="71"/>
  <c r="L108" i="71" s="1"/>
  <c r="AM103" i="71"/>
  <c r="U103" i="71"/>
  <c r="AM102" i="71"/>
  <c r="U102" i="71"/>
  <c r="AM101" i="71"/>
  <c r="U101" i="71"/>
  <c r="AM100" i="71"/>
  <c r="U100" i="71"/>
  <c r="AM99" i="71"/>
  <c r="U99" i="71"/>
  <c r="AM98" i="71"/>
  <c r="U98" i="71"/>
  <c r="AM97" i="71"/>
  <c r="U97" i="71"/>
  <c r="AM96" i="71"/>
  <c r="U96" i="71"/>
  <c r="AM95" i="71"/>
  <c r="U95" i="71"/>
  <c r="AM94" i="71"/>
  <c r="U94" i="71"/>
  <c r="AM93" i="71"/>
  <c r="U93" i="71"/>
  <c r="AM92" i="71"/>
  <c r="U92" i="71"/>
  <c r="AM91" i="71"/>
  <c r="U91" i="71"/>
  <c r="AM90" i="71"/>
  <c r="U90" i="71"/>
  <c r="AM89" i="71"/>
  <c r="U89" i="71"/>
  <c r="AM88" i="71"/>
  <c r="U88" i="71"/>
  <c r="AM87" i="71"/>
  <c r="U87" i="71"/>
  <c r="AM86" i="71"/>
  <c r="U86" i="71"/>
  <c r="AM85" i="71"/>
  <c r="U85" i="71"/>
  <c r="AK77" i="71"/>
  <c r="AJ77" i="71"/>
  <c r="AI77" i="71"/>
  <c r="AH77" i="71"/>
  <c r="AG77" i="71"/>
  <c r="AF77" i="71"/>
  <c r="AE77" i="71"/>
  <c r="AD77" i="71"/>
  <c r="S77" i="71"/>
  <c r="R77" i="71"/>
  <c r="Q77" i="71"/>
  <c r="P77" i="71"/>
  <c r="O77" i="71"/>
  <c r="N77" i="71"/>
  <c r="M77" i="71"/>
  <c r="L77" i="71"/>
  <c r="AM76" i="71"/>
  <c r="U76" i="71"/>
  <c r="AM75" i="71"/>
  <c r="U75" i="71"/>
  <c r="AK74" i="71"/>
  <c r="AJ74" i="71"/>
  <c r="AI74" i="71"/>
  <c r="AH74" i="71"/>
  <c r="AG74" i="71"/>
  <c r="AF74" i="71"/>
  <c r="AE74" i="71"/>
  <c r="AD74" i="71"/>
  <c r="S74" i="71"/>
  <c r="R74" i="71"/>
  <c r="Q74" i="71"/>
  <c r="P74" i="71"/>
  <c r="O74" i="71"/>
  <c r="N74" i="71"/>
  <c r="M74" i="71"/>
  <c r="L74" i="71"/>
  <c r="AM73" i="71"/>
  <c r="U73" i="71"/>
  <c r="AM72" i="71"/>
  <c r="U72" i="71"/>
  <c r="AK67" i="71"/>
  <c r="AJ67" i="71"/>
  <c r="AI67" i="71"/>
  <c r="AH67" i="71"/>
  <c r="AG67" i="71"/>
  <c r="AF67" i="71"/>
  <c r="AE67" i="71"/>
  <c r="AD67" i="71"/>
  <c r="S67" i="71"/>
  <c r="S68" i="71" s="1"/>
  <c r="R67" i="71"/>
  <c r="R68" i="71" s="1"/>
  <c r="Q67" i="71"/>
  <c r="Q68" i="71" s="1"/>
  <c r="P67" i="71"/>
  <c r="P68" i="71" s="1"/>
  <c r="O67" i="71"/>
  <c r="O68" i="71" s="1"/>
  <c r="N67" i="71"/>
  <c r="N68" i="71" s="1"/>
  <c r="M67" i="71"/>
  <c r="M68" i="71" s="1"/>
  <c r="L67" i="71"/>
  <c r="AM66" i="71"/>
  <c r="U66" i="71"/>
  <c r="AM65" i="71"/>
  <c r="U65" i="71"/>
  <c r="AM61" i="71"/>
  <c r="AM60" i="71"/>
  <c r="S56" i="71"/>
  <c r="R56" i="71"/>
  <c r="Q56" i="71"/>
  <c r="P56" i="71"/>
  <c r="O56" i="71"/>
  <c r="N56" i="71"/>
  <c r="M56" i="71"/>
  <c r="L56" i="71"/>
  <c r="K56" i="71"/>
  <c r="J56" i="71"/>
  <c r="I56" i="71"/>
  <c r="H56" i="71"/>
  <c r="G56" i="71"/>
  <c r="S55" i="71"/>
  <c r="R55" i="71"/>
  <c r="Q55" i="71"/>
  <c r="P55" i="71"/>
  <c r="O55" i="71"/>
  <c r="N55" i="71"/>
  <c r="M55" i="71"/>
  <c r="L55" i="71"/>
  <c r="K55" i="71"/>
  <c r="J55" i="71"/>
  <c r="I55" i="71"/>
  <c r="H55" i="71"/>
  <c r="G55" i="71"/>
  <c r="S51" i="71"/>
  <c r="R51" i="71"/>
  <c r="Q51" i="71"/>
  <c r="P51" i="71"/>
  <c r="O51" i="71"/>
  <c r="N51" i="71"/>
  <c r="M51" i="71"/>
  <c r="L51" i="71"/>
  <c r="K51" i="71"/>
  <c r="J51" i="71"/>
  <c r="I51" i="71"/>
  <c r="H51" i="71"/>
  <c r="G51" i="71"/>
  <c r="S50" i="71"/>
  <c r="R50" i="71"/>
  <c r="Q50" i="71"/>
  <c r="P50" i="71"/>
  <c r="O50" i="71"/>
  <c r="N50" i="71"/>
  <c r="M50" i="71"/>
  <c r="L50" i="71"/>
  <c r="K50" i="71"/>
  <c r="J50" i="71"/>
  <c r="I50" i="71"/>
  <c r="H50" i="71"/>
  <c r="G50" i="71"/>
  <c r="S46" i="71"/>
  <c r="R46" i="71"/>
  <c r="Q46" i="71"/>
  <c r="P46" i="71"/>
  <c r="O46" i="71"/>
  <c r="N46" i="71"/>
  <c r="M46" i="71"/>
  <c r="L46" i="71"/>
  <c r="K46" i="71"/>
  <c r="J46" i="71"/>
  <c r="I46" i="71"/>
  <c r="H46" i="71"/>
  <c r="G46" i="71"/>
  <c r="U45" i="71"/>
  <c r="T45" i="71"/>
  <c r="U44" i="71"/>
  <c r="T44" i="71"/>
  <c r="U43" i="71"/>
  <c r="T43" i="71"/>
  <c r="S40" i="71"/>
  <c r="R40" i="71"/>
  <c r="Q40" i="71"/>
  <c r="P40" i="71"/>
  <c r="O40" i="71"/>
  <c r="N40" i="71"/>
  <c r="M40" i="71"/>
  <c r="L40" i="71"/>
  <c r="K40" i="71"/>
  <c r="J40" i="71"/>
  <c r="I40" i="71"/>
  <c r="H40" i="71"/>
  <c r="G40" i="71"/>
  <c r="U39" i="71"/>
  <c r="T39" i="71"/>
  <c r="U38" i="71"/>
  <c r="T38" i="71"/>
  <c r="U37" i="71"/>
  <c r="T37" i="71"/>
  <c r="S32" i="71"/>
  <c r="R32" i="71"/>
  <c r="Q32" i="71"/>
  <c r="P32" i="71"/>
  <c r="O32" i="71"/>
  <c r="N32" i="71"/>
  <c r="M32" i="71"/>
  <c r="L32" i="71"/>
  <c r="K32" i="71"/>
  <c r="J32" i="71"/>
  <c r="I32" i="71"/>
  <c r="H32" i="71"/>
  <c r="G32" i="71"/>
  <c r="U31" i="71"/>
  <c r="T31" i="71"/>
  <c r="U30" i="71"/>
  <c r="T30" i="71"/>
  <c r="S29" i="71"/>
  <c r="R29" i="71"/>
  <c r="Q29" i="71"/>
  <c r="P29" i="71"/>
  <c r="O29" i="71"/>
  <c r="N29" i="71"/>
  <c r="M29" i="71"/>
  <c r="L29" i="71"/>
  <c r="K29" i="71"/>
  <c r="J29" i="71"/>
  <c r="I29" i="71"/>
  <c r="H29" i="71"/>
  <c r="G29" i="71"/>
  <c r="U28" i="71"/>
  <c r="T28" i="71"/>
  <c r="U27" i="71"/>
  <c r="T27" i="71"/>
  <c r="AK26" i="71"/>
  <c r="AJ26" i="71"/>
  <c r="AI26" i="71"/>
  <c r="AH26" i="71"/>
  <c r="AG26" i="71"/>
  <c r="AF26" i="71"/>
  <c r="AE26" i="71"/>
  <c r="AD26" i="71"/>
  <c r="AC26" i="71"/>
  <c r="AB26" i="71"/>
  <c r="AA26" i="71"/>
  <c r="Z26" i="71"/>
  <c r="Y26" i="71"/>
  <c r="S26" i="71"/>
  <c r="R26" i="71"/>
  <c r="Q26" i="71"/>
  <c r="P26" i="71"/>
  <c r="O26" i="71"/>
  <c r="N26" i="71"/>
  <c r="M26" i="71"/>
  <c r="L26" i="71"/>
  <c r="K26" i="71"/>
  <c r="J26" i="71"/>
  <c r="I26" i="71"/>
  <c r="H26" i="71"/>
  <c r="G26" i="71"/>
  <c r="AM25" i="71"/>
  <c r="AL25" i="71"/>
  <c r="U25" i="71"/>
  <c r="T25" i="71"/>
  <c r="AM24" i="71"/>
  <c r="AL24" i="71"/>
  <c r="U24" i="71"/>
  <c r="T24" i="71"/>
  <c r="AK23" i="71"/>
  <c r="AJ23" i="71"/>
  <c r="AI23" i="71"/>
  <c r="AH23" i="71"/>
  <c r="AG23" i="71"/>
  <c r="AF23" i="71"/>
  <c r="AE23" i="71"/>
  <c r="AD23" i="71"/>
  <c r="AC23" i="71"/>
  <c r="AB23" i="71"/>
  <c r="AA23" i="71"/>
  <c r="Z23" i="71"/>
  <c r="Y23" i="71"/>
  <c r="S23" i="71"/>
  <c r="R23" i="71"/>
  <c r="Q23" i="71"/>
  <c r="P23" i="71"/>
  <c r="O23" i="71"/>
  <c r="N23" i="71"/>
  <c r="M23" i="71"/>
  <c r="L23" i="71"/>
  <c r="K23" i="71"/>
  <c r="J23" i="71"/>
  <c r="I23" i="71"/>
  <c r="H23" i="71"/>
  <c r="G23" i="71"/>
  <c r="AM22" i="71"/>
  <c r="AL22" i="71"/>
  <c r="U22" i="71"/>
  <c r="T22" i="71"/>
  <c r="AM21" i="71"/>
  <c r="AL21" i="71"/>
  <c r="U21" i="71"/>
  <c r="T21" i="71"/>
  <c r="AK20" i="71"/>
  <c r="AJ20" i="71"/>
  <c r="AI20" i="71"/>
  <c r="AH20" i="71"/>
  <c r="AG20" i="71"/>
  <c r="AF20" i="71"/>
  <c r="AE20" i="71"/>
  <c r="AD20" i="71"/>
  <c r="S20" i="71"/>
  <c r="R20" i="71"/>
  <c r="Q20" i="71"/>
  <c r="P20" i="71"/>
  <c r="O20" i="71"/>
  <c r="N20" i="71"/>
  <c r="M20" i="71"/>
  <c r="L20" i="71"/>
  <c r="K20" i="71"/>
  <c r="J20" i="71"/>
  <c r="I20" i="71"/>
  <c r="H20" i="71"/>
  <c r="G20" i="71"/>
  <c r="AM19" i="71"/>
  <c r="U19" i="71"/>
  <c r="T19" i="71"/>
  <c r="AM18" i="71"/>
  <c r="U18" i="71"/>
  <c r="T18" i="71"/>
  <c r="AK17" i="71"/>
  <c r="AJ17" i="71"/>
  <c r="AI17" i="71"/>
  <c r="AH17" i="71"/>
  <c r="AG17" i="71"/>
  <c r="AF17" i="71"/>
  <c r="AE17" i="71"/>
  <c r="AD17" i="71"/>
  <c r="AC17" i="71"/>
  <c r="AB17" i="71"/>
  <c r="AA17" i="71"/>
  <c r="Z17" i="71"/>
  <c r="Y17" i="71"/>
  <c r="S17" i="71"/>
  <c r="R17" i="71"/>
  <c r="Q17" i="71"/>
  <c r="P17" i="71"/>
  <c r="O17" i="71"/>
  <c r="N17" i="71"/>
  <c r="M17" i="71"/>
  <c r="L17" i="71"/>
  <c r="K17" i="71"/>
  <c r="J17" i="71"/>
  <c r="I17" i="71"/>
  <c r="H17" i="71"/>
  <c r="G17" i="71"/>
  <c r="AM16" i="71"/>
  <c r="AL16" i="71"/>
  <c r="U16" i="71"/>
  <c r="T16" i="71"/>
  <c r="AM15" i="71"/>
  <c r="AL15" i="71"/>
  <c r="U15" i="71"/>
  <c r="T15" i="71"/>
  <c r="AK14" i="71"/>
  <c r="AJ14" i="71"/>
  <c r="AI14" i="71"/>
  <c r="AH14" i="71"/>
  <c r="AG14" i="71"/>
  <c r="AF14" i="71"/>
  <c r="AE14" i="71"/>
  <c r="AD14" i="71"/>
  <c r="S14" i="71"/>
  <c r="R14" i="71"/>
  <c r="Q14" i="71"/>
  <c r="P14" i="71"/>
  <c r="O14" i="71"/>
  <c r="N14" i="71"/>
  <c r="M14" i="71"/>
  <c r="L14" i="71"/>
  <c r="AM13" i="71"/>
  <c r="U13" i="71"/>
  <c r="AM12" i="71"/>
  <c r="U12" i="71"/>
  <c r="AK11" i="71"/>
  <c r="AJ11" i="71"/>
  <c r="AI11" i="71"/>
  <c r="AH11" i="71"/>
  <c r="AG11" i="71"/>
  <c r="AF11" i="71"/>
  <c r="AE11" i="71"/>
  <c r="AD11" i="71"/>
  <c r="AC11" i="71"/>
  <c r="AB11" i="71"/>
  <c r="AA11" i="71"/>
  <c r="Z11" i="71"/>
  <c r="Y11" i="71"/>
  <c r="S11" i="71"/>
  <c r="R11" i="71"/>
  <c r="Q11" i="71"/>
  <c r="P11" i="71"/>
  <c r="O11" i="71"/>
  <c r="N11" i="71"/>
  <c r="M11" i="71"/>
  <c r="L11" i="71"/>
  <c r="K11" i="71"/>
  <c r="J11" i="71"/>
  <c r="I11" i="71"/>
  <c r="H11" i="71"/>
  <c r="G11" i="71"/>
  <c r="AM10" i="71"/>
  <c r="AL10" i="71"/>
  <c r="U10" i="71"/>
  <c r="T10" i="71"/>
  <c r="AM9" i="71"/>
  <c r="AL9" i="71"/>
  <c r="U9" i="71"/>
  <c r="T9" i="71"/>
  <c r="A1" i="71"/>
  <c r="AL108" i="70"/>
  <c r="AM107" i="70"/>
  <c r="AL107" i="70"/>
  <c r="U107" i="70"/>
  <c r="AK104" i="70"/>
  <c r="AK105" i="70" s="1"/>
  <c r="AJ104" i="70"/>
  <c r="AJ108" i="70" s="1"/>
  <c r="AI104" i="70"/>
  <c r="AI105" i="70" s="1"/>
  <c r="AH104" i="70"/>
  <c r="AH108" i="70" s="1"/>
  <c r="AG104" i="70"/>
  <c r="AG105" i="70" s="1"/>
  <c r="AF104" i="70"/>
  <c r="AF105" i="70" s="1"/>
  <c r="AE104" i="70"/>
  <c r="AE108" i="70" s="1"/>
  <c r="AD104" i="70"/>
  <c r="AD108" i="70" s="1"/>
  <c r="S104" i="70"/>
  <c r="S108" i="70" s="1"/>
  <c r="R104" i="70"/>
  <c r="R108" i="70" s="1"/>
  <c r="Q104" i="70"/>
  <c r="Q105" i="70" s="1"/>
  <c r="P104" i="70"/>
  <c r="P105" i="70" s="1"/>
  <c r="O104" i="70"/>
  <c r="O105" i="70" s="1"/>
  <c r="N104" i="70"/>
  <c r="N105" i="70" s="1"/>
  <c r="M104" i="70"/>
  <c r="M105" i="70" s="1"/>
  <c r="L104" i="70"/>
  <c r="AM103" i="70"/>
  <c r="U103" i="70"/>
  <c r="AM102" i="70"/>
  <c r="U102" i="70"/>
  <c r="AM101" i="70"/>
  <c r="U101" i="70"/>
  <c r="AM100" i="70"/>
  <c r="U100" i="70"/>
  <c r="AM99" i="70"/>
  <c r="U99" i="70"/>
  <c r="AM98" i="70"/>
  <c r="U98" i="70"/>
  <c r="AM97" i="70"/>
  <c r="U97" i="70"/>
  <c r="AM96" i="70"/>
  <c r="U96" i="70"/>
  <c r="AM95" i="70"/>
  <c r="U95" i="70"/>
  <c r="AM94" i="70"/>
  <c r="U94" i="70"/>
  <c r="AM93" i="70"/>
  <c r="U93" i="70"/>
  <c r="AM92" i="70"/>
  <c r="U92" i="70"/>
  <c r="AM91" i="70"/>
  <c r="U91" i="70"/>
  <c r="AM90" i="70"/>
  <c r="U90" i="70"/>
  <c r="AM89" i="70"/>
  <c r="U89" i="70"/>
  <c r="AM88" i="70"/>
  <c r="U88" i="70"/>
  <c r="AM87" i="70"/>
  <c r="U87" i="70"/>
  <c r="AM86" i="70"/>
  <c r="U86" i="70"/>
  <c r="AM85" i="70"/>
  <c r="U85" i="70"/>
  <c r="AK77" i="70"/>
  <c r="AJ77" i="70"/>
  <c r="AI77" i="70"/>
  <c r="AH77" i="70"/>
  <c r="AG77" i="70"/>
  <c r="AF77" i="70"/>
  <c r="AE77" i="70"/>
  <c r="AD77" i="70"/>
  <c r="S77" i="70"/>
  <c r="R77" i="70"/>
  <c r="Q77" i="70"/>
  <c r="P77" i="70"/>
  <c r="O77" i="70"/>
  <c r="N77" i="70"/>
  <c r="M77" i="70"/>
  <c r="L77" i="70"/>
  <c r="AM76" i="70"/>
  <c r="U76" i="70"/>
  <c r="AM75" i="70"/>
  <c r="U75" i="70"/>
  <c r="AK74" i="70"/>
  <c r="AJ74" i="70"/>
  <c r="AI74" i="70"/>
  <c r="AH74" i="70"/>
  <c r="AG74" i="70"/>
  <c r="AF74" i="70"/>
  <c r="AE74" i="70"/>
  <c r="AD74" i="70"/>
  <c r="S74" i="70"/>
  <c r="R74" i="70"/>
  <c r="Q74" i="70"/>
  <c r="P74" i="70"/>
  <c r="O74" i="70"/>
  <c r="N74" i="70"/>
  <c r="M74" i="70"/>
  <c r="L74" i="70"/>
  <c r="AM73" i="70"/>
  <c r="U73" i="70"/>
  <c r="AM72" i="70"/>
  <c r="U72" i="70"/>
  <c r="AK67" i="70"/>
  <c r="AJ67" i="70"/>
  <c r="AI67" i="70"/>
  <c r="AH67" i="70"/>
  <c r="AG67" i="70"/>
  <c r="AF67" i="70"/>
  <c r="AE67" i="70"/>
  <c r="AD67" i="70"/>
  <c r="S67" i="70"/>
  <c r="S68" i="70" s="1"/>
  <c r="R67" i="70"/>
  <c r="R68" i="70" s="1"/>
  <c r="Q67" i="70"/>
  <c r="Q68" i="70" s="1"/>
  <c r="P67" i="70"/>
  <c r="P68" i="70" s="1"/>
  <c r="O67" i="70"/>
  <c r="O68" i="70" s="1"/>
  <c r="N67" i="70"/>
  <c r="N68" i="70" s="1"/>
  <c r="M67" i="70"/>
  <c r="M68" i="70" s="1"/>
  <c r="L67" i="70"/>
  <c r="AM66" i="70"/>
  <c r="U66" i="70"/>
  <c r="AM65" i="70"/>
  <c r="U65" i="70"/>
  <c r="AM61" i="70"/>
  <c r="AM60" i="70"/>
  <c r="S56" i="70"/>
  <c r="R56" i="70"/>
  <c r="Q56" i="70"/>
  <c r="P56" i="70"/>
  <c r="O56" i="70"/>
  <c r="N56" i="70"/>
  <c r="M56" i="70"/>
  <c r="L56" i="70"/>
  <c r="K56" i="70"/>
  <c r="J56" i="70"/>
  <c r="I56" i="70"/>
  <c r="H56" i="70"/>
  <c r="G56" i="70"/>
  <c r="S55" i="70"/>
  <c r="R55" i="70"/>
  <c r="Q55" i="70"/>
  <c r="P55" i="70"/>
  <c r="O55" i="70"/>
  <c r="N55" i="70"/>
  <c r="M55" i="70"/>
  <c r="L55" i="70"/>
  <c r="K55" i="70"/>
  <c r="J55" i="70"/>
  <c r="I55" i="70"/>
  <c r="H55" i="70"/>
  <c r="G55" i="70"/>
  <c r="S51" i="70"/>
  <c r="R51" i="70"/>
  <c r="Q51" i="70"/>
  <c r="P51" i="70"/>
  <c r="O51" i="70"/>
  <c r="N51" i="70"/>
  <c r="M51" i="70"/>
  <c r="L51" i="70"/>
  <c r="K51" i="70"/>
  <c r="J51" i="70"/>
  <c r="I51" i="70"/>
  <c r="H51" i="70"/>
  <c r="G51" i="70"/>
  <c r="S50" i="70"/>
  <c r="R50" i="70"/>
  <c r="Q50" i="70"/>
  <c r="P50" i="70"/>
  <c r="O50" i="70"/>
  <c r="N50" i="70"/>
  <c r="M50" i="70"/>
  <c r="L50" i="70"/>
  <c r="K50" i="70"/>
  <c r="J50" i="70"/>
  <c r="I50" i="70"/>
  <c r="H50" i="70"/>
  <c r="G50" i="70"/>
  <c r="S46" i="70"/>
  <c r="R46" i="70"/>
  <c r="Q46" i="70"/>
  <c r="P46" i="70"/>
  <c r="O46" i="70"/>
  <c r="N46" i="70"/>
  <c r="M46" i="70"/>
  <c r="L46" i="70"/>
  <c r="K46" i="70"/>
  <c r="J46" i="70"/>
  <c r="I46" i="70"/>
  <c r="H46" i="70"/>
  <c r="G46" i="70"/>
  <c r="U45" i="70"/>
  <c r="T45" i="70"/>
  <c r="U44" i="70"/>
  <c r="T44" i="70"/>
  <c r="U43" i="70"/>
  <c r="T43" i="70"/>
  <c r="S40" i="70"/>
  <c r="R40" i="70"/>
  <c r="Q40" i="70"/>
  <c r="P40" i="70"/>
  <c r="O40" i="70"/>
  <c r="N40" i="70"/>
  <c r="M40" i="70"/>
  <c r="L40" i="70"/>
  <c r="K40" i="70"/>
  <c r="J40" i="70"/>
  <c r="I40" i="70"/>
  <c r="H40" i="70"/>
  <c r="G40" i="70"/>
  <c r="U39" i="70"/>
  <c r="T39" i="70"/>
  <c r="U38" i="70"/>
  <c r="T38" i="70"/>
  <c r="U37" i="70"/>
  <c r="T37" i="70"/>
  <c r="S32" i="70"/>
  <c r="R32" i="70"/>
  <c r="Q32" i="70"/>
  <c r="P32" i="70"/>
  <c r="O32" i="70"/>
  <c r="N32" i="70"/>
  <c r="M32" i="70"/>
  <c r="L32" i="70"/>
  <c r="K32" i="70"/>
  <c r="J32" i="70"/>
  <c r="I32" i="70"/>
  <c r="H32" i="70"/>
  <c r="G32" i="70"/>
  <c r="U31" i="70"/>
  <c r="T31" i="70"/>
  <c r="U30" i="70"/>
  <c r="T30" i="70"/>
  <c r="S29" i="70"/>
  <c r="R29" i="70"/>
  <c r="Q29" i="70"/>
  <c r="P29" i="70"/>
  <c r="O29" i="70"/>
  <c r="N29" i="70"/>
  <c r="M29" i="70"/>
  <c r="L29" i="70"/>
  <c r="K29" i="70"/>
  <c r="J29" i="70"/>
  <c r="I29" i="70"/>
  <c r="H29" i="70"/>
  <c r="G29" i="70"/>
  <c r="U28" i="70"/>
  <c r="T28" i="70"/>
  <c r="U27" i="70"/>
  <c r="T27" i="70"/>
  <c r="AK26" i="70"/>
  <c r="AJ26" i="70"/>
  <c r="AI26" i="70"/>
  <c r="AH26" i="70"/>
  <c r="AG26" i="70"/>
  <c r="AF26" i="70"/>
  <c r="AE26" i="70"/>
  <c r="AD26" i="70"/>
  <c r="AC26" i="70"/>
  <c r="AB26" i="70"/>
  <c r="AA26" i="70"/>
  <c r="Z26" i="70"/>
  <c r="Y26" i="70"/>
  <c r="S26" i="70"/>
  <c r="R26" i="70"/>
  <c r="Q26" i="70"/>
  <c r="P26" i="70"/>
  <c r="O26" i="70"/>
  <c r="N26" i="70"/>
  <c r="M26" i="70"/>
  <c r="L26" i="70"/>
  <c r="K26" i="70"/>
  <c r="J26" i="70"/>
  <c r="I26" i="70"/>
  <c r="H26" i="70"/>
  <c r="G26" i="70"/>
  <c r="AM25" i="70"/>
  <c r="AL25" i="70"/>
  <c r="U25" i="70"/>
  <c r="T25" i="70"/>
  <c r="AM24" i="70"/>
  <c r="AL24" i="70"/>
  <c r="U24" i="70"/>
  <c r="T24" i="70"/>
  <c r="AK23" i="70"/>
  <c r="AJ23" i="70"/>
  <c r="AI23" i="70"/>
  <c r="AH23" i="70"/>
  <c r="AG23" i="70"/>
  <c r="AF23" i="70"/>
  <c r="AE23" i="70"/>
  <c r="AD23" i="70"/>
  <c r="AC23" i="70"/>
  <c r="AB23" i="70"/>
  <c r="AA23" i="70"/>
  <c r="Z23" i="70"/>
  <c r="Y23" i="70"/>
  <c r="S23" i="70"/>
  <c r="R23" i="70"/>
  <c r="Q23" i="70"/>
  <c r="P23" i="70"/>
  <c r="O23" i="70"/>
  <c r="N23" i="70"/>
  <c r="M23" i="70"/>
  <c r="L23" i="70"/>
  <c r="K23" i="70"/>
  <c r="J23" i="70"/>
  <c r="I23" i="70"/>
  <c r="H23" i="70"/>
  <c r="G23" i="70"/>
  <c r="AM22" i="70"/>
  <c r="AL22" i="70"/>
  <c r="U22" i="70"/>
  <c r="T22" i="70"/>
  <c r="AM21" i="70"/>
  <c r="AL21" i="70"/>
  <c r="U21" i="70"/>
  <c r="T21" i="70"/>
  <c r="AK20" i="70"/>
  <c r="AJ20" i="70"/>
  <c r="AI20" i="70"/>
  <c r="AH20" i="70"/>
  <c r="AG20" i="70"/>
  <c r="AF20" i="70"/>
  <c r="AE20" i="70"/>
  <c r="AD20" i="70"/>
  <c r="S20" i="70"/>
  <c r="R20" i="70"/>
  <c r="Q20" i="70"/>
  <c r="P20" i="70"/>
  <c r="O20" i="70"/>
  <c r="N20" i="70"/>
  <c r="M20" i="70"/>
  <c r="L20" i="70"/>
  <c r="K20" i="70"/>
  <c r="J20" i="70"/>
  <c r="I20" i="70"/>
  <c r="H20" i="70"/>
  <c r="G20" i="70"/>
  <c r="AM19" i="70"/>
  <c r="U19" i="70"/>
  <c r="T19" i="70"/>
  <c r="AM18" i="70"/>
  <c r="U18" i="70"/>
  <c r="T18" i="70"/>
  <c r="AK17" i="70"/>
  <c r="AJ17" i="70"/>
  <c r="AI17" i="70"/>
  <c r="AH17" i="70"/>
  <c r="AG17" i="70"/>
  <c r="AF17" i="70"/>
  <c r="AE17" i="70"/>
  <c r="AD17" i="70"/>
  <c r="AC17" i="70"/>
  <c r="AB17" i="70"/>
  <c r="AA17" i="70"/>
  <c r="Z17" i="70"/>
  <c r="Y17" i="70"/>
  <c r="S17" i="70"/>
  <c r="R17" i="70"/>
  <c r="Q17" i="70"/>
  <c r="P17" i="70"/>
  <c r="O17" i="70"/>
  <c r="N17" i="70"/>
  <c r="M17" i="70"/>
  <c r="L17" i="70"/>
  <c r="K17" i="70"/>
  <c r="J17" i="70"/>
  <c r="I17" i="70"/>
  <c r="H17" i="70"/>
  <c r="G17" i="70"/>
  <c r="AM16" i="70"/>
  <c r="AL16" i="70"/>
  <c r="U16" i="70"/>
  <c r="T16" i="70"/>
  <c r="AM15" i="70"/>
  <c r="AL15" i="70"/>
  <c r="U15" i="70"/>
  <c r="T15" i="70"/>
  <c r="AK14" i="70"/>
  <c r="AJ14" i="70"/>
  <c r="AI14" i="70"/>
  <c r="AH14" i="70"/>
  <c r="AG14" i="70"/>
  <c r="AF14" i="70"/>
  <c r="AE14" i="70"/>
  <c r="AD14" i="70"/>
  <c r="S14" i="70"/>
  <c r="R14" i="70"/>
  <c r="Q14" i="70"/>
  <c r="P14" i="70"/>
  <c r="O14" i="70"/>
  <c r="N14" i="70"/>
  <c r="M14" i="70"/>
  <c r="L14" i="70"/>
  <c r="AM13" i="70"/>
  <c r="U13" i="70"/>
  <c r="AM12" i="70"/>
  <c r="U12" i="70"/>
  <c r="AK11" i="70"/>
  <c r="AJ11" i="70"/>
  <c r="AI11" i="70"/>
  <c r="AH11" i="70"/>
  <c r="AG11" i="70"/>
  <c r="AF11" i="70"/>
  <c r="AE11" i="70"/>
  <c r="AD11" i="70"/>
  <c r="AC11" i="70"/>
  <c r="AB11" i="70"/>
  <c r="AA11" i="70"/>
  <c r="Z11" i="70"/>
  <c r="Y11" i="70"/>
  <c r="S11" i="70"/>
  <c r="R11" i="70"/>
  <c r="Q11" i="70"/>
  <c r="P11" i="70"/>
  <c r="O11" i="70"/>
  <c r="N11" i="70"/>
  <c r="M11" i="70"/>
  <c r="L11" i="70"/>
  <c r="K11" i="70"/>
  <c r="J11" i="70"/>
  <c r="I11" i="70"/>
  <c r="H11" i="70"/>
  <c r="G11" i="70"/>
  <c r="AM10" i="70"/>
  <c r="AL10" i="70"/>
  <c r="U10" i="70"/>
  <c r="T10" i="70"/>
  <c r="AM9" i="70"/>
  <c r="AL9" i="70"/>
  <c r="U9" i="70"/>
  <c r="T9" i="70"/>
  <c r="A1" i="70"/>
  <c r="AL108" i="69"/>
  <c r="AM107" i="69"/>
  <c r="AL107" i="69"/>
  <c r="U107" i="69"/>
  <c r="AK104" i="69"/>
  <c r="AK108" i="69" s="1"/>
  <c r="AJ104" i="69"/>
  <c r="AJ108" i="69" s="1"/>
  <c r="AI104" i="69"/>
  <c r="AI108" i="69" s="1"/>
  <c r="AH104" i="69"/>
  <c r="AH105" i="69" s="1"/>
  <c r="AG104" i="69"/>
  <c r="AG108" i="69" s="1"/>
  <c r="AF104" i="69"/>
  <c r="AF105" i="69" s="1"/>
  <c r="AE104" i="69"/>
  <c r="AE105" i="69" s="1"/>
  <c r="AD104" i="69"/>
  <c r="S104" i="69"/>
  <c r="S108" i="69" s="1"/>
  <c r="R104" i="69"/>
  <c r="R108" i="69" s="1"/>
  <c r="Q104" i="69"/>
  <c r="Q108" i="69" s="1"/>
  <c r="P104" i="69"/>
  <c r="P105" i="69" s="1"/>
  <c r="O104" i="69"/>
  <c r="O108" i="69" s="1"/>
  <c r="N104" i="69"/>
  <c r="N108" i="69" s="1"/>
  <c r="M104" i="69"/>
  <c r="M108" i="69" s="1"/>
  <c r="L104" i="69"/>
  <c r="AM103" i="69"/>
  <c r="U103" i="69"/>
  <c r="AM102" i="69"/>
  <c r="U102" i="69"/>
  <c r="AM101" i="69"/>
  <c r="U101" i="69"/>
  <c r="AM100" i="69"/>
  <c r="U100" i="69"/>
  <c r="AM99" i="69"/>
  <c r="U99" i="69"/>
  <c r="AM98" i="69"/>
  <c r="U98" i="69"/>
  <c r="AM97" i="69"/>
  <c r="U97" i="69"/>
  <c r="AM96" i="69"/>
  <c r="U96" i="69"/>
  <c r="AM95" i="69"/>
  <c r="U95" i="69"/>
  <c r="AM94" i="69"/>
  <c r="U94" i="69"/>
  <c r="AM93" i="69"/>
  <c r="U93" i="69"/>
  <c r="AM92" i="69"/>
  <c r="U92" i="69"/>
  <c r="AM91" i="69"/>
  <c r="U91" i="69"/>
  <c r="AM90" i="69"/>
  <c r="U90" i="69"/>
  <c r="AM89" i="69"/>
  <c r="U89" i="69"/>
  <c r="AM88" i="69"/>
  <c r="U88" i="69"/>
  <c r="AM87" i="69"/>
  <c r="U87" i="69"/>
  <c r="AM86" i="69"/>
  <c r="U86" i="69"/>
  <c r="AM85" i="69"/>
  <c r="U85" i="69"/>
  <c r="AK77" i="69"/>
  <c r="AJ77" i="69"/>
  <c r="AI77" i="69"/>
  <c r="AH77" i="69"/>
  <c r="AG77" i="69"/>
  <c r="AF77" i="69"/>
  <c r="AE77" i="69"/>
  <c r="AD77" i="69"/>
  <c r="S77" i="69"/>
  <c r="R77" i="69"/>
  <c r="Q77" i="69"/>
  <c r="P77" i="69"/>
  <c r="O77" i="69"/>
  <c r="N77" i="69"/>
  <c r="M77" i="69"/>
  <c r="L77" i="69"/>
  <c r="AM76" i="69"/>
  <c r="U76" i="69"/>
  <c r="AM75" i="69"/>
  <c r="U75" i="69"/>
  <c r="AK74" i="69"/>
  <c r="AJ74" i="69"/>
  <c r="AI74" i="69"/>
  <c r="AH74" i="69"/>
  <c r="AG74" i="69"/>
  <c r="AF74" i="69"/>
  <c r="AE74" i="69"/>
  <c r="AD74" i="69"/>
  <c r="S74" i="69"/>
  <c r="R74" i="69"/>
  <c r="Q74" i="69"/>
  <c r="P74" i="69"/>
  <c r="O74" i="69"/>
  <c r="N74" i="69"/>
  <c r="M74" i="69"/>
  <c r="L74" i="69"/>
  <c r="L78" i="69" s="1"/>
  <c r="AM73" i="69"/>
  <c r="U73" i="69"/>
  <c r="AM72" i="69"/>
  <c r="U72" i="69"/>
  <c r="AK67" i="69"/>
  <c r="AJ67" i="69"/>
  <c r="AI67" i="69"/>
  <c r="AH67" i="69"/>
  <c r="AG67" i="69"/>
  <c r="AF67" i="69"/>
  <c r="AE67" i="69"/>
  <c r="AD67" i="69"/>
  <c r="S67" i="69"/>
  <c r="S68" i="69" s="1"/>
  <c r="R67" i="69"/>
  <c r="R68" i="69" s="1"/>
  <c r="Q67" i="69"/>
  <c r="Q68" i="69" s="1"/>
  <c r="P67" i="69"/>
  <c r="P68" i="69" s="1"/>
  <c r="O67" i="69"/>
  <c r="O68" i="69" s="1"/>
  <c r="N67" i="69"/>
  <c r="N68" i="69" s="1"/>
  <c r="M67" i="69"/>
  <c r="M68" i="69" s="1"/>
  <c r="L67" i="69"/>
  <c r="AM66" i="69"/>
  <c r="U66" i="69"/>
  <c r="AM65" i="69"/>
  <c r="U65" i="69"/>
  <c r="AM61" i="69"/>
  <c r="AM60" i="69"/>
  <c r="S56" i="69"/>
  <c r="R56" i="69"/>
  <c r="Q56" i="69"/>
  <c r="P56" i="69"/>
  <c r="O56" i="69"/>
  <c r="N56" i="69"/>
  <c r="M56" i="69"/>
  <c r="L56" i="69"/>
  <c r="K56" i="69"/>
  <c r="J56" i="69"/>
  <c r="I56" i="69"/>
  <c r="H56" i="69"/>
  <c r="G56" i="69"/>
  <c r="S55" i="69"/>
  <c r="R55" i="69"/>
  <c r="Q55" i="69"/>
  <c r="P55" i="69"/>
  <c r="O55" i="69"/>
  <c r="N55" i="69"/>
  <c r="M55" i="69"/>
  <c r="L55" i="69"/>
  <c r="K55" i="69"/>
  <c r="J55" i="69"/>
  <c r="I55" i="69"/>
  <c r="H55" i="69"/>
  <c r="G55" i="69"/>
  <c r="S51" i="69"/>
  <c r="R51" i="69"/>
  <c r="Q51" i="69"/>
  <c r="P51" i="69"/>
  <c r="O51" i="69"/>
  <c r="N51" i="69"/>
  <c r="M51" i="69"/>
  <c r="L51" i="69"/>
  <c r="K51" i="69"/>
  <c r="J51" i="69"/>
  <c r="I51" i="69"/>
  <c r="H51" i="69"/>
  <c r="G51" i="69"/>
  <c r="S50" i="69"/>
  <c r="R50" i="69"/>
  <c r="Q50" i="69"/>
  <c r="P50" i="69"/>
  <c r="O50" i="69"/>
  <c r="N50" i="69"/>
  <c r="M50" i="69"/>
  <c r="L50" i="69"/>
  <c r="K50" i="69"/>
  <c r="J50" i="69"/>
  <c r="J52" i="69" s="1"/>
  <c r="I50" i="69"/>
  <c r="H50" i="69"/>
  <c r="G50" i="69"/>
  <c r="S46" i="69"/>
  <c r="R46" i="69"/>
  <c r="Q46" i="69"/>
  <c r="P46" i="69"/>
  <c r="O46" i="69"/>
  <c r="N46" i="69"/>
  <c r="M46" i="69"/>
  <c r="L46" i="69"/>
  <c r="K46" i="69"/>
  <c r="J46" i="69"/>
  <c r="I46" i="69"/>
  <c r="H46" i="69"/>
  <c r="G46" i="69"/>
  <c r="U45" i="69"/>
  <c r="T45" i="69"/>
  <c r="U44" i="69"/>
  <c r="T44" i="69"/>
  <c r="U43" i="69"/>
  <c r="T43" i="69"/>
  <c r="S40" i="69"/>
  <c r="R40" i="69"/>
  <c r="Q40" i="69"/>
  <c r="P40" i="69"/>
  <c r="O40" i="69"/>
  <c r="N40" i="69"/>
  <c r="M40" i="69"/>
  <c r="L40" i="69"/>
  <c r="K40" i="69"/>
  <c r="J40" i="69"/>
  <c r="I40" i="69"/>
  <c r="H40" i="69"/>
  <c r="G40" i="69"/>
  <c r="U39" i="69"/>
  <c r="T39" i="69"/>
  <c r="U38" i="69"/>
  <c r="T38" i="69"/>
  <c r="U37" i="69"/>
  <c r="T37" i="69"/>
  <c r="S32" i="69"/>
  <c r="R32" i="69"/>
  <c r="Q32" i="69"/>
  <c r="P32" i="69"/>
  <c r="O32" i="69"/>
  <c r="N32" i="69"/>
  <c r="M32" i="69"/>
  <c r="L32" i="69"/>
  <c r="K32" i="69"/>
  <c r="J32" i="69"/>
  <c r="I32" i="69"/>
  <c r="H32" i="69"/>
  <c r="G32" i="69"/>
  <c r="U31" i="69"/>
  <c r="T31" i="69"/>
  <c r="U30" i="69"/>
  <c r="T30" i="69"/>
  <c r="S29" i="69"/>
  <c r="R29" i="69"/>
  <c r="Q29" i="69"/>
  <c r="P29" i="69"/>
  <c r="O29" i="69"/>
  <c r="N29" i="69"/>
  <c r="M29" i="69"/>
  <c r="L29" i="69"/>
  <c r="K29" i="69"/>
  <c r="J29" i="69"/>
  <c r="I29" i="69"/>
  <c r="H29" i="69"/>
  <c r="G29" i="69"/>
  <c r="U28" i="69"/>
  <c r="T28" i="69"/>
  <c r="U27" i="69"/>
  <c r="T27" i="69"/>
  <c r="AK26" i="69"/>
  <c r="AJ26" i="69"/>
  <c r="AI26" i="69"/>
  <c r="AH26" i="69"/>
  <c r="AG26" i="69"/>
  <c r="AF26" i="69"/>
  <c r="AE26" i="69"/>
  <c r="AD26" i="69"/>
  <c r="AC26" i="69"/>
  <c r="AB26" i="69"/>
  <c r="AA26" i="69"/>
  <c r="Z26" i="69"/>
  <c r="Y26" i="69"/>
  <c r="S26" i="69"/>
  <c r="R26" i="69"/>
  <c r="Q26" i="69"/>
  <c r="P26" i="69"/>
  <c r="O26" i="69"/>
  <c r="N26" i="69"/>
  <c r="M26" i="69"/>
  <c r="L26" i="69"/>
  <c r="K26" i="69"/>
  <c r="J26" i="69"/>
  <c r="I26" i="69"/>
  <c r="H26" i="69"/>
  <c r="G26" i="69"/>
  <c r="AM25" i="69"/>
  <c r="AL25" i="69"/>
  <c r="U25" i="69"/>
  <c r="T25" i="69"/>
  <c r="AM24" i="69"/>
  <c r="AL24" i="69"/>
  <c r="U24" i="69"/>
  <c r="T24" i="69"/>
  <c r="AK23" i="69"/>
  <c r="AJ23" i="69"/>
  <c r="AI23" i="69"/>
  <c r="AH23" i="69"/>
  <c r="AG23" i="69"/>
  <c r="AF23" i="69"/>
  <c r="AE23" i="69"/>
  <c r="AD23" i="69"/>
  <c r="AC23" i="69"/>
  <c r="AB23" i="69"/>
  <c r="AA23" i="69"/>
  <c r="Z23" i="69"/>
  <c r="Y23" i="69"/>
  <c r="S23" i="69"/>
  <c r="R23" i="69"/>
  <c r="Q23" i="69"/>
  <c r="P23" i="69"/>
  <c r="O23" i="69"/>
  <c r="N23" i="69"/>
  <c r="M23" i="69"/>
  <c r="L23" i="69"/>
  <c r="K23" i="69"/>
  <c r="J23" i="69"/>
  <c r="I23" i="69"/>
  <c r="H23" i="69"/>
  <c r="G23" i="69"/>
  <c r="AM22" i="69"/>
  <c r="AL22" i="69"/>
  <c r="U22" i="69"/>
  <c r="T22" i="69"/>
  <c r="AM21" i="69"/>
  <c r="AL21" i="69"/>
  <c r="U21" i="69"/>
  <c r="T21" i="69"/>
  <c r="AK20" i="69"/>
  <c r="AJ20" i="69"/>
  <c r="AI20" i="69"/>
  <c r="AH20" i="69"/>
  <c r="AG20" i="69"/>
  <c r="AF20" i="69"/>
  <c r="AE20" i="69"/>
  <c r="AD20" i="69"/>
  <c r="S20" i="69"/>
  <c r="R20" i="69"/>
  <c r="Q20" i="69"/>
  <c r="P20" i="69"/>
  <c r="O20" i="69"/>
  <c r="N20" i="69"/>
  <c r="M20" i="69"/>
  <c r="L20" i="69"/>
  <c r="K20" i="69"/>
  <c r="J20" i="69"/>
  <c r="I20" i="69"/>
  <c r="H20" i="69"/>
  <c r="G20" i="69"/>
  <c r="AM19" i="69"/>
  <c r="U19" i="69"/>
  <c r="T19" i="69"/>
  <c r="AM18" i="69"/>
  <c r="U18" i="69"/>
  <c r="T18" i="69"/>
  <c r="AK17" i="69"/>
  <c r="AJ17" i="69"/>
  <c r="AI17" i="69"/>
  <c r="AH17" i="69"/>
  <c r="AG17" i="69"/>
  <c r="AF17" i="69"/>
  <c r="AE17" i="69"/>
  <c r="AD17" i="69"/>
  <c r="AC17" i="69"/>
  <c r="AB17" i="69"/>
  <c r="AA17" i="69"/>
  <c r="Z17" i="69"/>
  <c r="Y17" i="69"/>
  <c r="S17" i="69"/>
  <c r="R17" i="69"/>
  <c r="Q17" i="69"/>
  <c r="P17" i="69"/>
  <c r="O17" i="69"/>
  <c r="N17" i="69"/>
  <c r="M17" i="69"/>
  <c r="L17" i="69"/>
  <c r="K17" i="69"/>
  <c r="J17" i="69"/>
  <c r="I17" i="69"/>
  <c r="H17" i="69"/>
  <c r="G17" i="69"/>
  <c r="AM16" i="69"/>
  <c r="AL16" i="69"/>
  <c r="U16" i="69"/>
  <c r="T16" i="69"/>
  <c r="AM15" i="69"/>
  <c r="AL15" i="69"/>
  <c r="U15" i="69"/>
  <c r="T15" i="69"/>
  <c r="AK14" i="69"/>
  <c r="AJ14" i="69"/>
  <c r="AI14" i="69"/>
  <c r="AH14" i="69"/>
  <c r="AG14" i="69"/>
  <c r="AF14" i="69"/>
  <c r="AE14" i="69"/>
  <c r="AD14" i="69"/>
  <c r="S14" i="69"/>
  <c r="R14" i="69"/>
  <c r="Q14" i="69"/>
  <c r="P14" i="69"/>
  <c r="O14" i="69"/>
  <c r="N14" i="69"/>
  <c r="M14" i="69"/>
  <c r="L14" i="69"/>
  <c r="AM13" i="69"/>
  <c r="U13" i="69"/>
  <c r="AM12" i="69"/>
  <c r="U12" i="69"/>
  <c r="AK11" i="69"/>
  <c r="AJ11" i="69"/>
  <c r="AI11" i="69"/>
  <c r="AH11" i="69"/>
  <c r="AG11" i="69"/>
  <c r="AF11" i="69"/>
  <c r="AE11" i="69"/>
  <c r="AD11" i="69"/>
  <c r="AC11" i="69"/>
  <c r="AB11" i="69"/>
  <c r="AA11" i="69"/>
  <c r="Z11" i="69"/>
  <c r="Y11" i="69"/>
  <c r="S11" i="69"/>
  <c r="R11" i="69"/>
  <c r="Q11" i="69"/>
  <c r="P11" i="69"/>
  <c r="O11" i="69"/>
  <c r="N11" i="69"/>
  <c r="M11" i="69"/>
  <c r="L11" i="69"/>
  <c r="K11" i="69"/>
  <c r="J11" i="69"/>
  <c r="I11" i="69"/>
  <c r="H11" i="69"/>
  <c r="G11" i="69"/>
  <c r="AM10" i="69"/>
  <c r="AL10" i="69"/>
  <c r="U10" i="69"/>
  <c r="T10" i="69"/>
  <c r="AM9" i="69"/>
  <c r="AL9" i="69"/>
  <c r="U9" i="69"/>
  <c r="T9" i="69"/>
  <c r="A1" i="69"/>
  <c r="AL108" i="68"/>
  <c r="AM107" i="68"/>
  <c r="AL107" i="68"/>
  <c r="U107" i="68"/>
  <c r="AK104" i="68"/>
  <c r="AK108" i="68" s="1"/>
  <c r="AJ104" i="68"/>
  <c r="AJ105" i="68" s="1"/>
  <c r="AI104" i="68"/>
  <c r="AI108" i="68" s="1"/>
  <c r="AH104" i="68"/>
  <c r="AH105" i="68" s="1"/>
  <c r="AG104" i="68"/>
  <c r="AG105" i="68" s="1"/>
  <c r="AF104" i="68"/>
  <c r="AF108" i="68" s="1"/>
  <c r="AE104" i="68"/>
  <c r="AE105" i="68" s="1"/>
  <c r="AD104" i="68"/>
  <c r="AD105" i="68" s="1"/>
  <c r="S104" i="68"/>
  <c r="S108" i="68" s="1"/>
  <c r="R104" i="68"/>
  <c r="Q104" i="68"/>
  <c r="Q105" i="68" s="1"/>
  <c r="P104" i="68"/>
  <c r="P108" i="68" s="1"/>
  <c r="O104" i="68"/>
  <c r="O105" i="68" s="1"/>
  <c r="N104" i="68"/>
  <c r="N108" i="68" s="1"/>
  <c r="M104" i="68"/>
  <c r="M108" i="68" s="1"/>
  <c r="L104" i="68"/>
  <c r="L108" i="68" s="1"/>
  <c r="AM103" i="68"/>
  <c r="U103" i="68"/>
  <c r="AM102" i="68"/>
  <c r="U102" i="68"/>
  <c r="AM101" i="68"/>
  <c r="U101" i="68"/>
  <c r="AM100" i="68"/>
  <c r="U100" i="68"/>
  <c r="AM99" i="68"/>
  <c r="U99" i="68"/>
  <c r="AM98" i="68"/>
  <c r="U98" i="68"/>
  <c r="AM97" i="68"/>
  <c r="U97" i="68"/>
  <c r="AM96" i="68"/>
  <c r="U96" i="68"/>
  <c r="AM95" i="68"/>
  <c r="U95" i="68"/>
  <c r="AM94" i="68"/>
  <c r="U94" i="68"/>
  <c r="AM93" i="68"/>
  <c r="U93" i="68"/>
  <c r="AM92" i="68"/>
  <c r="U92" i="68"/>
  <c r="AM91" i="68"/>
  <c r="U91" i="68"/>
  <c r="AM90" i="68"/>
  <c r="U90" i="68"/>
  <c r="AM89" i="68"/>
  <c r="U89" i="68"/>
  <c r="AM88" i="68"/>
  <c r="U88" i="68"/>
  <c r="AM87" i="68"/>
  <c r="U87" i="68"/>
  <c r="AM86" i="68"/>
  <c r="U86" i="68"/>
  <c r="AM85" i="68"/>
  <c r="U85" i="68"/>
  <c r="AK77" i="68"/>
  <c r="AJ77" i="68"/>
  <c r="AI77" i="68"/>
  <c r="AH77" i="68"/>
  <c r="AG77" i="68"/>
  <c r="AF77" i="68"/>
  <c r="AE77" i="68"/>
  <c r="AD77" i="68"/>
  <c r="S77" i="68"/>
  <c r="R77" i="68"/>
  <c r="Q77" i="68"/>
  <c r="P77" i="68"/>
  <c r="O77" i="68"/>
  <c r="N77" i="68"/>
  <c r="M77" i="68"/>
  <c r="L77" i="68"/>
  <c r="AM76" i="68"/>
  <c r="U76" i="68"/>
  <c r="AM75" i="68"/>
  <c r="U75" i="68"/>
  <c r="AK74" i="68"/>
  <c r="AJ74" i="68"/>
  <c r="AI74" i="68"/>
  <c r="AH74" i="68"/>
  <c r="AG74" i="68"/>
  <c r="AF74" i="68"/>
  <c r="AE74" i="68"/>
  <c r="AD74" i="68"/>
  <c r="S74" i="68"/>
  <c r="R74" i="68"/>
  <c r="Q74" i="68"/>
  <c r="P74" i="68"/>
  <c r="O74" i="68"/>
  <c r="N74" i="68"/>
  <c r="M74" i="68"/>
  <c r="L74" i="68"/>
  <c r="AM73" i="68"/>
  <c r="U73" i="68"/>
  <c r="AM72" i="68"/>
  <c r="U72" i="68"/>
  <c r="AK67" i="68"/>
  <c r="AJ67" i="68"/>
  <c r="AI67" i="68"/>
  <c r="AH67" i="68"/>
  <c r="AG67" i="68"/>
  <c r="AF67" i="68"/>
  <c r="AE67" i="68"/>
  <c r="AD67" i="68"/>
  <c r="S67" i="68"/>
  <c r="S68" i="68" s="1"/>
  <c r="R67" i="68"/>
  <c r="R68" i="68" s="1"/>
  <c r="Q67" i="68"/>
  <c r="Q68" i="68" s="1"/>
  <c r="P67" i="68"/>
  <c r="P68" i="68" s="1"/>
  <c r="O67" i="68"/>
  <c r="O68" i="68" s="1"/>
  <c r="N67" i="68"/>
  <c r="N68" i="68" s="1"/>
  <c r="M67" i="68"/>
  <c r="M68" i="68" s="1"/>
  <c r="L67" i="68"/>
  <c r="L68" i="68" s="1"/>
  <c r="AM66" i="68"/>
  <c r="U66" i="68"/>
  <c r="AM65" i="68"/>
  <c r="U65" i="68"/>
  <c r="AM61" i="68"/>
  <c r="AM60" i="68"/>
  <c r="S56" i="68"/>
  <c r="R56" i="68"/>
  <c r="Q56" i="68"/>
  <c r="P56" i="68"/>
  <c r="O56" i="68"/>
  <c r="N56" i="68"/>
  <c r="M56" i="68"/>
  <c r="L56" i="68"/>
  <c r="K56" i="68"/>
  <c r="J56" i="68"/>
  <c r="I56" i="68"/>
  <c r="H56" i="68"/>
  <c r="G56" i="68"/>
  <c r="S55" i="68"/>
  <c r="R55" i="68"/>
  <c r="Q55" i="68"/>
  <c r="P55" i="68"/>
  <c r="O55" i="68"/>
  <c r="N55" i="68"/>
  <c r="M55" i="68"/>
  <c r="L55" i="68"/>
  <c r="K55" i="68"/>
  <c r="J55" i="68"/>
  <c r="I55" i="68"/>
  <c r="H55" i="68"/>
  <c r="G55" i="68"/>
  <c r="S51" i="68"/>
  <c r="R51" i="68"/>
  <c r="Q51" i="68"/>
  <c r="P51" i="68"/>
  <c r="O51" i="68"/>
  <c r="N51" i="68"/>
  <c r="M51" i="68"/>
  <c r="L51" i="68"/>
  <c r="K51" i="68"/>
  <c r="J51" i="68"/>
  <c r="I51" i="68"/>
  <c r="H51" i="68"/>
  <c r="G51" i="68"/>
  <c r="S50" i="68"/>
  <c r="R50" i="68"/>
  <c r="R52" i="68" s="1"/>
  <c r="Q50" i="68"/>
  <c r="P50" i="68"/>
  <c r="O50" i="68"/>
  <c r="N50" i="68"/>
  <c r="M50" i="68"/>
  <c r="L50" i="68"/>
  <c r="K50" i="68"/>
  <c r="J50" i="68"/>
  <c r="I50" i="68"/>
  <c r="H50" i="68"/>
  <c r="G50" i="68"/>
  <c r="S46" i="68"/>
  <c r="R46" i="68"/>
  <c r="Q46" i="68"/>
  <c r="P46" i="68"/>
  <c r="O46" i="68"/>
  <c r="N46" i="68"/>
  <c r="M46" i="68"/>
  <c r="L46" i="68"/>
  <c r="K46" i="68"/>
  <c r="J46" i="68"/>
  <c r="I46" i="68"/>
  <c r="H46" i="68"/>
  <c r="G46" i="68"/>
  <c r="U45" i="68"/>
  <c r="T45" i="68"/>
  <c r="U44" i="68"/>
  <c r="T44" i="68"/>
  <c r="U43" i="68"/>
  <c r="T43" i="68"/>
  <c r="S40" i="68"/>
  <c r="R40" i="68"/>
  <c r="Q40" i="68"/>
  <c r="P40" i="68"/>
  <c r="O40" i="68"/>
  <c r="N40" i="68"/>
  <c r="M40" i="68"/>
  <c r="L40" i="68"/>
  <c r="K40" i="68"/>
  <c r="J40" i="68"/>
  <c r="I40" i="68"/>
  <c r="H40" i="68"/>
  <c r="G40" i="68"/>
  <c r="U39" i="68"/>
  <c r="T39" i="68"/>
  <c r="U38" i="68"/>
  <c r="T38" i="68"/>
  <c r="U37" i="68"/>
  <c r="T37" i="68"/>
  <c r="S32" i="68"/>
  <c r="R32" i="68"/>
  <c r="Q32" i="68"/>
  <c r="P32" i="68"/>
  <c r="O32" i="68"/>
  <c r="N32" i="68"/>
  <c r="M32" i="68"/>
  <c r="L32" i="68"/>
  <c r="K32" i="68"/>
  <c r="J32" i="68"/>
  <c r="I32" i="68"/>
  <c r="H32" i="68"/>
  <c r="G32" i="68"/>
  <c r="U31" i="68"/>
  <c r="T31" i="68"/>
  <c r="U30" i="68"/>
  <c r="T30" i="68"/>
  <c r="S29" i="68"/>
  <c r="R29" i="68"/>
  <c r="Q29" i="68"/>
  <c r="P29" i="68"/>
  <c r="O29" i="68"/>
  <c r="N29" i="68"/>
  <c r="M29" i="68"/>
  <c r="L29" i="68"/>
  <c r="K29" i="68"/>
  <c r="J29" i="68"/>
  <c r="I29" i="68"/>
  <c r="H29" i="68"/>
  <c r="G29" i="68"/>
  <c r="U28" i="68"/>
  <c r="T28" i="68"/>
  <c r="U27" i="68"/>
  <c r="T27" i="68"/>
  <c r="AK26" i="68"/>
  <c r="AJ26" i="68"/>
  <c r="AI26" i="68"/>
  <c r="AH26" i="68"/>
  <c r="AG26" i="68"/>
  <c r="AF26" i="68"/>
  <c r="AE26" i="68"/>
  <c r="AD26" i="68"/>
  <c r="AC26" i="68"/>
  <c r="AB26" i="68"/>
  <c r="AA26" i="68"/>
  <c r="Z26" i="68"/>
  <c r="Y26" i="68"/>
  <c r="S26" i="68"/>
  <c r="R26" i="68"/>
  <c r="Q26" i="68"/>
  <c r="P26" i="68"/>
  <c r="O26" i="68"/>
  <c r="N26" i="68"/>
  <c r="M26" i="68"/>
  <c r="L26" i="68"/>
  <c r="K26" i="68"/>
  <c r="J26" i="68"/>
  <c r="I26" i="68"/>
  <c r="H26" i="68"/>
  <c r="G26" i="68"/>
  <c r="AM25" i="68"/>
  <c r="AL25" i="68"/>
  <c r="U25" i="68"/>
  <c r="T25" i="68"/>
  <c r="AM24" i="68"/>
  <c r="AL24" i="68"/>
  <c r="U24" i="68"/>
  <c r="T24" i="68"/>
  <c r="AK23" i="68"/>
  <c r="AJ23" i="68"/>
  <c r="AI23" i="68"/>
  <c r="AH23" i="68"/>
  <c r="AG23" i="68"/>
  <c r="AF23" i="68"/>
  <c r="AE23" i="68"/>
  <c r="AD23" i="68"/>
  <c r="AC23" i="68"/>
  <c r="AB23" i="68"/>
  <c r="AA23" i="68"/>
  <c r="Z23" i="68"/>
  <c r="Y23" i="68"/>
  <c r="S23" i="68"/>
  <c r="R23" i="68"/>
  <c r="Q23" i="68"/>
  <c r="P23" i="68"/>
  <c r="O23" i="68"/>
  <c r="N23" i="68"/>
  <c r="M23" i="68"/>
  <c r="L23" i="68"/>
  <c r="K23" i="68"/>
  <c r="J23" i="68"/>
  <c r="I23" i="68"/>
  <c r="H23" i="68"/>
  <c r="G23" i="68"/>
  <c r="AM22" i="68"/>
  <c r="AL22" i="68"/>
  <c r="U22" i="68"/>
  <c r="T22" i="68"/>
  <c r="AM21" i="68"/>
  <c r="AL21" i="68"/>
  <c r="U21" i="68"/>
  <c r="T21" i="68"/>
  <c r="AK20" i="68"/>
  <c r="AJ20" i="68"/>
  <c r="AI20" i="68"/>
  <c r="AH20" i="68"/>
  <c r="AG20" i="68"/>
  <c r="AF20" i="68"/>
  <c r="AE20" i="68"/>
  <c r="AD20" i="68"/>
  <c r="S20" i="68"/>
  <c r="R20" i="68"/>
  <c r="Q20" i="68"/>
  <c r="P20" i="68"/>
  <c r="O20" i="68"/>
  <c r="N20" i="68"/>
  <c r="M20" i="68"/>
  <c r="L20" i="68"/>
  <c r="K20" i="68"/>
  <c r="J20" i="68"/>
  <c r="I20" i="68"/>
  <c r="H20" i="68"/>
  <c r="G20" i="68"/>
  <c r="AM19" i="68"/>
  <c r="U19" i="68"/>
  <c r="T19" i="68"/>
  <c r="AM18" i="68"/>
  <c r="U18" i="68"/>
  <c r="T18" i="68"/>
  <c r="AK17" i="68"/>
  <c r="AJ17" i="68"/>
  <c r="AI17" i="68"/>
  <c r="AH17" i="68"/>
  <c r="AG17" i="68"/>
  <c r="AF17" i="68"/>
  <c r="AE17" i="68"/>
  <c r="AD17" i="68"/>
  <c r="AC17" i="68"/>
  <c r="AB17" i="68"/>
  <c r="AA17" i="68"/>
  <c r="Z17" i="68"/>
  <c r="Y17" i="68"/>
  <c r="S17" i="68"/>
  <c r="R17" i="68"/>
  <c r="Q17" i="68"/>
  <c r="P17" i="68"/>
  <c r="O17" i="68"/>
  <c r="N17" i="68"/>
  <c r="M17" i="68"/>
  <c r="L17" i="68"/>
  <c r="K17" i="68"/>
  <c r="J17" i="68"/>
  <c r="I17" i="68"/>
  <c r="H17" i="68"/>
  <c r="G17" i="68"/>
  <c r="AM16" i="68"/>
  <c r="AL16" i="68"/>
  <c r="U16" i="68"/>
  <c r="T16" i="68"/>
  <c r="AM15" i="68"/>
  <c r="AL15" i="68"/>
  <c r="U15" i="68"/>
  <c r="T15" i="68"/>
  <c r="AK14" i="68"/>
  <c r="AJ14" i="68"/>
  <c r="AI14" i="68"/>
  <c r="AH14" i="68"/>
  <c r="AG14" i="68"/>
  <c r="AF14" i="68"/>
  <c r="AE14" i="68"/>
  <c r="AD14" i="68"/>
  <c r="S14" i="68"/>
  <c r="R14" i="68"/>
  <c r="Q14" i="68"/>
  <c r="P14" i="68"/>
  <c r="O14" i="68"/>
  <c r="N14" i="68"/>
  <c r="M14" i="68"/>
  <c r="L14" i="68"/>
  <c r="AM13" i="68"/>
  <c r="U13" i="68"/>
  <c r="AM12" i="68"/>
  <c r="U12" i="68"/>
  <c r="AK11" i="68"/>
  <c r="AJ11" i="68"/>
  <c r="AI11" i="68"/>
  <c r="AH11" i="68"/>
  <c r="AG11" i="68"/>
  <c r="AF11" i="68"/>
  <c r="AE11" i="68"/>
  <c r="AD11" i="68"/>
  <c r="AC11" i="68"/>
  <c r="AB11" i="68"/>
  <c r="AA11" i="68"/>
  <c r="Z11" i="68"/>
  <c r="Y11" i="68"/>
  <c r="S11" i="68"/>
  <c r="R11" i="68"/>
  <c r="Q11" i="68"/>
  <c r="P11" i="68"/>
  <c r="O11" i="68"/>
  <c r="N11" i="68"/>
  <c r="M11" i="68"/>
  <c r="L11" i="68"/>
  <c r="K11" i="68"/>
  <c r="J11" i="68"/>
  <c r="I11" i="68"/>
  <c r="H11" i="68"/>
  <c r="G11" i="68"/>
  <c r="AM10" i="68"/>
  <c r="AL10" i="68"/>
  <c r="U10" i="68"/>
  <c r="T10" i="68"/>
  <c r="AM9" i="68"/>
  <c r="AL9" i="68"/>
  <c r="U9" i="68"/>
  <c r="T9" i="68"/>
  <c r="A1" i="68"/>
  <c r="Q58" i="76" l="1"/>
  <c r="K58" i="78"/>
  <c r="Q58" i="75"/>
  <c r="I53" i="75"/>
  <c r="N58" i="74"/>
  <c r="P52" i="70"/>
  <c r="O58" i="75"/>
  <c r="I57" i="70"/>
  <c r="K58" i="75"/>
  <c r="R105" i="70"/>
  <c r="AE81" i="77"/>
  <c r="G58" i="79"/>
  <c r="Q52" i="73"/>
  <c r="J58" i="78"/>
  <c r="M52" i="71"/>
  <c r="K57" i="71"/>
  <c r="N57" i="72"/>
  <c r="N110" i="68"/>
  <c r="R52" i="72"/>
  <c r="Q80" i="76"/>
  <c r="R53" i="76"/>
  <c r="L79" i="75"/>
  <c r="Q58" i="78"/>
  <c r="L52" i="69"/>
  <c r="O52" i="70"/>
  <c r="N81" i="76"/>
  <c r="I53" i="78"/>
  <c r="AF110" i="72"/>
  <c r="AF80" i="75"/>
  <c r="AG80" i="79"/>
  <c r="S58" i="76"/>
  <c r="I58" i="75"/>
  <c r="O53" i="78"/>
  <c r="R58" i="78"/>
  <c r="O58" i="78"/>
  <c r="N58" i="77"/>
  <c r="M57" i="68"/>
  <c r="J52" i="71"/>
  <c r="H57" i="71"/>
  <c r="Q53" i="74"/>
  <c r="I53" i="79"/>
  <c r="AD81" i="74"/>
  <c r="AI110" i="68"/>
  <c r="P58" i="75"/>
  <c r="J58" i="74"/>
  <c r="T17" i="68"/>
  <c r="M110" i="68"/>
  <c r="AF108" i="70"/>
  <c r="AF110" i="70" s="1"/>
  <c r="G52" i="68"/>
  <c r="S52" i="68"/>
  <c r="Q57" i="68"/>
  <c r="P58" i="79"/>
  <c r="N80" i="76"/>
  <c r="AH78" i="68"/>
  <c r="AE108" i="72"/>
  <c r="AE110" i="72" s="1"/>
  <c r="M80" i="75"/>
  <c r="R52" i="69"/>
  <c r="Q57" i="70"/>
  <c r="G57" i="71"/>
  <c r="AI108" i="71"/>
  <c r="AI110" i="71" s="1"/>
  <c r="T20" i="73"/>
  <c r="P52" i="68"/>
  <c r="N57" i="68"/>
  <c r="Q57" i="69"/>
  <c r="S57" i="70"/>
  <c r="K57" i="70"/>
  <c r="M57" i="71"/>
  <c r="R52" i="73"/>
  <c r="G53" i="74"/>
  <c r="K53" i="75"/>
  <c r="AJ81" i="74"/>
  <c r="S57" i="73"/>
  <c r="K58" i="76"/>
  <c r="H57" i="73"/>
  <c r="N58" i="79"/>
  <c r="M52" i="68"/>
  <c r="N57" i="69"/>
  <c r="R52" i="70"/>
  <c r="Q110" i="71"/>
  <c r="I52" i="72"/>
  <c r="AH78" i="72"/>
  <c r="AH81" i="72" s="1"/>
  <c r="I57" i="73"/>
  <c r="AE108" i="73"/>
  <c r="AE110" i="73" s="1"/>
  <c r="R80" i="79"/>
  <c r="R80" i="75"/>
  <c r="T26" i="68"/>
  <c r="R57" i="69"/>
  <c r="M52" i="72"/>
  <c r="I58" i="79"/>
  <c r="AK80" i="78"/>
  <c r="AH81" i="75"/>
  <c r="K53" i="78"/>
  <c r="S58" i="74"/>
  <c r="U52" i="77"/>
  <c r="G53" i="76"/>
  <c r="AK80" i="76"/>
  <c r="L80" i="75"/>
  <c r="Q80" i="77"/>
  <c r="I58" i="77"/>
  <c r="P58" i="77"/>
  <c r="G58" i="76"/>
  <c r="Q81" i="77"/>
  <c r="M53" i="75"/>
  <c r="P53" i="79"/>
  <c r="J53" i="78"/>
  <c r="T57" i="74"/>
  <c r="J53" i="74"/>
  <c r="K52" i="68"/>
  <c r="I57" i="68"/>
  <c r="AG78" i="73"/>
  <c r="AG81" i="73" s="1"/>
  <c r="AF81" i="77"/>
  <c r="R58" i="74"/>
  <c r="K58" i="79"/>
  <c r="I53" i="76"/>
  <c r="T46" i="72"/>
  <c r="AK110" i="73"/>
  <c r="AM78" i="77"/>
  <c r="S58" i="77"/>
  <c r="P53" i="74"/>
  <c r="S53" i="75"/>
  <c r="O52" i="69"/>
  <c r="AG78" i="69"/>
  <c r="AG80" i="69" s="1"/>
  <c r="P57" i="71"/>
  <c r="S52" i="72"/>
  <c r="Q57" i="72"/>
  <c r="K53" i="76"/>
  <c r="O53" i="77"/>
  <c r="O53" i="79"/>
  <c r="O58" i="79"/>
  <c r="T57" i="75"/>
  <c r="L80" i="77"/>
  <c r="AI81" i="74"/>
  <c r="O80" i="76"/>
  <c r="P80" i="74"/>
  <c r="R81" i="75"/>
  <c r="R81" i="77"/>
  <c r="T52" i="77"/>
  <c r="AM78" i="78"/>
  <c r="R53" i="74"/>
  <c r="O58" i="77"/>
  <c r="H58" i="79"/>
  <c r="AE80" i="78"/>
  <c r="AJ110" i="71"/>
  <c r="AI78" i="73"/>
  <c r="AI81" i="73" s="1"/>
  <c r="S80" i="77"/>
  <c r="Q58" i="77"/>
  <c r="N58" i="75"/>
  <c r="L79" i="77"/>
  <c r="M58" i="75"/>
  <c r="T52" i="74"/>
  <c r="R58" i="79"/>
  <c r="AG80" i="77"/>
  <c r="S81" i="77"/>
  <c r="R78" i="71"/>
  <c r="R79" i="71" s="1"/>
  <c r="M110" i="72"/>
  <c r="K58" i="74"/>
  <c r="S58" i="75"/>
  <c r="O53" i="74"/>
  <c r="R53" i="75"/>
  <c r="I58" i="76"/>
  <c r="R80" i="77"/>
  <c r="AF78" i="68"/>
  <c r="AF81" i="68" s="1"/>
  <c r="T11" i="68"/>
  <c r="U32" i="68"/>
  <c r="L52" i="68"/>
  <c r="Q108" i="68"/>
  <c r="Q110" i="68" s="1"/>
  <c r="N52" i="70"/>
  <c r="N57" i="71"/>
  <c r="J58" i="77"/>
  <c r="N53" i="79"/>
  <c r="N80" i="78"/>
  <c r="Q80" i="79"/>
  <c r="P34" i="73"/>
  <c r="P48" i="73" s="1"/>
  <c r="R57" i="73"/>
  <c r="AE78" i="68"/>
  <c r="AE80" i="68" s="1"/>
  <c r="AK78" i="70"/>
  <c r="AK80" i="70" s="1"/>
  <c r="T11" i="72"/>
  <c r="L52" i="72"/>
  <c r="M78" i="72"/>
  <c r="M79" i="72" s="1"/>
  <c r="AI78" i="72"/>
  <c r="AI81" i="72" s="1"/>
  <c r="I52" i="73"/>
  <c r="AF78" i="73"/>
  <c r="AF81" i="73" s="1"/>
  <c r="S58" i="78"/>
  <c r="Q53" i="77"/>
  <c r="Q81" i="79"/>
  <c r="AI81" i="76"/>
  <c r="AH81" i="76"/>
  <c r="T52" i="75"/>
  <c r="AM17" i="71"/>
  <c r="AK108" i="71"/>
  <c r="AK110" i="71" s="1"/>
  <c r="U29" i="73"/>
  <c r="N53" i="77"/>
  <c r="U40" i="71"/>
  <c r="AM14" i="72"/>
  <c r="T20" i="72"/>
  <c r="AG108" i="72"/>
  <c r="AG110" i="72" s="1"/>
  <c r="T40" i="73"/>
  <c r="AJ81" i="78"/>
  <c r="O81" i="76"/>
  <c r="AI80" i="75"/>
  <c r="P81" i="76"/>
  <c r="K57" i="68"/>
  <c r="AF105" i="68"/>
  <c r="P57" i="69"/>
  <c r="T26" i="71"/>
  <c r="AH108" i="72"/>
  <c r="AH110" i="72" s="1"/>
  <c r="U51" i="73"/>
  <c r="AD108" i="73"/>
  <c r="AD110" i="73" s="1"/>
  <c r="O53" i="75"/>
  <c r="G53" i="79"/>
  <c r="AJ80" i="76"/>
  <c r="AD80" i="77"/>
  <c r="H34" i="68"/>
  <c r="H48" i="68" s="1"/>
  <c r="U52" i="75"/>
  <c r="J58" i="76"/>
  <c r="G53" i="78"/>
  <c r="U34" i="78"/>
  <c r="S110" i="68"/>
  <c r="U32" i="69"/>
  <c r="AH105" i="71"/>
  <c r="K57" i="73"/>
  <c r="AM78" i="76"/>
  <c r="T48" i="76"/>
  <c r="AK80" i="75"/>
  <c r="M81" i="75"/>
  <c r="P81" i="77"/>
  <c r="AM17" i="68"/>
  <c r="AM11" i="71"/>
  <c r="T34" i="79"/>
  <c r="T57" i="79"/>
  <c r="M81" i="77"/>
  <c r="AH80" i="77"/>
  <c r="L80" i="78"/>
  <c r="N80" i="74"/>
  <c r="P80" i="77"/>
  <c r="AJ81" i="77"/>
  <c r="N105" i="69"/>
  <c r="N34" i="70"/>
  <c r="S52" i="70"/>
  <c r="AL23" i="71"/>
  <c r="R57" i="71"/>
  <c r="U108" i="78"/>
  <c r="T48" i="79"/>
  <c r="O80" i="75"/>
  <c r="T52" i="76"/>
  <c r="O108" i="68"/>
  <c r="O110" i="68" s="1"/>
  <c r="Q110" i="69"/>
  <c r="AJ105" i="69"/>
  <c r="G52" i="72"/>
  <c r="AE78" i="72"/>
  <c r="AE80" i="72" s="1"/>
  <c r="AL26" i="73"/>
  <c r="S53" i="78"/>
  <c r="O81" i="75"/>
  <c r="AJ81" i="75"/>
  <c r="AK80" i="77"/>
  <c r="R110" i="69"/>
  <c r="AK105" i="69"/>
  <c r="AF78" i="72"/>
  <c r="AF81" i="72" s="1"/>
  <c r="U108" i="74"/>
  <c r="P58" i="76"/>
  <c r="T52" i="78"/>
  <c r="M80" i="78"/>
  <c r="Q81" i="76"/>
  <c r="AM11" i="68"/>
  <c r="T29" i="68"/>
  <c r="R57" i="68"/>
  <c r="T20" i="69"/>
  <c r="U23" i="69"/>
  <c r="N52" i="69"/>
  <c r="K57" i="69"/>
  <c r="K52" i="70"/>
  <c r="K52" i="71"/>
  <c r="P108" i="71"/>
  <c r="P110" i="71" s="1"/>
  <c r="G57" i="72"/>
  <c r="AJ110" i="73"/>
  <c r="G58" i="77"/>
  <c r="I53" i="77"/>
  <c r="H53" i="75"/>
  <c r="P80" i="76"/>
  <c r="M81" i="78"/>
  <c r="N81" i="79"/>
  <c r="AI78" i="69"/>
  <c r="AI81" i="69" s="1"/>
  <c r="M78" i="69"/>
  <c r="M79" i="69" s="1"/>
  <c r="Q78" i="70"/>
  <c r="Q79" i="70" s="1"/>
  <c r="U67" i="68"/>
  <c r="AJ78" i="69"/>
  <c r="AJ81" i="69" s="1"/>
  <c r="Q78" i="73"/>
  <c r="Q79" i="73" s="1"/>
  <c r="R34" i="68"/>
  <c r="R48" i="68" s="1"/>
  <c r="AF80" i="68"/>
  <c r="I34" i="69"/>
  <c r="I48" i="69" s="1"/>
  <c r="U40" i="68"/>
  <c r="U46" i="68"/>
  <c r="J34" i="69"/>
  <c r="J48" i="69" s="1"/>
  <c r="H34" i="69"/>
  <c r="H48" i="69" s="1"/>
  <c r="M110" i="69"/>
  <c r="J57" i="70"/>
  <c r="I52" i="71"/>
  <c r="M34" i="72"/>
  <c r="M53" i="72" s="1"/>
  <c r="AG78" i="72"/>
  <c r="AG80" i="72" s="1"/>
  <c r="M34" i="73"/>
  <c r="M48" i="73" s="1"/>
  <c r="M78" i="68"/>
  <c r="M79" i="68" s="1"/>
  <c r="AI78" i="68"/>
  <c r="AI81" i="68" s="1"/>
  <c r="AK105" i="68"/>
  <c r="AK110" i="69"/>
  <c r="U11" i="70"/>
  <c r="T26" i="70"/>
  <c r="Q52" i="70"/>
  <c r="M78" i="70"/>
  <c r="M79" i="70" s="1"/>
  <c r="AI78" i="70"/>
  <c r="AI81" i="70" s="1"/>
  <c r="G34" i="71"/>
  <c r="G48" i="71" s="1"/>
  <c r="L52" i="71"/>
  <c r="Q105" i="71"/>
  <c r="S108" i="71"/>
  <c r="S110" i="71" s="1"/>
  <c r="T32" i="72"/>
  <c r="H52" i="72"/>
  <c r="P57" i="72"/>
  <c r="AM11" i="73"/>
  <c r="G52" i="73"/>
  <c r="S52" i="73"/>
  <c r="AH78" i="73"/>
  <c r="AH81" i="73" s="1"/>
  <c r="R108" i="73"/>
  <c r="R110" i="73" s="1"/>
  <c r="L53" i="78"/>
  <c r="Q58" i="79"/>
  <c r="S53" i="74"/>
  <c r="O81" i="78"/>
  <c r="N81" i="75"/>
  <c r="AH80" i="78"/>
  <c r="M80" i="76"/>
  <c r="AG80" i="78"/>
  <c r="L81" i="76"/>
  <c r="AJ80" i="79"/>
  <c r="P80" i="78"/>
  <c r="R81" i="78"/>
  <c r="S80" i="75"/>
  <c r="S34" i="68"/>
  <c r="S48" i="68" s="1"/>
  <c r="S78" i="69"/>
  <c r="S79" i="69" s="1"/>
  <c r="AD78" i="71"/>
  <c r="AD81" i="71" s="1"/>
  <c r="AH78" i="71"/>
  <c r="AH81" i="71" s="1"/>
  <c r="AE105" i="71"/>
  <c r="AL23" i="72"/>
  <c r="U29" i="72"/>
  <c r="P57" i="73"/>
  <c r="M78" i="73"/>
  <c r="M79" i="73" s="1"/>
  <c r="S108" i="73"/>
  <c r="S110" i="73" s="1"/>
  <c r="U52" i="78"/>
  <c r="T34" i="77"/>
  <c r="J58" i="75"/>
  <c r="M81" i="76"/>
  <c r="O80" i="74"/>
  <c r="P81" i="78"/>
  <c r="S53" i="79"/>
  <c r="AD80" i="76"/>
  <c r="S81" i="75"/>
  <c r="AD80" i="79"/>
  <c r="L81" i="69"/>
  <c r="L80" i="69"/>
  <c r="Q78" i="72"/>
  <c r="Q79" i="72" s="1"/>
  <c r="N34" i="68"/>
  <c r="N48" i="68" s="1"/>
  <c r="T46" i="69"/>
  <c r="AF78" i="69"/>
  <c r="AF81" i="69" s="1"/>
  <c r="AM11" i="70"/>
  <c r="U14" i="70"/>
  <c r="T17" i="70"/>
  <c r="R78" i="70"/>
  <c r="R79" i="70" s="1"/>
  <c r="AM23" i="71"/>
  <c r="L78" i="71"/>
  <c r="L80" i="71" s="1"/>
  <c r="O52" i="68"/>
  <c r="N52" i="68"/>
  <c r="J57" i="68"/>
  <c r="G52" i="69"/>
  <c r="S52" i="69"/>
  <c r="R105" i="69"/>
  <c r="T50" i="70"/>
  <c r="O57" i="70"/>
  <c r="S78" i="70"/>
  <c r="S79" i="70" s="1"/>
  <c r="L57" i="71"/>
  <c r="AE78" i="71"/>
  <c r="AE81" i="71" s="1"/>
  <c r="J52" i="72"/>
  <c r="R57" i="72"/>
  <c r="O78" i="72"/>
  <c r="O79" i="72" s="1"/>
  <c r="AK78" i="72"/>
  <c r="AK80" i="72" s="1"/>
  <c r="Q57" i="73"/>
  <c r="N78" i="73"/>
  <c r="N79" i="73" s="1"/>
  <c r="AJ78" i="73"/>
  <c r="AJ81" i="73" s="1"/>
  <c r="H53" i="79"/>
  <c r="U48" i="79"/>
  <c r="H58" i="75"/>
  <c r="O81" i="74"/>
  <c r="N80" i="79"/>
  <c r="AD81" i="76"/>
  <c r="AF78" i="71"/>
  <c r="AF80" i="71" s="1"/>
  <c r="T29" i="72"/>
  <c r="O78" i="73"/>
  <c r="O79" i="73" s="1"/>
  <c r="AK78" i="73"/>
  <c r="AK80" i="73" s="1"/>
  <c r="L53" i="77"/>
  <c r="Q80" i="75"/>
  <c r="U23" i="73"/>
  <c r="J52" i="73"/>
  <c r="G57" i="73"/>
  <c r="P78" i="73"/>
  <c r="P79" i="73" s="1"/>
  <c r="T34" i="78"/>
  <c r="S80" i="79"/>
  <c r="AI80" i="77"/>
  <c r="R81" i="79"/>
  <c r="P81" i="74"/>
  <c r="L81" i="78"/>
  <c r="AF80" i="76"/>
  <c r="Q81" i="75"/>
  <c r="AD80" i="78"/>
  <c r="AE81" i="74"/>
  <c r="S81" i="79"/>
  <c r="Q80" i="74"/>
  <c r="AE80" i="76"/>
  <c r="O80" i="77"/>
  <c r="AG80" i="76"/>
  <c r="AI81" i="79"/>
  <c r="AD81" i="78"/>
  <c r="Q81" i="74"/>
  <c r="AI80" i="78"/>
  <c r="P80" i="79"/>
  <c r="O81" i="77"/>
  <c r="AF80" i="78"/>
  <c r="S80" i="78"/>
  <c r="Q78" i="68"/>
  <c r="Q79" i="68" s="1"/>
  <c r="AM67" i="68"/>
  <c r="M105" i="72"/>
  <c r="AM17" i="73"/>
  <c r="O57" i="68"/>
  <c r="AD78" i="68"/>
  <c r="AD80" i="68" s="1"/>
  <c r="L105" i="68"/>
  <c r="AH108" i="68"/>
  <c r="AH110" i="68" s="1"/>
  <c r="P78" i="69"/>
  <c r="P79" i="69" s="1"/>
  <c r="H57" i="70"/>
  <c r="S105" i="70"/>
  <c r="T23" i="71"/>
  <c r="G52" i="71"/>
  <c r="S52" i="71"/>
  <c r="Q57" i="71"/>
  <c r="U67" i="71"/>
  <c r="L110" i="71"/>
  <c r="AH110" i="71"/>
  <c r="M108" i="71"/>
  <c r="M110" i="71" s="1"/>
  <c r="J34" i="72"/>
  <c r="J48" i="72" s="1"/>
  <c r="P34" i="72"/>
  <c r="P48" i="72" s="1"/>
  <c r="O52" i="72"/>
  <c r="N52" i="72"/>
  <c r="K57" i="72"/>
  <c r="AM74" i="72"/>
  <c r="P105" i="72"/>
  <c r="N52" i="73"/>
  <c r="S78" i="73"/>
  <c r="S79" i="73" s="1"/>
  <c r="P110" i="73"/>
  <c r="AJ105" i="73"/>
  <c r="U34" i="75"/>
  <c r="M58" i="79"/>
  <c r="K53" i="79"/>
  <c r="M80" i="77"/>
  <c r="P81" i="79"/>
  <c r="R80" i="76"/>
  <c r="M80" i="74"/>
  <c r="M80" i="79"/>
  <c r="AH80" i="79"/>
  <c r="S81" i="78"/>
  <c r="S80" i="76"/>
  <c r="AE80" i="79"/>
  <c r="N80" i="77"/>
  <c r="T11" i="71"/>
  <c r="O52" i="71"/>
  <c r="AG78" i="71"/>
  <c r="AG81" i="71" s="1"/>
  <c r="L57" i="68"/>
  <c r="N78" i="69"/>
  <c r="N79" i="69" s="1"/>
  <c r="O34" i="68"/>
  <c r="O48" i="68" s="1"/>
  <c r="S78" i="68"/>
  <c r="S79" i="68" s="1"/>
  <c r="AF110" i="68"/>
  <c r="T40" i="69"/>
  <c r="O78" i="69"/>
  <c r="O79" i="69" s="1"/>
  <c r="AK78" i="69"/>
  <c r="AK81" i="69" s="1"/>
  <c r="AH78" i="69"/>
  <c r="AH81" i="69" s="1"/>
  <c r="T55" i="70"/>
  <c r="O57" i="71"/>
  <c r="M78" i="71"/>
  <c r="M79" i="71" s="1"/>
  <c r="I57" i="72"/>
  <c r="AL11" i="73"/>
  <c r="O34" i="73"/>
  <c r="O48" i="73" s="1"/>
  <c r="R78" i="73"/>
  <c r="R79" i="73" s="1"/>
  <c r="Q34" i="68"/>
  <c r="Q48" i="68" s="1"/>
  <c r="I52" i="68"/>
  <c r="AJ108" i="68"/>
  <c r="AJ110" i="68" s="1"/>
  <c r="J57" i="69"/>
  <c r="AG110" i="69"/>
  <c r="P108" i="69"/>
  <c r="P110" i="69" s="1"/>
  <c r="U51" i="70"/>
  <c r="R110" i="70"/>
  <c r="AD105" i="70"/>
  <c r="AL17" i="71"/>
  <c r="H52" i="71"/>
  <c r="T51" i="71"/>
  <c r="N108" i="71"/>
  <c r="N110" i="71" s="1"/>
  <c r="P52" i="72"/>
  <c r="AE81" i="72"/>
  <c r="R110" i="72"/>
  <c r="T32" i="73"/>
  <c r="O52" i="73"/>
  <c r="AM78" i="75"/>
  <c r="P53" i="77"/>
  <c r="R80" i="74"/>
  <c r="O80" i="79"/>
  <c r="R81" i="76"/>
  <c r="M81" i="74"/>
  <c r="AH80" i="74"/>
  <c r="M81" i="79"/>
  <c r="AF80" i="79"/>
  <c r="S81" i="76"/>
  <c r="N81" i="77"/>
  <c r="U104" i="69"/>
  <c r="AF78" i="70"/>
  <c r="AF81" i="70" s="1"/>
  <c r="S110" i="70"/>
  <c r="AJ105" i="70"/>
  <c r="U32" i="71"/>
  <c r="P78" i="71"/>
  <c r="P79" i="71" s="1"/>
  <c r="AM77" i="71"/>
  <c r="O108" i="71"/>
  <c r="O110" i="71" s="1"/>
  <c r="Q52" i="72"/>
  <c r="U56" i="72"/>
  <c r="N78" i="72"/>
  <c r="N79" i="72" s="1"/>
  <c r="AJ78" i="72"/>
  <c r="AJ81" i="72" s="1"/>
  <c r="S110" i="72"/>
  <c r="AK105" i="72"/>
  <c r="U11" i="73"/>
  <c r="T26" i="73"/>
  <c r="P52" i="73"/>
  <c r="J53" i="76"/>
  <c r="R81" i="74"/>
  <c r="O81" i="79"/>
  <c r="N81" i="74"/>
  <c r="S81" i="74"/>
  <c r="AI110" i="69"/>
  <c r="K53" i="77"/>
  <c r="AE80" i="75"/>
  <c r="S80" i="74"/>
  <c r="AG81" i="75"/>
  <c r="L80" i="74"/>
  <c r="L80" i="79"/>
  <c r="AD80" i="75"/>
  <c r="Q80" i="78"/>
  <c r="R78" i="72"/>
  <c r="R79" i="72" s="1"/>
  <c r="L78" i="68"/>
  <c r="L80" i="68" s="1"/>
  <c r="AH81" i="68"/>
  <c r="AH80" i="68"/>
  <c r="AG78" i="68"/>
  <c r="AG81" i="68" s="1"/>
  <c r="AM104" i="68"/>
  <c r="P52" i="69"/>
  <c r="M57" i="69"/>
  <c r="K34" i="70"/>
  <c r="K48" i="70" s="1"/>
  <c r="U23" i="70"/>
  <c r="U29" i="70"/>
  <c r="T32" i="70"/>
  <c r="L57" i="70"/>
  <c r="U74" i="70"/>
  <c r="AH78" i="70"/>
  <c r="AH81" i="70" s="1"/>
  <c r="P78" i="70"/>
  <c r="P79" i="70" s="1"/>
  <c r="AM26" i="71"/>
  <c r="T29" i="71"/>
  <c r="R81" i="71"/>
  <c r="R80" i="71"/>
  <c r="T17" i="72"/>
  <c r="AL26" i="72"/>
  <c r="O57" i="72"/>
  <c r="L78" i="72"/>
  <c r="L79" i="72" s="1"/>
  <c r="P78" i="72"/>
  <c r="P79" i="72" s="1"/>
  <c r="N34" i="73"/>
  <c r="N48" i="73" s="1"/>
  <c r="AL17" i="73"/>
  <c r="AG80" i="73"/>
  <c r="Q108" i="73"/>
  <c r="Q110" i="73" s="1"/>
  <c r="L79" i="74"/>
  <c r="T48" i="75"/>
  <c r="AM78" i="74"/>
  <c r="Q53" i="78"/>
  <c r="M58" i="78"/>
  <c r="U57" i="74"/>
  <c r="U34" i="79"/>
  <c r="J53" i="75"/>
  <c r="H53" i="78"/>
  <c r="R53" i="78"/>
  <c r="O80" i="78"/>
  <c r="N81" i="78"/>
  <c r="N80" i="75"/>
  <c r="AK80" i="74"/>
  <c r="AD81" i="75"/>
  <c r="R80" i="78"/>
  <c r="Q81" i="78"/>
  <c r="P57" i="68"/>
  <c r="U26" i="70"/>
  <c r="R57" i="70"/>
  <c r="AF105" i="71"/>
  <c r="P34" i="68"/>
  <c r="P48" i="68" s="1"/>
  <c r="AL26" i="68"/>
  <c r="U29" i="68"/>
  <c r="T29" i="69"/>
  <c r="Q52" i="69"/>
  <c r="U55" i="69"/>
  <c r="AM74" i="69"/>
  <c r="U77" i="69"/>
  <c r="N110" i="69"/>
  <c r="AJ110" i="69"/>
  <c r="M34" i="70"/>
  <c r="M48" i="70" s="1"/>
  <c r="U20" i="70"/>
  <c r="AL26" i="70"/>
  <c r="U40" i="70"/>
  <c r="U67" i="70"/>
  <c r="N78" i="70"/>
  <c r="N79" i="70" s="1"/>
  <c r="M34" i="71"/>
  <c r="M48" i="71" s="1"/>
  <c r="AM20" i="71"/>
  <c r="AG105" i="71"/>
  <c r="U17" i="73"/>
  <c r="T29" i="73"/>
  <c r="U40" i="73"/>
  <c r="AM77" i="73"/>
  <c r="AK105" i="73"/>
  <c r="T34" i="74"/>
  <c r="U78" i="78"/>
  <c r="U57" i="77"/>
  <c r="U32" i="73"/>
  <c r="AL17" i="68"/>
  <c r="AI105" i="68"/>
  <c r="T11" i="69"/>
  <c r="AM17" i="69"/>
  <c r="AM26" i="69"/>
  <c r="H52" i="69"/>
  <c r="U50" i="69"/>
  <c r="Q78" i="69"/>
  <c r="Q79" i="69" s="1"/>
  <c r="AM77" i="69"/>
  <c r="O110" i="69"/>
  <c r="O34" i="70"/>
  <c r="O48" i="70" s="1"/>
  <c r="N48" i="70"/>
  <c r="AL17" i="70"/>
  <c r="T23" i="70"/>
  <c r="T56" i="70"/>
  <c r="G57" i="70"/>
  <c r="O78" i="70"/>
  <c r="O79" i="70" s="1"/>
  <c r="AJ78" i="70"/>
  <c r="AJ80" i="70" s="1"/>
  <c r="AE105" i="70"/>
  <c r="N34" i="71"/>
  <c r="N48" i="71" s="1"/>
  <c r="AF110" i="71"/>
  <c r="Q34" i="71"/>
  <c r="Q48" i="71" s="1"/>
  <c r="T46" i="71"/>
  <c r="AL11" i="72"/>
  <c r="AM26" i="72"/>
  <c r="U51" i="72"/>
  <c r="S57" i="72"/>
  <c r="AM67" i="72"/>
  <c r="N105" i="72"/>
  <c r="AM14" i="73"/>
  <c r="AM26" i="73"/>
  <c r="T46" i="73"/>
  <c r="U78" i="75"/>
  <c r="T57" i="76"/>
  <c r="J53" i="77"/>
  <c r="J52" i="68"/>
  <c r="U46" i="73"/>
  <c r="AM104" i="73"/>
  <c r="U20" i="68"/>
  <c r="G34" i="68"/>
  <c r="G48" i="68" s="1"/>
  <c r="T23" i="68"/>
  <c r="AL23" i="68"/>
  <c r="H57" i="68"/>
  <c r="T56" i="68"/>
  <c r="AL11" i="69"/>
  <c r="AM23" i="69"/>
  <c r="I52" i="69"/>
  <c r="T51" i="69"/>
  <c r="R78" i="69"/>
  <c r="R79" i="69" s="1"/>
  <c r="M105" i="69"/>
  <c r="P34" i="70"/>
  <c r="P48" i="70" s="1"/>
  <c r="I34" i="70"/>
  <c r="I48" i="70" s="1"/>
  <c r="AL23" i="70"/>
  <c r="T46" i="70"/>
  <c r="T20" i="71"/>
  <c r="AG110" i="71"/>
  <c r="T40" i="71"/>
  <c r="L68" i="71"/>
  <c r="R108" i="71"/>
  <c r="R110" i="71" s="1"/>
  <c r="AM11" i="72"/>
  <c r="U14" i="72"/>
  <c r="U50" i="72"/>
  <c r="H57" i="72"/>
  <c r="O105" i="72"/>
  <c r="AI108" i="72"/>
  <c r="AI110" i="72" s="1"/>
  <c r="U14" i="73"/>
  <c r="T17" i="73"/>
  <c r="T55" i="73"/>
  <c r="U74" i="73"/>
  <c r="AF108" i="73"/>
  <c r="AF110" i="73" s="1"/>
  <c r="N53" i="74"/>
  <c r="G53" i="77"/>
  <c r="T40" i="68"/>
  <c r="AM67" i="69"/>
  <c r="Q34" i="70"/>
  <c r="Q48" i="70" s="1"/>
  <c r="AM20" i="70"/>
  <c r="J34" i="70"/>
  <c r="J48" i="70" s="1"/>
  <c r="J58" i="70" s="1"/>
  <c r="AM77" i="70"/>
  <c r="AE110" i="70"/>
  <c r="U20" i="71"/>
  <c r="AI78" i="71"/>
  <c r="AI81" i="71" s="1"/>
  <c r="U77" i="71"/>
  <c r="U26" i="72"/>
  <c r="AJ108" i="72"/>
  <c r="AJ110" i="72" s="1"/>
  <c r="U26" i="73"/>
  <c r="AM74" i="73"/>
  <c r="AG108" i="73"/>
  <c r="AG110" i="73" s="1"/>
  <c r="P58" i="74"/>
  <c r="P53" i="75"/>
  <c r="L53" i="74"/>
  <c r="J58" i="79"/>
  <c r="U34" i="77"/>
  <c r="S53" i="77"/>
  <c r="U17" i="68"/>
  <c r="U46" i="69"/>
  <c r="AM26" i="68"/>
  <c r="AM20" i="69"/>
  <c r="K52" i="69"/>
  <c r="O57" i="69"/>
  <c r="O105" i="69"/>
  <c r="R34" i="70"/>
  <c r="R48" i="70" s="1"/>
  <c r="U17" i="70"/>
  <c r="U32" i="70"/>
  <c r="U56" i="71"/>
  <c r="AM74" i="71"/>
  <c r="L105" i="71"/>
  <c r="AD110" i="71"/>
  <c r="T26" i="72"/>
  <c r="AM104" i="72"/>
  <c r="Q105" i="72"/>
  <c r="H34" i="73"/>
  <c r="H48" i="73" s="1"/>
  <c r="P105" i="73"/>
  <c r="AH108" i="73"/>
  <c r="AH110" i="73" s="1"/>
  <c r="T34" i="75"/>
  <c r="H58" i="76"/>
  <c r="U52" i="74"/>
  <c r="U48" i="78"/>
  <c r="T57" i="77"/>
  <c r="T32" i="68"/>
  <c r="AM14" i="69"/>
  <c r="U14" i="68"/>
  <c r="U26" i="68"/>
  <c r="AM77" i="68"/>
  <c r="I34" i="68"/>
  <c r="I48" i="68" s="1"/>
  <c r="AL11" i="68"/>
  <c r="Q52" i="68"/>
  <c r="AK110" i="68"/>
  <c r="T32" i="69"/>
  <c r="AE78" i="69"/>
  <c r="AE81" i="69" s="1"/>
  <c r="S110" i="69"/>
  <c r="G34" i="70"/>
  <c r="G48" i="70" s="1"/>
  <c r="S34" i="70"/>
  <c r="S48" i="70" s="1"/>
  <c r="AM17" i="70"/>
  <c r="AM26" i="70"/>
  <c r="I52" i="70"/>
  <c r="H52" i="70"/>
  <c r="U55" i="70"/>
  <c r="U56" i="70"/>
  <c r="T17" i="71"/>
  <c r="H34" i="71"/>
  <c r="H48" i="71" s="1"/>
  <c r="H58" i="71" s="1"/>
  <c r="O78" i="71"/>
  <c r="O79" i="71" s="1"/>
  <c r="AK78" i="71"/>
  <c r="AK80" i="71" s="1"/>
  <c r="S78" i="71"/>
  <c r="S79" i="71" s="1"/>
  <c r="G34" i="72"/>
  <c r="G48" i="72" s="1"/>
  <c r="G58" i="72" s="1"/>
  <c r="K52" i="72"/>
  <c r="U55" i="72"/>
  <c r="R105" i="72"/>
  <c r="AM23" i="73"/>
  <c r="H52" i="73"/>
  <c r="M108" i="73"/>
  <c r="M110" i="73" s="1"/>
  <c r="AI108" i="73"/>
  <c r="AI110" i="73" s="1"/>
  <c r="J53" i="79"/>
  <c r="K58" i="77"/>
  <c r="J34" i="68"/>
  <c r="J48" i="68" s="1"/>
  <c r="AM23" i="68"/>
  <c r="P110" i="68"/>
  <c r="U11" i="69"/>
  <c r="T26" i="69"/>
  <c r="AM104" i="69"/>
  <c r="Q105" i="69"/>
  <c r="H34" i="70"/>
  <c r="H48" i="70" s="1"/>
  <c r="T29" i="70"/>
  <c r="J52" i="70"/>
  <c r="G52" i="70"/>
  <c r="N57" i="70"/>
  <c r="AG78" i="70"/>
  <c r="AG81" i="70" s="1"/>
  <c r="U104" i="70"/>
  <c r="AH110" i="70"/>
  <c r="U29" i="71"/>
  <c r="I34" i="71"/>
  <c r="I48" i="71" s="1"/>
  <c r="U51" i="71"/>
  <c r="AM67" i="71"/>
  <c r="M57" i="72"/>
  <c r="S105" i="72"/>
  <c r="T23" i="73"/>
  <c r="AL23" i="73"/>
  <c r="L34" i="73"/>
  <c r="L48" i="73" s="1"/>
  <c r="T56" i="73"/>
  <c r="AM67" i="73"/>
  <c r="N108" i="73"/>
  <c r="N110" i="73" s="1"/>
  <c r="H53" i="76"/>
  <c r="M53" i="78"/>
  <c r="M53" i="79"/>
  <c r="AM108" i="77"/>
  <c r="U23" i="71"/>
  <c r="AM14" i="68"/>
  <c r="AJ78" i="68"/>
  <c r="AJ80" i="68" s="1"/>
  <c r="R78" i="68"/>
  <c r="R79" i="68" s="1"/>
  <c r="M105" i="68"/>
  <c r="M34" i="69"/>
  <c r="M48" i="69" s="1"/>
  <c r="AM11" i="69"/>
  <c r="U14" i="69"/>
  <c r="T17" i="69"/>
  <c r="U67" i="69"/>
  <c r="AL11" i="70"/>
  <c r="AM14" i="70"/>
  <c r="T20" i="70"/>
  <c r="T40" i="70"/>
  <c r="U46" i="70"/>
  <c r="AM74" i="70"/>
  <c r="U77" i="70"/>
  <c r="R34" i="71"/>
  <c r="R48" i="71" s="1"/>
  <c r="J34" i="71"/>
  <c r="J48" i="71" s="1"/>
  <c r="T56" i="71"/>
  <c r="O110" i="72"/>
  <c r="AM20" i="73"/>
  <c r="O108" i="73"/>
  <c r="O110" i="73" s="1"/>
  <c r="M53" i="76"/>
  <c r="Q53" i="79"/>
  <c r="Q34" i="69"/>
  <c r="Q48" i="69" s="1"/>
  <c r="Q58" i="69" s="1"/>
  <c r="U11" i="68"/>
  <c r="U23" i="68"/>
  <c r="H52" i="68"/>
  <c r="O78" i="68"/>
  <c r="O79" i="68" s="1"/>
  <c r="N105" i="68"/>
  <c r="G34" i="69"/>
  <c r="G48" i="69" s="1"/>
  <c r="S34" i="69"/>
  <c r="S48" i="69" s="1"/>
  <c r="AL26" i="69"/>
  <c r="U40" i="69"/>
  <c r="M52" i="69"/>
  <c r="T55" i="69"/>
  <c r="U56" i="69"/>
  <c r="AG105" i="69"/>
  <c r="U50" i="70"/>
  <c r="P57" i="70"/>
  <c r="AE78" i="70"/>
  <c r="AE81" i="70" s="1"/>
  <c r="AJ110" i="70"/>
  <c r="AL11" i="71"/>
  <c r="U14" i="71"/>
  <c r="AL26" i="71"/>
  <c r="P52" i="71"/>
  <c r="I57" i="71"/>
  <c r="AM104" i="71"/>
  <c r="AL17" i="72"/>
  <c r="P110" i="72"/>
  <c r="AK110" i="72"/>
  <c r="T40" i="72"/>
  <c r="U77" i="72"/>
  <c r="I34" i="73"/>
  <c r="I48" i="73" s="1"/>
  <c r="K34" i="73"/>
  <c r="K48" i="73" s="1"/>
  <c r="N57" i="73"/>
  <c r="U56" i="73"/>
  <c r="M53" i="77"/>
  <c r="P53" i="78"/>
  <c r="M34" i="68"/>
  <c r="M48" i="68" s="1"/>
  <c r="M58" i="68" s="1"/>
  <c r="T51" i="68"/>
  <c r="O34" i="69"/>
  <c r="O48" i="69" s="1"/>
  <c r="AL23" i="69"/>
  <c r="K34" i="69"/>
  <c r="K48" i="69" s="1"/>
  <c r="I57" i="69"/>
  <c r="U74" i="69"/>
  <c r="AI105" i="69"/>
  <c r="AM23" i="70"/>
  <c r="M52" i="70"/>
  <c r="AM67" i="70"/>
  <c r="AM14" i="71"/>
  <c r="U26" i="71"/>
  <c r="R52" i="71"/>
  <c r="J57" i="71"/>
  <c r="U17" i="72"/>
  <c r="AM17" i="72"/>
  <c r="Q110" i="72"/>
  <c r="U40" i="72"/>
  <c r="M52" i="73"/>
  <c r="O57" i="73"/>
  <c r="AM78" i="79"/>
  <c r="R53" i="79"/>
  <c r="N58" i="78"/>
  <c r="L58" i="78"/>
  <c r="U57" i="78"/>
  <c r="H53" i="77"/>
  <c r="H48" i="77"/>
  <c r="T48" i="78"/>
  <c r="T52" i="79"/>
  <c r="L53" i="79"/>
  <c r="U52" i="79"/>
  <c r="AM108" i="79"/>
  <c r="U57" i="79"/>
  <c r="U48" i="77"/>
  <c r="L58" i="79"/>
  <c r="U78" i="77"/>
  <c r="N53" i="78"/>
  <c r="AM108" i="78"/>
  <c r="AD110" i="78"/>
  <c r="G58" i="78"/>
  <c r="T57" i="78"/>
  <c r="L58" i="77"/>
  <c r="U108" i="79"/>
  <c r="L110" i="79"/>
  <c r="U108" i="77"/>
  <c r="R53" i="77"/>
  <c r="U78" i="79"/>
  <c r="L79" i="79"/>
  <c r="L53" i="76"/>
  <c r="U52" i="76"/>
  <c r="L58" i="74"/>
  <c r="U48" i="74"/>
  <c r="L110" i="75"/>
  <c r="U108" i="75"/>
  <c r="U34" i="74"/>
  <c r="Q53" i="76"/>
  <c r="L53" i="75"/>
  <c r="L48" i="75"/>
  <c r="U48" i="75" s="1"/>
  <c r="T34" i="76"/>
  <c r="O53" i="76"/>
  <c r="O48" i="76"/>
  <c r="O58" i="76" s="1"/>
  <c r="G58" i="75"/>
  <c r="L58" i="76"/>
  <c r="U57" i="76"/>
  <c r="AM108" i="76"/>
  <c r="Q53" i="75"/>
  <c r="H53" i="74"/>
  <c r="H48" i="74"/>
  <c r="AD110" i="74"/>
  <c r="AM108" i="74"/>
  <c r="L79" i="76"/>
  <c r="U78" i="76"/>
  <c r="U34" i="76"/>
  <c r="U78" i="74"/>
  <c r="AM108" i="75"/>
  <c r="I53" i="74"/>
  <c r="I48" i="74"/>
  <c r="I58" i="74" s="1"/>
  <c r="N53" i="76"/>
  <c r="N48" i="76"/>
  <c r="U108" i="76"/>
  <c r="L110" i="76"/>
  <c r="U57" i="75"/>
  <c r="N53" i="75"/>
  <c r="G53" i="75"/>
  <c r="K53" i="74"/>
  <c r="M53" i="74"/>
  <c r="U104" i="72"/>
  <c r="L105" i="72"/>
  <c r="L108" i="72"/>
  <c r="Q52" i="71"/>
  <c r="U50" i="71"/>
  <c r="T55" i="71"/>
  <c r="T56" i="72"/>
  <c r="S34" i="72"/>
  <c r="S48" i="72" s="1"/>
  <c r="U23" i="72"/>
  <c r="T55" i="72"/>
  <c r="J57" i="72"/>
  <c r="N52" i="71"/>
  <c r="U74" i="71"/>
  <c r="N78" i="71"/>
  <c r="N79" i="71" s="1"/>
  <c r="S57" i="71"/>
  <c r="U55" i="71"/>
  <c r="AJ78" i="71"/>
  <c r="U20" i="72"/>
  <c r="N110" i="72"/>
  <c r="AM20" i="72"/>
  <c r="H34" i="72"/>
  <c r="H48" i="72" s="1"/>
  <c r="T23" i="72"/>
  <c r="U11" i="71"/>
  <c r="L34" i="71"/>
  <c r="L48" i="71" s="1"/>
  <c r="T32" i="71"/>
  <c r="L79" i="71"/>
  <c r="I34" i="72"/>
  <c r="I48" i="72" s="1"/>
  <c r="U46" i="72"/>
  <c r="T50" i="72"/>
  <c r="U67" i="72"/>
  <c r="L68" i="72"/>
  <c r="T50" i="71"/>
  <c r="P34" i="71"/>
  <c r="P48" i="71" s="1"/>
  <c r="AD110" i="72"/>
  <c r="T51" i="72"/>
  <c r="L57" i="72"/>
  <c r="J34" i="73"/>
  <c r="J48" i="73" s="1"/>
  <c r="T51" i="73"/>
  <c r="O34" i="72"/>
  <c r="T50" i="73"/>
  <c r="K52" i="73"/>
  <c r="U17" i="71"/>
  <c r="U46" i="71"/>
  <c r="R34" i="73"/>
  <c r="U20" i="73"/>
  <c r="U50" i="73"/>
  <c r="L52" i="73"/>
  <c r="U55" i="73"/>
  <c r="M57" i="73"/>
  <c r="J57" i="73"/>
  <c r="N68" i="73"/>
  <c r="U67" i="73"/>
  <c r="L110" i="73"/>
  <c r="Q78" i="71"/>
  <c r="Q79" i="71" s="1"/>
  <c r="U104" i="71"/>
  <c r="AE110" i="71"/>
  <c r="AD105" i="71"/>
  <c r="U11" i="72"/>
  <c r="N34" i="72"/>
  <c r="AE78" i="73"/>
  <c r="AE80" i="73" s="1"/>
  <c r="U104" i="73"/>
  <c r="L105" i="73"/>
  <c r="AG105" i="73"/>
  <c r="Q34" i="73"/>
  <c r="S34" i="71"/>
  <c r="S48" i="71" s="1"/>
  <c r="Q34" i="72"/>
  <c r="Q48" i="72" s="1"/>
  <c r="K34" i="72"/>
  <c r="S78" i="72"/>
  <c r="S79" i="72" s="1"/>
  <c r="AD78" i="72"/>
  <c r="AM77" i="72"/>
  <c r="G34" i="73"/>
  <c r="G48" i="73" s="1"/>
  <c r="S34" i="73"/>
  <c r="O34" i="71"/>
  <c r="O48" i="71" s="1"/>
  <c r="K34" i="71"/>
  <c r="L78" i="73"/>
  <c r="L81" i="73" s="1"/>
  <c r="U77" i="73"/>
  <c r="AD78" i="73"/>
  <c r="AD81" i="73" s="1"/>
  <c r="R34" i="72"/>
  <c r="R48" i="72" s="1"/>
  <c r="AM23" i="72"/>
  <c r="U32" i="72"/>
  <c r="L34" i="72"/>
  <c r="U74" i="72"/>
  <c r="AD105" i="72"/>
  <c r="T11" i="73"/>
  <c r="L57" i="73"/>
  <c r="AK78" i="68"/>
  <c r="AK80" i="68" s="1"/>
  <c r="U104" i="68"/>
  <c r="R105" i="68"/>
  <c r="R108" i="68"/>
  <c r="R110" i="68" s="1"/>
  <c r="R34" i="69"/>
  <c r="R48" i="69" s="1"/>
  <c r="U29" i="69"/>
  <c r="AD110" i="70"/>
  <c r="U50" i="68"/>
  <c r="Q58" i="68"/>
  <c r="N34" i="69"/>
  <c r="N48" i="69" s="1"/>
  <c r="N58" i="69" s="1"/>
  <c r="AL17" i="69"/>
  <c r="U20" i="69"/>
  <c r="K58" i="70"/>
  <c r="P78" i="68"/>
  <c r="P79" i="68" s="1"/>
  <c r="U51" i="68"/>
  <c r="U51" i="69"/>
  <c r="K34" i="68"/>
  <c r="K48" i="68" s="1"/>
  <c r="K58" i="68" s="1"/>
  <c r="T55" i="68"/>
  <c r="G57" i="68"/>
  <c r="S57" i="68"/>
  <c r="U55" i="68"/>
  <c r="U77" i="68"/>
  <c r="P34" i="69"/>
  <c r="P48" i="69" s="1"/>
  <c r="P58" i="69" s="1"/>
  <c r="T50" i="69"/>
  <c r="AM74" i="68"/>
  <c r="U26" i="69"/>
  <c r="T56" i="69"/>
  <c r="G57" i="69"/>
  <c r="T20" i="68"/>
  <c r="T46" i="68"/>
  <c r="L110" i="68"/>
  <c r="U17" i="69"/>
  <c r="U74" i="68"/>
  <c r="N78" i="68"/>
  <c r="N79" i="68" s="1"/>
  <c r="AM20" i="68"/>
  <c r="T51" i="70"/>
  <c r="AG108" i="70"/>
  <c r="AG110" i="70" s="1"/>
  <c r="M108" i="70"/>
  <c r="M110" i="70" s="1"/>
  <c r="S57" i="69"/>
  <c r="N108" i="70"/>
  <c r="N110" i="70" s="1"/>
  <c r="P105" i="68"/>
  <c r="AD108" i="68"/>
  <c r="L34" i="69"/>
  <c r="H57" i="69"/>
  <c r="S105" i="69"/>
  <c r="L108" i="69"/>
  <c r="L68" i="70"/>
  <c r="O108" i="70"/>
  <c r="O110" i="70" s="1"/>
  <c r="AD108" i="69"/>
  <c r="L34" i="70"/>
  <c r="L48" i="70" s="1"/>
  <c r="T23" i="69"/>
  <c r="AI108" i="70"/>
  <c r="AI110" i="70" s="1"/>
  <c r="U56" i="68"/>
  <c r="AE108" i="68"/>
  <c r="AE110" i="68" s="1"/>
  <c r="L79" i="69"/>
  <c r="AD105" i="69"/>
  <c r="AH108" i="69"/>
  <c r="AH110" i="69" s="1"/>
  <c r="AD78" i="70"/>
  <c r="AD81" i="70" s="1"/>
  <c r="AM104" i="70"/>
  <c r="P108" i="70"/>
  <c r="P110" i="70" s="1"/>
  <c r="AK108" i="70"/>
  <c r="AK110" i="70" s="1"/>
  <c r="L108" i="70"/>
  <c r="AE108" i="69"/>
  <c r="AE110" i="69" s="1"/>
  <c r="T50" i="68"/>
  <c r="AF108" i="69"/>
  <c r="AF110" i="69" s="1"/>
  <c r="T11" i="70"/>
  <c r="M57" i="70"/>
  <c r="L105" i="70"/>
  <c r="AH105" i="70"/>
  <c r="Q108" i="70"/>
  <c r="Q110" i="70" s="1"/>
  <c r="L34" i="68"/>
  <c r="L48" i="68" s="1"/>
  <c r="S105" i="68"/>
  <c r="AG108" i="68"/>
  <c r="AG110" i="68" s="1"/>
  <c r="L68" i="69"/>
  <c r="L52" i="70"/>
  <c r="L105" i="69"/>
  <c r="AD78" i="69"/>
  <c r="L78" i="70"/>
  <c r="L80" i="70" s="1"/>
  <c r="L57" i="69"/>
  <c r="H24" i="101" l="1"/>
  <c r="AH80" i="72"/>
  <c r="I58" i="70"/>
  <c r="P53" i="73"/>
  <c r="Q58" i="72"/>
  <c r="P58" i="73"/>
  <c r="S58" i="70"/>
  <c r="R58" i="71"/>
  <c r="G53" i="70"/>
  <c r="S80" i="70"/>
  <c r="H58" i="69"/>
  <c r="H53" i="69"/>
  <c r="L58" i="68"/>
  <c r="N58" i="70"/>
  <c r="R53" i="71"/>
  <c r="O53" i="70"/>
  <c r="G58" i="70"/>
  <c r="S53" i="68"/>
  <c r="O80" i="73"/>
  <c r="H53" i="72"/>
  <c r="O81" i="73"/>
  <c r="R81" i="70"/>
  <c r="M58" i="71"/>
  <c r="AF80" i="73"/>
  <c r="Q81" i="72"/>
  <c r="G58" i="73"/>
  <c r="G53" i="68"/>
  <c r="N53" i="68"/>
  <c r="S58" i="68"/>
  <c r="R58" i="69"/>
  <c r="P58" i="71"/>
  <c r="N58" i="68"/>
  <c r="H58" i="73"/>
  <c r="S81" i="70"/>
  <c r="R58" i="68"/>
  <c r="G58" i="71"/>
  <c r="M58" i="70"/>
  <c r="O58" i="71"/>
  <c r="K58" i="73"/>
  <c r="I58" i="73"/>
  <c r="Q58" i="70"/>
  <c r="P58" i="72"/>
  <c r="L58" i="75"/>
  <c r="H53" i="70"/>
  <c r="T52" i="72"/>
  <c r="J53" i="69"/>
  <c r="AK81" i="70"/>
  <c r="H58" i="70"/>
  <c r="AD81" i="68"/>
  <c r="N53" i="69"/>
  <c r="N53" i="70"/>
  <c r="AI80" i="70"/>
  <c r="U52" i="72"/>
  <c r="J53" i="71"/>
  <c r="H58" i="72"/>
  <c r="AE81" i="68"/>
  <c r="AG80" i="71"/>
  <c r="O58" i="68"/>
  <c r="O80" i="71"/>
  <c r="AF81" i="71"/>
  <c r="R80" i="70"/>
  <c r="O58" i="70"/>
  <c r="AK80" i="69"/>
  <c r="J53" i="70"/>
  <c r="K53" i="70"/>
  <c r="H58" i="68"/>
  <c r="Q80" i="72"/>
  <c r="T52" i="70"/>
  <c r="U52" i="68"/>
  <c r="N58" i="71"/>
  <c r="S58" i="69"/>
  <c r="AM108" i="72"/>
  <c r="M53" i="73"/>
  <c r="T48" i="69"/>
  <c r="P80" i="71"/>
  <c r="J58" i="69"/>
  <c r="L81" i="71"/>
  <c r="AI80" i="72"/>
  <c r="H53" i="68"/>
  <c r="O58" i="69"/>
  <c r="P81" i="70"/>
  <c r="M80" i="72"/>
  <c r="O53" i="68"/>
  <c r="Q53" i="68"/>
  <c r="S58" i="72"/>
  <c r="AF80" i="72"/>
  <c r="T52" i="71"/>
  <c r="M81" i="72"/>
  <c r="T34" i="70"/>
  <c r="I53" i="68"/>
  <c r="T52" i="68"/>
  <c r="P80" i="72"/>
  <c r="AM108" i="71"/>
  <c r="T52" i="69"/>
  <c r="AM78" i="69"/>
  <c r="U52" i="69"/>
  <c r="R80" i="69"/>
  <c r="AH80" i="69"/>
  <c r="AK81" i="72"/>
  <c r="AI80" i="73"/>
  <c r="K58" i="69"/>
  <c r="L79" i="68"/>
  <c r="AM78" i="72"/>
  <c r="T34" i="71"/>
  <c r="AG81" i="69"/>
  <c r="P58" i="68"/>
  <c r="AH80" i="73"/>
  <c r="M58" i="73"/>
  <c r="N53" i="73"/>
  <c r="N58" i="73"/>
  <c r="AK81" i="71"/>
  <c r="Q81" i="73"/>
  <c r="Q80" i="73"/>
  <c r="P58" i="70"/>
  <c r="I53" i="70"/>
  <c r="AH80" i="70"/>
  <c r="AE81" i="73"/>
  <c r="R81" i="69"/>
  <c r="T57" i="70"/>
  <c r="U57" i="68"/>
  <c r="AJ81" i="70"/>
  <c r="S80" i="73"/>
  <c r="O80" i="72"/>
  <c r="N80" i="70"/>
  <c r="AI80" i="68"/>
  <c r="I58" i="72"/>
  <c r="AM78" i="71"/>
  <c r="R53" i="68"/>
  <c r="P81" i="71"/>
  <c r="S81" i="73"/>
  <c r="O81" i="72"/>
  <c r="AD80" i="71"/>
  <c r="G53" i="69"/>
  <c r="P80" i="70"/>
  <c r="AK81" i="73"/>
  <c r="R58" i="72"/>
  <c r="P53" i="71"/>
  <c r="M81" i="71"/>
  <c r="AJ81" i="68"/>
  <c r="Q58" i="71"/>
  <c r="S80" i="68"/>
  <c r="M80" i="73"/>
  <c r="M80" i="70"/>
  <c r="M81" i="69"/>
  <c r="U34" i="73"/>
  <c r="Q53" i="71"/>
  <c r="S81" i="68"/>
  <c r="U57" i="71"/>
  <c r="M81" i="73"/>
  <c r="M80" i="69"/>
  <c r="L81" i="70"/>
  <c r="AG80" i="68"/>
  <c r="U34" i="70"/>
  <c r="Q80" i="69"/>
  <c r="U48" i="70"/>
  <c r="AM108" i="73"/>
  <c r="G53" i="71"/>
  <c r="AD80" i="73"/>
  <c r="O81" i="71"/>
  <c r="Q81" i="69"/>
  <c r="AK81" i="68"/>
  <c r="N81" i="70"/>
  <c r="Q80" i="71"/>
  <c r="T34" i="69"/>
  <c r="H53" i="71"/>
  <c r="M58" i="69"/>
  <c r="L81" i="68"/>
  <c r="S80" i="72"/>
  <c r="AD80" i="70"/>
  <c r="O80" i="68"/>
  <c r="M81" i="70"/>
  <c r="M81" i="68"/>
  <c r="Q81" i="71"/>
  <c r="Q80" i="70"/>
  <c r="P53" i="72"/>
  <c r="S81" i="72"/>
  <c r="O80" i="70"/>
  <c r="O81" i="68"/>
  <c r="M80" i="68"/>
  <c r="Q81" i="70"/>
  <c r="I53" i="71"/>
  <c r="O81" i="70"/>
  <c r="AJ80" i="72"/>
  <c r="L80" i="73"/>
  <c r="AG80" i="70"/>
  <c r="U78" i="69"/>
  <c r="T34" i="73"/>
  <c r="T57" i="71"/>
  <c r="AM78" i="70"/>
  <c r="P53" i="68"/>
  <c r="O53" i="73"/>
  <c r="U108" i="73"/>
  <c r="M48" i="72"/>
  <c r="M58" i="72" s="1"/>
  <c r="AJ80" i="71"/>
  <c r="K53" i="73"/>
  <c r="T34" i="72"/>
  <c r="M53" i="70"/>
  <c r="J58" i="68"/>
  <c r="T48" i="70"/>
  <c r="J53" i="72"/>
  <c r="R80" i="72"/>
  <c r="AI80" i="71"/>
  <c r="N80" i="69"/>
  <c r="AD80" i="72"/>
  <c r="AJ81" i="71"/>
  <c r="P80" i="69"/>
  <c r="Q80" i="68"/>
  <c r="P81" i="72"/>
  <c r="AJ80" i="73"/>
  <c r="AF80" i="69"/>
  <c r="S80" i="69"/>
  <c r="I53" i="73"/>
  <c r="K53" i="69"/>
  <c r="Q53" i="70"/>
  <c r="T34" i="68"/>
  <c r="U108" i="71"/>
  <c r="O58" i="73"/>
  <c r="AD80" i="69"/>
  <c r="R81" i="72"/>
  <c r="AF80" i="70"/>
  <c r="O80" i="69"/>
  <c r="N81" i="69"/>
  <c r="AD81" i="72"/>
  <c r="N80" i="71"/>
  <c r="P81" i="69"/>
  <c r="Q81" i="68"/>
  <c r="N80" i="72"/>
  <c r="S81" i="69"/>
  <c r="S80" i="71"/>
  <c r="AI80" i="69"/>
  <c r="AD81" i="69"/>
  <c r="AE80" i="70"/>
  <c r="M80" i="71"/>
  <c r="O81" i="69"/>
  <c r="N81" i="71"/>
  <c r="N81" i="72"/>
  <c r="S81" i="71"/>
  <c r="AH80" i="71"/>
  <c r="L80" i="72"/>
  <c r="R80" i="73"/>
  <c r="R80" i="68"/>
  <c r="N80" i="73"/>
  <c r="AE80" i="71"/>
  <c r="AE80" i="69"/>
  <c r="I58" i="69"/>
  <c r="I53" i="69"/>
  <c r="L81" i="72"/>
  <c r="R81" i="73"/>
  <c r="R81" i="68"/>
  <c r="P80" i="73"/>
  <c r="N81" i="73"/>
  <c r="N80" i="68"/>
  <c r="P80" i="68"/>
  <c r="AG81" i="72"/>
  <c r="AJ80" i="69"/>
  <c r="P81" i="73"/>
  <c r="N81" i="68"/>
  <c r="P81" i="68"/>
  <c r="J58" i="71"/>
  <c r="U34" i="69"/>
  <c r="R58" i="70"/>
  <c r="U57" i="70"/>
  <c r="O53" i="69"/>
  <c r="AM78" i="68"/>
  <c r="AM78" i="73"/>
  <c r="U34" i="72"/>
  <c r="G53" i="72"/>
  <c r="P53" i="70"/>
  <c r="S53" i="70"/>
  <c r="M53" i="68"/>
  <c r="Q53" i="69"/>
  <c r="U78" i="72"/>
  <c r="U48" i="68"/>
  <c r="J53" i="68"/>
  <c r="S53" i="69"/>
  <c r="S53" i="72"/>
  <c r="R53" i="69"/>
  <c r="T48" i="68"/>
  <c r="N53" i="71"/>
  <c r="U78" i="71"/>
  <c r="U34" i="68"/>
  <c r="M53" i="71"/>
  <c r="Q53" i="72"/>
  <c r="M53" i="69"/>
  <c r="P53" i="69"/>
  <c r="U78" i="68"/>
  <c r="H53" i="73"/>
  <c r="R53" i="70"/>
  <c r="H58" i="77"/>
  <c r="T48" i="77"/>
  <c r="T48" i="74"/>
  <c r="H58" i="74"/>
  <c r="U48" i="76"/>
  <c r="N58" i="76"/>
  <c r="L58" i="73"/>
  <c r="U57" i="73"/>
  <c r="N53" i="72"/>
  <c r="N48" i="72"/>
  <c r="N58" i="72" s="1"/>
  <c r="L110" i="72"/>
  <c r="U108" i="72"/>
  <c r="U34" i="71"/>
  <c r="O48" i="72"/>
  <c r="O58" i="72" s="1"/>
  <c r="O53" i="72"/>
  <c r="L53" i="72"/>
  <c r="L48" i="72"/>
  <c r="R53" i="72"/>
  <c r="Q48" i="73"/>
  <c r="Q53" i="73"/>
  <c r="I53" i="72"/>
  <c r="U57" i="72"/>
  <c r="J58" i="72"/>
  <c r="T57" i="72"/>
  <c r="L53" i="71"/>
  <c r="L53" i="73"/>
  <c r="U52" i="73"/>
  <c r="S53" i="71"/>
  <c r="S58" i="71"/>
  <c r="L58" i="71"/>
  <c r="U48" i="71"/>
  <c r="U78" i="73"/>
  <c r="L79" i="73"/>
  <c r="T52" i="73"/>
  <c r="K53" i="71"/>
  <c r="K48" i="71"/>
  <c r="K58" i="71" s="1"/>
  <c r="U52" i="71"/>
  <c r="J53" i="73"/>
  <c r="K53" i="72"/>
  <c r="K48" i="72"/>
  <c r="J58" i="73"/>
  <c r="T57" i="73"/>
  <c r="I58" i="71"/>
  <c r="S48" i="73"/>
  <c r="S58" i="73" s="1"/>
  <c r="S53" i="73"/>
  <c r="R48" i="73"/>
  <c r="R58" i="73" s="1"/>
  <c r="R53" i="73"/>
  <c r="T48" i="73"/>
  <c r="O53" i="71"/>
  <c r="G53" i="73"/>
  <c r="L58" i="70"/>
  <c r="AM108" i="70"/>
  <c r="L110" i="70"/>
  <c r="U108" i="70"/>
  <c r="AM108" i="69"/>
  <c r="AD110" i="69"/>
  <c r="U57" i="69"/>
  <c r="L79" i="70"/>
  <c r="U78" i="70"/>
  <c r="G58" i="69"/>
  <c r="T57" i="69"/>
  <c r="L48" i="69"/>
  <c r="U48" i="69" s="1"/>
  <c r="L53" i="69"/>
  <c r="L110" i="69"/>
  <c r="U108" i="69"/>
  <c r="AD110" i="68"/>
  <c r="AM108" i="68"/>
  <c r="U108" i="68"/>
  <c r="G58" i="68"/>
  <c r="T57" i="68"/>
  <c r="I58" i="68"/>
  <c r="K53" i="68"/>
  <c r="L53" i="70"/>
  <c r="U52" i="70"/>
  <c r="L53" i="68"/>
  <c r="T42" i="101" l="1"/>
  <c r="T50" i="101" s="1"/>
  <c r="T58" i="101" s="1"/>
  <c r="U42" i="101"/>
  <c r="U50" i="101" s="1"/>
  <c r="U58" i="101" s="1"/>
  <c r="X42" i="101"/>
  <c r="X50" i="101" s="1"/>
  <c r="X58" i="101" s="1"/>
  <c r="R42" i="101"/>
  <c r="R50" i="101" s="1"/>
  <c r="R58" i="101" s="1"/>
  <c r="W42" i="101"/>
  <c r="W50" i="101" s="1"/>
  <c r="W58" i="101" s="1"/>
  <c r="V42" i="101"/>
  <c r="V50" i="101" s="1"/>
  <c r="V58" i="101" s="1"/>
  <c r="S42" i="101"/>
  <c r="S50" i="101" s="1"/>
  <c r="S58" i="101" s="1"/>
  <c r="Q42" i="101"/>
  <c r="X39" i="101"/>
  <c r="X47" i="101" s="1"/>
  <c r="X55" i="101" s="1"/>
  <c r="R44" i="101"/>
  <c r="R52" i="101" s="1"/>
  <c r="R60" i="101" s="1"/>
  <c r="T43" i="101"/>
  <c r="T51" i="101" s="1"/>
  <c r="T59" i="101" s="1"/>
  <c r="V40" i="101"/>
  <c r="V48" i="101" s="1"/>
  <c r="V56" i="101" s="1"/>
  <c r="V43" i="101"/>
  <c r="V51" i="101" s="1"/>
  <c r="V59" i="101" s="1"/>
  <c r="T41" i="101"/>
  <c r="T49" i="101" s="1"/>
  <c r="T57" i="101" s="1"/>
  <c r="S40" i="101"/>
  <c r="S48" i="101" s="1"/>
  <c r="S56" i="101" s="1"/>
  <c r="U40" i="101"/>
  <c r="U48" i="101" s="1"/>
  <c r="U56" i="101" s="1"/>
  <c r="W44" i="101"/>
  <c r="W52" i="101" s="1"/>
  <c r="W60" i="101" s="1"/>
  <c r="S44" i="101"/>
  <c r="S52" i="101" s="1"/>
  <c r="S60" i="101" s="1"/>
  <c r="R39" i="101"/>
  <c r="R47" i="101" s="1"/>
  <c r="R55" i="101" s="1"/>
  <c r="T44" i="101"/>
  <c r="T52" i="101" s="1"/>
  <c r="T60" i="101" s="1"/>
  <c r="Q44" i="101"/>
  <c r="Q52" i="101" s="1"/>
  <c r="Q60" i="101" s="1"/>
  <c r="X40" i="101"/>
  <c r="X48" i="101" s="1"/>
  <c r="X56" i="101" s="1"/>
  <c r="S43" i="101"/>
  <c r="S51" i="101" s="1"/>
  <c r="S59" i="101" s="1"/>
  <c r="R43" i="101"/>
  <c r="R51" i="101" s="1"/>
  <c r="R59" i="101" s="1"/>
  <c r="R41" i="101"/>
  <c r="R49" i="101" s="1"/>
  <c r="R57" i="101" s="1"/>
  <c r="S39" i="101"/>
  <c r="S47" i="101" s="1"/>
  <c r="S55" i="101" s="1"/>
  <c r="V44" i="101"/>
  <c r="V52" i="101" s="1"/>
  <c r="V60" i="101" s="1"/>
  <c r="U39" i="101"/>
  <c r="U47" i="101" s="1"/>
  <c r="U55" i="101" s="1"/>
  <c r="X41" i="101"/>
  <c r="X49" i="101" s="1"/>
  <c r="X57" i="101" s="1"/>
  <c r="Q39" i="101"/>
  <c r="Q47" i="101" s="1"/>
  <c r="Q55" i="101" s="1"/>
  <c r="T39" i="101"/>
  <c r="T47" i="101" s="1"/>
  <c r="T55" i="101" s="1"/>
  <c r="V39" i="101"/>
  <c r="V47" i="101" s="1"/>
  <c r="V55" i="101" s="1"/>
  <c r="U44" i="101"/>
  <c r="U52" i="101" s="1"/>
  <c r="U60" i="101" s="1"/>
  <c r="U43" i="101"/>
  <c r="U51" i="101" s="1"/>
  <c r="U59" i="101" s="1"/>
  <c r="W43" i="101"/>
  <c r="W51" i="101" s="1"/>
  <c r="W59" i="101" s="1"/>
  <c r="V41" i="101"/>
  <c r="V49" i="101" s="1"/>
  <c r="V57" i="101" s="1"/>
  <c r="R40" i="101"/>
  <c r="R48" i="101" s="1"/>
  <c r="R56" i="101" s="1"/>
  <c r="Q40" i="101"/>
  <c r="Q48" i="101" s="1"/>
  <c r="Q56" i="101" s="1"/>
  <c r="S41" i="101"/>
  <c r="S49" i="101" s="1"/>
  <c r="S57" i="101" s="1"/>
  <c r="W39" i="101"/>
  <c r="W47" i="101" s="1"/>
  <c r="W55" i="101" s="1"/>
  <c r="T40" i="101"/>
  <c r="T48" i="101" s="1"/>
  <c r="T56" i="101" s="1"/>
  <c r="Q41" i="101"/>
  <c r="Q49" i="101" s="1"/>
  <c r="Q57" i="101" s="1"/>
  <c r="Q43" i="101"/>
  <c r="Q51" i="101" s="1"/>
  <c r="Q59" i="101" s="1"/>
  <c r="W41" i="101"/>
  <c r="W49" i="101" s="1"/>
  <c r="W57" i="101" s="1"/>
  <c r="X44" i="101"/>
  <c r="X52" i="101" s="1"/>
  <c r="X60" i="101" s="1"/>
  <c r="W40" i="101"/>
  <c r="W48" i="101" s="1"/>
  <c r="W56" i="101" s="1"/>
  <c r="U41" i="101"/>
  <c r="U49" i="101" s="1"/>
  <c r="U57" i="101" s="1"/>
  <c r="X43" i="101"/>
  <c r="X51" i="101" s="1"/>
  <c r="X59" i="101" s="1"/>
  <c r="T48" i="71"/>
  <c r="U48" i="72"/>
  <c r="L58" i="69"/>
  <c r="K58" i="72"/>
  <c r="T48" i="72"/>
  <c r="L58" i="72"/>
  <c r="Q58" i="73"/>
  <c r="U48" i="73"/>
  <c r="Q50" i="101" l="1"/>
  <c r="H42" i="101"/>
  <c r="H43" i="101"/>
  <c r="H39" i="101"/>
  <c r="H52" i="101"/>
  <c r="H40" i="101"/>
  <c r="H48" i="101"/>
  <c r="H56" i="101" s="1"/>
  <c r="H66" i="101" s="1"/>
  <c r="J21" i="107" s="1"/>
  <c r="H47" i="101"/>
  <c r="H55" i="101" s="1"/>
  <c r="H65" i="101" s="1"/>
  <c r="H51" i="101"/>
  <c r="H59" i="101" s="1"/>
  <c r="H49" i="101"/>
  <c r="H57" i="101" s="1"/>
  <c r="H67" i="101" s="1"/>
  <c r="J24" i="107" s="1"/>
  <c r="H44" i="101"/>
  <c r="H41" i="101"/>
  <c r="A1" i="67"/>
  <c r="T9" i="67"/>
  <c r="U9" i="67"/>
  <c r="AL9" i="67"/>
  <c r="AM9" i="67"/>
  <c r="T10" i="67"/>
  <c r="U10" i="67"/>
  <c r="AL10" i="67"/>
  <c r="AM10" i="67"/>
  <c r="G11" i="67"/>
  <c r="H11" i="67"/>
  <c r="I11" i="67"/>
  <c r="J11" i="67"/>
  <c r="K11" i="67"/>
  <c r="L11" i="67"/>
  <c r="M11" i="67"/>
  <c r="N11" i="67"/>
  <c r="O11" i="67"/>
  <c r="P11" i="67"/>
  <c r="Q11" i="67"/>
  <c r="R11" i="67"/>
  <c r="S11" i="67"/>
  <c r="Y11" i="67"/>
  <c r="Z11" i="67"/>
  <c r="AA11" i="67"/>
  <c r="AB11" i="67"/>
  <c r="AC11" i="67"/>
  <c r="AD11" i="67"/>
  <c r="AE11" i="67"/>
  <c r="AF11" i="67"/>
  <c r="AG11" i="67"/>
  <c r="AH11" i="67"/>
  <c r="AI11" i="67"/>
  <c r="AJ11" i="67"/>
  <c r="AK11" i="67"/>
  <c r="U12" i="67"/>
  <c r="AM12" i="67"/>
  <c r="U13" i="67"/>
  <c r="AM13" i="67"/>
  <c r="L14" i="67"/>
  <c r="M14" i="67"/>
  <c r="N14" i="67"/>
  <c r="O14" i="67"/>
  <c r="P14" i="67"/>
  <c r="Q14" i="67"/>
  <c r="R14" i="67"/>
  <c r="S14" i="67"/>
  <c r="AD14" i="67"/>
  <c r="AE14" i="67"/>
  <c r="AF14" i="67"/>
  <c r="AG14" i="67"/>
  <c r="AH14" i="67"/>
  <c r="AI14" i="67"/>
  <c r="AJ14" i="67"/>
  <c r="AK14" i="67"/>
  <c r="T15" i="67"/>
  <c r="U15" i="67"/>
  <c r="AL15" i="67"/>
  <c r="AM15" i="67"/>
  <c r="T16" i="67"/>
  <c r="U16" i="67"/>
  <c r="AL16" i="67"/>
  <c r="AM16" i="67"/>
  <c r="G17" i="67"/>
  <c r="H17" i="67"/>
  <c r="I17" i="67"/>
  <c r="J17" i="67"/>
  <c r="K17" i="67"/>
  <c r="L17" i="67"/>
  <c r="M17" i="67"/>
  <c r="N17" i="67"/>
  <c r="O17" i="67"/>
  <c r="P17" i="67"/>
  <c r="Q17" i="67"/>
  <c r="R17" i="67"/>
  <c r="S17" i="67"/>
  <c r="Y17" i="67"/>
  <c r="Z17" i="67"/>
  <c r="AA17" i="67"/>
  <c r="AB17" i="67"/>
  <c r="AC17" i="67"/>
  <c r="AD17" i="67"/>
  <c r="AE17" i="67"/>
  <c r="AF17" i="67"/>
  <c r="AG17" i="67"/>
  <c r="AH17" i="67"/>
  <c r="AI17" i="67"/>
  <c r="AJ17" i="67"/>
  <c r="AK17" i="67"/>
  <c r="T18" i="67"/>
  <c r="U18" i="67"/>
  <c r="AM18" i="67"/>
  <c r="T19" i="67"/>
  <c r="U19" i="67"/>
  <c r="AM19" i="67"/>
  <c r="G20" i="67"/>
  <c r="H20" i="67"/>
  <c r="I20" i="67"/>
  <c r="J20" i="67"/>
  <c r="K20" i="67"/>
  <c r="L20" i="67"/>
  <c r="M20" i="67"/>
  <c r="N20" i="67"/>
  <c r="O20" i="67"/>
  <c r="P20" i="67"/>
  <c r="Q20" i="67"/>
  <c r="R20" i="67"/>
  <c r="S20" i="67"/>
  <c r="AD20" i="67"/>
  <c r="AE20" i="67"/>
  <c r="AF20" i="67"/>
  <c r="AG20" i="67"/>
  <c r="AH20" i="67"/>
  <c r="AI20" i="67"/>
  <c r="AJ20" i="67"/>
  <c r="AK20" i="67"/>
  <c r="T21" i="67"/>
  <c r="U21" i="67"/>
  <c r="AL21" i="67"/>
  <c r="AM21" i="67"/>
  <c r="T22" i="67"/>
  <c r="U22" i="67"/>
  <c r="AL22" i="67"/>
  <c r="AM22" i="67"/>
  <c r="G23" i="67"/>
  <c r="H23" i="67"/>
  <c r="I23" i="67"/>
  <c r="J23" i="67"/>
  <c r="K23" i="67"/>
  <c r="L23" i="67"/>
  <c r="M23" i="67"/>
  <c r="N23" i="67"/>
  <c r="O23" i="67"/>
  <c r="P23" i="67"/>
  <c r="Q23" i="67"/>
  <c r="R23" i="67"/>
  <c r="S23" i="67"/>
  <c r="Y23" i="67"/>
  <c r="Z23" i="67"/>
  <c r="AA23" i="67"/>
  <c r="AB23" i="67"/>
  <c r="AC23" i="67"/>
  <c r="AD23" i="67"/>
  <c r="AE23" i="67"/>
  <c r="AF23" i="67"/>
  <c r="AG23" i="67"/>
  <c r="AH23" i="67"/>
  <c r="AI23" i="67"/>
  <c r="AJ23" i="67"/>
  <c r="AK23" i="67"/>
  <c r="T24" i="67"/>
  <c r="U24" i="67"/>
  <c r="AL24" i="67"/>
  <c r="AM24" i="67"/>
  <c r="T25" i="67"/>
  <c r="U25" i="67"/>
  <c r="AL25" i="67"/>
  <c r="AM25" i="67"/>
  <c r="G26" i="67"/>
  <c r="H26" i="67"/>
  <c r="I26" i="67"/>
  <c r="J26" i="67"/>
  <c r="K26" i="67"/>
  <c r="L26" i="67"/>
  <c r="M26" i="67"/>
  <c r="N26" i="67"/>
  <c r="O26" i="67"/>
  <c r="P26" i="67"/>
  <c r="Q26" i="67"/>
  <c r="R26" i="67"/>
  <c r="S26" i="67"/>
  <c r="Y26" i="67"/>
  <c r="Z26" i="67"/>
  <c r="AA26" i="67"/>
  <c r="AB26" i="67"/>
  <c r="AC26" i="67"/>
  <c r="AD26" i="67"/>
  <c r="AE26" i="67"/>
  <c r="AF26" i="67"/>
  <c r="AG26" i="67"/>
  <c r="AH26" i="67"/>
  <c r="AI26" i="67"/>
  <c r="AJ26" i="67"/>
  <c r="AK26" i="67"/>
  <c r="T27" i="67"/>
  <c r="U27" i="67"/>
  <c r="T28" i="67"/>
  <c r="U28" i="67"/>
  <c r="G29" i="67"/>
  <c r="H29" i="67"/>
  <c r="I29" i="67"/>
  <c r="J29" i="67"/>
  <c r="K29" i="67"/>
  <c r="L29" i="67"/>
  <c r="M29" i="67"/>
  <c r="N29" i="67"/>
  <c r="O29" i="67"/>
  <c r="P29" i="67"/>
  <c r="Q29" i="67"/>
  <c r="R29" i="67"/>
  <c r="S29" i="67"/>
  <c r="T30" i="67"/>
  <c r="U30" i="67"/>
  <c r="T31" i="67"/>
  <c r="U31" i="67"/>
  <c r="G32" i="67"/>
  <c r="H32" i="67"/>
  <c r="I32" i="67"/>
  <c r="J32" i="67"/>
  <c r="K32" i="67"/>
  <c r="L32" i="67"/>
  <c r="M32" i="67"/>
  <c r="N32" i="67"/>
  <c r="O32" i="67"/>
  <c r="P32" i="67"/>
  <c r="Q32" i="67"/>
  <c r="R32" i="67"/>
  <c r="S32" i="67"/>
  <c r="T37" i="67"/>
  <c r="U37" i="67"/>
  <c r="T38" i="67"/>
  <c r="U38" i="67"/>
  <c r="T39" i="67"/>
  <c r="U39" i="67"/>
  <c r="G40" i="67"/>
  <c r="H40" i="67"/>
  <c r="I40" i="67"/>
  <c r="J40" i="67"/>
  <c r="K40" i="67"/>
  <c r="L40" i="67"/>
  <c r="M40" i="67"/>
  <c r="N40" i="67"/>
  <c r="O40" i="67"/>
  <c r="P40" i="67"/>
  <c r="Q40" i="67"/>
  <c r="R40" i="67"/>
  <c r="S40" i="67"/>
  <c r="T43" i="67"/>
  <c r="U43" i="67"/>
  <c r="T44" i="67"/>
  <c r="U44" i="67"/>
  <c r="T45" i="67"/>
  <c r="U45" i="67"/>
  <c r="G46" i="67"/>
  <c r="H46" i="67"/>
  <c r="I46" i="67"/>
  <c r="J46" i="67"/>
  <c r="K46" i="67"/>
  <c r="L46" i="67"/>
  <c r="M46" i="67"/>
  <c r="N46" i="67"/>
  <c r="O46" i="67"/>
  <c r="P46" i="67"/>
  <c r="Q46" i="67"/>
  <c r="R46" i="67"/>
  <c r="S46" i="67"/>
  <c r="G50" i="67"/>
  <c r="H50" i="67"/>
  <c r="I50" i="67"/>
  <c r="J50" i="67"/>
  <c r="K50" i="67"/>
  <c r="L50" i="67"/>
  <c r="M50" i="67"/>
  <c r="N50" i="67"/>
  <c r="O50" i="67"/>
  <c r="P50" i="67"/>
  <c r="Q50" i="67"/>
  <c r="R50" i="67"/>
  <c r="S50" i="67"/>
  <c r="G51" i="67"/>
  <c r="G52" i="67" s="1"/>
  <c r="H51" i="67"/>
  <c r="I51" i="67"/>
  <c r="J51" i="67"/>
  <c r="K51" i="67"/>
  <c r="L51" i="67"/>
  <c r="M51" i="67"/>
  <c r="N51" i="67"/>
  <c r="O51" i="67"/>
  <c r="P51" i="67"/>
  <c r="Q51" i="67"/>
  <c r="R51" i="67"/>
  <c r="S51" i="67"/>
  <c r="S52" i="67" s="1"/>
  <c r="G55" i="67"/>
  <c r="H55" i="67"/>
  <c r="I55" i="67"/>
  <c r="J55" i="67"/>
  <c r="K55" i="67"/>
  <c r="L55" i="67"/>
  <c r="M55" i="67"/>
  <c r="N55" i="67"/>
  <c r="O55" i="67"/>
  <c r="P55" i="67"/>
  <c r="Q55" i="67"/>
  <c r="R55" i="67"/>
  <c r="S55" i="67"/>
  <c r="G56" i="67"/>
  <c r="H56" i="67"/>
  <c r="I56" i="67"/>
  <c r="J56" i="67"/>
  <c r="K56" i="67"/>
  <c r="L56" i="67"/>
  <c r="M56" i="67"/>
  <c r="N56" i="67"/>
  <c r="O56" i="67"/>
  <c r="P56" i="67"/>
  <c r="Q56" i="67"/>
  <c r="R56" i="67"/>
  <c r="S56" i="67"/>
  <c r="AM60" i="67"/>
  <c r="AM61" i="67"/>
  <c r="U65" i="67"/>
  <c r="AM65" i="67"/>
  <c r="U66" i="67"/>
  <c r="AM66" i="67"/>
  <c r="L67" i="67"/>
  <c r="M67" i="67"/>
  <c r="M68" i="67" s="1"/>
  <c r="N67" i="67"/>
  <c r="N68" i="67" s="1"/>
  <c r="O67" i="67"/>
  <c r="O68" i="67" s="1"/>
  <c r="P67" i="67"/>
  <c r="P68" i="67" s="1"/>
  <c r="Q67" i="67"/>
  <c r="Q68" i="67" s="1"/>
  <c r="R67" i="67"/>
  <c r="R68" i="67" s="1"/>
  <c r="S67" i="67"/>
  <c r="S68" i="67" s="1"/>
  <c r="AD67" i="67"/>
  <c r="AE67" i="67"/>
  <c r="AF67" i="67"/>
  <c r="AG67" i="67"/>
  <c r="AH67" i="67"/>
  <c r="AI67" i="67"/>
  <c r="AJ67" i="67"/>
  <c r="AK67" i="67"/>
  <c r="U72" i="67"/>
  <c r="AM72" i="67"/>
  <c r="U73" i="67"/>
  <c r="AM73" i="67"/>
  <c r="L74" i="67"/>
  <c r="M74" i="67"/>
  <c r="N74" i="67"/>
  <c r="O74" i="67"/>
  <c r="P74" i="67"/>
  <c r="Q74" i="67"/>
  <c r="R74" i="67"/>
  <c r="S74" i="67"/>
  <c r="AD74" i="67"/>
  <c r="AE74" i="67"/>
  <c r="AF74" i="67"/>
  <c r="AG74" i="67"/>
  <c r="AH74" i="67"/>
  <c r="AI74" i="67"/>
  <c r="AJ74" i="67"/>
  <c r="AK74" i="67"/>
  <c r="U75" i="67"/>
  <c r="AM75" i="67"/>
  <c r="U76" i="67"/>
  <c r="AM76" i="67"/>
  <c r="L77" i="67"/>
  <c r="M77" i="67"/>
  <c r="N77" i="67"/>
  <c r="O77" i="67"/>
  <c r="P77" i="67"/>
  <c r="Q77" i="67"/>
  <c r="R77" i="67"/>
  <c r="S77" i="67"/>
  <c r="AD77" i="67"/>
  <c r="AE77" i="67"/>
  <c r="AF77" i="67"/>
  <c r="AG77" i="67"/>
  <c r="AH77" i="67"/>
  <c r="AI77" i="67"/>
  <c r="AJ77" i="67"/>
  <c r="AK77" i="67"/>
  <c r="U85" i="67"/>
  <c r="AM85" i="67"/>
  <c r="U86" i="67"/>
  <c r="AM86" i="67"/>
  <c r="U87" i="67"/>
  <c r="AM87" i="67"/>
  <c r="U88" i="67"/>
  <c r="AM88" i="67"/>
  <c r="U89" i="67"/>
  <c r="AM89" i="67"/>
  <c r="U90" i="67"/>
  <c r="AM90" i="67"/>
  <c r="U91" i="67"/>
  <c r="AM91" i="67"/>
  <c r="U92" i="67"/>
  <c r="AM92" i="67"/>
  <c r="U93" i="67"/>
  <c r="AM93" i="67"/>
  <c r="U94" i="67"/>
  <c r="AM94" i="67"/>
  <c r="U95" i="67"/>
  <c r="AM95" i="67"/>
  <c r="U96" i="67"/>
  <c r="AM96" i="67"/>
  <c r="U97" i="67"/>
  <c r="AM97" i="67"/>
  <c r="U98" i="67"/>
  <c r="AM98" i="67"/>
  <c r="U99" i="67"/>
  <c r="AM99" i="67"/>
  <c r="U100" i="67"/>
  <c r="AM100" i="67"/>
  <c r="U101" i="67"/>
  <c r="AM101" i="67"/>
  <c r="U102" i="67"/>
  <c r="AM102" i="67"/>
  <c r="U103" i="67"/>
  <c r="AM103" i="67"/>
  <c r="L104" i="67"/>
  <c r="M104" i="67"/>
  <c r="M108" i="67" s="1"/>
  <c r="N104" i="67"/>
  <c r="N108" i="67" s="1"/>
  <c r="O104" i="67"/>
  <c r="O108" i="67" s="1"/>
  <c r="P104" i="67"/>
  <c r="P108" i="67" s="1"/>
  <c r="Q104" i="67"/>
  <c r="Q105" i="67" s="1"/>
  <c r="R104" i="67"/>
  <c r="R105" i="67" s="1"/>
  <c r="S104" i="67"/>
  <c r="S105" i="67" s="1"/>
  <c r="AD104" i="67"/>
  <c r="AD108" i="67" s="1"/>
  <c r="AE104" i="67"/>
  <c r="AE105" i="67" s="1"/>
  <c r="AF104" i="67"/>
  <c r="AF105" i="67" s="1"/>
  <c r="AG104" i="67"/>
  <c r="AH104" i="67"/>
  <c r="AH105" i="67" s="1"/>
  <c r="AI104" i="67"/>
  <c r="AI108" i="67" s="1"/>
  <c r="AJ104" i="67"/>
  <c r="AJ108" i="67" s="1"/>
  <c r="AK104" i="67"/>
  <c r="AK108" i="67" s="1"/>
  <c r="P105" i="67"/>
  <c r="U107" i="67"/>
  <c r="AL107" i="67"/>
  <c r="AM107" i="67"/>
  <c r="R108" i="67"/>
  <c r="AL108" i="67"/>
  <c r="A1" i="66"/>
  <c r="T9" i="66"/>
  <c r="U9" i="66"/>
  <c r="AL9" i="66"/>
  <c r="AM9" i="66"/>
  <c r="T10" i="66"/>
  <c r="U10" i="66"/>
  <c r="AL10" i="66"/>
  <c r="AM10" i="66"/>
  <c r="G11" i="66"/>
  <c r="H11" i="66"/>
  <c r="I11" i="66"/>
  <c r="J11" i="66"/>
  <c r="K11" i="66"/>
  <c r="L11" i="66"/>
  <c r="M11" i="66"/>
  <c r="N11" i="66"/>
  <c r="O11" i="66"/>
  <c r="P11" i="66"/>
  <c r="Q11" i="66"/>
  <c r="R11" i="66"/>
  <c r="S11" i="66"/>
  <c r="Y11" i="66"/>
  <c r="Z11" i="66"/>
  <c r="AA11" i="66"/>
  <c r="AB11" i="66"/>
  <c r="AC11" i="66"/>
  <c r="AD11" i="66"/>
  <c r="AE11" i="66"/>
  <c r="AF11" i="66"/>
  <c r="AG11" i="66"/>
  <c r="AH11" i="66"/>
  <c r="AI11" i="66"/>
  <c r="AJ11" i="66"/>
  <c r="AK11" i="66"/>
  <c r="U12" i="66"/>
  <c r="AM12" i="66"/>
  <c r="U13" i="66"/>
  <c r="AM13" i="66"/>
  <c r="L14" i="66"/>
  <c r="M14" i="66"/>
  <c r="N14" i="66"/>
  <c r="O14" i="66"/>
  <c r="P14" i="66"/>
  <c r="Q14" i="66"/>
  <c r="R14" i="66"/>
  <c r="S14" i="66"/>
  <c r="AD14" i="66"/>
  <c r="AE14" i="66"/>
  <c r="AF14" i="66"/>
  <c r="AG14" i="66"/>
  <c r="AH14" i="66"/>
  <c r="AI14" i="66"/>
  <c r="AJ14" i="66"/>
  <c r="AK14" i="66"/>
  <c r="T15" i="66"/>
  <c r="U15" i="66"/>
  <c r="AL15" i="66"/>
  <c r="AM15" i="66"/>
  <c r="T16" i="66"/>
  <c r="U16" i="66"/>
  <c r="AL16" i="66"/>
  <c r="AM16" i="66"/>
  <c r="G17" i="66"/>
  <c r="H17" i="66"/>
  <c r="I17" i="66"/>
  <c r="J17" i="66"/>
  <c r="K17" i="66"/>
  <c r="L17" i="66"/>
  <c r="M17" i="66"/>
  <c r="N17" i="66"/>
  <c r="O17" i="66"/>
  <c r="P17" i="66"/>
  <c r="Q17" i="66"/>
  <c r="R17" i="66"/>
  <c r="S17" i="66"/>
  <c r="Y17" i="66"/>
  <c r="Z17" i="66"/>
  <c r="AA17" i="66"/>
  <c r="AB17" i="66"/>
  <c r="AC17" i="66"/>
  <c r="AD17" i="66"/>
  <c r="AE17" i="66"/>
  <c r="AF17" i="66"/>
  <c r="AG17" i="66"/>
  <c r="AH17" i="66"/>
  <c r="AI17" i="66"/>
  <c r="AJ17" i="66"/>
  <c r="AK17" i="66"/>
  <c r="T18" i="66"/>
  <c r="U18" i="66"/>
  <c r="AM18" i="66"/>
  <c r="T19" i="66"/>
  <c r="U19" i="66"/>
  <c r="AM19" i="66"/>
  <c r="G20" i="66"/>
  <c r="H20" i="66"/>
  <c r="I20" i="66"/>
  <c r="J20" i="66"/>
  <c r="K20" i="66"/>
  <c r="L20" i="66"/>
  <c r="M20" i="66"/>
  <c r="N20" i="66"/>
  <c r="O20" i="66"/>
  <c r="P20" i="66"/>
  <c r="Q20" i="66"/>
  <c r="R20" i="66"/>
  <c r="S20" i="66"/>
  <c r="AD20" i="66"/>
  <c r="AE20" i="66"/>
  <c r="AF20" i="66"/>
  <c r="AG20" i="66"/>
  <c r="AH20" i="66"/>
  <c r="AI20" i="66"/>
  <c r="AJ20" i="66"/>
  <c r="AK20" i="66"/>
  <c r="T21" i="66"/>
  <c r="U21" i="66"/>
  <c r="AL21" i="66"/>
  <c r="AM21" i="66"/>
  <c r="T22" i="66"/>
  <c r="U22" i="66"/>
  <c r="AL22" i="66"/>
  <c r="AM22" i="66"/>
  <c r="G23" i="66"/>
  <c r="H23" i="66"/>
  <c r="I23" i="66"/>
  <c r="J23" i="66"/>
  <c r="K23" i="66"/>
  <c r="L23" i="66"/>
  <c r="M23" i="66"/>
  <c r="N23" i="66"/>
  <c r="O23" i="66"/>
  <c r="P23" i="66"/>
  <c r="Q23" i="66"/>
  <c r="R23" i="66"/>
  <c r="S23" i="66"/>
  <c r="Y23" i="66"/>
  <c r="Z23" i="66"/>
  <c r="AA23" i="66"/>
  <c r="AB23" i="66"/>
  <c r="AC23" i="66"/>
  <c r="AD23" i="66"/>
  <c r="AE23" i="66"/>
  <c r="AF23" i="66"/>
  <c r="AG23" i="66"/>
  <c r="AH23" i="66"/>
  <c r="AI23" i="66"/>
  <c r="AJ23" i="66"/>
  <c r="AK23" i="66"/>
  <c r="T24" i="66"/>
  <c r="U24" i="66"/>
  <c r="AL24" i="66"/>
  <c r="AM24" i="66"/>
  <c r="T25" i="66"/>
  <c r="U25" i="66"/>
  <c r="AL25" i="66"/>
  <c r="AM25" i="66"/>
  <c r="G26" i="66"/>
  <c r="H26" i="66"/>
  <c r="I26" i="66"/>
  <c r="J26" i="66"/>
  <c r="K26" i="66"/>
  <c r="L26" i="66"/>
  <c r="M26" i="66"/>
  <c r="N26" i="66"/>
  <c r="O26" i="66"/>
  <c r="P26" i="66"/>
  <c r="Q26" i="66"/>
  <c r="R26" i="66"/>
  <c r="S26" i="66"/>
  <c r="Y26" i="66"/>
  <c r="Z26" i="66"/>
  <c r="AA26" i="66"/>
  <c r="AB26" i="66"/>
  <c r="AC26" i="66"/>
  <c r="AD26" i="66"/>
  <c r="AE26" i="66"/>
  <c r="AF26" i="66"/>
  <c r="AG26" i="66"/>
  <c r="AH26" i="66"/>
  <c r="AI26" i="66"/>
  <c r="AJ26" i="66"/>
  <c r="AK26" i="66"/>
  <c r="T27" i="66"/>
  <c r="U27" i="66"/>
  <c r="T28" i="66"/>
  <c r="U28" i="66"/>
  <c r="G29" i="66"/>
  <c r="H29" i="66"/>
  <c r="I29" i="66"/>
  <c r="J29" i="66"/>
  <c r="K29" i="66"/>
  <c r="L29" i="66"/>
  <c r="M29" i="66"/>
  <c r="N29" i="66"/>
  <c r="O29" i="66"/>
  <c r="P29" i="66"/>
  <c r="Q29" i="66"/>
  <c r="R29" i="66"/>
  <c r="S29" i="66"/>
  <c r="T30" i="66"/>
  <c r="U30" i="66"/>
  <c r="T31" i="66"/>
  <c r="U31" i="66"/>
  <c r="G32" i="66"/>
  <c r="H32" i="66"/>
  <c r="I32" i="66"/>
  <c r="J32" i="66"/>
  <c r="K32" i="66"/>
  <c r="L32" i="66"/>
  <c r="M32" i="66"/>
  <c r="N32" i="66"/>
  <c r="O32" i="66"/>
  <c r="P32" i="66"/>
  <c r="Q32" i="66"/>
  <c r="R32" i="66"/>
  <c r="S32" i="66"/>
  <c r="T37" i="66"/>
  <c r="U37" i="66"/>
  <c r="T38" i="66"/>
  <c r="U38" i="66"/>
  <c r="T39" i="66"/>
  <c r="U39" i="66"/>
  <c r="G40" i="66"/>
  <c r="H40" i="66"/>
  <c r="I40" i="66"/>
  <c r="J40" i="66"/>
  <c r="K40" i="66"/>
  <c r="L40" i="66"/>
  <c r="M40" i="66"/>
  <c r="N40" i="66"/>
  <c r="O40" i="66"/>
  <c r="P40" i="66"/>
  <c r="Q40" i="66"/>
  <c r="R40" i="66"/>
  <c r="S40" i="66"/>
  <c r="T43" i="66"/>
  <c r="U43" i="66"/>
  <c r="T44" i="66"/>
  <c r="U44" i="66"/>
  <c r="T45" i="66"/>
  <c r="U45" i="66"/>
  <c r="G46" i="66"/>
  <c r="H46" i="66"/>
  <c r="I46" i="66"/>
  <c r="J46" i="66"/>
  <c r="K46" i="66"/>
  <c r="L46" i="66"/>
  <c r="M46" i="66"/>
  <c r="N46" i="66"/>
  <c r="O46" i="66"/>
  <c r="P46" i="66"/>
  <c r="Q46" i="66"/>
  <c r="R46" i="66"/>
  <c r="S46" i="66"/>
  <c r="G50" i="66"/>
  <c r="H50" i="66"/>
  <c r="I50" i="66"/>
  <c r="J50" i="66"/>
  <c r="K50" i="66"/>
  <c r="L50" i="66"/>
  <c r="M50" i="66"/>
  <c r="N50" i="66"/>
  <c r="O50" i="66"/>
  <c r="P50" i="66"/>
  <c r="Q50" i="66"/>
  <c r="R50" i="66"/>
  <c r="S50" i="66"/>
  <c r="G51" i="66"/>
  <c r="H51" i="66"/>
  <c r="I51" i="66"/>
  <c r="J51" i="66"/>
  <c r="K51" i="66"/>
  <c r="L51" i="66"/>
  <c r="M51" i="66"/>
  <c r="N51" i="66"/>
  <c r="O51" i="66"/>
  <c r="P51" i="66"/>
  <c r="Q51" i="66"/>
  <c r="R51" i="66"/>
  <c r="S51" i="66"/>
  <c r="G55" i="66"/>
  <c r="H55" i="66"/>
  <c r="I55" i="66"/>
  <c r="J55" i="66"/>
  <c r="K55" i="66"/>
  <c r="L55" i="66"/>
  <c r="M55" i="66"/>
  <c r="N55" i="66"/>
  <c r="O55" i="66"/>
  <c r="P55" i="66"/>
  <c r="Q55" i="66"/>
  <c r="R55" i="66"/>
  <c r="S55" i="66"/>
  <c r="G56" i="66"/>
  <c r="H56" i="66"/>
  <c r="I56" i="66"/>
  <c r="J56" i="66"/>
  <c r="K56" i="66"/>
  <c r="L56" i="66"/>
  <c r="M56" i="66"/>
  <c r="N56" i="66"/>
  <c r="O56" i="66"/>
  <c r="P56" i="66"/>
  <c r="Q56" i="66"/>
  <c r="R56" i="66"/>
  <c r="S56" i="66"/>
  <c r="AM60" i="66"/>
  <c r="AM61" i="66"/>
  <c r="U65" i="66"/>
  <c r="AM65" i="66"/>
  <c r="U66" i="66"/>
  <c r="AM66" i="66"/>
  <c r="L67" i="66"/>
  <c r="M67" i="66"/>
  <c r="M68" i="66" s="1"/>
  <c r="N67" i="66"/>
  <c r="N68" i="66" s="1"/>
  <c r="O67" i="66"/>
  <c r="O68" i="66" s="1"/>
  <c r="P67" i="66"/>
  <c r="P68" i="66" s="1"/>
  <c r="Q67" i="66"/>
  <c r="Q68" i="66" s="1"/>
  <c r="R67" i="66"/>
  <c r="R68" i="66" s="1"/>
  <c r="S67" i="66"/>
  <c r="S68" i="66" s="1"/>
  <c r="AD67" i="66"/>
  <c r="AE67" i="66"/>
  <c r="AF67" i="66"/>
  <c r="AG67" i="66"/>
  <c r="AH67" i="66"/>
  <c r="AI67" i="66"/>
  <c r="AJ67" i="66"/>
  <c r="AK67" i="66"/>
  <c r="U72" i="66"/>
  <c r="AM72" i="66"/>
  <c r="U73" i="66"/>
  <c r="AM73" i="66"/>
  <c r="L74" i="66"/>
  <c r="M74" i="66"/>
  <c r="N74" i="66"/>
  <c r="O74" i="66"/>
  <c r="P74" i="66"/>
  <c r="Q74" i="66"/>
  <c r="R74" i="66"/>
  <c r="S74" i="66"/>
  <c r="AD74" i="66"/>
  <c r="AE74" i="66"/>
  <c r="AF74" i="66"/>
  <c r="AG74" i="66"/>
  <c r="AH74" i="66"/>
  <c r="AI74" i="66"/>
  <c r="AJ74" i="66"/>
  <c r="AK74" i="66"/>
  <c r="U75" i="66"/>
  <c r="AM75" i="66"/>
  <c r="U76" i="66"/>
  <c r="AM76" i="66"/>
  <c r="L77" i="66"/>
  <c r="M77" i="66"/>
  <c r="N77" i="66"/>
  <c r="O77" i="66"/>
  <c r="P77" i="66"/>
  <c r="Q77" i="66"/>
  <c r="R77" i="66"/>
  <c r="S77" i="66"/>
  <c r="AD77" i="66"/>
  <c r="AE77" i="66"/>
  <c r="AF77" i="66"/>
  <c r="AG77" i="66"/>
  <c r="AH77" i="66"/>
  <c r="AI77" i="66"/>
  <c r="AJ77" i="66"/>
  <c r="AK77" i="66"/>
  <c r="U85" i="66"/>
  <c r="AM85" i="66"/>
  <c r="U86" i="66"/>
  <c r="AM86" i="66"/>
  <c r="U87" i="66"/>
  <c r="AM87" i="66"/>
  <c r="U88" i="66"/>
  <c r="AM88" i="66"/>
  <c r="U89" i="66"/>
  <c r="AM89" i="66"/>
  <c r="U90" i="66"/>
  <c r="AM90" i="66"/>
  <c r="U91" i="66"/>
  <c r="AM91" i="66"/>
  <c r="U92" i="66"/>
  <c r="AM92" i="66"/>
  <c r="U93" i="66"/>
  <c r="AM93" i="66"/>
  <c r="U94" i="66"/>
  <c r="AM94" i="66"/>
  <c r="U95" i="66"/>
  <c r="AM95" i="66"/>
  <c r="U96" i="66"/>
  <c r="AM96" i="66"/>
  <c r="U97" i="66"/>
  <c r="AM97" i="66"/>
  <c r="U98" i="66"/>
  <c r="AM98" i="66"/>
  <c r="U99" i="66"/>
  <c r="AM99" i="66"/>
  <c r="U100" i="66"/>
  <c r="AM100" i="66"/>
  <c r="U101" i="66"/>
  <c r="AM101" i="66"/>
  <c r="U102" i="66"/>
  <c r="AM102" i="66"/>
  <c r="U103" i="66"/>
  <c r="AM103" i="66"/>
  <c r="L104" i="66"/>
  <c r="M104" i="66"/>
  <c r="M105" i="66" s="1"/>
  <c r="N104" i="66"/>
  <c r="N105" i="66" s="1"/>
  <c r="O104" i="66"/>
  <c r="P104" i="66"/>
  <c r="P108" i="66" s="1"/>
  <c r="Q104" i="66"/>
  <c r="R104" i="66"/>
  <c r="R108" i="66" s="1"/>
  <c r="S104" i="66"/>
  <c r="S108" i="66" s="1"/>
  <c r="AD104" i="66"/>
  <c r="AD108" i="66" s="1"/>
  <c r="AE104" i="66"/>
  <c r="AE105" i="66" s="1"/>
  <c r="AF104" i="66"/>
  <c r="AF105" i="66" s="1"/>
  <c r="AG104" i="66"/>
  <c r="AG105" i="66" s="1"/>
  <c r="AH104" i="66"/>
  <c r="AH105" i="66" s="1"/>
  <c r="AI104" i="66"/>
  <c r="AI105" i="66" s="1"/>
  <c r="AJ104" i="66"/>
  <c r="AK104" i="66"/>
  <c r="AK105" i="66" s="1"/>
  <c r="U107" i="66"/>
  <c r="AL107" i="66"/>
  <c r="AM107" i="66"/>
  <c r="AL108" i="66"/>
  <c r="A1" i="65"/>
  <c r="T9" i="65"/>
  <c r="U9" i="65"/>
  <c r="AL9" i="65"/>
  <c r="AM9" i="65"/>
  <c r="T10" i="65"/>
  <c r="U10" i="65"/>
  <c r="AL10" i="65"/>
  <c r="AM10" i="65"/>
  <c r="G11" i="65"/>
  <c r="H11" i="65"/>
  <c r="I11" i="65"/>
  <c r="J11" i="65"/>
  <c r="K11" i="65"/>
  <c r="L11" i="65"/>
  <c r="M11" i="65"/>
  <c r="N11" i="65"/>
  <c r="O11" i="65"/>
  <c r="P11" i="65"/>
  <c r="Q11" i="65"/>
  <c r="R11" i="65"/>
  <c r="S11" i="65"/>
  <c r="Y11" i="65"/>
  <c r="Z11" i="65"/>
  <c r="AA11" i="65"/>
  <c r="AB11" i="65"/>
  <c r="AC11" i="65"/>
  <c r="AD11" i="65"/>
  <c r="AE11" i="65"/>
  <c r="AF11" i="65"/>
  <c r="AG11" i="65"/>
  <c r="AH11" i="65"/>
  <c r="AI11" i="65"/>
  <c r="AJ11" i="65"/>
  <c r="AK11" i="65"/>
  <c r="U12" i="65"/>
  <c r="AM12" i="65"/>
  <c r="U13" i="65"/>
  <c r="AM13" i="65"/>
  <c r="L14" i="65"/>
  <c r="M14" i="65"/>
  <c r="N14" i="65"/>
  <c r="O14" i="65"/>
  <c r="P14" i="65"/>
  <c r="Q14" i="65"/>
  <c r="R14" i="65"/>
  <c r="S14" i="65"/>
  <c r="AD14" i="65"/>
  <c r="AE14" i="65"/>
  <c r="AF14" i="65"/>
  <c r="AG14" i="65"/>
  <c r="AH14" i="65"/>
  <c r="AI14" i="65"/>
  <c r="AJ14" i="65"/>
  <c r="AK14" i="65"/>
  <c r="T15" i="65"/>
  <c r="U15" i="65"/>
  <c r="AL15" i="65"/>
  <c r="AM15" i="65"/>
  <c r="T16" i="65"/>
  <c r="U16" i="65"/>
  <c r="AL16" i="65"/>
  <c r="AM16" i="65"/>
  <c r="G17" i="65"/>
  <c r="H17" i="65"/>
  <c r="I17" i="65"/>
  <c r="J17" i="65"/>
  <c r="K17" i="65"/>
  <c r="L17" i="65"/>
  <c r="M17" i="65"/>
  <c r="N17" i="65"/>
  <c r="O17" i="65"/>
  <c r="P17" i="65"/>
  <c r="Q17" i="65"/>
  <c r="R17" i="65"/>
  <c r="S17" i="65"/>
  <c r="Y17" i="65"/>
  <c r="Z17" i="65"/>
  <c r="AA17" i="65"/>
  <c r="AB17" i="65"/>
  <c r="AC17" i="65"/>
  <c r="AD17" i="65"/>
  <c r="AE17" i="65"/>
  <c r="AF17" i="65"/>
  <c r="AG17" i="65"/>
  <c r="AH17" i="65"/>
  <c r="AI17" i="65"/>
  <c r="AJ17" i="65"/>
  <c r="AK17" i="65"/>
  <c r="T18" i="65"/>
  <c r="U18" i="65"/>
  <c r="AM18" i="65"/>
  <c r="T19" i="65"/>
  <c r="U19" i="65"/>
  <c r="AM19" i="65"/>
  <c r="G20" i="65"/>
  <c r="H20" i="65"/>
  <c r="I20" i="65"/>
  <c r="J20" i="65"/>
  <c r="K20" i="65"/>
  <c r="L20" i="65"/>
  <c r="M20" i="65"/>
  <c r="N20" i="65"/>
  <c r="O20" i="65"/>
  <c r="P20" i="65"/>
  <c r="Q20" i="65"/>
  <c r="R20" i="65"/>
  <c r="S20" i="65"/>
  <c r="AD20" i="65"/>
  <c r="AE20" i="65"/>
  <c r="AF20" i="65"/>
  <c r="AG20" i="65"/>
  <c r="AH20" i="65"/>
  <c r="AI20" i="65"/>
  <c r="AJ20" i="65"/>
  <c r="AK20" i="65"/>
  <c r="T21" i="65"/>
  <c r="U21" i="65"/>
  <c r="AL21" i="65"/>
  <c r="AM21" i="65"/>
  <c r="T22" i="65"/>
  <c r="U22" i="65"/>
  <c r="AL22" i="65"/>
  <c r="AM22" i="65"/>
  <c r="G23" i="65"/>
  <c r="H23" i="65"/>
  <c r="I23" i="65"/>
  <c r="J23" i="65"/>
  <c r="K23" i="65"/>
  <c r="L23" i="65"/>
  <c r="M23" i="65"/>
  <c r="N23" i="65"/>
  <c r="O23" i="65"/>
  <c r="P23" i="65"/>
  <c r="Q23" i="65"/>
  <c r="R23" i="65"/>
  <c r="S23" i="65"/>
  <c r="Y23" i="65"/>
  <c r="Z23" i="65"/>
  <c r="AA23" i="65"/>
  <c r="AB23" i="65"/>
  <c r="AC23" i="65"/>
  <c r="AD23" i="65"/>
  <c r="AE23" i="65"/>
  <c r="AF23" i="65"/>
  <c r="AG23" i="65"/>
  <c r="AH23" i="65"/>
  <c r="AI23" i="65"/>
  <c r="AJ23" i="65"/>
  <c r="AK23" i="65"/>
  <c r="T24" i="65"/>
  <c r="U24" i="65"/>
  <c r="AL24" i="65"/>
  <c r="AM24" i="65"/>
  <c r="T25" i="65"/>
  <c r="U25" i="65"/>
  <c r="AL25" i="65"/>
  <c r="AM25" i="65"/>
  <c r="G26" i="65"/>
  <c r="H26" i="65"/>
  <c r="I26" i="65"/>
  <c r="J26" i="65"/>
  <c r="K26" i="65"/>
  <c r="L26" i="65"/>
  <c r="M26" i="65"/>
  <c r="N26" i="65"/>
  <c r="O26" i="65"/>
  <c r="P26" i="65"/>
  <c r="Q26" i="65"/>
  <c r="R26" i="65"/>
  <c r="S26" i="65"/>
  <c r="Y26" i="65"/>
  <c r="Z26" i="65"/>
  <c r="AA26" i="65"/>
  <c r="AB26" i="65"/>
  <c r="AC26" i="65"/>
  <c r="AD26" i="65"/>
  <c r="AE26" i="65"/>
  <c r="AF26" i="65"/>
  <c r="AG26" i="65"/>
  <c r="AH26" i="65"/>
  <c r="AI26" i="65"/>
  <c r="AJ26" i="65"/>
  <c r="AK26" i="65"/>
  <c r="T27" i="65"/>
  <c r="U27" i="65"/>
  <c r="T28" i="65"/>
  <c r="U28" i="65"/>
  <c r="G29" i="65"/>
  <c r="H29" i="65"/>
  <c r="I29" i="65"/>
  <c r="J29" i="65"/>
  <c r="K29" i="65"/>
  <c r="L29" i="65"/>
  <c r="M29" i="65"/>
  <c r="N29" i="65"/>
  <c r="O29" i="65"/>
  <c r="P29" i="65"/>
  <c r="Q29" i="65"/>
  <c r="R29" i="65"/>
  <c r="S29" i="65"/>
  <c r="T30" i="65"/>
  <c r="U30" i="65"/>
  <c r="T31" i="65"/>
  <c r="U31" i="65"/>
  <c r="G32" i="65"/>
  <c r="H32" i="65"/>
  <c r="I32" i="65"/>
  <c r="J32" i="65"/>
  <c r="K32" i="65"/>
  <c r="L32" i="65"/>
  <c r="M32" i="65"/>
  <c r="N32" i="65"/>
  <c r="O32" i="65"/>
  <c r="P32" i="65"/>
  <c r="Q32" i="65"/>
  <c r="R32" i="65"/>
  <c r="S32" i="65"/>
  <c r="T37" i="65"/>
  <c r="U37" i="65"/>
  <c r="T38" i="65"/>
  <c r="U38" i="65"/>
  <c r="T39" i="65"/>
  <c r="U39" i="65"/>
  <c r="G40" i="65"/>
  <c r="H40" i="65"/>
  <c r="I40" i="65"/>
  <c r="J40" i="65"/>
  <c r="K40" i="65"/>
  <c r="L40" i="65"/>
  <c r="M40" i="65"/>
  <c r="N40" i="65"/>
  <c r="O40" i="65"/>
  <c r="P40" i="65"/>
  <c r="Q40" i="65"/>
  <c r="R40" i="65"/>
  <c r="S40" i="65"/>
  <c r="T43" i="65"/>
  <c r="U43" i="65"/>
  <c r="T44" i="65"/>
  <c r="U44" i="65"/>
  <c r="T45" i="65"/>
  <c r="U45" i="65"/>
  <c r="G46" i="65"/>
  <c r="H46" i="65"/>
  <c r="I46" i="65"/>
  <c r="J46" i="65"/>
  <c r="K46" i="65"/>
  <c r="L46" i="65"/>
  <c r="M46" i="65"/>
  <c r="N46" i="65"/>
  <c r="O46" i="65"/>
  <c r="P46" i="65"/>
  <c r="Q46" i="65"/>
  <c r="R46" i="65"/>
  <c r="S46" i="65"/>
  <c r="G50" i="65"/>
  <c r="H50" i="65"/>
  <c r="I50" i="65"/>
  <c r="J50" i="65"/>
  <c r="K50" i="65"/>
  <c r="L50" i="65"/>
  <c r="M50" i="65"/>
  <c r="N50" i="65"/>
  <c r="O50" i="65"/>
  <c r="P50" i="65"/>
  <c r="Q50" i="65"/>
  <c r="R50" i="65"/>
  <c r="S50" i="65"/>
  <c r="G51" i="65"/>
  <c r="H51" i="65"/>
  <c r="I51" i="65"/>
  <c r="J51" i="65"/>
  <c r="K51" i="65"/>
  <c r="L51" i="65"/>
  <c r="M51" i="65"/>
  <c r="N51" i="65"/>
  <c r="O51" i="65"/>
  <c r="P51" i="65"/>
  <c r="Q51" i="65"/>
  <c r="R51" i="65"/>
  <c r="S51" i="65"/>
  <c r="G55" i="65"/>
  <c r="H55" i="65"/>
  <c r="I55" i="65"/>
  <c r="J55" i="65"/>
  <c r="K55" i="65"/>
  <c r="L55" i="65"/>
  <c r="M55" i="65"/>
  <c r="N55" i="65"/>
  <c r="O55" i="65"/>
  <c r="P55" i="65"/>
  <c r="Q55" i="65"/>
  <c r="R55" i="65"/>
  <c r="S55" i="65"/>
  <c r="G56" i="65"/>
  <c r="H56" i="65"/>
  <c r="I56" i="65"/>
  <c r="J56" i="65"/>
  <c r="K56" i="65"/>
  <c r="L56" i="65"/>
  <c r="L57" i="65" s="1"/>
  <c r="M56" i="65"/>
  <c r="N56" i="65"/>
  <c r="O56" i="65"/>
  <c r="P56" i="65"/>
  <c r="Q56" i="65"/>
  <c r="R56" i="65"/>
  <c r="S56" i="65"/>
  <c r="AM60" i="65"/>
  <c r="AM61" i="65"/>
  <c r="U65" i="65"/>
  <c r="AM65" i="65"/>
  <c r="U66" i="65"/>
  <c r="AM66" i="65"/>
  <c r="L67" i="65"/>
  <c r="L68" i="65" s="1"/>
  <c r="M67" i="65"/>
  <c r="M68" i="65" s="1"/>
  <c r="N67" i="65"/>
  <c r="N68" i="65" s="1"/>
  <c r="O67" i="65"/>
  <c r="O68" i="65" s="1"/>
  <c r="P67" i="65"/>
  <c r="P68" i="65" s="1"/>
  <c r="Q67" i="65"/>
  <c r="Q68" i="65" s="1"/>
  <c r="R67" i="65"/>
  <c r="R68" i="65" s="1"/>
  <c r="S67" i="65"/>
  <c r="S68" i="65" s="1"/>
  <c r="AD67" i="65"/>
  <c r="AE67" i="65"/>
  <c r="AF67" i="65"/>
  <c r="AG67" i="65"/>
  <c r="AH67" i="65"/>
  <c r="AI67" i="65"/>
  <c r="AJ67" i="65"/>
  <c r="AK67" i="65"/>
  <c r="U72" i="65"/>
  <c r="AM72" i="65"/>
  <c r="U73" i="65"/>
  <c r="AM73" i="65"/>
  <c r="L74" i="65"/>
  <c r="M74" i="65"/>
  <c r="N74" i="65"/>
  <c r="O74" i="65"/>
  <c r="P74" i="65"/>
  <c r="Q74" i="65"/>
  <c r="R74" i="65"/>
  <c r="S74" i="65"/>
  <c r="AD74" i="65"/>
  <c r="AE74" i="65"/>
  <c r="AF74" i="65"/>
  <c r="AG74" i="65"/>
  <c r="AH74" i="65"/>
  <c r="AI74" i="65"/>
  <c r="AJ74" i="65"/>
  <c r="AK74" i="65"/>
  <c r="U75" i="65"/>
  <c r="AM75" i="65"/>
  <c r="U76" i="65"/>
  <c r="AM76" i="65"/>
  <c r="L77" i="65"/>
  <c r="M77" i="65"/>
  <c r="N77" i="65"/>
  <c r="O77" i="65"/>
  <c r="P77" i="65"/>
  <c r="Q77" i="65"/>
  <c r="R77" i="65"/>
  <c r="S77" i="65"/>
  <c r="AD77" i="65"/>
  <c r="AE77" i="65"/>
  <c r="AF77" i="65"/>
  <c r="AG77" i="65"/>
  <c r="AH77" i="65"/>
  <c r="AI77" i="65"/>
  <c r="AJ77" i="65"/>
  <c r="AK77" i="65"/>
  <c r="U85" i="65"/>
  <c r="AM85" i="65"/>
  <c r="U86" i="65"/>
  <c r="AM86" i="65"/>
  <c r="U87" i="65"/>
  <c r="AM87" i="65"/>
  <c r="U88" i="65"/>
  <c r="AM88" i="65"/>
  <c r="U89" i="65"/>
  <c r="AM89" i="65"/>
  <c r="U90" i="65"/>
  <c r="AM90" i="65"/>
  <c r="U91" i="65"/>
  <c r="AM91" i="65"/>
  <c r="U92" i="65"/>
  <c r="AM92" i="65"/>
  <c r="U93" i="65"/>
  <c r="AM93" i="65"/>
  <c r="U94" i="65"/>
  <c r="AM94" i="65"/>
  <c r="U95" i="65"/>
  <c r="AM95" i="65"/>
  <c r="U96" i="65"/>
  <c r="AM96" i="65"/>
  <c r="U97" i="65"/>
  <c r="AM97" i="65"/>
  <c r="U98" i="65"/>
  <c r="AM98" i="65"/>
  <c r="U99" i="65"/>
  <c r="AM99" i="65"/>
  <c r="U100" i="65"/>
  <c r="AM100" i="65"/>
  <c r="U101" i="65"/>
  <c r="AM101" i="65"/>
  <c r="U102" i="65"/>
  <c r="AM102" i="65"/>
  <c r="U103" i="65"/>
  <c r="AM103" i="65"/>
  <c r="L104" i="65"/>
  <c r="L105" i="65" s="1"/>
  <c r="M104" i="65"/>
  <c r="M105" i="65" s="1"/>
  <c r="N104" i="65"/>
  <c r="N105" i="65" s="1"/>
  <c r="O104" i="65"/>
  <c r="O105" i="65" s="1"/>
  <c r="P104" i="65"/>
  <c r="P105" i="65" s="1"/>
  <c r="Q104" i="65"/>
  <c r="Q105" i="65" s="1"/>
  <c r="R104" i="65"/>
  <c r="S104" i="65"/>
  <c r="S105" i="65" s="1"/>
  <c r="AD104" i="65"/>
  <c r="AD108" i="65" s="1"/>
  <c r="AE104" i="65"/>
  <c r="AE108" i="65" s="1"/>
  <c r="AF104" i="65"/>
  <c r="AF105" i="65" s="1"/>
  <c r="AG104" i="65"/>
  <c r="AG108" i="65" s="1"/>
  <c r="AH104" i="65"/>
  <c r="AH108" i="65" s="1"/>
  <c r="AI104" i="65"/>
  <c r="AI105" i="65" s="1"/>
  <c r="AJ104" i="65"/>
  <c r="AJ105" i="65" s="1"/>
  <c r="AK104" i="65"/>
  <c r="AK105" i="65" s="1"/>
  <c r="U107" i="65"/>
  <c r="AL107" i="65"/>
  <c r="AM107" i="65"/>
  <c r="AL108" i="65"/>
  <c r="AL108" i="64"/>
  <c r="AM107" i="64"/>
  <c r="AL107" i="64"/>
  <c r="U107" i="64"/>
  <c r="AK104" i="64"/>
  <c r="AJ104" i="64"/>
  <c r="AI104" i="64"/>
  <c r="AH104" i="64"/>
  <c r="AH105" i="64" s="1"/>
  <c r="AG104" i="64"/>
  <c r="AG108" i="64" s="1"/>
  <c r="AF104" i="64"/>
  <c r="AF105" i="64" s="1"/>
  <c r="AE104" i="64"/>
  <c r="AE108" i="64" s="1"/>
  <c r="AD104" i="64"/>
  <c r="AD108" i="64" s="1"/>
  <c r="S104" i="64"/>
  <c r="S108" i="64" s="1"/>
  <c r="R104" i="64"/>
  <c r="R108" i="64" s="1"/>
  <c r="Q104" i="64"/>
  <c r="Q105" i="64" s="1"/>
  <c r="P104" i="64"/>
  <c r="P108" i="64" s="1"/>
  <c r="O104" i="64"/>
  <c r="N104" i="64"/>
  <c r="N105" i="64" s="1"/>
  <c r="M104" i="64"/>
  <c r="M105" i="64" s="1"/>
  <c r="L104" i="64"/>
  <c r="L105" i="64" s="1"/>
  <c r="AM103" i="64"/>
  <c r="U103" i="64"/>
  <c r="AM102" i="64"/>
  <c r="U102" i="64"/>
  <c r="AM101" i="64"/>
  <c r="U101" i="64"/>
  <c r="AM100" i="64"/>
  <c r="U100" i="64"/>
  <c r="AM99" i="64"/>
  <c r="U99" i="64"/>
  <c r="AM98" i="64"/>
  <c r="U98" i="64"/>
  <c r="AM97" i="64"/>
  <c r="U97" i="64"/>
  <c r="AM96" i="64"/>
  <c r="U96" i="64"/>
  <c r="AM95" i="64"/>
  <c r="U95" i="64"/>
  <c r="AM94" i="64"/>
  <c r="U94" i="64"/>
  <c r="AM93" i="64"/>
  <c r="U93" i="64"/>
  <c r="AM92" i="64"/>
  <c r="U92" i="64"/>
  <c r="AM91" i="64"/>
  <c r="U91" i="64"/>
  <c r="AM90" i="64"/>
  <c r="U90" i="64"/>
  <c r="AM89" i="64"/>
  <c r="U89" i="64"/>
  <c r="AM88" i="64"/>
  <c r="U88" i="64"/>
  <c r="AM87" i="64"/>
  <c r="U87" i="64"/>
  <c r="AM86" i="64"/>
  <c r="U86" i="64"/>
  <c r="AM85" i="64"/>
  <c r="U85" i="64"/>
  <c r="AK77" i="64"/>
  <c r="AJ77" i="64"/>
  <c r="AI77" i="64"/>
  <c r="AH77" i="64"/>
  <c r="AG77" i="64"/>
  <c r="AF77" i="64"/>
  <c r="AE77" i="64"/>
  <c r="AD77" i="64"/>
  <c r="S77" i="64"/>
  <c r="R77" i="64"/>
  <c r="Q77" i="64"/>
  <c r="P77" i="64"/>
  <c r="O77" i="64"/>
  <c r="N77" i="64"/>
  <c r="M77" i="64"/>
  <c r="L77" i="64"/>
  <c r="AM76" i="64"/>
  <c r="U76" i="64"/>
  <c r="AM75" i="64"/>
  <c r="U75" i="64"/>
  <c r="AK74" i="64"/>
  <c r="AJ74" i="64"/>
  <c r="AI74" i="64"/>
  <c r="AH74" i="64"/>
  <c r="AG74" i="64"/>
  <c r="AF74" i="64"/>
  <c r="AE74" i="64"/>
  <c r="AD74" i="64"/>
  <c r="S74" i="64"/>
  <c r="R74" i="64"/>
  <c r="Q74" i="64"/>
  <c r="P74" i="64"/>
  <c r="O74" i="64"/>
  <c r="N74" i="64"/>
  <c r="M74" i="64"/>
  <c r="L74" i="64"/>
  <c r="AM73" i="64"/>
  <c r="U73" i="64"/>
  <c r="AM72" i="64"/>
  <c r="U72" i="64"/>
  <c r="AK67" i="64"/>
  <c r="AJ67" i="64"/>
  <c r="AI67" i="64"/>
  <c r="AH67" i="64"/>
  <c r="AG67" i="64"/>
  <c r="AF67" i="64"/>
  <c r="AE67" i="64"/>
  <c r="AD67" i="64"/>
  <c r="S67" i="64"/>
  <c r="R67" i="64"/>
  <c r="Q67" i="64"/>
  <c r="P67" i="64"/>
  <c r="O67" i="64"/>
  <c r="N67" i="64"/>
  <c r="M67" i="64"/>
  <c r="L67" i="64"/>
  <c r="AM66" i="64"/>
  <c r="U66" i="64"/>
  <c r="AM65" i="64"/>
  <c r="U65" i="64"/>
  <c r="AM61" i="64"/>
  <c r="AM60" i="64"/>
  <c r="S56" i="64"/>
  <c r="R56" i="64"/>
  <c r="Q56" i="64"/>
  <c r="P56" i="64"/>
  <c r="O56" i="64"/>
  <c r="N56" i="64"/>
  <c r="M56" i="64"/>
  <c r="L56" i="64"/>
  <c r="K56" i="64"/>
  <c r="J56" i="64"/>
  <c r="I56" i="64"/>
  <c r="H56" i="64"/>
  <c r="G56" i="64"/>
  <c r="S55" i="64"/>
  <c r="R55" i="64"/>
  <c r="Q55" i="64"/>
  <c r="P55" i="64"/>
  <c r="O55" i="64"/>
  <c r="N55" i="64"/>
  <c r="M55" i="64"/>
  <c r="L55" i="64"/>
  <c r="K55" i="64"/>
  <c r="J55" i="64"/>
  <c r="I55" i="64"/>
  <c r="H55" i="64"/>
  <c r="G55" i="64"/>
  <c r="S51" i="64"/>
  <c r="R51" i="64"/>
  <c r="Q51" i="64"/>
  <c r="P51" i="64"/>
  <c r="O51" i="64"/>
  <c r="N51" i="64"/>
  <c r="M51" i="64"/>
  <c r="L51" i="64"/>
  <c r="K51" i="64"/>
  <c r="J51" i="64"/>
  <c r="I51" i="64"/>
  <c r="H51" i="64"/>
  <c r="G51" i="64"/>
  <c r="S50" i="64"/>
  <c r="R50" i="64"/>
  <c r="Q50" i="64"/>
  <c r="P50" i="64"/>
  <c r="O50" i="64"/>
  <c r="N50" i="64"/>
  <c r="M50" i="64"/>
  <c r="L50" i="64"/>
  <c r="K50" i="64"/>
  <c r="J50" i="64"/>
  <c r="I50" i="64"/>
  <c r="H50" i="64"/>
  <c r="G50" i="64"/>
  <c r="S46" i="64"/>
  <c r="R46" i="64"/>
  <c r="Q46" i="64"/>
  <c r="P46" i="64"/>
  <c r="O46" i="64"/>
  <c r="N46" i="64"/>
  <c r="M46" i="64"/>
  <c r="L46" i="64"/>
  <c r="K46" i="64"/>
  <c r="J46" i="64"/>
  <c r="I46" i="64"/>
  <c r="H46" i="64"/>
  <c r="G46" i="64"/>
  <c r="U45" i="64"/>
  <c r="T45" i="64"/>
  <c r="U44" i="64"/>
  <c r="T44" i="64"/>
  <c r="U43" i="64"/>
  <c r="T43" i="64"/>
  <c r="S40" i="64"/>
  <c r="R40" i="64"/>
  <c r="Q40" i="64"/>
  <c r="P40" i="64"/>
  <c r="O40" i="64"/>
  <c r="N40" i="64"/>
  <c r="M40" i="64"/>
  <c r="L40" i="64"/>
  <c r="K40" i="64"/>
  <c r="J40" i="64"/>
  <c r="I40" i="64"/>
  <c r="H40" i="64"/>
  <c r="G40" i="64"/>
  <c r="U39" i="64"/>
  <c r="T39" i="64"/>
  <c r="U38" i="64"/>
  <c r="T38" i="64"/>
  <c r="U37" i="64"/>
  <c r="T37" i="64"/>
  <c r="S32" i="64"/>
  <c r="R32" i="64"/>
  <c r="Q32" i="64"/>
  <c r="P32" i="64"/>
  <c r="O32" i="64"/>
  <c r="N32" i="64"/>
  <c r="M32" i="64"/>
  <c r="L32" i="64"/>
  <c r="K32" i="64"/>
  <c r="J32" i="64"/>
  <c r="I32" i="64"/>
  <c r="H32" i="64"/>
  <c r="G32" i="64"/>
  <c r="U31" i="64"/>
  <c r="T31" i="64"/>
  <c r="U30" i="64"/>
  <c r="T30" i="64"/>
  <c r="S29" i="64"/>
  <c r="R29" i="64"/>
  <c r="Q29" i="64"/>
  <c r="P29" i="64"/>
  <c r="O29" i="64"/>
  <c r="N29" i="64"/>
  <c r="M29" i="64"/>
  <c r="L29" i="64"/>
  <c r="K29" i="64"/>
  <c r="J29" i="64"/>
  <c r="I29" i="64"/>
  <c r="H29" i="64"/>
  <c r="G29" i="64"/>
  <c r="U28" i="64"/>
  <c r="T28" i="64"/>
  <c r="U27" i="64"/>
  <c r="T27" i="64"/>
  <c r="AK26" i="64"/>
  <c r="AJ26" i="64"/>
  <c r="AI26" i="64"/>
  <c r="AH26" i="64"/>
  <c r="AG26" i="64"/>
  <c r="AF26" i="64"/>
  <c r="AE26" i="64"/>
  <c r="AD26" i="64"/>
  <c r="AC26" i="64"/>
  <c r="AB26" i="64"/>
  <c r="AA26" i="64"/>
  <c r="Z26" i="64"/>
  <c r="Y26" i="64"/>
  <c r="S26" i="64"/>
  <c r="R26" i="64"/>
  <c r="Q26" i="64"/>
  <c r="P26" i="64"/>
  <c r="O26" i="64"/>
  <c r="N26" i="64"/>
  <c r="M26" i="64"/>
  <c r="L26" i="64"/>
  <c r="K26" i="64"/>
  <c r="J26" i="64"/>
  <c r="I26" i="64"/>
  <c r="H26" i="64"/>
  <c r="G26" i="64"/>
  <c r="AM25" i="64"/>
  <c r="AL25" i="64"/>
  <c r="U25" i="64"/>
  <c r="T25" i="64"/>
  <c r="AM24" i="64"/>
  <c r="AL24" i="64"/>
  <c r="U24" i="64"/>
  <c r="T24" i="64"/>
  <c r="AK23" i="64"/>
  <c r="AJ23" i="64"/>
  <c r="AI23" i="64"/>
  <c r="AH23" i="64"/>
  <c r="AG23" i="64"/>
  <c r="AF23" i="64"/>
  <c r="AE23" i="64"/>
  <c r="AD23" i="64"/>
  <c r="AC23" i="64"/>
  <c r="AB23" i="64"/>
  <c r="AA23" i="64"/>
  <c r="Z23" i="64"/>
  <c r="Y23" i="64"/>
  <c r="S23" i="64"/>
  <c r="R23" i="64"/>
  <c r="Q23" i="64"/>
  <c r="P23" i="64"/>
  <c r="O23" i="64"/>
  <c r="N23" i="64"/>
  <c r="M23" i="64"/>
  <c r="L23" i="64"/>
  <c r="K23" i="64"/>
  <c r="J23" i="64"/>
  <c r="I23" i="64"/>
  <c r="H23" i="64"/>
  <c r="G23" i="64"/>
  <c r="AM22" i="64"/>
  <c r="AL22" i="64"/>
  <c r="U22" i="64"/>
  <c r="T22" i="64"/>
  <c r="AM21" i="64"/>
  <c r="AL21" i="64"/>
  <c r="U21" i="64"/>
  <c r="T21" i="64"/>
  <c r="AK20" i="64"/>
  <c r="AJ20" i="64"/>
  <c r="AI20" i="64"/>
  <c r="AH20" i="64"/>
  <c r="AG20" i="64"/>
  <c r="AF20" i="64"/>
  <c r="AE20" i="64"/>
  <c r="AD20" i="64"/>
  <c r="S20" i="64"/>
  <c r="R20" i="64"/>
  <c r="Q20" i="64"/>
  <c r="P20" i="64"/>
  <c r="O20" i="64"/>
  <c r="N20" i="64"/>
  <c r="M20" i="64"/>
  <c r="L20" i="64"/>
  <c r="K20" i="64"/>
  <c r="J20" i="64"/>
  <c r="I20" i="64"/>
  <c r="H20" i="64"/>
  <c r="G20" i="64"/>
  <c r="AM19" i="64"/>
  <c r="U19" i="64"/>
  <c r="T19" i="64"/>
  <c r="AM18" i="64"/>
  <c r="U18" i="64"/>
  <c r="T18" i="64"/>
  <c r="AK17" i="64"/>
  <c r="AJ17" i="64"/>
  <c r="AI17" i="64"/>
  <c r="AH17" i="64"/>
  <c r="AG17" i="64"/>
  <c r="AF17" i="64"/>
  <c r="AE17" i="64"/>
  <c r="AD17" i="64"/>
  <c r="AC17" i="64"/>
  <c r="AB17" i="64"/>
  <c r="AA17" i="64"/>
  <c r="Z17" i="64"/>
  <c r="Y17" i="64"/>
  <c r="S17" i="64"/>
  <c r="R17" i="64"/>
  <c r="Q17" i="64"/>
  <c r="P17" i="64"/>
  <c r="O17" i="64"/>
  <c r="N17" i="64"/>
  <c r="M17" i="64"/>
  <c r="L17" i="64"/>
  <c r="K17" i="64"/>
  <c r="J17" i="64"/>
  <c r="I17" i="64"/>
  <c r="H17" i="64"/>
  <c r="G17" i="64"/>
  <c r="AM16" i="64"/>
  <c r="AL16" i="64"/>
  <c r="U16" i="64"/>
  <c r="T16" i="64"/>
  <c r="AM15" i="64"/>
  <c r="AL15" i="64"/>
  <c r="U15" i="64"/>
  <c r="T15" i="64"/>
  <c r="AK14" i="64"/>
  <c r="AJ14" i="64"/>
  <c r="AI14" i="64"/>
  <c r="AH14" i="64"/>
  <c r="AG14" i="64"/>
  <c r="AF14" i="64"/>
  <c r="AE14" i="64"/>
  <c r="AD14" i="64"/>
  <c r="S14" i="64"/>
  <c r="R14" i="64"/>
  <c r="Q14" i="64"/>
  <c r="P14" i="64"/>
  <c r="O14" i="64"/>
  <c r="N14" i="64"/>
  <c r="M14" i="64"/>
  <c r="L14" i="64"/>
  <c r="AM13" i="64"/>
  <c r="U13" i="64"/>
  <c r="AM12" i="64"/>
  <c r="U12" i="64"/>
  <c r="AK11" i="64"/>
  <c r="AJ11" i="64"/>
  <c r="AI11" i="64"/>
  <c r="AH11" i="64"/>
  <c r="AG11" i="64"/>
  <c r="AF11" i="64"/>
  <c r="AE11" i="64"/>
  <c r="AD11" i="64"/>
  <c r="AC11" i="64"/>
  <c r="AB11" i="64"/>
  <c r="AA11" i="64"/>
  <c r="Z11" i="64"/>
  <c r="Y11" i="64"/>
  <c r="S11" i="64"/>
  <c r="R11" i="64"/>
  <c r="Q11" i="64"/>
  <c r="P11" i="64"/>
  <c r="O11" i="64"/>
  <c r="N11" i="64"/>
  <c r="M11" i="64"/>
  <c r="L11" i="64"/>
  <c r="K11" i="64"/>
  <c r="J11" i="64"/>
  <c r="I11" i="64"/>
  <c r="H11" i="64"/>
  <c r="G11" i="64"/>
  <c r="AM10" i="64"/>
  <c r="AL10" i="64"/>
  <c r="U10" i="64"/>
  <c r="T10" i="64"/>
  <c r="AM9" i="64"/>
  <c r="AL9" i="64"/>
  <c r="U9" i="64"/>
  <c r="T9" i="64"/>
  <c r="A1" i="64"/>
  <c r="AL108" i="63"/>
  <c r="AM107" i="63"/>
  <c r="AL107" i="63"/>
  <c r="U107" i="63"/>
  <c r="AK104" i="63"/>
  <c r="AK108" i="63" s="1"/>
  <c r="AJ104" i="63"/>
  <c r="AJ105" i="63" s="1"/>
  <c r="AI104" i="63"/>
  <c r="AI105" i="63" s="1"/>
  <c r="AH104" i="63"/>
  <c r="AG104" i="63"/>
  <c r="AG105" i="63" s="1"/>
  <c r="AF104" i="63"/>
  <c r="AF105" i="63" s="1"/>
  <c r="AE104" i="63"/>
  <c r="AE108" i="63" s="1"/>
  <c r="AD104" i="63"/>
  <c r="AD105" i="63" s="1"/>
  <c r="S104" i="63"/>
  <c r="S108" i="63" s="1"/>
  <c r="R104" i="63"/>
  <c r="R108" i="63" s="1"/>
  <c r="Q104" i="63"/>
  <c r="Q108" i="63" s="1"/>
  <c r="P104" i="63"/>
  <c r="P108" i="63" s="1"/>
  <c r="O104" i="63"/>
  <c r="O108" i="63" s="1"/>
  <c r="N104" i="63"/>
  <c r="N105" i="63" s="1"/>
  <c r="M104" i="63"/>
  <c r="L104" i="63"/>
  <c r="AM103" i="63"/>
  <c r="U103" i="63"/>
  <c r="AM102" i="63"/>
  <c r="U102" i="63"/>
  <c r="AM101" i="63"/>
  <c r="U101" i="63"/>
  <c r="AM100" i="63"/>
  <c r="U100" i="63"/>
  <c r="AM99" i="63"/>
  <c r="U99" i="63"/>
  <c r="AM98" i="63"/>
  <c r="U98" i="63"/>
  <c r="AM97" i="63"/>
  <c r="U97" i="63"/>
  <c r="AM96" i="63"/>
  <c r="U96" i="63"/>
  <c r="AM95" i="63"/>
  <c r="U95" i="63"/>
  <c r="AM94" i="63"/>
  <c r="U94" i="63"/>
  <c r="AM93" i="63"/>
  <c r="U93" i="63"/>
  <c r="AM92" i="63"/>
  <c r="U92" i="63"/>
  <c r="AM91" i="63"/>
  <c r="U91" i="63"/>
  <c r="AM90" i="63"/>
  <c r="U90" i="63"/>
  <c r="AM89" i="63"/>
  <c r="U89" i="63"/>
  <c r="AM88" i="63"/>
  <c r="U88" i="63"/>
  <c r="AM87" i="63"/>
  <c r="U87" i="63"/>
  <c r="AM86" i="63"/>
  <c r="U86" i="63"/>
  <c r="AM85" i="63"/>
  <c r="U85" i="63"/>
  <c r="AK77" i="63"/>
  <c r="AJ77" i="63"/>
  <c r="AI77" i="63"/>
  <c r="AH77" i="63"/>
  <c r="AG77" i="63"/>
  <c r="AF77" i="63"/>
  <c r="AE77" i="63"/>
  <c r="AD77" i="63"/>
  <c r="S77" i="63"/>
  <c r="R77" i="63"/>
  <c r="Q77" i="63"/>
  <c r="P77" i="63"/>
  <c r="O77" i="63"/>
  <c r="N77" i="63"/>
  <c r="M77" i="63"/>
  <c r="L77" i="63"/>
  <c r="AM76" i="63"/>
  <c r="U76" i="63"/>
  <c r="AM75" i="63"/>
  <c r="U75" i="63"/>
  <c r="AK74" i="63"/>
  <c r="AJ74" i="63"/>
  <c r="AI74" i="63"/>
  <c r="AH74" i="63"/>
  <c r="AG74" i="63"/>
  <c r="AF74" i="63"/>
  <c r="AE74" i="63"/>
  <c r="AD74" i="63"/>
  <c r="S74" i="63"/>
  <c r="R74" i="63"/>
  <c r="Q74" i="63"/>
  <c r="P74" i="63"/>
  <c r="O74" i="63"/>
  <c r="N74" i="63"/>
  <c r="M74" i="63"/>
  <c r="L74" i="63"/>
  <c r="AM73" i="63"/>
  <c r="U73" i="63"/>
  <c r="AM72" i="63"/>
  <c r="U72" i="63"/>
  <c r="AK67" i="63"/>
  <c r="AJ67" i="63"/>
  <c r="AI67" i="63"/>
  <c r="AH67" i="63"/>
  <c r="AG67" i="63"/>
  <c r="AF67" i="63"/>
  <c r="AE67" i="63"/>
  <c r="AD67" i="63"/>
  <c r="S67" i="63"/>
  <c r="S68" i="63" s="1"/>
  <c r="R67" i="63"/>
  <c r="R68" i="63" s="1"/>
  <c r="Q67" i="63"/>
  <c r="Q68" i="63" s="1"/>
  <c r="P67" i="63"/>
  <c r="P68" i="63" s="1"/>
  <c r="O67" i="63"/>
  <c r="O68" i="63" s="1"/>
  <c r="N67" i="63"/>
  <c r="N68" i="63" s="1"/>
  <c r="M67" i="63"/>
  <c r="M68" i="63" s="1"/>
  <c r="L67" i="63"/>
  <c r="AM66" i="63"/>
  <c r="U66" i="63"/>
  <c r="AM65" i="63"/>
  <c r="U65" i="63"/>
  <c r="AM61" i="63"/>
  <c r="AM60" i="63"/>
  <c r="S56" i="63"/>
  <c r="R56" i="63"/>
  <c r="Q56" i="63"/>
  <c r="P56" i="63"/>
  <c r="O56" i="63"/>
  <c r="N56" i="63"/>
  <c r="M56" i="63"/>
  <c r="L56" i="63"/>
  <c r="K56" i="63"/>
  <c r="J56" i="63"/>
  <c r="I56" i="63"/>
  <c r="H56" i="63"/>
  <c r="G56" i="63"/>
  <c r="S55" i="63"/>
  <c r="R55" i="63"/>
  <c r="Q55" i="63"/>
  <c r="P55" i="63"/>
  <c r="O55" i="63"/>
  <c r="N55" i="63"/>
  <c r="M55" i="63"/>
  <c r="L55" i="63"/>
  <c r="K55" i="63"/>
  <c r="J55" i="63"/>
  <c r="I55" i="63"/>
  <c r="H55" i="63"/>
  <c r="G55" i="63"/>
  <c r="S51" i="63"/>
  <c r="R51" i="63"/>
  <c r="Q51" i="63"/>
  <c r="P51" i="63"/>
  <c r="O51" i="63"/>
  <c r="N51" i="63"/>
  <c r="M51" i="63"/>
  <c r="L51" i="63"/>
  <c r="K51" i="63"/>
  <c r="J51" i="63"/>
  <c r="I51" i="63"/>
  <c r="H51" i="63"/>
  <c r="G51" i="63"/>
  <c r="S50" i="63"/>
  <c r="R50" i="63"/>
  <c r="Q50" i="63"/>
  <c r="P50" i="63"/>
  <c r="O50" i="63"/>
  <c r="N50" i="63"/>
  <c r="M50" i="63"/>
  <c r="L50" i="63"/>
  <c r="K50" i="63"/>
  <c r="J50" i="63"/>
  <c r="I50" i="63"/>
  <c r="H50" i="63"/>
  <c r="G50" i="63"/>
  <c r="S46" i="63"/>
  <c r="R46" i="63"/>
  <c r="Q46" i="63"/>
  <c r="P46" i="63"/>
  <c r="O46" i="63"/>
  <c r="N46" i="63"/>
  <c r="M46" i="63"/>
  <c r="L46" i="63"/>
  <c r="K46" i="63"/>
  <c r="J46" i="63"/>
  <c r="I46" i="63"/>
  <c r="H46" i="63"/>
  <c r="G46" i="63"/>
  <c r="U45" i="63"/>
  <c r="T45" i="63"/>
  <c r="U44" i="63"/>
  <c r="T44" i="63"/>
  <c r="U43" i="63"/>
  <c r="T43" i="63"/>
  <c r="S40" i="63"/>
  <c r="R40" i="63"/>
  <c r="Q40" i="63"/>
  <c r="P40" i="63"/>
  <c r="O40" i="63"/>
  <c r="N40" i="63"/>
  <c r="M40" i="63"/>
  <c r="L40" i="63"/>
  <c r="K40" i="63"/>
  <c r="J40" i="63"/>
  <c r="I40" i="63"/>
  <c r="H40" i="63"/>
  <c r="G40" i="63"/>
  <c r="U39" i="63"/>
  <c r="T39" i="63"/>
  <c r="U38" i="63"/>
  <c r="T38" i="63"/>
  <c r="U37" i="63"/>
  <c r="T37" i="63"/>
  <c r="S32" i="63"/>
  <c r="R32" i="63"/>
  <c r="Q32" i="63"/>
  <c r="P32" i="63"/>
  <c r="O32" i="63"/>
  <c r="N32" i="63"/>
  <c r="M32" i="63"/>
  <c r="L32" i="63"/>
  <c r="K32" i="63"/>
  <c r="J32" i="63"/>
  <c r="I32" i="63"/>
  <c r="H32" i="63"/>
  <c r="G32" i="63"/>
  <c r="U31" i="63"/>
  <c r="T31" i="63"/>
  <c r="U30" i="63"/>
  <c r="T30" i="63"/>
  <c r="S29" i="63"/>
  <c r="R29" i="63"/>
  <c r="Q29" i="63"/>
  <c r="P29" i="63"/>
  <c r="O29" i="63"/>
  <c r="N29" i="63"/>
  <c r="M29" i="63"/>
  <c r="L29" i="63"/>
  <c r="K29" i="63"/>
  <c r="J29" i="63"/>
  <c r="I29" i="63"/>
  <c r="H29" i="63"/>
  <c r="G29" i="63"/>
  <c r="U28" i="63"/>
  <c r="T28" i="63"/>
  <c r="U27" i="63"/>
  <c r="T27" i="63"/>
  <c r="AK26" i="63"/>
  <c r="AJ26" i="63"/>
  <c r="AI26" i="63"/>
  <c r="AH26" i="63"/>
  <c r="AG26" i="63"/>
  <c r="AF26" i="63"/>
  <c r="AE26" i="63"/>
  <c r="AD26" i="63"/>
  <c r="AC26" i="63"/>
  <c r="AB26" i="63"/>
  <c r="AA26" i="63"/>
  <c r="Z26" i="63"/>
  <c r="Y26" i="63"/>
  <c r="S26" i="63"/>
  <c r="R26" i="63"/>
  <c r="Q26" i="63"/>
  <c r="P26" i="63"/>
  <c r="O26" i="63"/>
  <c r="N26" i="63"/>
  <c r="M26" i="63"/>
  <c r="L26" i="63"/>
  <c r="K26" i="63"/>
  <c r="J26" i="63"/>
  <c r="I26" i="63"/>
  <c r="H26" i="63"/>
  <c r="G26" i="63"/>
  <c r="AM25" i="63"/>
  <c r="AL25" i="63"/>
  <c r="U25" i="63"/>
  <c r="T25" i="63"/>
  <c r="AM24" i="63"/>
  <c r="AL24" i="63"/>
  <c r="U24" i="63"/>
  <c r="T24" i="63"/>
  <c r="AK23" i="63"/>
  <c r="AJ23" i="63"/>
  <c r="AI23" i="63"/>
  <c r="AH23" i="63"/>
  <c r="AG23" i="63"/>
  <c r="AF23" i="63"/>
  <c r="AE23" i="63"/>
  <c r="AD23" i="63"/>
  <c r="AC23" i="63"/>
  <c r="AB23" i="63"/>
  <c r="AA23" i="63"/>
  <c r="Z23" i="63"/>
  <c r="Y23" i="63"/>
  <c r="S23" i="63"/>
  <c r="R23" i="63"/>
  <c r="Q23" i="63"/>
  <c r="P23" i="63"/>
  <c r="O23" i="63"/>
  <c r="N23" i="63"/>
  <c r="M23" i="63"/>
  <c r="L23" i="63"/>
  <c r="K23" i="63"/>
  <c r="J23" i="63"/>
  <c r="I23" i="63"/>
  <c r="H23" i="63"/>
  <c r="G23" i="63"/>
  <c r="AM22" i="63"/>
  <c r="AL22" i="63"/>
  <c r="U22" i="63"/>
  <c r="T22" i="63"/>
  <c r="AM21" i="63"/>
  <c r="AL21" i="63"/>
  <c r="U21" i="63"/>
  <c r="T21" i="63"/>
  <c r="AK20" i="63"/>
  <c r="AJ20" i="63"/>
  <c r="AI20" i="63"/>
  <c r="AH20" i="63"/>
  <c r="AG20" i="63"/>
  <c r="AF20" i="63"/>
  <c r="AE20" i="63"/>
  <c r="AD20" i="63"/>
  <c r="S20" i="63"/>
  <c r="R20" i="63"/>
  <c r="Q20" i="63"/>
  <c r="P20" i="63"/>
  <c r="O20" i="63"/>
  <c r="N20" i="63"/>
  <c r="M20" i="63"/>
  <c r="L20" i="63"/>
  <c r="K20" i="63"/>
  <c r="J20" i="63"/>
  <c r="I20" i="63"/>
  <c r="H20" i="63"/>
  <c r="G20" i="63"/>
  <c r="AM19" i="63"/>
  <c r="U19" i="63"/>
  <c r="T19" i="63"/>
  <c r="AM18" i="63"/>
  <c r="U18" i="63"/>
  <c r="T18" i="63"/>
  <c r="AK17" i="63"/>
  <c r="AJ17" i="63"/>
  <c r="AI17" i="63"/>
  <c r="AH17" i="63"/>
  <c r="AG17" i="63"/>
  <c r="AF17" i="63"/>
  <c r="AE17" i="63"/>
  <c r="AD17" i="63"/>
  <c r="AC17" i="63"/>
  <c r="AB17" i="63"/>
  <c r="AA17" i="63"/>
  <c r="Z17" i="63"/>
  <c r="Y17" i="63"/>
  <c r="S17" i="63"/>
  <c r="R17" i="63"/>
  <c r="Q17" i="63"/>
  <c r="P17" i="63"/>
  <c r="O17" i="63"/>
  <c r="N17" i="63"/>
  <c r="M17" i="63"/>
  <c r="L17" i="63"/>
  <c r="K17" i="63"/>
  <c r="J17" i="63"/>
  <c r="I17" i="63"/>
  <c r="H17" i="63"/>
  <c r="G17" i="63"/>
  <c r="AM16" i="63"/>
  <c r="AL16" i="63"/>
  <c r="U16" i="63"/>
  <c r="T16" i="63"/>
  <c r="AM15" i="63"/>
  <c r="AL15" i="63"/>
  <c r="U15" i="63"/>
  <c r="T15" i="63"/>
  <c r="AK14" i="63"/>
  <c r="AJ14" i="63"/>
  <c r="AI14" i="63"/>
  <c r="AH14" i="63"/>
  <c r="AG14" i="63"/>
  <c r="AF14" i="63"/>
  <c r="AE14" i="63"/>
  <c r="AD14" i="63"/>
  <c r="S14" i="63"/>
  <c r="R14" i="63"/>
  <c r="Q14" i="63"/>
  <c r="P14" i="63"/>
  <c r="O14" i="63"/>
  <c r="N14" i="63"/>
  <c r="M14" i="63"/>
  <c r="L14" i="63"/>
  <c r="AM13" i="63"/>
  <c r="U13" i="63"/>
  <c r="AM12" i="63"/>
  <c r="U12" i="63"/>
  <c r="AK11" i="63"/>
  <c r="AJ11" i="63"/>
  <c r="AI11" i="63"/>
  <c r="AH11" i="63"/>
  <c r="AG11" i="63"/>
  <c r="AF11" i="63"/>
  <c r="AE11" i="63"/>
  <c r="AD11" i="63"/>
  <c r="AC11" i="63"/>
  <c r="AB11" i="63"/>
  <c r="AA11" i="63"/>
  <c r="Z11" i="63"/>
  <c r="Y11" i="63"/>
  <c r="S11" i="63"/>
  <c r="R11" i="63"/>
  <c r="Q11" i="63"/>
  <c r="P11" i="63"/>
  <c r="O11" i="63"/>
  <c r="N11" i="63"/>
  <c r="M11" i="63"/>
  <c r="L11" i="63"/>
  <c r="K11" i="63"/>
  <c r="J11" i="63"/>
  <c r="I11" i="63"/>
  <c r="H11" i="63"/>
  <c r="G11" i="63"/>
  <c r="AM10" i="63"/>
  <c r="AL10" i="63"/>
  <c r="U10" i="63"/>
  <c r="T10" i="63"/>
  <c r="AM9" i="63"/>
  <c r="AL9" i="63"/>
  <c r="U9" i="63"/>
  <c r="T9" i="63"/>
  <c r="A1" i="63"/>
  <c r="AL108" i="62"/>
  <c r="AM107" i="62"/>
  <c r="AL107" i="62"/>
  <c r="U107" i="62"/>
  <c r="AK104" i="62"/>
  <c r="AK105" i="62" s="1"/>
  <c r="AJ104" i="62"/>
  <c r="AJ108" i="62" s="1"/>
  <c r="AI104" i="62"/>
  <c r="AI108" i="62" s="1"/>
  <c r="AH104" i="62"/>
  <c r="AH108" i="62" s="1"/>
  <c r="AG104" i="62"/>
  <c r="AG105" i="62" s="1"/>
  <c r="AF104" i="62"/>
  <c r="AF108" i="62" s="1"/>
  <c r="AE104" i="62"/>
  <c r="AD104" i="62"/>
  <c r="AD108" i="62" s="1"/>
  <c r="S104" i="62"/>
  <c r="S105" i="62" s="1"/>
  <c r="R104" i="62"/>
  <c r="R105" i="62" s="1"/>
  <c r="Q104" i="62"/>
  <c r="Q105" i="62" s="1"/>
  <c r="P104" i="62"/>
  <c r="P105" i="62" s="1"/>
  <c r="O104" i="62"/>
  <c r="O108" i="62" s="1"/>
  <c r="N104" i="62"/>
  <c r="N108" i="62" s="1"/>
  <c r="M104" i="62"/>
  <c r="M108" i="62" s="1"/>
  <c r="L104" i="62"/>
  <c r="L108" i="62" s="1"/>
  <c r="AM103" i="62"/>
  <c r="U103" i="62"/>
  <c r="AM102" i="62"/>
  <c r="U102" i="62"/>
  <c r="AM101" i="62"/>
  <c r="U101" i="62"/>
  <c r="AM100" i="62"/>
  <c r="U100" i="62"/>
  <c r="AM99" i="62"/>
  <c r="U99" i="62"/>
  <c r="AM98" i="62"/>
  <c r="U98" i="62"/>
  <c r="AM97" i="62"/>
  <c r="U97" i="62"/>
  <c r="AM96" i="62"/>
  <c r="U96" i="62"/>
  <c r="AM95" i="62"/>
  <c r="U95" i="62"/>
  <c r="AM94" i="62"/>
  <c r="U94" i="62"/>
  <c r="AM93" i="62"/>
  <c r="U93" i="62"/>
  <c r="AM92" i="62"/>
  <c r="U92" i="62"/>
  <c r="AM91" i="62"/>
  <c r="U91" i="62"/>
  <c r="AM90" i="62"/>
  <c r="U90" i="62"/>
  <c r="AM89" i="62"/>
  <c r="U89" i="62"/>
  <c r="AM88" i="62"/>
  <c r="U88" i="62"/>
  <c r="AM87" i="62"/>
  <c r="U87" i="62"/>
  <c r="AM86" i="62"/>
  <c r="U86" i="62"/>
  <c r="AM85" i="62"/>
  <c r="U85" i="62"/>
  <c r="AK77" i="62"/>
  <c r="AJ77" i="62"/>
  <c r="AI77" i="62"/>
  <c r="AH77" i="62"/>
  <c r="AG77" i="62"/>
  <c r="AF77" i="62"/>
  <c r="AE77" i="62"/>
  <c r="AD77" i="62"/>
  <c r="S77" i="62"/>
  <c r="R77" i="62"/>
  <c r="Q77" i="62"/>
  <c r="P77" i="62"/>
  <c r="O77" i="62"/>
  <c r="N77" i="62"/>
  <c r="M77" i="62"/>
  <c r="L77" i="62"/>
  <c r="AM76" i="62"/>
  <c r="U76" i="62"/>
  <c r="AM75" i="62"/>
  <c r="U75" i="62"/>
  <c r="AK74" i="62"/>
  <c r="AJ74" i="62"/>
  <c r="AI74" i="62"/>
  <c r="AH74" i="62"/>
  <c r="AG74" i="62"/>
  <c r="AF74" i="62"/>
  <c r="AE74" i="62"/>
  <c r="AD74" i="62"/>
  <c r="S74" i="62"/>
  <c r="R74" i="62"/>
  <c r="Q74" i="62"/>
  <c r="P74" i="62"/>
  <c r="O74" i="62"/>
  <c r="N74" i="62"/>
  <c r="M74" i="62"/>
  <c r="L74" i="62"/>
  <c r="AM73" i="62"/>
  <c r="U73" i="62"/>
  <c r="AM72" i="62"/>
  <c r="U72" i="62"/>
  <c r="AK67" i="62"/>
  <c r="AJ67" i="62"/>
  <c r="AI67" i="62"/>
  <c r="AH67" i="62"/>
  <c r="AG67" i="62"/>
  <c r="AF67" i="62"/>
  <c r="AE67" i="62"/>
  <c r="AD67" i="62"/>
  <c r="S67" i="62"/>
  <c r="S68" i="62" s="1"/>
  <c r="R67" i="62"/>
  <c r="R68" i="62" s="1"/>
  <c r="Q67" i="62"/>
  <c r="Q68" i="62" s="1"/>
  <c r="P67" i="62"/>
  <c r="P68" i="62" s="1"/>
  <c r="O67" i="62"/>
  <c r="O68" i="62" s="1"/>
  <c r="N67" i="62"/>
  <c r="N68" i="62" s="1"/>
  <c r="M67" i="62"/>
  <c r="M68" i="62" s="1"/>
  <c r="L67" i="62"/>
  <c r="AM66" i="62"/>
  <c r="U66" i="62"/>
  <c r="AM65" i="62"/>
  <c r="U65" i="62"/>
  <c r="AM61" i="62"/>
  <c r="AM60" i="62"/>
  <c r="S56" i="62"/>
  <c r="R56" i="62"/>
  <c r="Q56" i="62"/>
  <c r="P56" i="62"/>
  <c r="O56" i="62"/>
  <c r="N56" i="62"/>
  <c r="M56" i="62"/>
  <c r="L56" i="62"/>
  <c r="K56" i="62"/>
  <c r="J56" i="62"/>
  <c r="I56" i="62"/>
  <c r="H56" i="62"/>
  <c r="G56" i="62"/>
  <c r="S55" i="62"/>
  <c r="R55" i="62"/>
  <c r="Q55" i="62"/>
  <c r="P55" i="62"/>
  <c r="O55" i="62"/>
  <c r="N55" i="62"/>
  <c r="M55" i="62"/>
  <c r="L55" i="62"/>
  <c r="K55" i="62"/>
  <c r="J55" i="62"/>
  <c r="I55" i="62"/>
  <c r="H55" i="62"/>
  <c r="G55" i="62"/>
  <c r="S51" i="62"/>
  <c r="R51" i="62"/>
  <c r="Q51" i="62"/>
  <c r="P51" i="62"/>
  <c r="O51" i="62"/>
  <c r="N51" i="62"/>
  <c r="M51" i="62"/>
  <c r="L51" i="62"/>
  <c r="K51" i="62"/>
  <c r="J51" i="62"/>
  <c r="I51" i="62"/>
  <c r="H51" i="62"/>
  <c r="G51" i="62"/>
  <c r="S50" i="62"/>
  <c r="R50" i="62"/>
  <c r="Q50" i="62"/>
  <c r="P50" i="62"/>
  <c r="O50" i="62"/>
  <c r="O52" i="62" s="1"/>
  <c r="N50" i="62"/>
  <c r="M50" i="62"/>
  <c r="L50" i="62"/>
  <c r="K50" i="62"/>
  <c r="J50" i="62"/>
  <c r="I50" i="62"/>
  <c r="H50" i="62"/>
  <c r="G50" i="62"/>
  <c r="S46" i="62"/>
  <c r="R46" i="62"/>
  <c r="Q46" i="62"/>
  <c r="P46" i="62"/>
  <c r="O46" i="62"/>
  <c r="N46" i="62"/>
  <c r="M46" i="62"/>
  <c r="L46" i="62"/>
  <c r="K46" i="62"/>
  <c r="J46" i="62"/>
  <c r="I46" i="62"/>
  <c r="H46" i="62"/>
  <c r="G46" i="62"/>
  <c r="U45" i="62"/>
  <c r="T45" i="62"/>
  <c r="U44" i="62"/>
  <c r="T44" i="62"/>
  <c r="U43" i="62"/>
  <c r="T43" i="62"/>
  <c r="S40" i="62"/>
  <c r="R40" i="62"/>
  <c r="Q40" i="62"/>
  <c r="P40" i="62"/>
  <c r="O40" i="62"/>
  <c r="N40" i="62"/>
  <c r="M40" i="62"/>
  <c r="L40" i="62"/>
  <c r="K40" i="62"/>
  <c r="J40" i="62"/>
  <c r="I40" i="62"/>
  <c r="H40" i="62"/>
  <c r="G40" i="62"/>
  <c r="U39" i="62"/>
  <c r="T39" i="62"/>
  <c r="U38" i="62"/>
  <c r="T38" i="62"/>
  <c r="U37" i="62"/>
  <c r="T37" i="62"/>
  <c r="S32" i="62"/>
  <c r="R32" i="62"/>
  <c r="Q32" i="62"/>
  <c r="P32" i="62"/>
  <c r="O32" i="62"/>
  <c r="N32" i="62"/>
  <c r="M32" i="62"/>
  <c r="L32" i="62"/>
  <c r="K32" i="62"/>
  <c r="J32" i="62"/>
  <c r="I32" i="62"/>
  <c r="H32" i="62"/>
  <c r="G32" i="62"/>
  <c r="U31" i="62"/>
  <c r="T31" i="62"/>
  <c r="U30" i="62"/>
  <c r="T30" i="62"/>
  <c r="S29" i="62"/>
  <c r="R29" i="62"/>
  <c r="Q29" i="62"/>
  <c r="P29" i="62"/>
  <c r="O29" i="62"/>
  <c r="N29" i="62"/>
  <c r="M29" i="62"/>
  <c r="L29" i="62"/>
  <c r="K29" i="62"/>
  <c r="J29" i="62"/>
  <c r="I29" i="62"/>
  <c r="H29" i="62"/>
  <c r="G29" i="62"/>
  <c r="U28" i="62"/>
  <c r="T28" i="62"/>
  <c r="U27" i="62"/>
  <c r="T27" i="62"/>
  <c r="AK26" i="62"/>
  <c r="AJ26" i="62"/>
  <c r="AI26" i="62"/>
  <c r="AH26" i="62"/>
  <c r="AG26" i="62"/>
  <c r="AF26" i="62"/>
  <c r="AE26" i="62"/>
  <c r="AD26" i="62"/>
  <c r="AC26" i="62"/>
  <c r="AB26" i="62"/>
  <c r="AA26" i="62"/>
  <c r="Z26" i="62"/>
  <c r="Y26" i="62"/>
  <c r="S26" i="62"/>
  <c r="R26" i="62"/>
  <c r="Q26" i="62"/>
  <c r="P26" i="62"/>
  <c r="O26" i="62"/>
  <c r="N26" i="62"/>
  <c r="M26" i="62"/>
  <c r="L26" i="62"/>
  <c r="K26" i="62"/>
  <c r="J26" i="62"/>
  <c r="I26" i="62"/>
  <c r="H26" i="62"/>
  <c r="G26" i="62"/>
  <c r="AM25" i="62"/>
  <c r="AL25" i="62"/>
  <c r="U25" i="62"/>
  <c r="T25" i="62"/>
  <c r="AM24" i="62"/>
  <c r="AL24" i="62"/>
  <c r="U24" i="62"/>
  <c r="T24" i="62"/>
  <c r="AK23" i="62"/>
  <c r="AJ23" i="62"/>
  <c r="AI23" i="62"/>
  <c r="AH23" i="62"/>
  <c r="AG23" i="62"/>
  <c r="AF23" i="62"/>
  <c r="AE23" i="62"/>
  <c r="AD23" i="62"/>
  <c r="AC23" i="62"/>
  <c r="AB23" i="62"/>
  <c r="AA23" i="62"/>
  <c r="Z23" i="62"/>
  <c r="Y23" i="62"/>
  <c r="S23" i="62"/>
  <c r="R23" i="62"/>
  <c r="Q23" i="62"/>
  <c r="P23" i="62"/>
  <c r="O23" i="62"/>
  <c r="N23" i="62"/>
  <c r="M23" i="62"/>
  <c r="L23" i="62"/>
  <c r="K23" i="62"/>
  <c r="J23" i="62"/>
  <c r="I23" i="62"/>
  <c r="H23" i="62"/>
  <c r="G23" i="62"/>
  <c r="AM22" i="62"/>
  <c r="AL22" i="62"/>
  <c r="U22" i="62"/>
  <c r="T22" i="62"/>
  <c r="AM21" i="62"/>
  <c r="AL21" i="62"/>
  <c r="U21" i="62"/>
  <c r="T21" i="62"/>
  <c r="AK20" i="62"/>
  <c r="AJ20" i="62"/>
  <c r="AI20" i="62"/>
  <c r="AH20" i="62"/>
  <c r="AG20" i="62"/>
  <c r="AF20" i="62"/>
  <c r="AE20" i="62"/>
  <c r="AD20" i="62"/>
  <c r="S20" i="62"/>
  <c r="R20" i="62"/>
  <c r="Q20" i="62"/>
  <c r="P20" i="62"/>
  <c r="O20" i="62"/>
  <c r="N20" i="62"/>
  <c r="M20" i="62"/>
  <c r="L20" i="62"/>
  <c r="K20" i="62"/>
  <c r="J20" i="62"/>
  <c r="I20" i="62"/>
  <c r="H20" i="62"/>
  <c r="G20" i="62"/>
  <c r="AM19" i="62"/>
  <c r="U19" i="62"/>
  <c r="T19" i="62"/>
  <c r="AM18" i="62"/>
  <c r="U18" i="62"/>
  <c r="T18" i="62"/>
  <c r="AK17" i="62"/>
  <c r="AJ17" i="62"/>
  <c r="AI17" i="62"/>
  <c r="AH17" i="62"/>
  <c r="AG17" i="62"/>
  <c r="AF17" i="62"/>
  <c r="AE17" i="62"/>
  <c r="AD17" i="62"/>
  <c r="AC17" i="62"/>
  <c r="AB17" i="62"/>
  <c r="AA17" i="62"/>
  <c r="Z17" i="62"/>
  <c r="Y17" i="62"/>
  <c r="S17" i="62"/>
  <c r="R17" i="62"/>
  <c r="Q17" i="62"/>
  <c r="P17" i="62"/>
  <c r="O17" i="62"/>
  <c r="N17" i="62"/>
  <c r="M17" i="62"/>
  <c r="L17" i="62"/>
  <c r="K17" i="62"/>
  <c r="J17" i="62"/>
  <c r="I17" i="62"/>
  <c r="H17" i="62"/>
  <c r="G17" i="62"/>
  <c r="AM16" i="62"/>
  <c r="AL16" i="62"/>
  <c r="U16" i="62"/>
  <c r="T16" i="62"/>
  <c r="AM15" i="62"/>
  <c r="AL15" i="62"/>
  <c r="U15" i="62"/>
  <c r="T15" i="62"/>
  <c r="AK14" i="62"/>
  <c r="AJ14" i="62"/>
  <c r="AI14" i="62"/>
  <c r="AH14" i="62"/>
  <c r="AG14" i="62"/>
  <c r="AF14" i="62"/>
  <c r="AE14" i="62"/>
  <c r="AD14" i="62"/>
  <c r="S14" i="62"/>
  <c r="R14" i="62"/>
  <c r="Q14" i="62"/>
  <c r="P14" i="62"/>
  <c r="O14" i="62"/>
  <c r="N14" i="62"/>
  <c r="M14" i="62"/>
  <c r="L14" i="62"/>
  <c r="AM13" i="62"/>
  <c r="U13" i="62"/>
  <c r="AM12" i="62"/>
  <c r="U12" i="62"/>
  <c r="AK11" i="62"/>
  <c r="AJ11" i="62"/>
  <c r="AI11" i="62"/>
  <c r="AH11" i="62"/>
  <c r="AG11" i="62"/>
  <c r="AF11" i="62"/>
  <c r="AE11" i="62"/>
  <c r="AD11" i="62"/>
  <c r="AC11" i="62"/>
  <c r="AB11" i="62"/>
  <c r="AA11" i="62"/>
  <c r="Z11" i="62"/>
  <c r="Y11" i="62"/>
  <c r="S11" i="62"/>
  <c r="R11" i="62"/>
  <c r="Q11" i="62"/>
  <c r="P11" i="62"/>
  <c r="O11" i="62"/>
  <c r="N11" i="62"/>
  <c r="M11" i="62"/>
  <c r="L11" i="62"/>
  <c r="K11" i="62"/>
  <c r="J11" i="62"/>
  <c r="I11" i="62"/>
  <c r="H11" i="62"/>
  <c r="G11" i="62"/>
  <c r="AM10" i="62"/>
  <c r="AL10" i="62"/>
  <c r="U10" i="62"/>
  <c r="T10" i="62"/>
  <c r="AM9" i="62"/>
  <c r="AL9" i="62"/>
  <c r="U9" i="62"/>
  <c r="T9" i="62"/>
  <c r="A1" i="62"/>
  <c r="AL108" i="61"/>
  <c r="AM107" i="61"/>
  <c r="AL107" i="61"/>
  <c r="U107" i="61"/>
  <c r="AK104" i="61"/>
  <c r="AJ104" i="61"/>
  <c r="AJ105" i="61" s="1"/>
  <c r="AI104" i="61"/>
  <c r="AI105" i="61" s="1"/>
  <c r="AH104" i="61"/>
  <c r="AH108" i="61" s="1"/>
  <c r="AG104" i="61"/>
  <c r="AG105" i="61" s="1"/>
  <c r="AF104" i="61"/>
  <c r="AF105" i="61" s="1"/>
  <c r="AE104" i="61"/>
  <c r="AE108" i="61" s="1"/>
  <c r="AD104" i="61"/>
  <c r="AD108" i="61" s="1"/>
  <c r="S104" i="61"/>
  <c r="S108" i="61" s="1"/>
  <c r="R104" i="61"/>
  <c r="R108" i="61" s="1"/>
  <c r="Q104" i="61"/>
  <c r="Q105" i="61" s="1"/>
  <c r="P104" i="61"/>
  <c r="O104" i="61"/>
  <c r="O105" i="61" s="1"/>
  <c r="N104" i="61"/>
  <c r="N105" i="61" s="1"/>
  <c r="M104" i="61"/>
  <c r="M105" i="61" s="1"/>
  <c r="L104" i="61"/>
  <c r="L105" i="61" s="1"/>
  <c r="AM103" i="61"/>
  <c r="U103" i="61"/>
  <c r="AM102" i="61"/>
  <c r="U102" i="61"/>
  <c r="AM101" i="61"/>
  <c r="U101" i="61"/>
  <c r="AM100" i="61"/>
  <c r="U100" i="61"/>
  <c r="AM99" i="61"/>
  <c r="U99" i="61"/>
  <c r="AM98" i="61"/>
  <c r="U98" i="61"/>
  <c r="AM97" i="61"/>
  <c r="U97" i="61"/>
  <c r="AM96" i="61"/>
  <c r="U96" i="61"/>
  <c r="AM95" i="61"/>
  <c r="U95" i="61"/>
  <c r="AM94" i="61"/>
  <c r="U94" i="61"/>
  <c r="AM93" i="61"/>
  <c r="U93" i="61"/>
  <c r="AM92" i="61"/>
  <c r="U92" i="61"/>
  <c r="AM91" i="61"/>
  <c r="U91" i="61"/>
  <c r="AM90" i="61"/>
  <c r="U90" i="61"/>
  <c r="AM89" i="61"/>
  <c r="U89" i="61"/>
  <c r="AM88" i="61"/>
  <c r="U88" i="61"/>
  <c r="AM87" i="61"/>
  <c r="U87" i="61"/>
  <c r="AM86" i="61"/>
  <c r="U86" i="61"/>
  <c r="AM85" i="61"/>
  <c r="U85" i="61"/>
  <c r="AK77" i="61"/>
  <c r="AJ77" i="61"/>
  <c r="AI77" i="61"/>
  <c r="AH77" i="61"/>
  <c r="AG77" i="61"/>
  <c r="AF77" i="61"/>
  <c r="AE77" i="61"/>
  <c r="AD77" i="61"/>
  <c r="S77" i="61"/>
  <c r="R77" i="61"/>
  <c r="Q77" i="61"/>
  <c r="P77" i="61"/>
  <c r="O77" i="61"/>
  <c r="N77" i="61"/>
  <c r="M77" i="61"/>
  <c r="L77" i="61"/>
  <c r="AM76" i="61"/>
  <c r="U76" i="61"/>
  <c r="AM75" i="61"/>
  <c r="U75" i="61"/>
  <c r="AK74" i="61"/>
  <c r="AJ74" i="61"/>
  <c r="AI74" i="61"/>
  <c r="AH74" i="61"/>
  <c r="AG74" i="61"/>
  <c r="AF74" i="61"/>
  <c r="AE74" i="61"/>
  <c r="AD74" i="61"/>
  <c r="S74" i="61"/>
  <c r="R74" i="61"/>
  <c r="Q74" i="61"/>
  <c r="P74" i="61"/>
  <c r="O74" i="61"/>
  <c r="N74" i="61"/>
  <c r="M74" i="61"/>
  <c r="L74" i="61"/>
  <c r="AM73" i="61"/>
  <c r="U73" i="61"/>
  <c r="AM72" i="61"/>
  <c r="U72" i="61"/>
  <c r="AK67" i="61"/>
  <c r="AJ67" i="61"/>
  <c r="AI67" i="61"/>
  <c r="AH67" i="61"/>
  <c r="AG67" i="61"/>
  <c r="AF67" i="61"/>
  <c r="AE67" i="61"/>
  <c r="AD67" i="61"/>
  <c r="S67" i="61"/>
  <c r="S68" i="61" s="1"/>
  <c r="R67" i="61"/>
  <c r="R68" i="61" s="1"/>
  <c r="Q67" i="61"/>
  <c r="Q68" i="61" s="1"/>
  <c r="P67" i="61"/>
  <c r="P68" i="61" s="1"/>
  <c r="O67" i="61"/>
  <c r="O68" i="61" s="1"/>
  <c r="N67" i="61"/>
  <c r="N68" i="61" s="1"/>
  <c r="M67" i="61"/>
  <c r="M68" i="61" s="1"/>
  <c r="L67" i="61"/>
  <c r="L68" i="61" s="1"/>
  <c r="AM66" i="61"/>
  <c r="U66" i="61"/>
  <c r="AM65" i="61"/>
  <c r="U65" i="61"/>
  <c r="AM61" i="61"/>
  <c r="AM60" i="61"/>
  <c r="S56" i="61"/>
  <c r="R56" i="61"/>
  <c r="Q56" i="61"/>
  <c r="P56" i="61"/>
  <c r="O56" i="61"/>
  <c r="N56" i="61"/>
  <c r="M56" i="61"/>
  <c r="L56" i="61"/>
  <c r="K56" i="61"/>
  <c r="J56" i="61"/>
  <c r="I56" i="61"/>
  <c r="H56" i="61"/>
  <c r="G56" i="61"/>
  <c r="S55" i="61"/>
  <c r="R55" i="61"/>
  <c r="Q55" i="61"/>
  <c r="P55" i="61"/>
  <c r="O55" i="61"/>
  <c r="N55" i="61"/>
  <c r="M55" i="61"/>
  <c r="L55" i="61"/>
  <c r="K55" i="61"/>
  <c r="J55" i="61"/>
  <c r="I55" i="61"/>
  <c r="H55" i="61"/>
  <c r="G55" i="61"/>
  <c r="S51" i="61"/>
  <c r="R51" i="61"/>
  <c r="Q51" i="61"/>
  <c r="P51" i="61"/>
  <c r="O51" i="61"/>
  <c r="N51" i="61"/>
  <c r="M51" i="61"/>
  <c r="L51" i="61"/>
  <c r="K51" i="61"/>
  <c r="J51" i="61"/>
  <c r="I51" i="61"/>
  <c r="H51" i="61"/>
  <c r="G51" i="61"/>
  <c r="S50" i="61"/>
  <c r="R50" i="61"/>
  <c r="Q50" i="61"/>
  <c r="P50" i="61"/>
  <c r="O50" i="61"/>
  <c r="N50" i="61"/>
  <c r="M50" i="61"/>
  <c r="L50" i="61"/>
  <c r="K50" i="61"/>
  <c r="J50" i="61"/>
  <c r="I50" i="61"/>
  <c r="H50" i="61"/>
  <c r="G50" i="61"/>
  <c r="S46" i="61"/>
  <c r="R46" i="61"/>
  <c r="Q46" i="61"/>
  <c r="P46" i="61"/>
  <c r="O46" i="61"/>
  <c r="N46" i="61"/>
  <c r="M46" i="61"/>
  <c r="L46" i="61"/>
  <c r="K46" i="61"/>
  <c r="J46" i="61"/>
  <c r="I46" i="61"/>
  <c r="H46" i="61"/>
  <c r="G46" i="61"/>
  <c r="U45" i="61"/>
  <c r="T45" i="61"/>
  <c r="U44" i="61"/>
  <c r="T44" i="61"/>
  <c r="U43" i="61"/>
  <c r="T43" i="61"/>
  <c r="S40" i="61"/>
  <c r="R40" i="61"/>
  <c r="Q40" i="61"/>
  <c r="P40" i="61"/>
  <c r="O40" i="61"/>
  <c r="N40" i="61"/>
  <c r="M40" i="61"/>
  <c r="L40" i="61"/>
  <c r="K40" i="61"/>
  <c r="J40" i="61"/>
  <c r="I40" i="61"/>
  <c r="H40" i="61"/>
  <c r="G40" i="61"/>
  <c r="U39" i="61"/>
  <c r="T39" i="61"/>
  <c r="U38" i="61"/>
  <c r="T38" i="61"/>
  <c r="U37" i="61"/>
  <c r="T37" i="61"/>
  <c r="S32" i="61"/>
  <c r="R32" i="61"/>
  <c r="Q32" i="61"/>
  <c r="P32" i="61"/>
  <c r="O32" i="61"/>
  <c r="N32" i="61"/>
  <c r="M32" i="61"/>
  <c r="L32" i="61"/>
  <c r="K32" i="61"/>
  <c r="J32" i="61"/>
  <c r="I32" i="61"/>
  <c r="H32" i="61"/>
  <c r="G32" i="61"/>
  <c r="U31" i="61"/>
  <c r="T31" i="61"/>
  <c r="U30" i="61"/>
  <c r="T30" i="61"/>
  <c r="S29" i="61"/>
  <c r="R29" i="61"/>
  <c r="Q29" i="61"/>
  <c r="P29" i="61"/>
  <c r="O29" i="61"/>
  <c r="N29" i="61"/>
  <c r="M29" i="61"/>
  <c r="L29" i="61"/>
  <c r="K29" i="61"/>
  <c r="J29" i="61"/>
  <c r="I29" i="61"/>
  <c r="H29" i="61"/>
  <c r="G29" i="61"/>
  <c r="U28" i="61"/>
  <c r="T28" i="61"/>
  <c r="U27" i="61"/>
  <c r="T27" i="61"/>
  <c r="AK26" i="61"/>
  <c r="AJ26" i="61"/>
  <c r="AI26" i="61"/>
  <c r="AH26" i="61"/>
  <c r="AG26" i="61"/>
  <c r="AF26" i="61"/>
  <c r="AE26" i="61"/>
  <c r="AD26" i="61"/>
  <c r="AC26" i="61"/>
  <c r="AB26" i="61"/>
  <c r="AA26" i="61"/>
  <c r="Z26" i="61"/>
  <c r="Y26" i="61"/>
  <c r="S26" i="61"/>
  <c r="R26" i="61"/>
  <c r="Q26" i="61"/>
  <c r="P26" i="61"/>
  <c r="O26" i="61"/>
  <c r="N26" i="61"/>
  <c r="M26" i="61"/>
  <c r="L26" i="61"/>
  <c r="K26" i="61"/>
  <c r="J26" i="61"/>
  <c r="I26" i="61"/>
  <c r="H26" i="61"/>
  <c r="G26" i="61"/>
  <c r="AM25" i="61"/>
  <c r="AL25" i="61"/>
  <c r="U25" i="61"/>
  <c r="T25" i="61"/>
  <c r="AM24" i="61"/>
  <c r="AL24" i="61"/>
  <c r="U24" i="61"/>
  <c r="T24" i="61"/>
  <c r="AK23" i="61"/>
  <c r="AJ23" i="61"/>
  <c r="AI23" i="61"/>
  <c r="AH23" i="61"/>
  <c r="AG23" i="61"/>
  <c r="AF23" i="61"/>
  <c r="AE23" i="61"/>
  <c r="AD23" i="61"/>
  <c r="AC23" i="61"/>
  <c r="AB23" i="61"/>
  <c r="AA23" i="61"/>
  <c r="Z23" i="61"/>
  <c r="Y23" i="61"/>
  <c r="S23" i="61"/>
  <c r="R23" i="61"/>
  <c r="Q23" i="61"/>
  <c r="P23" i="61"/>
  <c r="O23" i="61"/>
  <c r="N23" i="61"/>
  <c r="M23" i="61"/>
  <c r="L23" i="61"/>
  <c r="K23" i="61"/>
  <c r="J23" i="61"/>
  <c r="I23" i="61"/>
  <c r="H23" i="61"/>
  <c r="G23" i="61"/>
  <c r="AM22" i="61"/>
  <c r="AL22" i="61"/>
  <c r="U22" i="61"/>
  <c r="T22" i="61"/>
  <c r="AM21" i="61"/>
  <c r="AL21" i="61"/>
  <c r="U21" i="61"/>
  <c r="T21" i="61"/>
  <c r="AK20" i="61"/>
  <c r="AJ20" i="61"/>
  <c r="AI20" i="61"/>
  <c r="AH20" i="61"/>
  <c r="AG20" i="61"/>
  <c r="AF20" i="61"/>
  <c r="AE20" i="61"/>
  <c r="AD20" i="61"/>
  <c r="S20" i="61"/>
  <c r="R20" i="61"/>
  <c r="Q20" i="61"/>
  <c r="P20" i="61"/>
  <c r="O20" i="61"/>
  <c r="N20" i="61"/>
  <c r="M20" i="61"/>
  <c r="L20" i="61"/>
  <c r="K20" i="61"/>
  <c r="J20" i="61"/>
  <c r="I20" i="61"/>
  <c r="H20" i="61"/>
  <c r="G20" i="61"/>
  <c r="AM19" i="61"/>
  <c r="U19" i="61"/>
  <c r="T19" i="61"/>
  <c r="AM18" i="61"/>
  <c r="U18" i="61"/>
  <c r="T18" i="61"/>
  <c r="AK17" i="61"/>
  <c r="AJ17" i="61"/>
  <c r="AI17" i="61"/>
  <c r="AH17" i="61"/>
  <c r="AG17" i="61"/>
  <c r="AF17" i="61"/>
  <c r="AE17" i="61"/>
  <c r="AD17" i="61"/>
  <c r="AC17" i="61"/>
  <c r="AB17" i="61"/>
  <c r="AA17" i="61"/>
  <c r="Z17" i="61"/>
  <c r="Y17" i="61"/>
  <c r="S17" i="61"/>
  <c r="R17" i="61"/>
  <c r="Q17" i="61"/>
  <c r="P17" i="61"/>
  <c r="O17" i="61"/>
  <c r="N17" i="61"/>
  <c r="M17" i="61"/>
  <c r="L17" i="61"/>
  <c r="K17" i="61"/>
  <c r="J17" i="61"/>
  <c r="I17" i="61"/>
  <c r="H17" i="61"/>
  <c r="G17" i="61"/>
  <c r="AM16" i="61"/>
  <c r="AL16" i="61"/>
  <c r="U16" i="61"/>
  <c r="T16" i="61"/>
  <c r="AM15" i="61"/>
  <c r="AL15" i="61"/>
  <c r="U15" i="61"/>
  <c r="T15" i="61"/>
  <c r="AK14" i="61"/>
  <c r="AJ14" i="61"/>
  <c r="AI14" i="61"/>
  <c r="AH14" i="61"/>
  <c r="AG14" i="61"/>
  <c r="AF14" i="61"/>
  <c r="AE14" i="61"/>
  <c r="AD14" i="61"/>
  <c r="S14" i="61"/>
  <c r="R14" i="61"/>
  <c r="Q14" i="61"/>
  <c r="P14" i="61"/>
  <c r="O14" i="61"/>
  <c r="N14" i="61"/>
  <c r="M14" i="61"/>
  <c r="L14" i="61"/>
  <c r="AM13" i="61"/>
  <c r="U13" i="61"/>
  <c r="AM12" i="61"/>
  <c r="U12" i="61"/>
  <c r="AK11" i="61"/>
  <c r="AJ11" i="61"/>
  <c r="AI11" i="61"/>
  <c r="AH11" i="61"/>
  <c r="AG11" i="61"/>
  <c r="AF11" i="61"/>
  <c r="AE11" i="61"/>
  <c r="AD11" i="61"/>
  <c r="AC11" i="61"/>
  <c r="AB11" i="61"/>
  <c r="AA11" i="61"/>
  <c r="Z11" i="61"/>
  <c r="Y11" i="61"/>
  <c r="S11" i="61"/>
  <c r="R11" i="61"/>
  <c r="Q11" i="61"/>
  <c r="P11" i="61"/>
  <c r="O11" i="61"/>
  <c r="N11" i="61"/>
  <c r="M11" i="61"/>
  <c r="L11" i="61"/>
  <c r="K11" i="61"/>
  <c r="J11" i="61"/>
  <c r="I11" i="61"/>
  <c r="H11" i="61"/>
  <c r="G11" i="61"/>
  <c r="AM10" i="61"/>
  <c r="AL10" i="61"/>
  <c r="U10" i="61"/>
  <c r="T10" i="61"/>
  <c r="AM9" i="61"/>
  <c r="AL9" i="61"/>
  <c r="U9" i="61"/>
  <c r="T9" i="61"/>
  <c r="A1" i="61"/>
  <c r="AL108" i="60"/>
  <c r="AM107" i="60"/>
  <c r="AL107" i="60"/>
  <c r="U107" i="60"/>
  <c r="AK104" i="60"/>
  <c r="AK108" i="60" s="1"/>
  <c r="AJ104" i="60"/>
  <c r="AJ105" i="60" s="1"/>
  <c r="AI104" i="60"/>
  <c r="AI105" i="60" s="1"/>
  <c r="AH104" i="60"/>
  <c r="AG104" i="60"/>
  <c r="AG105" i="60" s="1"/>
  <c r="AF104" i="60"/>
  <c r="AF105" i="60" s="1"/>
  <c r="AE104" i="60"/>
  <c r="AE105" i="60" s="1"/>
  <c r="AD104" i="60"/>
  <c r="S104" i="60"/>
  <c r="S108" i="60" s="1"/>
  <c r="R104" i="60"/>
  <c r="R108" i="60" s="1"/>
  <c r="Q104" i="60"/>
  <c r="Q108" i="60" s="1"/>
  <c r="P104" i="60"/>
  <c r="P108" i="60" s="1"/>
  <c r="O104" i="60"/>
  <c r="O108" i="60" s="1"/>
  <c r="N104" i="60"/>
  <c r="N105" i="60" s="1"/>
  <c r="M104" i="60"/>
  <c r="L104" i="60"/>
  <c r="L108" i="60" s="1"/>
  <c r="AM103" i="60"/>
  <c r="U103" i="60"/>
  <c r="AM102" i="60"/>
  <c r="U102" i="60"/>
  <c r="AM101" i="60"/>
  <c r="U101" i="60"/>
  <c r="AM100" i="60"/>
  <c r="U100" i="60"/>
  <c r="AM99" i="60"/>
  <c r="U99" i="60"/>
  <c r="AM98" i="60"/>
  <c r="U98" i="60"/>
  <c r="AM97" i="60"/>
  <c r="U97" i="60"/>
  <c r="AM96" i="60"/>
  <c r="U96" i="60"/>
  <c r="AM95" i="60"/>
  <c r="U95" i="60"/>
  <c r="AM94" i="60"/>
  <c r="U94" i="60"/>
  <c r="AM93" i="60"/>
  <c r="U93" i="60"/>
  <c r="AM92" i="60"/>
  <c r="U92" i="60"/>
  <c r="AM91" i="60"/>
  <c r="U91" i="60"/>
  <c r="AM90" i="60"/>
  <c r="U90" i="60"/>
  <c r="AM89" i="60"/>
  <c r="U89" i="60"/>
  <c r="AM88" i="60"/>
  <c r="U88" i="60"/>
  <c r="AM87" i="60"/>
  <c r="U87" i="60"/>
  <c r="AM86" i="60"/>
  <c r="U86" i="60"/>
  <c r="AM85" i="60"/>
  <c r="U85" i="60"/>
  <c r="AK77" i="60"/>
  <c r="AJ77" i="60"/>
  <c r="AI77" i="60"/>
  <c r="AH77" i="60"/>
  <c r="AG77" i="60"/>
  <c r="AF77" i="60"/>
  <c r="AE77" i="60"/>
  <c r="AD77" i="60"/>
  <c r="S77" i="60"/>
  <c r="R77" i="60"/>
  <c r="Q77" i="60"/>
  <c r="P77" i="60"/>
  <c r="O77" i="60"/>
  <c r="N77" i="60"/>
  <c r="M77" i="60"/>
  <c r="L77" i="60"/>
  <c r="AM76" i="60"/>
  <c r="U76" i="60"/>
  <c r="AM75" i="60"/>
  <c r="U75" i="60"/>
  <c r="AK74" i="60"/>
  <c r="AJ74" i="60"/>
  <c r="AI74" i="60"/>
  <c r="AH74" i="60"/>
  <c r="AG74" i="60"/>
  <c r="AF74" i="60"/>
  <c r="AE74" i="60"/>
  <c r="AD74" i="60"/>
  <c r="S74" i="60"/>
  <c r="R74" i="60"/>
  <c r="Q74" i="60"/>
  <c r="P74" i="60"/>
  <c r="O74" i="60"/>
  <c r="N74" i="60"/>
  <c r="M74" i="60"/>
  <c r="L74" i="60"/>
  <c r="AM73" i="60"/>
  <c r="U73" i="60"/>
  <c r="AM72" i="60"/>
  <c r="U72" i="60"/>
  <c r="AK67" i="60"/>
  <c r="AJ67" i="60"/>
  <c r="AI67" i="60"/>
  <c r="AH67" i="60"/>
  <c r="AG67" i="60"/>
  <c r="AF67" i="60"/>
  <c r="AE67" i="60"/>
  <c r="AD67" i="60"/>
  <c r="S67" i="60"/>
  <c r="S68" i="60" s="1"/>
  <c r="R67" i="60"/>
  <c r="R68" i="60" s="1"/>
  <c r="Q67" i="60"/>
  <c r="Q68" i="60" s="1"/>
  <c r="P67" i="60"/>
  <c r="P68" i="60" s="1"/>
  <c r="O67" i="60"/>
  <c r="O68" i="60" s="1"/>
  <c r="N67" i="60"/>
  <c r="N68" i="60" s="1"/>
  <c r="M67" i="60"/>
  <c r="M68" i="60" s="1"/>
  <c r="L67" i="60"/>
  <c r="AM66" i="60"/>
  <c r="U66" i="60"/>
  <c r="AM65" i="60"/>
  <c r="U65" i="60"/>
  <c r="AM61" i="60"/>
  <c r="AM60" i="60"/>
  <c r="S56" i="60"/>
  <c r="R56" i="60"/>
  <c r="Q56" i="60"/>
  <c r="P56" i="60"/>
  <c r="O56" i="60"/>
  <c r="N56" i="60"/>
  <c r="M56" i="60"/>
  <c r="L56" i="60"/>
  <c r="K56" i="60"/>
  <c r="J56" i="60"/>
  <c r="I56" i="60"/>
  <c r="H56" i="60"/>
  <c r="G56" i="60"/>
  <c r="S55" i="60"/>
  <c r="R55" i="60"/>
  <c r="Q55" i="60"/>
  <c r="P55" i="60"/>
  <c r="O55" i="60"/>
  <c r="N55" i="60"/>
  <c r="M55" i="60"/>
  <c r="L55" i="60"/>
  <c r="K55" i="60"/>
  <c r="J55" i="60"/>
  <c r="I55" i="60"/>
  <c r="H55" i="60"/>
  <c r="G55" i="60"/>
  <c r="S51" i="60"/>
  <c r="R51" i="60"/>
  <c r="Q51" i="60"/>
  <c r="P51" i="60"/>
  <c r="O51" i="60"/>
  <c r="N51" i="60"/>
  <c r="M51" i="60"/>
  <c r="L51" i="60"/>
  <c r="K51" i="60"/>
  <c r="J51" i="60"/>
  <c r="I51" i="60"/>
  <c r="H51" i="60"/>
  <c r="G51" i="60"/>
  <c r="S50" i="60"/>
  <c r="R50" i="60"/>
  <c r="Q50" i="60"/>
  <c r="P50" i="60"/>
  <c r="O50" i="60"/>
  <c r="N50" i="60"/>
  <c r="M50" i="60"/>
  <c r="L50" i="60"/>
  <c r="K50" i="60"/>
  <c r="J50" i="60"/>
  <c r="I50" i="60"/>
  <c r="H50" i="60"/>
  <c r="G50" i="60"/>
  <c r="S46" i="60"/>
  <c r="R46" i="60"/>
  <c r="Q46" i="60"/>
  <c r="P46" i="60"/>
  <c r="O46" i="60"/>
  <c r="N46" i="60"/>
  <c r="M46" i="60"/>
  <c r="L46" i="60"/>
  <c r="K46" i="60"/>
  <c r="J46" i="60"/>
  <c r="I46" i="60"/>
  <c r="H46" i="60"/>
  <c r="G46" i="60"/>
  <c r="U45" i="60"/>
  <c r="T45" i="60"/>
  <c r="U44" i="60"/>
  <c r="T44" i="60"/>
  <c r="U43" i="60"/>
  <c r="T43" i="60"/>
  <c r="S40" i="60"/>
  <c r="R40" i="60"/>
  <c r="Q40" i="60"/>
  <c r="P40" i="60"/>
  <c r="O40" i="60"/>
  <c r="N40" i="60"/>
  <c r="M40" i="60"/>
  <c r="L40" i="60"/>
  <c r="K40" i="60"/>
  <c r="J40" i="60"/>
  <c r="I40" i="60"/>
  <c r="H40" i="60"/>
  <c r="G40" i="60"/>
  <c r="U39" i="60"/>
  <c r="T39" i="60"/>
  <c r="U38" i="60"/>
  <c r="T38" i="60"/>
  <c r="U37" i="60"/>
  <c r="T37" i="60"/>
  <c r="S32" i="60"/>
  <c r="R32" i="60"/>
  <c r="Q32" i="60"/>
  <c r="P32" i="60"/>
  <c r="O32" i="60"/>
  <c r="N32" i="60"/>
  <c r="M32" i="60"/>
  <c r="L32" i="60"/>
  <c r="K32" i="60"/>
  <c r="J32" i="60"/>
  <c r="I32" i="60"/>
  <c r="H32" i="60"/>
  <c r="G32" i="60"/>
  <c r="U31" i="60"/>
  <c r="T31" i="60"/>
  <c r="U30" i="60"/>
  <c r="T30" i="60"/>
  <c r="S29" i="60"/>
  <c r="R29" i="60"/>
  <c r="Q29" i="60"/>
  <c r="P29" i="60"/>
  <c r="O29" i="60"/>
  <c r="N29" i="60"/>
  <c r="M29" i="60"/>
  <c r="L29" i="60"/>
  <c r="K29" i="60"/>
  <c r="J29" i="60"/>
  <c r="I29" i="60"/>
  <c r="H29" i="60"/>
  <c r="G29" i="60"/>
  <c r="U28" i="60"/>
  <c r="T28" i="60"/>
  <c r="U27" i="60"/>
  <c r="T27" i="60"/>
  <c r="AK26" i="60"/>
  <c r="AJ26" i="60"/>
  <c r="AI26" i="60"/>
  <c r="AH26" i="60"/>
  <c r="AG26" i="60"/>
  <c r="AF26" i="60"/>
  <c r="AE26" i="60"/>
  <c r="AD26" i="60"/>
  <c r="AC26" i="60"/>
  <c r="AB26" i="60"/>
  <c r="AA26" i="60"/>
  <c r="Z26" i="60"/>
  <c r="Y26" i="60"/>
  <c r="S26" i="60"/>
  <c r="R26" i="60"/>
  <c r="Q26" i="60"/>
  <c r="P26" i="60"/>
  <c r="O26" i="60"/>
  <c r="N26" i="60"/>
  <c r="M26" i="60"/>
  <c r="L26" i="60"/>
  <c r="K26" i="60"/>
  <c r="J26" i="60"/>
  <c r="I26" i="60"/>
  <c r="H26" i="60"/>
  <c r="G26" i="60"/>
  <c r="AM25" i="60"/>
  <c r="AL25" i="60"/>
  <c r="U25" i="60"/>
  <c r="T25" i="60"/>
  <c r="AM24" i="60"/>
  <c r="AL24" i="60"/>
  <c r="U24" i="60"/>
  <c r="T24" i="60"/>
  <c r="AK23" i="60"/>
  <c r="AJ23" i="60"/>
  <c r="AI23" i="60"/>
  <c r="AH23" i="60"/>
  <c r="AG23" i="60"/>
  <c r="AF23" i="60"/>
  <c r="AE23" i="60"/>
  <c r="AD23" i="60"/>
  <c r="AC23" i="60"/>
  <c r="AB23" i="60"/>
  <c r="AA23" i="60"/>
  <c r="Z23" i="60"/>
  <c r="Y23" i="60"/>
  <c r="S23" i="60"/>
  <c r="R23" i="60"/>
  <c r="Q23" i="60"/>
  <c r="P23" i="60"/>
  <c r="O23" i="60"/>
  <c r="N23" i="60"/>
  <c r="M23" i="60"/>
  <c r="L23" i="60"/>
  <c r="K23" i="60"/>
  <c r="J23" i="60"/>
  <c r="I23" i="60"/>
  <c r="H23" i="60"/>
  <c r="G23" i="60"/>
  <c r="AM22" i="60"/>
  <c r="AL22" i="60"/>
  <c r="U22" i="60"/>
  <c r="T22" i="60"/>
  <c r="AM21" i="60"/>
  <c r="AL21" i="60"/>
  <c r="U21" i="60"/>
  <c r="T21" i="60"/>
  <c r="AK20" i="60"/>
  <c r="AJ20" i="60"/>
  <c r="AI20" i="60"/>
  <c r="AH20" i="60"/>
  <c r="AG20" i="60"/>
  <c r="AF20" i="60"/>
  <c r="AE20" i="60"/>
  <c r="AD20" i="60"/>
  <c r="S20" i="60"/>
  <c r="R20" i="60"/>
  <c r="Q20" i="60"/>
  <c r="P20" i="60"/>
  <c r="O20" i="60"/>
  <c r="N20" i="60"/>
  <c r="M20" i="60"/>
  <c r="L20" i="60"/>
  <c r="K20" i="60"/>
  <c r="J20" i="60"/>
  <c r="I20" i="60"/>
  <c r="H20" i="60"/>
  <c r="G20" i="60"/>
  <c r="AM19" i="60"/>
  <c r="U19" i="60"/>
  <c r="T19" i="60"/>
  <c r="AM18" i="60"/>
  <c r="U18" i="60"/>
  <c r="T18" i="60"/>
  <c r="AK17" i="60"/>
  <c r="AJ17" i="60"/>
  <c r="AI17" i="60"/>
  <c r="AH17" i="60"/>
  <c r="AG17" i="60"/>
  <c r="AF17" i="60"/>
  <c r="AE17" i="60"/>
  <c r="AD17" i="60"/>
  <c r="AC17" i="60"/>
  <c r="AB17" i="60"/>
  <c r="AA17" i="60"/>
  <c r="Z17" i="60"/>
  <c r="Y17" i="60"/>
  <c r="S17" i="60"/>
  <c r="R17" i="60"/>
  <c r="Q17" i="60"/>
  <c r="P17" i="60"/>
  <c r="O17" i="60"/>
  <c r="N17" i="60"/>
  <c r="M17" i="60"/>
  <c r="L17" i="60"/>
  <c r="K17" i="60"/>
  <c r="J17" i="60"/>
  <c r="I17" i="60"/>
  <c r="H17" i="60"/>
  <c r="G17" i="60"/>
  <c r="AM16" i="60"/>
  <c r="AL16" i="60"/>
  <c r="U16" i="60"/>
  <c r="T16" i="60"/>
  <c r="AM15" i="60"/>
  <c r="AL15" i="60"/>
  <c r="U15" i="60"/>
  <c r="T15" i="60"/>
  <c r="AK14" i="60"/>
  <c r="AJ14" i="60"/>
  <c r="AI14" i="60"/>
  <c r="AH14" i="60"/>
  <c r="AG14" i="60"/>
  <c r="AF14" i="60"/>
  <c r="AE14" i="60"/>
  <c r="AD14" i="60"/>
  <c r="S14" i="60"/>
  <c r="R14" i="60"/>
  <c r="Q14" i="60"/>
  <c r="P14" i="60"/>
  <c r="O14" i="60"/>
  <c r="N14" i="60"/>
  <c r="M14" i="60"/>
  <c r="L14" i="60"/>
  <c r="AM13" i="60"/>
  <c r="U13" i="60"/>
  <c r="AM12" i="60"/>
  <c r="U12" i="60"/>
  <c r="AK11" i="60"/>
  <c r="AJ11" i="60"/>
  <c r="AI11" i="60"/>
  <c r="AH11" i="60"/>
  <c r="AG11" i="60"/>
  <c r="AF11" i="60"/>
  <c r="AE11" i="60"/>
  <c r="AD11" i="60"/>
  <c r="AC11" i="60"/>
  <c r="AB11" i="60"/>
  <c r="AA11" i="60"/>
  <c r="Z11" i="60"/>
  <c r="Y11" i="60"/>
  <c r="S11" i="60"/>
  <c r="R11" i="60"/>
  <c r="Q11" i="60"/>
  <c r="P11" i="60"/>
  <c r="O11" i="60"/>
  <c r="N11" i="60"/>
  <c r="M11" i="60"/>
  <c r="L11" i="60"/>
  <c r="K11" i="60"/>
  <c r="J11" i="60"/>
  <c r="I11" i="60"/>
  <c r="H11" i="60"/>
  <c r="G11" i="60"/>
  <c r="AM10" i="60"/>
  <c r="AL10" i="60"/>
  <c r="U10" i="60"/>
  <c r="T10" i="60"/>
  <c r="AM9" i="60"/>
  <c r="AL9" i="60"/>
  <c r="U9" i="60"/>
  <c r="T9" i="60"/>
  <c r="A1" i="60"/>
  <c r="AL108" i="59"/>
  <c r="AM107" i="59"/>
  <c r="AL107" i="59"/>
  <c r="U107" i="59"/>
  <c r="AK104" i="59"/>
  <c r="AK108" i="59" s="1"/>
  <c r="AJ104" i="59"/>
  <c r="AJ108" i="59" s="1"/>
  <c r="AI104" i="59"/>
  <c r="AI108" i="59" s="1"/>
  <c r="AH104" i="59"/>
  <c r="AH108" i="59" s="1"/>
  <c r="AG104" i="59"/>
  <c r="AG105" i="59" s="1"/>
  <c r="AF104" i="59"/>
  <c r="AF105" i="59" s="1"/>
  <c r="AE104" i="59"/>
  <c r="AD104" i="59"/>
  <c r="S104" i="59"/>
  <c r="S105" i="59" s="1"/>
  <c r="R104" i="59"/>
  <c r="Q104" i="59"/>
  <c r="Q105" i="59" s="1"/>
  <c r="P104" i="59"/>
  <c r="P108" i="59" s="1"/>
  <c r="O104" i="59"/>
  <c r="O108" i="59" s="1"/>
  <c r="N104" i="59"/>
  <c r="N108" i="59" s="1"/>
  <c r="M104" i="59"/>
  <c r="M108" i="59" s="1"/>
  <c r="L104" i="59"/>
  <c r="L108" i="59" s="1"/>
  <c r="AM103" i="59"/>
  <c r="U103" i="59"/>
  <c r="AM102" i="59"/>
  <c r="U102" i="59"/>
  <c r="AM101" i="59"/>
  <c r="U101" i="59"/>
  <c r="AM100" i="59"/>
  <c r="U100" i="59"/>
  <c r="AM99" i="59"/>
  <c r="U99" i="59"/>
  <c r="AM98" i="59"/>
  <c r="U98" i="59"/>
  <c r="AM97" i="59"/>
  <c r="U97" i="59"/>
  <c r="AM96" i="59"/>
  <c r="U96" i="59"/>
  <c r="AM95" i="59"/>
  <c r="U95" i="59"/>
  <c r="AM94" i="59"/>
  <c r="U94" i="59"/>
  <c r="AM93" i="59"/>
  <c r="U93" i="59"/>
  <c r="AM92" i="59"/>
  <c r="U92" i="59"/>
  <c r="AM91" i="59"/>
  <c r="U91" i="59"/>
  <c r="AM90" i="59"/>
  <c r="U90" i="59"/>
  <c r="AM89" i="59"/>
  <c r="U89" i="59"/>
  <c r="AM88" i="59"/>
  <c r="U88" i="59"/>
  <c r="AM87" i="59"/>
  <c r="U87" i="59"/>
  <c r="AM86" i="59"/>
  <c r="U86" i="59"/>
  <c r="AM85" i="59"/>
  <c r="U85" i="59"/>
  <c r="AK77" i="59"/>
  <c r="AJ77" i="59"/>
  <c r="AI77" i="59"/>
  <c r="AH77" i="59"/>
  <c r="AG77" i="59"/>
  <c r="AF77" i="59"/>
  <c r="AE77" i="59"/>
  <c r="AD77" i="59"/>
  <c r="S77" i="59"/>
  <c r="R77" i="59"/>
  <c r="Q77" i="59"/>
  <c r="P77" i="59"/>
  <c r="O77" i="59"/>
  <c r="N77" i="59"/>
  <c r="M77" i="59"/>
  <c r="L77" i="59"/>
  <c r="AM76" i="59"/>
  <c r="U76" i="59"/>
  <c r="AM75" i="59"/>
  <c r="U75" i="59"/>
  <c r="AK74" i="59"/>
  <c r="AJ74" i="59"/>
  <c r="AI74" i="59"/>
  <c r="AH74" i="59"/>
  <c r="AG74" i="59"/>
  <c r="AF74" i="59"/>
  <c r="AE74" i="59"/>
  <c r="AD74" i="59"/>
  <c r="S74" i="59"/>
  <c r="R74" i="59"/>
  <c r="Q74" i="59"/>
  <c r="P74" i="59"/>
  <c r="O74" i="59"/>
  <c r="N74" i="59"/>
  <c r="M74" i="59"/>
  <c r="L74" i="59"/>
  <c r="AM73" i="59"/>
  <c r="U73" i="59"/>
  <c r="AM72" i="59"/>
  <c r="U72" i="59"/>
  <c r="AK67" i="59"/>
  <c r="AJ67" i="59"/>
  <c r="AI67" i="59"/>
  <c r="AH67" i="59"/>
  <c r="AG67" i="59"/>
  <c r="AF67" i="59"/>
  <c r="AE67" i="59"/>
  <c r="AD67" i="59"/>
  <c r="S67" i="59"/>
  <c r="S68" i="59" s="1"/>
  <c r="R67" i="59"/>
  <c r="R68" i="59" s="1"/>
  <c r="Q67" i="59"/>
  <c r="Q68" i="59" s="1"/>
  <c r="P67" i="59"/>
  <c r="P68" i="59" s="1"/>
  <c r="O67" i="59"/>
  <c r="O68" i="59" s="1"/>
  <c r="N67" i="59"/>
  <c r="N68" i="59" s="1"/>
  <c r="M67" i="59"/>
  <c r="M68" i="59" s="1"/>
  <c r="L67" i="59"/>
  <c r="L68" i="59" s="1"/>
  <c r="AM66" i="59"/>
  <c r="U66" i="59"/>
  <c r="AM65" i="59"/>
  <c r="U65" i="59"/>
  <c r="AM61" i="59"/>
  <c r="AM60" i="59"/>
  <c r="S56" i="59"/>
  <c r="R56" i="59"/>
  <c r="Q56" i="59"/>
  <c r="P56" i="59"/>
  <c r="O56" i="59"/>
  <c r="N56" i="59"/>
  <c r="M56" i="59"/>
  <c r="L56" i="59"/>
  <c r="K56" i="59"/>
  <c r="J56" i="59"/>
  <c r="I56" i="59"/>
  <c r="H56" i="59"/>
  <c r="G56" i="59"/>
  <c r="S55" i="59"/>
  <c r="R55" i="59"/>
  <c r="Q55" i="59"/>
  <c r="P55" i="59"/>
  <c r="O55" i="59"/>
  <c r="N55" i="59"/>
  <c r="M55" i="59"/>
  <c r="L55" i="59"/>
  <c r="K55" i="59"/>
  <c r="J55" i="59"/>
  <c r="I55" i="59"/>
  <c r="H55" i="59"/>
  <c r="G55" i="59"/>
  <c r="S51" i="59"/>
  <c r="R51" i="59"/>
  <c r="Q51" i="59"/>
  <c r="P51" i="59"/>
  <c r="O51" i="59"/>
  <c r="N51" i="59"/>
  <c r="M51" i="59"/>
  <c r="L51" i="59"/>
  <c r="K51" i="59"/>
  <c r="J51" i="59"/>
  <c r="I51" i="59"/>
  <c r="H51" i="59"/>
  <c r="G51" i="59"/>
  <c r="S50" i="59"/>
  <c r="R50" i="59"/>
  <c r="Q50" i="59"/>
  <c r="P50" i="59"/>
  <c r="O50" i="59"/>
  <c r="N50" i="59"/>
  <c r="M50" i="59"/>
  <c r="L50" i="59"/>
  <c r="K50" i="59"/>
  <c r="J50" i="59"/>
  <c r="I50" i="59"/>
  <c r="H50" i="59"/>
  <c r="G50" i="59"/>
  <c r="S46" i="59"/>
  <c r="R46" i="59"/>
  <c r="Q46" i="59"/>
  <c r="P46" i="59"/>
  <c r="O46" i="59"/>
  <c r="N46" i="59"/>
  <c r="M46" i="59"/>
  <c r="L46" i="59"/>
  <c r="K46" i="59"/>
  <c r="J46" i="59"/>
  <c r="I46" i="59"/>
  <c r="H46" i="59"/>
  <c r="G46" i="59"/>
  <c r="U45" i="59"/>
  <c r="T45" i="59"/>
  <c r="U44" i="59"/>
  <c r="T44" i="59"/>
  <c r="U43" i="59"/>
  <c r="T43" i="59"/>
  <c r="S40" i="59"/>
  <c r="R40" i="59"/>
  <c r="Q40" i="59"/>
  <c r="P40" i="59"/>
  <c r="O40" i="59"/>
  <c r="N40" i="59"/>
  <c r="M40" i="59"/>
  <c r="L40" i="59"/>
  <c r="K40" i="59"/>
  <c r="J40" i="59"/>
  <c r="I40" i="59"/>
  <c r="H40" i="59"/>
  <c r="G40" i="59"/>
  <c r="U39" i="59"/>
  <c r="T39" i="59"/>
  <c r="U38" i="59"/>
  <c r="T38" i="59"/>
  <c r="U37" i="59"/>
  <c r="T37" i="59"/>
  <c r="S32" i="59"/>
  <c r="R32" i="59"/>
  <c r="Q32" i="59"/>
  <c r="P32" i="59"/>
  <c r="O32" i="59"/>
  <c r="N32" i="59"/>
  <c r="M32" i="59"/>
  <c r="L32" i="59"/>
  <c r="K32" i="59"/>
  <c r="J32" i="59"/>
  <c r="I32" i="59"/>
  <c r="H32" i="59"/>
  <c r="G32" i="59"/>
  <c r="U31" i="59"/>
  <c r="T31" i="59"/>
  <c r="U30" i="59"/>
  <c r="T30" i="59"/>
  <c r="S29" i="59"/>
  <c r="R29" i="59"/>
  <c r="Q29" i="59"/>
  <c r="P29" i="59"/>
  <c r="O29" i="59"/>
  <c r="N29" i="59"/>
  <c r="M29" i="59"/>
  <c r="L29" i="59"/>
  <c r="K29" i="59"/>
  <c r="J29" i="59"/>
  <c r="I29" i="59"/>
  <c r="H29" i="59"/>
  <c r="G29" i="59"/>
  <c r="U28" i="59"/>
  <c r="T28" i="59"/>
  <c r="U27" i="59"/>
  <c r="T27" i="59"/>
  <c r="AK26" i="59"/>
  <c r="AJ26" i="59"/>
  <c r="AI26" i="59"/>
  <c r="AH26" i="59"/>
  <c r="AG26" i="59"/>
  <c r="AF26" i="59"/>
  <c r="AE26" i="59"/>
  <c r="AD26" i="59"/>
  <c r="AC26" i="59"/>
  <c r="AB26" i="59"/>
  <c r="AA26" i="59"/>
  <c r="Z26" i="59"/>
  <c r="Y26" i="59"/>
  <c r="S26" i="59"/>
  <c r="R26" i="59"/>
  <c r="Q26" i="59"/>
  <c r="P26" i="59"/>
  <c r="O26" i="59"/>
  <c r="N26" i="59"/>
  <c r="M26" i="59"/>
  <c r="L26" i="59"/>
  <c r="K26" i="59"/>
  <c r="J26" i="59"/>
  <c r="I26" i="59"/>
  <c r="H26" i="59"/>
  <c r="G26" i="59"/>
  <c r="AM25" i="59"/>
  <c r="AL25" i="59"/>
  <c r="U25" i="59"/>
  <c r="T25" i="59"/>
  <c r="AM24" i="59"/>
  <c r="AL24" i="59"/>
  <c r="U24" i="59"/>
  <c r="T24" i="59"/>
  <c r="AK23" i="59"/>
  <c r="AJ23" i="59"/>
  <c r="AI23" i="59"/>
  <c r="AH23" i="59"/>
  <c r="AG23" i="59"/>
  <c r="AF23" i="59"/>
  <c r="AE23" i="59"/>
  <c r="AD23" i="59"/>
  <c r="AC23" i="59"/>
  <c r="AB23" i="59"/>
  <c r="AA23" i="59"/>
  <c r="Z23" i="59"/>
  <c r="Y23" i="59"/>
  <c r="S23" i="59"/>
  <c r="R23" i="59"/>
  <c r="Q23" i="59"/>
  <c r="P23" i="59"/>
  <c r="O23" i="59"/>
  <c r="N23" i="59"/>
  <c r="M23" i="59"/>
  <c r="L23" i="59"/>
  <c r="K23" i="59"/>
  <c r="J23" i="59"/>
  <c r="I23" i="59"/>
  <c r="H23" i="59"/>
  <c r="G23" i="59"/>
  <c r="AM22" i="59"/>
  <c r="AL22" i="59"/>
  <c r="U22" i="59"/>
  <c r="T22" i="59"/>
  <c r="AM21" i="59"/>
  <c r="AL21" i="59"/>
  <c r="U21" i="59"/>
  <c r="T21" i="59"/>
  <c r="AK20" i="59"/>
  <c r="AJ20" i="59"/>
  <c r="AI20" i="59"/>
  <c r="AH20" i="59"/>
  <c r="AG20" i="59"/>
  <c r="AF20" i="59"/>
  <c r="AE20" i="59"/>
  <c r="AD20" i="59"/>
  <c r="S20" i="59"/>
  <c r="R20" i="59"/>
  <c r="Q20" i="59"/>
  <c r="P20" i="59"/>
  <c r="O20" i="59"/>
  <c r="N20" i="59"/>
  <c r="M20" i="59"/>
  <c r="L20" i="59"/>
  <c r="K20" i="59"/>
  <c r="J20" i="59"/>
  <c r="I20" i="59"/>
  <c r="H20" i="59"/>
  <c r="G20" i="59"/>
  <c r="AM19" i="59"/>
  <c r="U19" i="59"/>
  <c r="T19" i="59"/>
  <c r="AM18" i="59"/>
  <c r="U18" i="59"/>
  <c r="T18" i="59"/>
  <c r="AK17" i="59"/>
  <c r="AJ17" i="59"/>
  <c r="AI17" i="59"/>
  <c r="AH17" i="59"/>
  <c r="AG17" i="59"/>
  <c r="AF17" i="59"/>
  <c r="AE17" i="59"/>
  <c r="AD17" i="59"/>
  <c r="AC17" i="59"/>
  <c r="AB17" i="59"/>
  <c r="AA17" i="59"/>
  <c r="Z17" i="59"/>
  <c r="Y17" i="59"/>
  <c r="S17" i="59"/>
  <c r="R17" i="59"/>
  <c r="Q17" i="59"/>
  <c r="P17" i="59"/>
  <c r="O17" i="59"/>
  <c r="N17" i="59"/>
  <c r="M17" i="59"/>
  <c r="L17" i="59"/>
  <c r="K17" i="59"/>
  <c r="J17" i="59"/>
  <c r="I17" i="59"/>
  <c r="H17" i="59"/>
  <c r="G17" i="59"/>
  <c r="AM16" i="59"/>
  <c r="AL16" i="59"/>
  <c r="U16" i="59"/>
  <c r="T16" i="59"/>
  <c r="AM15" i="59"/>
  <c r="AL15" i="59"/>
  <c r="U15" i="59"/>
  <c r="T15" i="59"/>
  <c r="AK14" i="59"/>
  <c r="AJ14" i="59"/>
  <c r="AI14" i="59"/>
  <c r="AH14" i="59"/>
  <c r="AG14" i="59"/>
  <c r="AF14" i="59"/>
  <c r="AE14" i="59"/>
  <c r="AD14" i="59"/>
  <c r="S14" i="59"/>
  <c r="R14" i="59"/>
  <c r="Q14" i="59"/>
  <c r="P14" i="59"/>
  <c r="O14" i="59"/>
  <c r="N14" i="59"/>
  <c r="M14" i="59"/>
  <c r="L14" i="59"/>
  <c r="AM13" i="59"/>
  <c r="U13" i="59"/>
  <c r="AM12" i="59"/>
  <c r="U12" i="59"/>
  <c r="AK11" i="59"/>
  <c r="AJ11" i="59"/>
  <c r="AI11" i="59"/>
  <c r="AH11" i="59"/>
  <c r="AG11" i="59"/>
  <c r="AF11" i="59"/>
  <c r="AE11" i="59"/>
  <c r="AD11" i="59"/>
  <c r="AC11" i="59"/>
  <c r="AB11" i="59"/>
  <c r="AA11" i="59"/>
  <c r="Z11" i="59"/>
  <c r="Y11" i="59"/>
  <c r="S11" i="59"/>
  <c r="R11" i="59"/>
  <c r="Q11" i="59"/>
  <c r="P11" i="59"/>
  <c r="O11" i="59"/>
  <c r="N11" i="59"/>
  <c r="M11" i="59"/>
  <c r="L11" i="59"/>
  <c r="K11" i="59"/>
  <c r="J11" i="59"/>
  <c r="I11" i="59"/>
  <c r="H11" i="59"/>
  <c r="G11" i="59"/>
  <c r="AM10" i="59"/>
  <c r="AL10" i="59"/>
  <c r="U10" i="59"/>
  <c r="T10" i="59"/>
  <c r="AM9" i="59"/>
  <c r="AL9" i="59"/>
  <c r="U9" i="59"/>
  <c r="T9" i="59"/>
  <c r="A1" i="59"/>
  <c r="H60" i="101" l="1"/>
  <c r="H70" i="101" s="1"/>
  <c r="Q58" i="101"/>
  <c r="H50" i="101"/>
  <c r="H58" i="101" s="1"/>
  <c r="H68" i="101" s="1"/>
  <c r="H73" i="101"/>
  <c r="G20" i="107" s="1"/>
  <c r="J20" i="107"/>
  <c r="H69" i="101"/>
  <c r="J22" i="107" s="1"/>
  <c r="H74" i="101"/>
  <c r="G21" i="107" s="1"/>
  <c r="Q78" i="63"/>
  <c r="Q79" i="63" s="1"/>
  <c r="R110" i="67"/>
  <c r="H75" i="101"/>
  <c r="G24" i="107" s="1"/>
  <c r="H57" i="61"/>
  <c r="R52" i="59"/>
  <c r="AF108" i="60"/>
  <c r="AF108" i="65"/>
  <c r="AF108" i="63"/>
  <c r="AF110" i="63" s="1"/>
  <c r="M52" i="60"/>
  <c r="K57" i="60"/>
  <c r="AJ78" i="66"/>
  <c r="N78" i="66"/>
  <c r="N79" i="66" s="1"/>
  <c r="P57" i="60"/>
  <c r="AG110" i="65"/>
  <c r="P57" i="67"/>
  <c r="Q52" i="67"/>
  <c r="AH78" i="60"/>
  <c r="P78" i="60"/>
  <c r="P79" i="60" s="1"/>
  <c r="S108" i="67"/>
  <c r="S110" i="67" s="1"/>
  <c r="J57" i="65"/>
  <c r="H52" i="66"/>
  <c r="J57" i="61"/>
  <c r="I52" i="65"/>
  <c r="AE105" i="65"/>
  <c r="Q57" i="65"/>
  <c r="AF78" i="59"/>
  <c r="AF80" i="59" s="1"/>
  <c r="R78" i="60"/>
  <c r="R79" i="60" s="1"/>
  <c r="R52" i="61"/>
  <c r="P57" i="61"/>
  <c r="N52" i="63"/>
  <c r="I52" i="64"/>
  <c r="S57" i="64"/>
  <c r="AE78" i="59"/>
  <c r="AE81" i="59" s="1"/>
  <c r="J52" i="65"/>
  <c r="K52" i="59"/>
  <c r="O52" i="60"/>
  <c r="M57" i="60"/>
  <c r="AH105" i="61"/>
  <c r="P108" i="62"/>
  <c r="P110" i="62" s="1"/>
  <c r="I34" i="59"/>
  <c r="I48" i="59" s="1"/>
  <c r="M110" i="67"/>
  <c r="AK78" i="67"/>
  <c r="AK80" i="67" s="1"/>
  <c r="O52" i="59"/>
  <c r="J57" i="66"/>
  <c r="M78" i="67"/>
  <c r="M79" i="67" s="1"/>
  <c r="N52" i="62"/>
  <c r="U23" i="61"/>
  <c r="AG108" i="60"/>
  <c r="AG110" i="60" s="1"/>
  <c r="AL11" i="61"/>
  <c r="AH108" i="64"/>
  <c r="Q108" i="67"/>
  <c r="Q110" i="67" s="1"/>
  <c r="H52" i="59"/>
  <c r="Q52" i="62"/>
  <c r="M57" i="61"/>
  <c r="L52" i="62"/>
  <c r="J52" i="63"/>
  <c r="S57" i="63"/>
  <c r="G57" i="60"/>
  <c r="R57" i="60"/>
  <c r="I57" i="61"/>
  <c r="AH78" i="63"/>
  <c r="AH81" i="63" s="1"/>
  <c r="O57" i="65"/>
  <c r="Q108" i="59"/>
  <c r="Q110" i="59" s="1"/>
  <c r="K57" i="65"/>
  <c r="AE108" i="66"/>
  <c r="AE110" i="66" s="1"/>
  <c r="S110" i="66"/>
  <c r="P52" i="62"/>
  <c r="N78" i="63"/>
  <c r="N79" i="63" s="1"/>
  <c r="N108" i="65"/>
  <c r="N110" i="65" s="1"/>
  <c r="P52" i="60"/>
  <c r="N57" i="60"/>
  <c r="N105" i="62"/>
  <c r="O78" i="63"/>
  <c r="O79" i="63" s="1"/>
  <c r="AD105" i="64"/>
  <c r="M108" i="65"/>
  <c r="M110" i="65" s="1"/>
  <c r="U46" i="65"/>
  <c r="S78" i="66"/>
  <c r="S79" i="66" s="1"/>
  <c r="T46" i="66"/>
  <c r="AF110" i="65"/>
  <c r="Q52" i="60"/>
  <c r="I52" i="62"/>
  <c r="O105" i="62"/>
  <c r="P57" i="63"/>
  <c r="AG105" i="64"/>
  <c r="H57" i="65"/>
  <c r="AH105" i="62"/>
  <c r="AH78" i="67"/>
  <c r="AH81" i="67" s="1"/>
  <c r="L78" i="67"/>
  <c r="L79" i="67" s="1"/>
  <c r="U40" i="59"/>
  <c r="Q57" i="60"/>
  <c r="I52" i="61"/>
  <c r="S57" i="61"/>
  <c r="K52" i="62"/>
  <c r="AI105" i="62"/>
  <c r="R57" i="63"/>
  <c r="H57" i="64"/>
  <c r="L52" i="67"/>
  <c r="S52" i="64"/>
  <c r="U51" i="60"/>
  <c r="AL23" i="61"/>
  <c r="AD105" i="61"/>
  <c r="L68" i="64"/>
  <c r="G52" i="64"/>
  <c r="N52" i="60"/>
  <c r="U11" i="61"/>
  <c r="H52" i="63"/>
  <c r="Q57" i="63"/>
  <c r="R52" i="64"/>
  <c r="P57" i="64"/>
  <c r="S57" i="66"/>
  <c r="G57" i="66"/>
  <c r="H57" i="66"/>
  <c r="N110" i="67"/>
  <c r="S57" i="67"/>
  <c r="R52" i="60"/>
  <c r="R52" i="65"/>
  <c r="P57" i="66"/>
  <c r="S52" i="66"/>
  <c r="T26" i="66"/>
  <c r="R52" i="66"/>
  <c r="R52" i="67"/>
  <c r="O68" i="64"/>
  <c r="P110" i="66"/>
  <c r="T51" i="66"/>
  <c r="M105" i="59"/>
  <c r="P52" i="61"/>
  <c r="AJ78" i="62"/>
  <c r="AJ80" i="62" s="1"/>
  <c r="K57" i="63"/>
  <c r="AI78" i="63"/>
  <c r="AI81" i="63" s="1"/>
  <c r="U23" i="64"/>
  <c r="J57" i="64"/>
  <c r="AK78" i="64"/>
  <c r="AK80" i="64" s="1"/>
  <c r="AH105" i="65"/>
  <c r="U11" i="65"/>
  <c r="Q52" i="66"/>
  <c r="N57" i="67"/>
  <c r="P78" i="64"/>
  <c r="P79" i="64" s="1"/>
  <c r="AG105" i="65"/>
  <c r="R78" i="66"/>
  <c r="R79" i="66" s="1"/>
  <c r="AK105" i="67"/>
  <c r="N68" i="64"/>
  <c r="L110" i="60"/>
  <c r="U29" i="63"/>
  <c r="P52" i="63"/>
  <c r="O52" i="63"/>
  <c r="M57" i="63"/>
  <c r="U56" i="63"/>
  <c r="N52" i="64"/>
  <c r="U55" i="64"/>
  <c r="K57" i="64"/>
  <c r="AJ78" i="67"/>
  <c r="AJ81" i="67" s="1"/>
  <c r="N78" i="67"/>
  <c r="N79" i="67" s="1"/>
  <c r="AF78" i="67"/>
  <c r="AF81" i="67" s="1"/>
  <c r="P105" i="66"/>
  <c r="T50" i="66"/>
  <c r="AJ105" i="59"/>
  <c r="AK78" i="61"/>
  <c r="AK81" i="61" s="1"/>
  <c r="L57" i="62"/>
  <c r="K52" i="60"/>
  <c r="H57" i="60"/>
  <c r="S52" i="61"/>
  <c r="AM77" i="61"/>
  <c r="U14" i="62"/>
  <c r="AE110" i="63"/>
  <c r="O52" i="64"/>
  <c r="M57" i="64"/>
  <c r="AD105" i="65"/>
  <c r="L78" i="65"/>
  <c r="L79" i="65" s="1"/>
  <c r="P78" i="66"/>
  <c r="P79" i="66" s="1"/>
  <c r="T11" i="66"/>
  <c r="K57" i="67"/>
  <c r="N52" i="67"/>
  <c r="G57" i="63"/>
  <c r="M52" i="59"/>
  <c r="R105" i="61"/>
  <c r="H52" i="62"/>
  <c r="R52" i="63"/>
  <c r="O57" i="63"/>
  <c r="P52" i="64"/>
  <c r="N57" i="64"/>
  <c r="K52" i="65"/>
  <c r="M52" i="66"/>
  <c r="O105" i="67"/>
  <c r="AD78" i="67"/>
  <c r="AD80" i="67" s="1"/>
  <c r="Q52" i="59"/>
  <c r="AJ78" i="59"/>
  <c r="AJ80" i="59" s="1"/>
  <c r="S57" i="60"/>
  <c r="AJ78" i="60"/>
  <c r="AJ81" i="60" s="1"/>
  <c r="AE108" i="60"/>
  <c r="AE110" i="60" s="1"/>
  <c r="O34" i="61"/>
  <c r="O48" i="61" s="1"/>
  <c r="AM67" i="61"/>
  <c r="R78" i="61"/>
  <c r="R79" i="61" s="1"/>
  <c r="T17" i="62"/>
  <c r="R57" i="62"/>
  <c r="H34" i="62"/>
  <c r="H48" i="62" s="1"/>
  <c r="AL26" i="62"/>
  <c r="L78" i="62"/>
  <c r="L81" i="62" s="1"/>
  <c r="AH78" i="62"/>
  <c r="AH81" i="62" s="1"/>
  <c r="Q52" i="63"/>
  <c r="S78" i="63"/>
  <c r="S79" i="63" s="1"/>
  <c r="AG108" i="63"/>
  <c r="AG110" i="63" s="1"/>
  <c r="AL11" i="64"/>
  <c r="AM23" i="64"/>
  <c r="AL17" i="66"/>
  <c r="I57" i="67"/>
  <c r="U23" i="67"/>
  <c r="H34" i="67"/>
  <c r="H48" i="67" s="1"/>
  <c r="S52" i="63"/>
  <c r="AE110" i="64"/>
  <c r="M52" i="65"/>
  <c r="I57" i="66"/>
  <c r="K34" i="66"/>
  <c r="K48" i="66" s="1"/>
  <c r="AL23" i="67"/>
  <c r="K34" i="67"/>
  <c r="K48" i="67" s="1"/>
  <c r="AM14" i="65"/>
  <c r="U51" i="66"/>
  <c r="R57" i="67"/>
  <c r="U32" i="67"/>
  <c r="J34" i="67"/>
  <c r="J48" i="67" s="1"/>
  <c r="M78" i="59"/>
  <c r="M79" i="59" s="1"/>
  <c r="M78" i="60"/>
  <c r="M79" i="60" s="1"/>
  <c r="AK78" i="60"/>
  <c r="AK80" i="60" s="1"/>
  <c r="J34" i="62"/>
  <c r="J48" i="62" s="1"/>
  <c r="M78" i="62"/>
  <c r="M79" i="62" s="1"/>
  <c r="U20" i="61"/>
  <c r="R105" i="66"/>
  <c r="O52" i="66"/>
  <c r="T56" i="67"/>
  <c r="O78" i="62"/>
  <c r="O79" i="62" s="1"/>
  <c r="AM20" i="63"/>
  <c r="S110" i="61"/>
  <c r="K34" i="63"/>
  <c r="K48" i="63" s="1"/>
  <c r="N110" i="59"/>
  <c r="AJ110" i="59"/>
  <c r="L34" i="60"/>
  <c r="L48" i="60" s="1"/>
  <c r="U56" i="60"/>
  <c r="AG78" i="61"/>
  <c r="AG81" i="61" s="1"/>
  <c r="Q78" i="62"/>
  <c r="Q79" i="62" s="1"/>
  <c r="AJ110" i="62"/>
  <c r="Q108" i="62"/>
  <c r="Q110" i="62" s="1"/>
  <c r="L78" i="63"/>
  <c r="L81" i="63" s="1"/>
  <c r="AH80" i="63"/>
  <c r="Q105" i="63"/>
  <c r="U11" i="64"/>
  <c r="U46" i="64"/>
  <c r="Q52" i="64"/>
  <c r="N78" i="64"/>
  <c r="N79" i="64" s="1"/>
  <c r="AJ78" i="64"/>
  <c r="AJ81" i="64" s="1"/>
  <c r="Q78" i="65"/>
  <c r="Q79" i="65" s="1"/>
  <c r="S57" i="65"/>
  <c r="Q57" i="67"/>
  <c r="H52" i="67"/>
  <c r="AI78" i="59"/>
  <c r="AI81" i="59" s="1"/>
  <c r="R78" i="63"/>
  <c r="R79" i="63" s="1"/>
  <c r="AG78" i="65"/>
  <c r="AG80" i="65" s="1"/>
  <c r="AF110" i="62"/>
  <c r="AF78" i="66"/>
  <c r="AF81" i="66" s="1"/>
  <c r="AG78" i="64"/>
  <c r="AG81" i="64" s="1"/>
  <c r="Q108" i="65"/>
  <c r="Q110" i="65" s="1"/>
  <c r="H57" i="67"/>
  <c r="T29" i="67"/>
  <c r="P110" i="67"/>
  <c r="U17" i="67"/>
  <c r="L110" i="59"/>
  <c r="AI110" i="59"/>
  <c r="AK110" i="59"/>
  <c r="U23" i="60"/>
  <c r="AH78" i="61"/>
  <c r="AH80" i="61" s="1"/>
  <c r="P78" i="61"/>
  <c r="P79" i="61" s="1"/>
  <c r="AE110" i="61"/>
  <c r="AK108" i="62"/>
  <c r="AK110" i="62" s="1"/>
  <c r="T29" i="63"/>
  <c r="T40" i="63"/>
  <c r="K52" i="63"/>
  <c r="M78" i="63"/>
  <c r="M79" i="63" s="1"/>
  <c r="AE105" i="63"/>
  <c r="O78" i="64"/>
  <c r="O79" i="64" s="1"/>
  <c r="S78" i="64"/>
  <c r="S79" i="64" s="1"/>
  <c r="AH110" i="65"/>
  <c r="U104" i="65"/>
  <c r="AH108" i="66"/>
  <c r="AH110" i="66" s="1"/>
  <c r="Q78" i="66"/>
  <c r="Q79" i="66" s="1"/>
  <c r="Q57" i="66"/>
  <c r="R57" i="66"/>
  <c r="J52" i="66"/>
  <c r="R110" i="66"/>
  <c r="AH108" i="67"/>
  <c r="AH110" i="67" s="1"/>
  <c r="O78" i="67"/>
  <c r="O79" i="67" s="1"/>
  <c r="AI78" i="67"/>
  <c r="AI80" i="67" s="1"/>
  <c r="AI78" i="60"/>
  <c r="AI81" i="60" s="1"/>
  <c r="S110" i="64"/>
  <c r="AE78" i="65"/>
  <c r="AE81" i="65" s="1"/>
  <c r="AD105" i="66"/>
  <c r="R78" i="67"/>
  <c r="R79" i="67" s="1"/>
  <c r="Q78" i="67"/>
  <c r="Q79" i="67" s="1"/>
  <c r="AH110" i="59"/>
  <c r="Q78" i="60"/>
  <c r="Q79" i="60" s="1"/>
  <c r="G52" i="63"/>
  <c r="K57" i="61"/>
  <c r="O105" i="63"/>
  <c r="H34" i="59"/>
  <c r="H48" i="59" s="1"/>
  <c r="AL11" i="59"/>
  <c r="L52" i="59"/>
  <c r="P110" i="59"/>
  <c r="L105" i="59"/>
  <c r="O57" i="60"/>
  <c r="Q52" i="61"/>
  <c r="M78" i="61"/>
  <c r="M79" i="61" s="1"/>
  <c r="AI78" i="61"/>
  <c r="AI81" i="61" s="1"/>
  <c r="S34" i="62"/>
  <c r="S48" i="62" s="1"/>
  <c r="M52" i="62"/>
  <c r="M105" i="62"/>
  <c r="AL11" i="63"/>
  <c r="U23" i="63"/>
  <c r="AJ78" i="63"/>
  <c r="AJ81" i="63" s="1"/>
  <c r="O34" i="64"/>
  <c r="O48" i="64" s="1"/>
  <c r="N34" i="64"/>
  <c r="N48" i="64" s="1"/>
  <c r="H52" i="64"/>
  <c r="R57" i="64"/>
  <c r="M68" i="64"/>
  <c r="P81" i="64"/>
  <c r="AD78" i="64"/>
  <c r="AD81" i="64" s="1"/>
  <c r="S78" i="65"/>
  <c r="S79" i="65" s="1"/>
  <c r="U17" i="65"/>
  <c r="Q34" i="65"/>
  <c r="S34" i="65"/>
  <c r="S48" i="65" s="1"/>
  <c r="U23" i="66"/>
  <c r="AF108" i="67"/>
  <c r="AF110" i="67" s="1"/>
  <c r="P78" i="67"/>
  <c r="P79" i="67" s="1"/>
  <c r="L81" i="67"/>
  <c r="T46" i="67"/>
  <c r="AD78" i="62"/>
  <c r="AD81" i="62" s="1"/>
  <c r="T20" i="63"/>
  <c r="AK78" i="63"/>
  <c r="AK80" i="63" s="1"/>
  <c r="Q78" i="64"/>
  <c r="Q79" i="64" s="1"/>
  <c r="R78" i="65"/>
  <c r="R79" i="65" s="1"/>
  <c r="AE108" i="67"/>
  <c r="AE110" i="67" s="1"/>
  <c r="H34" i="60"/>
  <c r="H48" i="60" s="1"/>
  <c r="N34" i="61"/>
  <c r="N48" i="61" s="1"/>
  <c r="AJ78" i="61"/>
  <c r="AJ81" i="61" s="1"/>
  <c r="AM67" i="64"/>
  <c r="R78" i="64"/>
  <c r="R79" i="64" s="1"/>
  <c r="AK108" i="65"/>
  <c r="AK110" i="65" s="1"/>
  <c r="H52" i="65"/>
  <c r="AL17" i="65"/>
  <c r="AJ81" i="66"/>
  <c r="AJ80" i="66"/>
  <c r="P52" i="67"/>
  <c r="Q78" i="61"/>
  <c r="Q79" i="61" s="1"/>
  <c r="AG78" i="62"/>
  <c r="AG81" i="62" s="1"/>
  <c r="O78" i="60"/>
  <c r="O79" i="60" s="1"/>
  <c r="T17" i="66"/>
  <c r="P105" i="60"/>
  <c r="N78" i="61"/>
  <c r="N79" i="61" s="1"/>
  <c r="AG78" i="59"/>
  <c r="AG80" i="59" s="1"/>
  <c r="T51" i="60"/>
  <c r="AG78" i="60"/>
  <c r="AG80" i="60" s="1"/>
  <c r="Q110" i="60"/>
  <c r="AM23" i="61"/>
  <c r="O78" i="61"/>
  <c r="O79" i="61" s="1"/>
  <c r="S78" i="61"/>
  <c r="S79" i="61" s="1"/>
  <c r="U55" i="62"/>
  <c r="AE78" i="62"/>
  <c r="AE81" i="62" s="1"/>
  <c r="AI78" i="62"/>
  <c r="AI81" i="62" s="1"/>
  <c r="H57" i="63"/>
  <c r="P78" i="63"/>
  <c r="P79" i="63" s="1"/>
  <c r="L78" i="59"/>
  <c r="L80" i="59" s="1"/>
  <c r="L81" i="59"/>
  <c r="AH78" i="59"/>
  <c r="AH81" i="59" s="1"/>
  <c r="O78" i="59"/>
  <c r="O79" i="59" s="1"/>
  <c r="U29" i="60"/>
  <c r="J52" i="60"/>
  <c r="L78" i="60"/>
  <c r="L81" i="60" s="1"/>
  <c r="AH81" i="60"/>
  <c r="AH80" i="60"/>
  <c r="N78" i="60"/>
  <c r="N79" i="60" s="1"/>
  <c r="R110" i="60"/>
  <c r="G52" i="61"/>
  <c r="AD78" i="61"/>
  <c r="AD81" i="61" s="1"/>
  <c r="I34" i="62"/>
  <c r="I48" i="62" s="1"/>
  <c r="AF78" i="62"/>
  <c r="AF81" i="62" s="1"/>
  <c r="I57" i="63"/>
  <c r="Q81" i="63"/>
  <c r="Q80" i="63"/>
  <c r="U17" i="64"/>
  <c r="U26" i="64"/>
  <c r="I57" i="64"/>
  <c r="R105" i="64"/>
  <c r="AI108" i="65"/>
  <c r="AI110" i="65" s="1"/>
  <c r="AD78" i="65"/>
  <c r="AD81" i="65" s="1"/>
  <c r="U20" i="65"/>
  <c r="AK78" i="66"/>
  <c r="AK80" i="66" s="1"/>
  <c r="AI78" i="66"/>
  <c r="AI81" i="66" s="1"/>
  <c r="G52" i="66"/>
  <c r="O110" i="67"/>
  <c r="AE78" i="67"/>
  <c r="AE81" i="67" s="1"/>
  <c r="U51" i="67"/>
  <c r="U50" i="67"/>
  <c r="P52" i="59"/>
  <c r="T51" i="61"/>
  <c r="S57" i="62"/>
  <c r="U56" i="62"/>
  <c r="S110" i="63"/>
  <c r="R105" i="63"/>
  <c r="J34" i="64"/>
  <c r="J48" i="64" s="1"/>
  <c r="T51" i="64"/>
  <c r="P68" i="64"/>
  <c r="Q52" i="65"/>
  <c r="U40" i="65"/>
  <c r="T26" i="65"/>
  <c r="U74" i="66"/>
  <c r="O57" i="66"/>
  <c r="AG78" i="67"/>
  <c r="AG81" i="67" s="1"/>
  <c r="AK110" i="67"/>
  <c r="Q34" i="67"/>
  <c r="Q48" i="67" s="1"/>
  <c r="Q58" i="67" s="1"/>
  <c r="U20" i="59"/>
  <c r="AL26" i="59"/>
  <c r="I34" i="61"/>
  <c r="I48" i="61" s="1"/>
  <c r="P34" i="59"/>
  <c r="P48" i="59" s="1"/>
  <c r="H57" i="59"/>
  <c r="U104" i="59"/>
  <c r="S34" i="60"/>
  <c r="S48" i="60" s="1"/>
  <c r="T29" i="60"/>
  <c r="S78" i="60"/>
  <c r="S79" i="60" s="1"/>
  <c r="S110" i="60"/>
  <c r="R105" i="60"/>
  <c r="AM17" i="61"/>
  <c r="T20" i="61"/>
  <c r="AL17" i="62"/>
  <c r="AL23" i="62"/>
  <c r="U40" i="62"/>
  <c r="U51" i="62"/>
  <c r="T55" i="62"/>
  <c r="M110" i="62"/>
  <c r="AH110" i="62"/>
  <c r="AJ105" i="62"/>
  <c r="U46" i="63"/>
  <c r="U77" i="63"/>
  <c r="S105" i="63"/>
  <c r="AM17" i="64"/>
  <c r="T20" i="64"/>
  <c r="U20" i="64"/>
  <c r="Q68" i="64"/>
  <c r="AG110" i="64"/>
  <c r="L108" i="65"/>
  <c r="L110" i="65" s="1"/>
  <c r="AM104" i="65"/>
  <c r="I57" i="65"/>
  <c r="AL26" i="65"/>
  <c r="P34" i="65"/>
  <c r="P48" i="65" s="1"/>
  <c r="AK108" i="66"/>
  <c r="AK110" i="66" s="1"/>
  <c r="N57" i="66"/>
  <c r="U46" i="66"/>
  <c r="P34" i="66"/>
  <c r="P48" i="66" s="1"/>
  <c r="P58" i="66" s="1"/>
  <c r="T23" i="67"/>
  <c r="AJ110" i="67"/>
  <c r="AL17" i="67"/>
  <c r="P34" i="67"/>
  <c r="P48" i="67" s="1"/>
  <c r="R110" i="63"/>
  <c r="AL17" i="59"/>
  <c r="M110" i="59"/>
  <c r="AL23" i="59"/>
  <c r="O105" i="59"/>
  <c r="G34" i="60"/>
  <c r="G48" i="60" s="1"/>
  <c r="Q34" i="59"/>
  <c r="Q48" i="59" s="1"/>
  <c r="U32" i="59"/>
  <c r="G52" i="59"/>
  <c r="S52" i="59"/>
  <c r="P105" i="59"/>
  <c r="AD78" i="60"/>
  <c r="AD80" i="60" s="1"/>
  <c r="U77" i="60"/>
  <c r="S105" i="60"/>
  <c r="T40" i="61"/>
  <c r="K52" i="61"/>
  <c r="J52" i="61"/>
  <c r="O57" i="61"/>
  <c r="U77" i="61"/>
  <c r="U32" i="62"/>
  <c r="U74" i="62"/>
  <c r="U77" i="62"/>
  <c r="N78" i="62"/>
  <c r="N79" i="62" s="1"/>
  <c r="N110" i="62"/>
  <c r="AI110" i="62"/>
  <c r="M52" i="63"/>
  <c r="AM20" i="64"/>
  <c r="T40" i="64"/>
  <c r="K52" i="64"/>
  <c r="J52" i="64"/>
  <c r="O57" i="64"/>
  <c r="R68" i="64"/>
  <c r="AM74" i="64"/>
  <c r="U77" i="64"/>
  <c r="AJ108" i="65"/>
  <c r="AJ110" i="65" s="1"/>
  <c r="T56" i="65"/>
  <c r="O52" i="65"/>
  <c r="T17" i="65"/>
  <c r="O34" i="65"/>
  <c r="O48" i="65" s="1"/>
  <c r="O58" i="65" s="1"/>
  <c r="AI108" i="66"/>
  <c r="AI110" i="66" s="1"/>
  <c r="T20" i="66"/>
  <c r="O57" i="67"/>
  <c r="M52" i="67"/>
  <c r="T32" i="67"/>
  <c r="AL26" i="67"/>
  <c r="AI110" i="67"/>
  <c r="S57" i="59"/>
  <c r="J34" i="59"/>
  <c r="J48" i="59" s="1"/>
  <c r="Q78" i="59"/>
  <c r="Q79" i="59" s="1"/>
  <c r="S108" i="59"/>
  <c r="S110" i="59" s="1"/>
  <c r="AD78" i="59"/>
  <c r="AD81" i="59" s="1"/>
  <c r="AM14" i="60"/>
  <c r="T20" i="60"/>
  <c r="U26" i="60"/>
  <c r="J34" i="60"/>
  <c r="J48" i="60" s="1"/>
  <c r="U17" i="61"/>
  <c r="AE78" i="61"/>
  <c r="AE81" i="61" s="1"/>
  <c r="M108" i="61"/>
  <c r="M110" i="61" s="1"/>
  <c r="T46" i="62"/>
  <c r="T56" i="62"/>
  <c r="AK78" i="62"/>
  <c r="AK80" i="62" s="1"/>
  <c r="O110" i="62"/>
  <c r="AM23" i="63"/>
  <c r="U26" i="63"/>
  <c r="T55" i="63"/>
  <c r="U50" i="64"/>
  <c r="S68" i="64"/>
  <c r="AE78" i="64"/>
  <c r="AE81" i="64" s="1"/>
  <c r="O78" i="65"/>
  <c r="O79" i="65" s="1"/>
  <c r="T32" i="65"/>
  <c r="U29" i="65"/>
  <c r="AE110" i="65"/>
  <c r="T40" i="66"/>
  <c r="AM77" i="67"/>
  <c r="O52" i="67"/>
  <c r="T26" i="67"/>
  <c r="H34" i="65"/>
  <c r="H48" i="65" s="1"/>
  <c r="H58" i="65" s="1"/>
  <c r="O57" i="59"/>
  <c r="U29" i="59"/>
  <c r="U67" i="59"/>
  <c r="N105" i="59"/>
  <c r="Q105" i="60"/>
  <c r="T51" i="59"/>
  <c r="T11" i="59"/>
  <c r="U17" i="59"/>
  <c r="U26" i="59"/>
  <c r="AM26" i="59"/>
  <c r="T29" i="59"/>
  <c r="I52" i="59"/>
  <c r="AH105" i="59"/>
  <c r="AK105" i="60"/>
  <c r="AM14" i="61"/>
  <c r="M52" i="61"/>
  <c r="U51" i="61"/>
  <c r="Q57" i="61"/>
  <c r="AF78" i="61"/>
  <c r="AF80" i="61" s="1"/>
  <c r="AF108" i="61"/>
  <c r="AF110" i="61" s="1"/>
  <c r="T11" i="62"/>
  <c r="T29" i="62"/>
  <c r="R52" i="62"/>
  <c r="P78" i="62"/>
  <c r="P79" i="62" s="1"/>
  <c r="AM77" i="62"/>
  <c r="U11" i="63"/>
  <c r="AM11" i="63"/>
  <c r="U14" i="63"/>
  <c r="T17" i="63"/>
  <c r="T26" i="63"/>
  <c r="T32" i="63"/>
  <c r="T56" i="63"/>
  <c r="AG78" i="63"/>
  <c r="AG80" i="63" s="1"/>
  <c r="AK105" i="63"/>
  <c r="M52" i="64"/>
  <c r="U51" i="64"/>
  <c r="Q57" i="64"/>
  <c r="AF78" i="64"/>
  <c r="AF81" i="64" s="1"/>
  <c r="M108" i="64"/>
  <c r="M110" i="64" s="1"/>
  <c r="AJ78" i="65"/>
  <c r="AJ81" i="65" s="1"/>
  <c r="AF78" i="65"/>
  <c r="AF81" i="65" s="1"/>
  <c r="R57" i="65"/>
  <c r="T40" i="65"/>
  <c r="T20" i="65"/>
  <c r="AG108" i="66"/>
  <c r="AG110" i="66" s="1"/>
  <c r="S105" i="66"/>
  <c r="U17" i="66"/>
  <c r="AL11" i="66"/>
  <c r="M105" i="67"/>
  <c r="U77" i="67"/>
  <c r="AM74" i="67"/>
  <c r="M57" i="67"/>
  <c r="K52" i="67"/>
  <c r="T40" i="67"/>
  <c r="T17" i="67"/>
  <c r="U14" i="67"/>
  <c r="R34" i="59"/>
  <c r="R48" i="59" s="1"/>
  <c r="M57" i="59"/>
  <c r="AM17" i="59"/>
  <c r="J52" i="59"/>
  <c r="AI105" i="59"/>
  <c r="AM23" i="60"/>
  <c r="AM67" i="60"/>
  <c r="T17" i="61"/>
  <c r="U29" i="61"/>
  <c r="T32" i="61"/>
  <c r="N52" i="61"/>
  <c r="R57" i="61"/>
  <c r="AH110" i="61"/>
  <c r="H57" i="62"/>
  <c r="AM17" i="62"/>
  <c r="G52" i="62"/>
  <c r="S52" i="62"/>
  <c r="L105" i="62"/>
  <c r="AL17" i="63"/>
  <c r="AL26" i="63"/>
  <c r="AM14" i="64"/>
  <c r="T17" i="64"/>
  <c r="T26" i="64"/>
  <c r="T32" i="64"/>
  <c r="AF108" i="64"/>
  <c r="AF110" i="64" s="1"/>
  <c r="AM67" i="65"/>
  <c r="N34" i="65"/>
  <c r="N48" i="65" s="1"/>
  <c r="AF108" i="66"/>
  <c r="AF110" i="66" s="1"/>
  <c r="AM67" i="66"/>
  <c r="J52" i="67"/>
  <c r="I57" i="59"/>
  <c r="AM23" i="59"/>
  <c r="U56" i="59"/>
  <c r="AL17" i="61"/>
  <c r="T26" i="61"/>
  <c r="U26" i="61"/>
  <c r="M34" i="61"/>
  <c r="M48" i="61" s="1"/>
  <c r="O52" i="61"/>
  <c r="T55" i="61"/>
  <c r="I57" i="62"/>
  <c r="AL11" i="62"/>
  <c r="AM23" i="62"/>
  <c r="T51" i="62"/>
  <c r="AM67" i="62"/>
  <c r="T23" i="63"/>
  <c r="AL17" i="64"/>
  <c r="M34" i="64"/>
  <c r="M48" i="64" s="1"/>
  <c r="T55" i="64"/>
  <c r="P110" i="64"/>
  <c r="AH110" i="64"/>
  <c r="P57" i="65"/>
  <c r="T29" i="65"/>
  <c r="AM23" i="65"/>
  <c r="U67" i="66"/>
  <c r="AM20" i="66"/>
  <c r="I52" i="67"/>
  <c r="U46" i="67"/>
  <c r="AM14" i="59"/>
  <c r="T40" i="59"/>
  <c r="U77" i="59"/>
  <c r="AK105" i="59"/>
  <c r="AM11" i="60"/>
  <c r="U14" i="60"/>
  <c r="T17" i="60"/>
  <c r="T26" i="60"/>
  <c r="AL26" i="60"/>
  <c r="AL26" i="61"/>
  <c r="U46" i="61"/>
  <c r="T56" i="61"/>
  <c r="S105" i="61"/>
  <c r="J57" i="62"/>
  <c r="AM14" i="62"/>
  <c r="O57" i="62"/>
  <c r="T20" i="62"/>
  <c r="P57" i="62"/>
  <c r="U20" i="63"/>
  <c r="AL23" i="63"/>
  <c r="T46" i="63"/>
  <c r="K58" i="63"/>
  <c r="Q34" i="64"/>
  <c r="AL26" i="64"/>
  <c r="T56" i="64"/>
  <c r="M78" i="64"/>
  <c r="M79" i="64" s="1"/>
  <c r="AI78" i="64"/>
  <c r="AI81" i="64" s="1"/>
  <c r="S105" i="64"/>
  <c r="U67" i="65"/>
  <c r="AL23" i="66"/>
  <c r="U20" i="66"/>
  <c r="R34" i="66"/>
  <c r="R48" i="66" s="1"/>
  <c r="T55" i="59"/>
  <c r="U55" i="59"/>
  <c r="AL17" i="60"/>
  <c r="AM20" i="60"/>
  <c r="T46" i="60"/>
  <c r="I57" i="60"/>
  <c r="G57" i="61"/>
  <c r="R110" i="61"/>
  <c r="K57" i="62"/>
  <c r="U23" i="62"/>
  <c r="U46" i="62"/>
  <c r="J52" i="62"/>
  <c r="J53" i="62" s="1"/>
  <c r="U104" i="62"/>
  <c r="S108" i="62"/>
  <c r="S110" i="62" s="1"/>
  <c r="J34" i="63"/>
  <c r="J48" i="63" s="1"/>
  <c r="O110" i="63"/>
  <c r="AK110" i="63"/>
  <c r="P34" i="64"/>
  <c r="P48" i="64" s="1"/>
  <c r="P58" i="64" s="1"/>
  <c r="AL23" i="64"/>
  <c r="G57" i="64"/>
  <c r="R110" i="64"/>
  <c r="S108" i="65"/>
  <c r="S110" i="65" s="1"/>
  <c r="M57" i="65"/>
  <c r="AM26" i="65"/>
  <c r="O78" i="66"/>
  <c r="O79" i="66" s="1"/>
  <c r="AG78" i="66"/>
  <c r="AG80" i="66" s="1"/>
  <c r="L78" i="66"/>
  <c r="L79" i="66" s="1"/>
  <c r="T55" i="66"/>
  <c r="P52" i="66"/>
  <c r="AL26" i="66"/>
  <c r="AM23" i="66"/>
  <c r="T20" i="67"/>
  <c r="U74" i="59"/>
  <c r="AL23" i="60"/>
  <c r="K34" i="60"/>
  <c r="K48" i="60" s="1"/>
  <c r="O110" i="60"/>
  <c r="AK110" i="60"/>
  <c r="T46" i="61"/>
  <c r="AE105" i="61"/>
  <c r="AM20" i="62"/>
  <c r="T40" i="62"/>
  <c r="U32" i="63"/>
  <c r="AM77" i="63"/>
  <c r="P110" i="63"/>
  <c r="U40" i="64"/>
  <c r="T46" i="64"/>
  <c r="AE105" i="64"/>
  <c r="J34" i="65"/>
  <c r="J48" i="65" s="1"/>
  <c r="J58" i="65" s="1"/>
  <c r="N34" i="66"/>
  <c r="U56" i="67"/>
  <c r="T56" i="59"/>
  <c r="AM11" i="59"/>
  <c r="Q57" i="59"/>
  <c r="T26" i="59"/>
  <c r="T32" i="59"/>
  <c r="U51" i="59"/>
  <c r="G52" i="60"/>
  <c r="S52" i="60"/>
  <c r="P110" i="60"/>
  <c r="O105" i="60"/>
  <c r="AF110" i="60"/>
  <c r="K34" i="61"/>
  <c r="K48" i="61" s="1"/>
  <c r="T50" i="61"/>
  <c r="AM11" i="62"/>
  <c r="T26" i="62"/>
  <c r="T32" i="62"/>
  <c r="G34" i="62"/>
  <c r="G48" i="62" s="1"/>
  <c r="AM26" i="63"/>
  <c r="I52" i="63"/>
  <c r="N57" i="63"/>
  <c r="Q110" i="63"/>
  <c r="P105" i="63"/>
  <c r="H34" i="64"/>
  <c r="H48" i="64" s="1"/>
  <c r="T50" i="64"/>
  <c r="O108" i="65"/>
  <c r="O110" i="65" s="1"/>
  <c r="S52" i="65"/>
  <c r="T46" i="65"/>
  <c r="T23" i="65"/>
  <c r="AL11" i="65"/>
  <c r="I34" i="65"/>
  <c r="I48" i="65" s="1"/>
  <c r="AE78" i="66"/>
  <c r="AE80" i="66" s="1"/>
  <c r="N52" i="66"/>
  <c r="T32" i="66"/>
  <c r="L34" i="66"/>
  <c r="L48" i="66" s="1"/>
  <c r="U26" i="66"/>
  <c r="M34" i="66"/>
  <c r="M48" i="66" s="1"/>
  <c r="AJ105" i="67"/>
  <c r="M34" i="67"/>
  <c r="M48" i="67" s="1"/>
  <c r="U29" i="67"/>
  <c r="AM17" i="67"/>
  <c r="T11" i="67"/>
  <c r="Q48" i="65"/>
  <c r="AI78" i="65"/>
  <c r="AI81" i="65" s="1"/>
  <c r="M78" i="65"/>
  <c r="M79" i="65" s="1"/>
  <c r="G57" i="65"/>
  <c r="T55" i="65"/>
  <c r="J34" i="66"/>
  <c r="J48" i="66" s="1"/>
  <c r="J58" i="66" s="1"/>
  <c r="AD110" i="65"/>
  <c r="U14" i="65"/>
  <c r="S34" i="67"/>
  <c r="S48" i="67" s="1"/>
  <c r="P108" i="65"/>
  <c r="P110" i="65" s="1"/>
  <c r="AH78" i="65"/>
  <c r="AH81" i="65" s="1"/>
  <c r="U74" i="65"/>
  <c r="T51" i="65"/>
  <c r="K34" i="65"/>
  <c r="K48" i="65" s="1"/>
  <c r="L105" i="66"/>
  <c r="U104" i="66"/>
  <c r="AH78" i="66"/>
  <c r="AH81" i="66" s="1"/>
  <c r="M78" i="66"/>
  <c r="M79" i="66" s="1"/>
  <c r="AM17" i="66"/>
  <c r="L105" i="67"/>
  <c r="U104" i="67"/>
  <c r="L108" i="67"/>
  <c r="T50" i="67"/>
  <c r="I34" i="67"/>
  <c r="I48" i="67" s="1"/>
  <c r="P52" i="65"/>
  <c r="U23" i="65"/>
  <c r="L34" i="65"/>
  <c r="L48" i="65" s="1"/>
  <c r="L58" i="65" s="1"/>
  <c r="AM11" i="65"/>
  <c r="T56" i="66"/>
  <c r="O34" i="66"/>
  <c r="L57" i="67"/>
  <c r="U55" i="67"/>
  <c r="U26" i="67"/>
  <c r="U11" i="67"/>
  <c r="U29" i="66"/>
  <c r="AM77" i="65"/>
  <c r="U26" i="65"/>
  <c r="AM17" i="65"/>
  <c r="N108" i="66"/>
  <c r="N110" i="66" s="1"/>
  <c r="Q108" i="66"/>
  <c r="Q110" i="66" s="1"/>
  <c r="Q105" i="66"/>
  <c r="L52" i="66"/>
  <c r="U50" i="66"/>
  <c r="U32" i="66"/>
  <c r="U14" i="66"/>
  <c r="AM11" i="66"/>
  <c r="U11" i="66"/>
  <c r="U74" i="67"/>
  <c r="AM67" i="67"/>
  <c r="G57" i="67"/>
  <c r="AM20" i="67"/>
  <c r="G34" i="66"/>
  <c r="G48" i="66" s="1"/>
  <c r="T50" i="65"/>
  <c r="G52" i="65"/>
  <c r="AM20" i="65"/>
  <c r="T11" i="65"/>
  <c r="M57" i="66"/>
  <c r="O34" i="67"/>
  <c r="O48" i="67" s="1"/>
  <c r="R105" i="65"/>
  <c r="R108" i="65"/>
  <c r="R110" i="65" s="1"/>
  <c r="U77" i="65"/>
  <c r="U77" i="66"/>
  <c r="AM74" i="66"/>
  <c r="AD78" i="66"/>
  <c r="AD81" i="66" s="1"/>
  <c r="U55" i="66"/>
  <c r="T29" i="66"/>
  <c r="Q34" i="66"/>
  <c r="Q48" i="66" s="1"/>
  <c r="AM104" i="67"/>
  <c r="AD105" i="67"/>
  <c r="U20" i="67"/>
  <c r="R34" i="67"/>
  <c r="R48" i="67" s="1"/>
  <c r="P78" i="65"/>
  <c r="P79" i="65" s="1"/>
  <c r="N52" i="65"/>
  <c r="AL23" i="65"/>
  <c r="M108" i="66"/>
  <c r="M110" i="66" s="1"/>
  <c r="AM104" i="66"/>
  <c r="AM77" i="66"/>
  <c r="K52" i="66"/>
  <c r="K53" i="66" s="1"/>
  <c r="U40" i="66"/>
  <c r="AM14" i="66"/>
  <c r="S78" i="67"/>
  <c r="S79" i="67" s="1"/>
  <c r="J57" i="67"/>
  <c r="U40" i="67"/>
  <c r="AM23" i="67"/>
  <c r="AL11" i="67"/>
  <c r="I34" i="66"/>
  <c r="I48" i="66" s="1"/>
  <c r="I58" i="66" s="1"/>
  <c r="T23" i="66"/>
  <c r="H34" i="66"/>
  <c r="H48" i="66" s="1"/>
  <c r="AG105" i="67"/>
  <c r="AG108" i="67"/>
  <c r="AG110" i="67" s="1"/>
  <c r="AM26" i="66"/>
  <c r="S34" i="66"/>
  <c r="S48" i="66" s="1"/>
  <c r="S58" i="66" s="1"/>
  <c r="U56" i="66"/>
  <c r="L57" i="66"/>
  <c r="AD110" i="67"/>
  <c r="L68" i="67"/>
  <c r="U67" i="67"/>
  <c r="AM74" i="65"/>
  <c r="U56" i="65"/>
  <c r="N57" i="65"/>
  <c r="U32" i="65"/>
  <c r="N34" i="67"/>
  <c r="K57" i="66"/>
  <c r="AM11" i="67"/>
  <c r="AK78" i="65"/>
  <c r="U51" i="65"/>
  <c r="G34" i="65"/>
  <c r="G48" i="65" s="1"/>
  <c r="L108" i="66"/>
  <c r="O105" i="66"/>
  <c r="O108" i="66"/>
  <c r="O110" i="66" s="1"/>
  <c r="T55" i="67"/>
  <c r="T51" i="67"/>
  <c r="AM26" i="67"/>
  <c r="AM14" i="67"/>
  <c r="R34" i="65"/>
  <c r="P53" i="67"/>
  <c r="N78" i="65"/>
  <c r="N79" i="65" s="1"/>
  <c r="U55" i="65"/>
  <c r="U50" i="65"/>
  <c r="M34" i="65"/>
  <c r="M48" i="65" s="1"/>
  <c r="AJ105" i="66"/>
  <c r="AJ108" i="66"/>
  <c r="AJ110" i="66" s="1"/>
  <c r="L52" i="65"/>
  <c r="AD110" i="66"/>
  <c r="L68" i="66"/>
  <c r="I52" i="66"/>
  <c r="L34" i="67"/>
  <c r="N105" i="67"/>
  <c r="G34" i="67"/>
  <c r="G48" i="67" s="1"/>
  <c r="AI105" i="67"/>
  <c r="M108" i="63"/>
  <c r="M110" i="63" s="1"/>
  <c r="M105" i="63"/>
  <c r="I34" i="64"/>
  <c r="I48" i="64" s="1"/>
  <c r="T23" i="64"/>
  <c r="AM26" i="64"/>
  <c r="U29" i="64"/>
  <c r="U104" i="63"/>
  <c r="L105" i="63"/>
  <c r="L110" i="62"/>
  <c r="T50" i="62"/>
  <c r="AK105" i="64"/>
  <c r="AK108" i="64"/>
  <c r="AK110" i="64" s="1"/>
  <c r="O34" i="62"/>
  <c r="O48" i="62" s="1"/>
  <c r="U20" i="62"/>
  <c r="T23" i="62"/>
  <c r="G57" i="62"/>
  <c r="U29" i="62"/>
  <c r="Q34" i="63"/>
  <c r="Q48" i="63" s="1"/>
  <c r="I34" i="63"/>
  <c r="I48" i="63" s="1"/>
  <c r="U51" i="63"/>
  <c r="J57" i="63"/>
  <c r="AD78" i="63"/>
  <c r="AD81" i="63" s="1"/>
  <c r="AM74" i="63"/>
  <c r="U14" i="64"/>
  <c r="AD110" i="62"/>
  <c r="N34" i="63"/>
  <c r="K34" i="64"/>
  <c r="K48" i="64" s="1"/>
  <c r="AJ108" i="64"/>
  <c r="AJ110" i="64" s="1"/>
  <c r="AJ105" i="64"/>
  <c r="Q34" i="62"/>
  <c r="Q48" i="62" s="1"/>
  <c r="O34" i="63"/>
  <c r="O105" i="64"/>
  <c r="O108" i="64"/>
  <c r="O110" i="64" s="1"/>
  <c r="P34" i="62"/>
  <c r="P48" i="62" s="1"/>
  <c r="L68" i="62"/>
  <c r="U67" i="62"/>
  <c r="AM104" i="63"/>
  <c r="G34" i="63"/>
  <c r="G48" i="63" s="1"/>
  <c r="S34" i="63"/>
  <c r="S48" i="63" s="1"/>
  <c r="AM17" i="63"/>
  <c r="L52" i="63"/>
  <c r="U50" i="63"/>
  <c r="U55" i="63"/>
  <c r="L57" i="63"/>
  <c r="AM67" i="63"/>
  <c r="AF78" i="63"/>
  <c r="AF81" i="63" s="1"/>
  <c r="AM11" i="64"/>
  <c r="AE105" i="62"/>
  <c r="AE108" i="62"/>
  <c r="AE110" i="62" s="1"/>
  <c r="AH105" i="63"/>
  <c r="AH108" i="63"/>
  <c r="AH110" i="63" s="1"/>
  <c r="L108" i="63"/>
  <c r="R78" i="62"/>
  <c r="R79" i="62" s="1"/>
  <c r="AH78" i="64"/>
  <c r="AH81" i="64" s="1"/>
  <c r="N34" i="62"/>
  <c r="N48" i="62" s="1"/>
  <c r="N57" i="62"/>
  <c r="U50" i="62"/>
  <c r="P34" i="63"/>
  <c r="P48" i="63" s="1"/>
  <c r="R34" i="63"/>
  <c r="R48" i="63" s="1"/>
  <c r="AE78" i="63"/>
  <c r="AE81" i="63" s="1"/>
  <c r="U32" i="64"/>
  <c r="AM77" i="64"/>
  <c r="U26" i="62"/>
  <c r="Q57" i="62"/>
  <c r="U17" i="63"/>
  <c r="L34" i="63"/>
  <c r="L48" i="63" s="1"/>
  <c r="U40" i="63"/>
  <c r="R34" i="64"/>
  <c r="AD110" i="64"/>
  <c r="T11" i="64"/>
  <c r="AM74" i="62"/>
  <c r="AM104" i="64"/>
  <c r="AI105" i="64"/>
  <c r="M34" i="63"/>
  <c r="L78" i="64"/>
  <c r="L81" i="64" s="1"/>
  <c r="M34" i="62"/>
  <c r="M48" i="62" s="1"/>
  <c r="M57" i="62"/>
  <c r="S78" i="62"/>
  <c r="S79" i="62" s="1"/>
  <c r="U56" i="64"/>
  <c r="L57" i="64"/>
  <c r="N108" i="64"/>
  <c r="N110" i="64" s="1"/>
  <c r="H34" i="63"/>
  <c r="H48" i="63" s="1"/>
  <c r="T51" i="63"/>
  <c r="U74" i="63"/>
  <c r="T29" i="64"/>
  <c r="AI108" i="64"/>
  <c r="AI110" i="64" s="1"/>
  <c r="R34" i="62"/>
  <c r="R48" i="62" s="1"/>
  <c r="U17" i="62"/>
  <c r="AM26" i="62"/>
  <c r="AM104" i="62"/>
  <c r="AD105" i="62"/>
  <c r="AM14" i="63"/>
  <c r="U67" i="63"/>
  <c r="G34" i="64"/>
  <c r="G48" i="64" s="1"/>
  <c r="S34" i="64"/>
  <c r="S48" i="64" s="1"/>
  <c r="T50" i="63"/>
  <c r="U74" i="64"/>
  <c r="R108" i="62"/>
  <c r="R110" i="62" s="1"/>
  <c r="AD108" i="63"/>
  <c r="L34" i="64"/>
  <c r="L48" i="64" s="1"/>
  <c r="L108" i="64"/>
  <c r="L34" i="62"/>
  <c r="AG108" i="62"/>
  <c r="AG110" i="62" s="1"/>
  <c r="L68" i="63"/>
  <c r="AJ108" i="63"/>
  <c r="AJ110" i="63" s="1"/>
  <c r="L52" i="64"/>
  <c r="K34" i="62"/>
  <c r="T11" i="63"/>
  <c r="N108" i="63"/>
  <c r="N110" i="63" s="1"/>
  <c r="U104" i="64"/>
  <c r="U67" i="64"/>
  <c r="AI108" i="63"/>
  <c r="AI110" i="63" s="1"/>
  <c r="Q108" i="64"/>
  <c r="Q110" i="64" s="1"/>
  <c r="U11" i="62"/>
  <c r="AF105" i="62"/>
  <c r="P105" i="64"/>
  <c r="U46" i="59"/>
  <c r="AM26" i="60"/>
  <c r="U32" i="60"/>
  <c r="U40" i="60"/>
  <c r="L52" i="60"/>
  <c r="U50" i="60"/>
  <c r="J57" i="60"/>
  <c r="U74" i="60"/>
  <c r="J34" i="61"/>
  <c r="J48" i="61" s="1"/>
  <c r="N57" i="61"/>
  <c r="AE105" i="59"/>
  <c r="AE108" i="59"/>
  <c r="AE110" i="59" s="1"/>
  <c r="AE78" i="60"/>
  <c r="AE81" i="60" s="1"/>
  <c r="P105" i="61"/>
  <c r="P108" i="61"/>
  <c r="P110" i="61" s="1"/>
  <c r="AM67" i="59"/>
  <c r="R78" i="59"/>
  <c r="R79" i="59" s="1"/>
  <c r="AM77" i="59"/>
  <c r="O34" i="60"/>
  <c r="U67" i="60"/>
  <c r="U14" i="61"/>
  <c r="L34" i="61"/>
  <c r="L48" i="61" s="1"/>
  <c r="AI108" i="61"/>
  <c r="AI110" i="61" s="1"/>
  <c r="AM74" i="59"/>
  <c r="AD105" i="60"/>
  <c r="AM104" i="60"/>
  <c r="AD108" i="60"/>
  <c r="S78" i="59"/>
  <c r="S79" i="59" s="1"/>
  <c r="P34" i="60"/>
  <c r="P48" i="60" s="1"/>
  <c r="P58" i="60" s="1"/>
  <c r="U20" i="60"/>
  <c r="T23" i="60"/>
  <c r="AM20" i="61"/>
  <c r="H52" i="61"/>
  <c r="AJ108" i="61"/>
  <c r="AJ110" i="61" s="1"/>
  <c r="AK78" i="59"/>
  <c r="U55" i="60"/>
  <c r="L57" i="60"/>
  <c r="J57" i="59"/>
  <c r="T20" i="59"/>
  <c r="M34" i="59"/>
  <c r="M48" i="59" s="1"/>
  <c r="U23" i="59"/>
  <c r="T46" i="59"/>
  <c r="O110" i="59"/>
  <c r="Q34" i="60"/>
  <c r="Q48" i="60" s="1"/>
  <c r="I34" i="60"/>
  <c r="I48" i="60" s="1"/>
  <c r="T32" i="60"/>
  <c r="T40" i="60"/>
  <c r="Q34" i="61"/>
  <c r="AM11" i="61"/>
  <c r="T29" i="61"/>
  <c r="U40" i="61"/>
  <c r="U50" i="61"/>
  <c r="AM74" i="61"/>
  <c r="T23" i="59"/>
  <c r="G57" i="59"/>
  <c r="AM104" i="59"/>
  <c r="AD105" i="59"/>
  <c r="U50" i="59"/>
  <c r="N78" i="59"/>
  <c r="N79" i="59" s="1"/>
  <c r="U14" i="59"/>
  <c r="M34" i="60"/>
  <c r="M48" i="60" s="1"/>
  <c r="M58" i="60" s="1"/>
  <c r="K57" i="59"/>
  <c r="K34" i="59"/>
  <c r="L57" i="59"/>
  <c r="N34" i="59"/>
  <c r="N48" i="59" s="1"/>
  <c r="N57" i="59"/>
  <c r="AM20" i="59"/>
  <c r="N52" i="59"/>
  <c r="P57" i="59"/>
  <c r="R34" i="60"/>
  <c r="R48" i="60" s="1"/>
  <c r="H52" i="60"/>
  <c r="T50" i="60"/>
  <c r="U104" i="60"/>
  <c r="L105" i="60"/>
  <c r="AH108" i="60"/>
  <c r="AH110" i="60" s="1"/>
  <c r="AH105" i="60"/>
  <c r="R34" i="61"/>
  <c r="U32" i="61"/>
  <c r="U56" i="61"/>
  <c r="L57" i="61"/>
  <c r="L78" i="61"/>
  <c r="L81" i="61" s="1"/>
  <c r="U74" i="61"/>
  <c r="AD108" i="59"/>
  <c r="N108" i="61"/>
  <c r="N110" i="61" s="1"/>
  <c r="O108" i="61"/>
  <c r="O110" i="61" s="1"/>
  <c r="AF78" i="60"/>
  <c r="AF81" i="60" s="1"/>
  <c r="N34" i="60"/>
  <c r="N48" i="60" s="1"/>
  <c r="U11" i="60"/>
  <c r="O34" i="59"/>
  <c r="O48" i="59" s="1"/>
  <c r="T17" i="59"/>
  <c r="AM17" i="60"/>
  <c r="U46" i="60"/>
  <c r="I52" i="60"/>
  <c r="T55" i="60"/>
  <c r="AM74" i="60"/>
  <c r="M105" i="60"/>
  <c r="M108" i="60"/>
  <c r="G34" i="61"/>
  <c r="G48" i="61" s="1"/>
  <c r="S34" i="61"/>
  <c r="S48" i="61" s="1"/>
  <c r="P34" i="61"/>
  <c r="P48" i="61" s="1"/>
  <c r="S34" i="59"/>
  <c r="S48" i="59" s="1"/>
  <c r="T50" i="59"/>
  <c r="AK108" i="61"/>
  <c r="AK110" i="61" s="1"/>
  <c r="AK105" i="61"/>
  <c r="P78" i="59"/>
  <c r="P79" i="59" s="1"/>
  <c r="R57" i="59"/>
  <c r="G34" i="59"/>
  <c r="G48" i="59" s="1"/>
  <c r="R105" i="59"/>
  <c r="R108" i="59"/>
  <c r="AL11" i="60"/>
  <c r="U17" i="60"/>
  <c r="T56" i="60"/>
  <c r="AM77" i="60"/>
  <c r="H34" i="61"/>
  <c r="H48" i="61" s="1"/>
  <c r="H58" i="61" s="1"/>
  <c r="T11" i="61"/>
  <c r="T23" i="61"/>
  <c r="AM26" i="61"/>
  <c r="U55" i="61"/>
  <c r="AD110" i="61"/>
  <c r="L108" i="61"/>
  <c r="AG108" i="61"/>
  <c r="AG110" i="61" s="1"/>
  <c r="AM104" i="61"/>
  <c r="AF108" i="59"/>
  <c r="AF110" i="59" s="1"/>
  <c r="AG108" i="59"/>
  <c r="AG110" i="59" s="1"/>
  <c r="L68" i="60"/>
  <c r="AJ108" i="60"/>
  <c r="AJ110" i="60" s="1"/>
  <c r="L52" i="61"/>
  <c r="AI108" i="60"/>
  <c r="AI110" i="60" s="1"/>
  <c r="Q108" i="61"/>
  <c r="Q110" i="61" s="1"/>
  <c r="U104" i="61"/>
  <c r="L34" i="59"/>
  <c r="U11" i="59"/>
  <c r="T11" i="60"/>
  <c r="N108" i="60"/>
  <c r="N110" i="60" s="1"/>
  <c r="U67" i="61"/>
  <c r="H78" i="101" l="1"/>
  <c r="G19" i="107" s="1"/>
  <c r="J19" i="107"/>
  <c r="H76" i="101"/>
  <c r="J23" i="107"/>
  <c r="H81" i="101"/>
  <c r="H86" i="101"/>
  <c r="H77" i="101"/>
  <c r="H82" i="101"/>
  <c r="H83" i="101"/>
  <c r="M80" i="67"/>
  <c r="K58" i="60"/>
  <c r="S58" i="63"/>
  <c r="T57" i="61"/>
  <c r="AI80" i="63"/>
  <c r="S58" i="61"/>
  <c r="S58" i="64"/>
  <c r="M58" i="66"/>
  <c r="J58" i="62"/>
  <c r="M58" i="64"/>
  <c r="N81" i="63"/>
  <c r="P80" i="60"/>
  <c r="J58" i="61"/>
  <c r="L79" i="59"/>
  <c r="S58" i="60"/>
  <c r="R58" i="63"/>
  <c r="P58" i="63"/>
  <c r="AF80" i="67"/>
  <c r="N80" i="63"/>
  <c r="AE80" i="59"/>
  <c r="P81" i="60"/>
  <c r="K53" i="63"/>
  <c r="N80" i="67"/>
  <c r="R58" i="60"/>
  <c r="G58" i="60"/>
  <c r="M81" i="67"/>
  <c r="R81" i="66"/>
  <c r="AJ80" i="67"/>
  <c r="AJ81" i="62"/>
  <c r="N80" i="66"/>
  <c r="N81" i="66"/>
  <c r="Q81" i="61"/>
  <c r="J58" i="64"/>
  <c r="P58" i="67"/>
  <c r="AH80" i="67"/>
  <c r="Q53" i="65"/>
  <c r="L79" i="63"/>
  <c r="I58" i="67"/>
  <c r="N58" i="64"/>
  <c r="K53" i="67"/>
  <c r="AI81" i="67"/>
  <c r="I58" i="61"/>
  <c r="N58" i="60"/>
  <c r="L79" i="60"/>
  <c r="J53" i="59"/>
  <c r="H58" i="60"/>
  <c r="O53" i="61"/>
  <c r="K58" i="67"/>
  <c r="I58" i="64"/>
  <c r="H58" i="63"/>
  <c r="J58" i="67"/>
  <c r="R58" i="67"/>
  <c r="H58" i="62"/>
  <c r="Q58" i="65"/>
  <c r="P58" i="62"/>
  <c r="P58" i="65"/>
  <c r="Q53" i="59"/>
  <c r="AM78" i="67"/>
  <c r="P58" i="61"/>
  <c r="R58" i="62"/>
  <c r="AF81" i="59"/>
  <c r="P80" i="66"/>
  <c r="S58" i="65"/>
  <c r="R81" i="60"/>
  <c r="K58" i="61"/>
  <c r="AK80" i="61"/>
  <c r="P81" i="66"/>
  <c r="O80" i="63"/>
  <c r="H58" i="66"/>
  <c r="H53" i="62"/>
  <c r="O81" i="63"/>
  <c r="O58" i="59"/>
  <c r="R80" i="60"/>
  <c r="H53" i="60"/>
  <c r="I58" i="59"/>
  <c r="S53" i="59"/>
  <c r="R81" i="63"/>
  <c r="P58" i="59"/>
  <c r="K58" i="64"/>
  <c r="AK81" i="64"/>
  <c r="AH81" i="61"/>
  <c r="R80" i="66"/>
  <c r="U78" i="63"/>
  <c r="H58" i="64"/>
  <c r="P80" i="64"/>
  <c r="AK81" i="67"/>
  <c r="U78" i="60"/>
  <c r="S81" i="61"/>
  <c r="AK81" i="63"/>
  <c r="R58" i="66"/>
  <c r="S80" i="66"/>
  <c r="N53" i="64"/>
  <c r="R53" i="66"/>
  <c r="S53" i="62"/>
  <c r="S81" i="66"/>
  <c r="L80" i="65"/>
  <c r="H53" i="67"/>
  <c r="R81" i="61"/>
  <c r="T52" i="62"/>
  <c r="S58" i="67"/>
  <c r="M53" i="64"/>
  <c r="J53" i="64"/>
  <c r="L81" i="65"/>
  <c r="M58" i="61"/>
  <c r="S58" i="59"/>
  <c r="Q58" i="60"/>
  <c r="K53" i="60"/>
  <c r="Q58" i="59"/>
  <c r="P53" i="66"/>
  <c r="S58" i="62"/>
  <c r="AG81" i="59"/>
  <c r="AD80" i="62"/>
  <c r="H58" i="67"/>
  <c r="N81" i="67"/>
  <c r="S80" i="63"/>
  <c r="M58" i="65"/>
  <c r="S53" i="65"/>
  <c r="M53" i="61"/>
  <c r="O53" i="64"/>
  <c r="T52" i="63"/>
  <c r="AD81" i="67"/>
  <c r="S80" i="61"/>
  <c r="AG80" i="67"/>
  <c r="L80" i="67"/>
  <c r="AD80" i="65"/>
  <c r="P80" i="63"/>
  <c r="P53" i="65"/>
  <c r="Q53" i="64"/>
  <c r="N53" i="61"/>
  <c r="S80" i="64"/>
  <c r="R58" i="59"/>
  <c r="O53" i="65"/>
  <c r="S81" i="64"/>
  <c r="R80" i="64"/>
  <c r="S53" i="61"/>
  <c r="U34" i="61"/>
  <c r="I53" i="61"/>
  <c r="N58" i="61"/>
  <c r="M58" i="59"/>
  <c r="K58" i="65"/>
  <c r="R81" i="64"/>
  <c r="AI80" i="61"/>
  <c r="O53" i="62"/>
  <c r="O80" i="59"/>
  <c r="L80" i="63"/>
  <c r="AG81" i="65"/>
  <c r="M53" i="66"/>
  <c r="T34" i="67"/>
  <c r="T57" i="64"/>
  <c r="I58" i="62"/>
  <c r="O81" i="61"/>
  <c r="AI80" i="59"/>
  <c r="Q80" i="65"/>
  <c r="AK81" i="60"/>
  <c r="AH80" i="62"/>
  <c r="AJ80" i="60"/>
  <c r="AM78" i="59"/>
  <c r="O58" i="64"/>
  <c r="O80" i="61"/>
  <c r="AG80" i="64"/>
  <c r="Q81" i="65"/>
  <c r="I58" i="60"/>
  <c r="T34" i="63"/>
  <c r="S53" i="67"/>
  <c r="Q53" i="67"/>
  <c r="T34" i="66"/>
  <c r="T52" i="64"/>
  <c r="AF80" i="62"/>
  <c r="L80" i="60"/>
  <c r="P81" i="63"/>
  <c r="AJ80" i="61"/>
  <c r="Q81" i="60"/>
  <c r="Q80" i="66"/>
  <c r="AF80" i="66"/>
  <c r="AJ80" i="64"/>
  <c r="AF81" i="61"/>
  <c r="M80" i="60"/>
  <c r="O58" i="67"/>
  <c r="Q80" i="60"/>
  <c r="Q81" i="66"/>
  <c r="M81" i="63"/>
  <c r="AD80" i="59"/>
  <c r="M81" i="60"/>
  <c r="N81" i="64"/>
  <c r="M81" i="59"/>
  <c r="G53" i="60"/>
  <c r="P80" i="67"/>
  <c r="I53" i="60"/>
  <c r="J53" i="63"/>
  <c r="P80" i="61"/>
  <c r="AG80" i="62"/>
  <c r="AJ80" i="63"/>
  <c r="R80" i="65"/>
  <c r="Q58" i="66"/>
  <c r="T48" i="67"/>
  <c r="P53" i="62"/>
  <c r="I58" i="63"/>
  <c r="S53" i="60"/>
  <c r="H58" i="59"/>
  <c r="P81" i="61"/>
  <c r="AH80" i="59"/>
  <c r="N80" i="61"/>
  <c r="M80" i="61"/>
  <c r="R81" i="65"/>
  <c r="R80" i="63"/>
  <c r="S81" i="63"/>
  <c r="L79" i="62"/>
  <c r="Q58" i="63"/>
  <c r="K53" i="65"/>
  <c r="N81" i="61"/>
  <c r="O80" i="66"/>
  <c r="I58" i="65"/>
  <c r="I53" i="62"/>
  <c r="T52" i="67"/>
  <c r="AK81" i="66"/>
  <c r="P81" i="65"/>
  <c r="AK81" i="62"/>
  <c r="AG81" i="66"/>
  <c r="AJ81" i="59"/>
  <c r="AH80" i="65"/>
  <c r="P81" i="59"/>
  <c r="N80" i="65"/>
  <c r="M81" i="61"/>
  <c r="P80" i="65"/>
  <c r="M80" i="63"/>
  <c r="Q80" i="62"/>
  <c r="S80" i="59"/>
  <c r="AF80" i="63"/>
  <c r="M80" i="62"/>
  <c r="AH80" i="64"/>
  <c r="M53" i="60"/>
  <c r="U52" i="62"/>
  <c r="T52" i="59"/>
  <c r="T48" i="60"/>
  <c r="N81" i="65"/>
  <c r="N80" i="62"/>
  <c r="AF80" i="64"/>
  <c r="Q81" i="62"/>
  <c r="S81" i="59"/>
  <c r="M81" i="62"/>
  <c r="AF80" i="65"/>
  <c r="N80" i="59"/>
  <c r="P80" i="59"/>
  <c r="U52" i="59"/>
  <c r="AM78" i="61"/>
  <c r="T34" i="65"/>
  <c r="P53" i="64"/>
  <c r="M53" i="67"/>
  <c r="AD80" i="63"/>
  <c r="AJ80" i="65"/>
  <c r="N81" i="62"/>
  <c r="L80" i="61"/>
  <c r="AI80" i="64"/>
  <c r="L80" i="64"/>
  <c r="N81" i="59"/>
  <c r="P53" i="63"/>
  <c r="U34" i="64"/>
  <c r="N53" i="66"/>
  <c r="O58" i="61"/>
  <c r="M80" i="66"/>
  <c r="Q80" i="61"/>
  <c r="M80" i="65"/>
  <c r="AE80" i="60"/>
  <c r="M80" i="64"/>
  <c r="AK81" i="59"/>
  <c r="AG80" i="61"/>
  <c r="O80" i="62"/>
  <c r="P81" i="67"/>
  <c r="AE80" i="64"/>
  <c r="L80" i="62"/>
  <c r="O53" i="67"/>
  <c r="J53" i="61"/>
  <c r="M81" i="66"/>
  <c r="M81" i="65"/>
  <c r="S80" i="62"/>
  <c r="M81" i="64"/>
  <c r="Q80" i="59"/>
  <c r="AK80" i="59"/>
  <c r="AD81" i="60"/>
  <c r="AG81" i="63"/>
  <c r="O81" i="62"/>
  <c r="O80" i="67"/>
  <c r="Q53" i="62"/>
  <c r="U34" i="63"/>
  <c r="AM78" i="64"/>
  <c r="AM78" i="62"/>
  <c r="I53" i="65"/>
  <c r="AI80" i="66"/>
  <c r="AF80" i="60"/>
  <c r="AI80" i="65"/>
  <c r="Q80" i="64"/>
  <c r="S81" i="62"/>
  <c r="Q81" i="59"/>
  <c r="R80" i="67"/>
  <c r="AI80" i="60"/>
  <c r="O81" i="67"/>
  <c r="Q58" i="62"/>
  <c r="H53" i="59"/>
  <c r="AE80" i="62"/>
  <c r="AG81" i="60"/>
  <c r="O80" i="60"/>
  <c r="Q81" i="64"/>
  <c r="Q80" i="67"/>
  <c r="R81" i="67"/>
  <c r="O80" i="64"/>
  <c r="AE81" i="66"/>
  <c r="AI80" i="62"/>
  <c r="S80" i="60"/>
  <c r="AE80" i="61"/>
  <c r="AD80" i="66"/>
  <c r="J53" i="67"/>
  <c r="AM78" i="65"/>
  <c r="AM108" i="65"/>
  <c r="S53" i="66"/>
  <c r="O81" i="60"/>
  <c r="O80" i="65"/>
  <c r="Q81" i="67"/>
  <c r="O81" i="64"/>
  <c r="R80" i="62"/>
  <c r="S81" i="60"/>
  <c r="P80" i="62"/>
  <c r="N80" i="60"/>
  <c r="L80" i="66"/>
  <c r="O81" i="65"/>
  <c r="R81" i="62"/>
  <c r="P81" i="62"/>
  <c r="S80" i="67"/>
  <c r="N81" i="60"/>
  <c r="L81" i="66"/>
  <c r="AE80" i="67"/>
  <c r="AD80" i="61"/>
  <c r="AD80" i="64"/>
  <c r="O81" i="66"/>
  <c r="AK80" i="65"/>
  <c r="R80" i="59"/>
  <c r="AE80" i="63"/>
  <c r="AE80" i="65"/>
  <c r="O81" i="59"/>
  <c r="S81" i="65"/>
  <c r="S81" i="67"/>
  <c r="AH80" i="66"/>
  <c r="AK81" i="65"/>
  <c r="R81" i="59"/>
  <c r="N80" i="64"/>
  <c r="M80" i="59"/>
  <c r="S80" i="65"/>
  <c r="R80" i="61"/>
  <c r="M58" i="62"/>
  <c r="N58" i="62"/>
  <c r="U78" i="62"/>
  <c r="J58" i="60"/>
  <c r="S53" i="63"/>
  <c r="N48" i="66"/>
  <c r="N58" i="66" s="1"/>
  <c r="U34" i="65"/>
  <c r="R53" i="59"/>
  <c r="M53" i="62"/>
  <c r="AM108" i="64"/>
  <c r="U34" i="67"/>
  <c r="N53" i="62"/>
  <c r="N53" i="65"/>
  <c r="AM108" i="62"/>
  <c r="T34" i="59"/>
  <c r="I53" i="59"/>
  <c r="G53" i="62"/>
  <c r="K53" i="64"/>
  <c r="K53" i="61"/>
  <c r="AM78" i="60"/>
  <c r="Q48" i="64"/>
  <c r="Q58" i="64" s="1"/>
  <c r="S53" i="64"/>
  <c r="U52" i="67"/>
  <c r="J53" i="65"/>
  <c r="M58" i="67"/>
  <c r="J53" i="60"/>
  <c r="T34" i="62"/>
  <c r="U78" i="59"/>
  <c r="J58" i="59"/>
  <c r="H53" i="64"/>
  <c r="AM108" i="66"/>
  <c r="P53" i="59"/>
  <c r="U78" i="65"/>
  <c r="G53" i="64"/>
  <c r="O58" i="62"/>
  <c r="N58" i="65"/>
  <c r="I53" i="66"/>
  <c r="R53" i="60"/>
  <c r="G53" i="59"/>
  <c r="T48" i="65"/>
  <c r="Q53" i="66"/>
  <c r="H53" i="65"/>
  <c r="L48" i="67"/>
  <c r="L58" i="67" s="1"/>
  <c r="L53" i="67"/>
  <c r="R53" i="67"/>
  <c r="U78" i="66"/>
  <c r="J53" i="66"/>
  <c r="U57" i="67"/>
  <c r="U78" i="67"/>
  <c r="I53" i="67"/>
  <c r="L110" i="66"/>
  <c r="U108" i="66"/>
  <c r="U108" i="65"/>
  <c r="U57" i="65"/>
  <c r="N48" i="67"/>
  <c r="N58" i="67" s="1"/>
  <c r="N53" i="67"/>
  <c r="L53" i="65"/>
  <c r="U52" i="65"/>
  <c r="G58" i="67"/>
  <c r="T57" i="67"/>
  <c r="O48" i="66"/>
  <c r="O58" i="66" s="1"/>
  <c r="O53" i="66"/>
  <c r="L58" i="66"/>
  <c r="U57" i="66"/>
  <c r="L53" i="66"/>
  <c r="U52" i="66"/>
  <c r="G53" i="67"/>
  <c r="T57" i="65"/>
  <c r="G58" i="65"/>
  <c r="T52" i="66"/>
  <c r="T48" i="66"/>
  <c r="G58" i="66"/>
  <c r="G53" i="66"/>
  <c r="H53" i="66"/>
  <c r="R53" i="65"/>
  <c r="R48" i="65"/>
  <c r="R58" i="65" s="1"/>
  <c r="AM78" i="66"/>
  <c r="G53" i="65"/>
  <c r="T52" i="65"/>
  <c r="U34" i="66"/>
  <c r="M53" i="65"/>
  <c r="L110" i="67"/>
  <c r="U108" i="67"/>
  <c r="K58" i="66"/>
  <c r="T57" i="66"/>
  <c r="AM108" i="67"/>
  <c r="U108" i="64"/>
  <c r="L110" i="64"/>
  <c r="T34" i="64"/>
  <c r="L110" i="63"/>
  <c r="U108" i="63"/>
  <c r="L58" i="63"/>
  <c r="U57" i="63"/>
  <c r="G58" i="62"/>
  <c r="T57" i="62"/>
  <c r="L53" i="64"/>
  <c r="U52" i="64"/>
  <c r="T48" i="64"/>
  <c r="G58" i="64"/>
  <c r="I53" i="64"/>
  <c r="T48" i="63"/>
  <c r="AM78" i="63"/>
  <c r="R53" i="62"/>
  <c r="AM108" i="63"/>
  <c r="AD110" i="63"/>
  <c r="M53" i="63"/>
  <c r="M48" i="63"/>
  <c r="M58" i="63" s="1"/>
  <c r="U52" i="63"/>
  <c r="L53" i="63"/>
  <c r="H53" i="63"/>
  <c r="U57" i="62"/>
  <c r="K53" i="62"/>
  <c r="K48" i="62"/>
  <c r="R53" i="63"/>
  <c r="O48" i="63"/>
  <c r="O58" i="63" s="1"/>
  <c r="O53" i="63"/>
  <c r="R53" i="64"/>
  <c r="R48" i="64"/>
  <c r="R58" i="64" s="1"/>
  <c r="G58" i="63"/>
  <c r="U78" i="64"/>
  <c r="L79" i="64"/>
  <c r="L58" i="64"/>
  <c r="U57" i="64"/>
  <c r="G53" i="63"/>
  <c r="J58" i="63"/>
  <c r="T57" i="63"/>
  <c r="I53" i="63"/>
  <c r="U34" i="62"/>
  <c r="L53" i="62"/>
  <c r="L48" i="62"/>
  <c r="Q53" i="63"/>
  <c r="N53" i="63"/>
  <c r="N48" i="63"/>
  <c r="N58" i="63" s="1"/>
  <c r="U108" i="62"/>
  <c r="L53" i="59"/>
  <c r="L48" i="59"/>
  <c r="U48" i="59" s="1"/>
  <c r="R48" i="61"/>
  <c r="R58" i="61" s="1"/>
  <c r="R53" i="61"/>
  <c r="T52" i="60"/>
  <c r="Q53" i="60"/>
  <c r="U57" i="59"/>
  <c r="AM108" i="60"/>
  <c r="AD110" i="60"/>
  <c r="P53" i="61"/>
  <c r="T48" i="61"/>
  <c r="G58" i="61"/>
  <c r="O53" i="59"/>
  <c r="G58" i="59"/>
  <c r="T57" i="59"/>
  <c r="U52" i="60"/>
  <c r="L53" i="60"/>
  <c r="T34" i="61"/>
  <c r="M110" i="60"/>
  <c r="U108" i="60"/>
  <c r="U78" i="61"/>
  <c r="L79" i="61"/>
  <c r="T57" i="60"/>
  <c r="G53" i="61"/>
  <c r="L58" i="61"/>
  <c r="U57" i="61"/>
  <c r="AM108" i="61"/>
  <c r="L58" i="60"/>
  <c r="U57" i="60"/>
  <c r="AD110" i="59"/>
  <c r="AM108" i="59"/>
  <c r="Q53" i="61"/>
  <c r="Q48" i="61"/>
  <c r="Q58" i="61" s="1"/>
  <c r="N53" i="59"/>
  <c r="P53" i="60"/>
  <c r="R110" i="59"/>
  <c r="U108" i="59"/>
  <c r="H53" i="61"/>
  <c r="T52" i="61"/>
  <c r="T34" i="60"/>
  <c r="U34" i="60"/>
  <c r="K48" i="59"/>
  <c r="T48" i="59" s="1"/>
  <c r="K53" i="59"/>
  <c r="L53" i="61"/>
  <c r="U52" i="61"/>
  <c r="U34" i="59"/>
  <c r="U108" i="61"/>
  <c r="L110" i="61"/>
  <c r="N58" i="59"/>
  <c r="M53" i="59"/>
  <c r="O53" i="60"/>
  <c r="O48" i="60"/>
  <c r="N53" i="60"/>
  <c r="H84" i="101" l="1"/>
  <c r="G23" i="107"/>
  <c r="G22" i="107"/>
  <c r="H85" i="101"/>
  <c r="L58" i="59"/>
  <c r="U48" i="65"/>
  <c r="K58" i="59"/>
  <c r="U48" i="67"/>
  <c r="U48" i="66"/>
  <c r="U48" i="62"/>
  <c r="L58" i="62"/>
  <c r="K58" i="62"/>
  <c r="T48" i="62"/>
  <c r="U48" i="63"/>
  <c r="U48" i="64"/>
  <c r="U48" i="61"/>
  <c r="U48" i="60"/>
  <c r="O58" i="60"/>
  <c r="AL108" i="58" l="1"/>
  <c r="AM107" i="58"/>
  <c r="AL107" i="58"/>
  <c r="U107" i="58"/>
  <c r="AK104" i="58"/>
  <c r="AK108" i="58" s="1"/>
  <c r="AJ104" i="58"/>
  <c r="AJ108" i="58" s="1"/>
  <c r="AI104" i="58"/>
  <c r="AI105" i="58" s="1"/>
  <c r="AH104" i="58"/>
  <c r="AH105" i="58" s="1"/>
  <c r="AG104" i="58"/>
  <c r="AG105" i="58" s="1"/>
  <c r="AF104" i="58"/>
  <c r="AF105" i="58" s="1"/>
  <c r="AE104" i="58"/>
  <c r="AE105" i="58" s="1"/>
  <c r="AD104" i="58"/>
  <c r="S104" i="58"/>
  <c r="S105" i="58" s="1"/>
  <c r="R104" i="58"/>
  <c r="R108" i="58" s="1"/>
  <c r="Q104" i="58"/>
  <c r="Q108" i="58" s="1"/>
  <c r="P104" i="58"/>
  <c r="P108" i="58" s="1"/>
  <c r="O104" i="58"/>
  <c r="O108" i="58" s="1"/>
  <c r="N104" i="58"/>
  <c r="N108" i="58" s="1"/>
  <c r="M104" i="58"/>
  <c r="M105" i="58" s="1"/>
  <c r="L104" i="58"/>
  <c r="L105" i="58" s="1"/>
  <c r="AM103" i="58"/>
  <c r="U103" i="58"/>
  <c r="AM102" i="58"/>
  <c r="U102" i="58"/>
  <c r="AM101" i="58"/>
  <c r="U101" i="58"/>
  <c r="AM100" i="58"/>
  <c r="U100" i="58"/>
  <c r="AM99" i="58"/>
  <c r="U99" i="58"/>
  <c r="AM98" i="58"/>
  <c r="U98" i="58"/>
  <c r="AM97" i="58"/>
  <c r="U97" i="58"/>
  <c r="AM96" i="58"/>
  <c r="U96" i="58"/>
  <c r="AM95" i="58"/>
  <c r="U95" i="58"/>
  <c r="AM94" i="58"/>
  <c r="U94" i="58"/>
  <c r="AM93" i="58"/>
  <c r="U93" i="58"/>
  <c r="AM92" i="58"/>
  <c r="U92" i="58"/>
  <c r="AM91" i="58"/>
  <c r="U91" i="58"/>
  <c r="AM90" i="58"/>
  <c r="U90" i="58"/>
  <c r="AM89" i="58"/>
  <c r="U89" i="58"/>
  <c r="AM88" i="58"/>
  <c r="U88" i="58"/>
  <c r="AM87" i="58"/>
  <c r="U87" i="58"/>
  <c r="AM86" i="58"/>
  <c r="U86" i="58"/>
  <c r="AM85" i="58"/>
  <c r="U85" i="58"/>
  <c r="AK77" i="58"/>
  <c r="AJ77" i="58"/>
  <c r="AI77" i="58"/>
  <c r="AH77" i="58"/>
  <c r="AG77" i="58"/>
  <c r="AF77" i="58"/>
  <c r="AE77" i="58"/>
  <c r="AD77" i="58"/>
  <c r="S77" i="58"/>
  <c r="R77" i="58"/>
  <c r="Q77" i="58"/>
  <c r="P77" i="58"/>
  <c r="O77" i="58"/>
  <c r="N77" i="58"/>
  <c r="M77" i="58"/>
  <c r="L77" i="58"/>
  <c r="AM76" i="58"/>
  <c r="U76" i="58"/>
  <c r="AM75" i="58"/>
  <c r="U75" i="58"/>
  <c r="AK74" i="58"/>
  <c r="AJ74" i="58"/>
  <c r="AI74" i="58"/>
  <c r="AH74" i="58"/>
  <c r="AG74" i="58"/>
  <c r="AF74" i="58"/>
  <c r="AE74" i="58"/>
  <c r="AD74" i="58"/>
  <c r="S74" i="58"/>
  <c r="R74" i="58"/>
  <c r="Q74" i="58"/>
  <c r="P74" i="58"/>
  <c r="O74" i="58"/>
  <c r="N74" i="58"/>
  <c r="M74" i="58"/>
  <c r="L74" i="58"/>
  <c r="AM73" i="58"/>
  <c r="U73" i="58"/>
  <c r="AM72" i="58"/>
  <c r="U72" i="58"/>
  <c r="AK67" i="58"/>
  <c r="AJ67" i="58"/>
  <c r="AI67" i="58"/>
  <c r="AH67" i="58"/>
  <c r="AG67" i="58"/>
  <c r="AF67" i="58"/>
  <c r="AE67" i="58"/>
  <c r="AD67" i="58"/>
  <c r="S67" i="58"/>
  <c r="S68" i="58" s="1"/>
  <c r="R67" i="58"/>
  <c r="R68" i="58" s="1"/>
  <c r="Q67" i="58"/>
  <c r="Q68" i="58" s="1"/>
  <c r="P67" i="58"/>
  <c r="P68" i="58" s="1"/>
  <c r="O67" i="58"/>
  <c r="O68" i="58" s="1"/>
  <c r="N67" i="58"/>
  <c r="N68" i="58" s="1"/>
  <c r="M67" i="58"/>
  <c r="M68" i="58" s="1"/>
  <c r="L67" i="58"/>
  <c r="AM66" i="58"/>
  <c r="U66" i="58"/>
  <c r="AM65" i="58"/>
  <c r="U65" i="58"/>
  <c r="AM61" i="58"/>
  <c r="AM60" i="58"/>
  <c r="S56" i="58"/>
  <c r="R56" i="58"/>
  <c r="Q56" i="58"/>
  <c r="P56" i="58"/>
  <c r="O56" i="58"/>
  <c r="N56" i="58"/>
  <c r="M56" i="58"/>
  <c r="L56" i="58"/>
  <c r="K56" i="58"/>
  <c r="J56" i="58"/>
  <c r="I56" i="58"/>
  <c r="H56" i="58"/>
  <c r="G56" i="58"/>
  <c r="S55" i="58"/>
  <c r="R55" i="58"/>
  <c r="Q55" i="58"/>
  <c r="P55" i="58"/>
  <c r="O55" i="58"/>
  <c r="N55" i="58"/>
  <c r="M55" i="58"/>
  <c r="L55" i="58"/>
  <c r="K55" i="58"/>
  <c r="J55" i="58"/>
  <c r="I55" i="58"/>
  <c r="H55" i="58"/>
  <c r="G55" i="58"/>
  <c r="S51" i="58"/>
  <c r="R51" i="58"/>
  <c r="Q51" i="58"/>
  <c r="P51" i="58"/>
  <c r="O51" i="58"/>
  <c r="N51" i="58"/>
  <c r="M51" i="58"/>
  <c r="L51" i="58"/>
  <c r="K51" i="58"/>
  <c r="J51" i="58"/>
  <c r="I51" i="58"/>
  <c r="H51" i="58"/>
  <c r="G51" i="58"/>
  <c r="S50" i="58"/>
  <c r="R50" i="58"/>
  <c r="Q50" i="58"/>
  <c r="P50" i="58"/>
  <c r="O50" i="58"/>
  <c r="N50" i="58"/>
  <c r="M50" i="58"/>
  <c r="L50" i="58"/>
  <c r="K50" i="58"/>
  <c r="J50" i="58"/>
  <c r="J52" i="58" s="1"/>
  <c r="I50" i="58"/>
  <c r="H50" i="58"/>
  <c r="G50" i="58"/>
  <c r="S46" i="58"/>
  <c r="R46" i="58"/>
  <c r="Q46" i="58"/>
  <c r="P46" i="58"/>
  <c r="O46" i="58"/>
  <c r="N46" i="58"/>
  <c r="M46" i="58"/>
  <c r="L46" i="58"/>
  <c r="K46" i="58"/>
  <c r="J46" i="58"/>
  <c r="I46" i="58"/>
  <c r="H46" i="58"/>
  <c r="G46" i="58"/>
  <c r="U45" i="58"/>
  <c r="T45" i="58"/>
  <c r="U44" i="58"/>
  <c r="T44" i="58"/>
  <c r="U43" i="58"/>
  <c r="T43" i="58"/>
  <c r="S40" i="58"/>
  <c r="R40" i="58"/>
  <c r="Q40" i="58"/>
  <c r="P40" i="58"/>
  <c r="O40" i="58"/>
  <c r="N40" i="58"/>
  <c r="M40" i="58"/>
  <c r="L40" i="58"/>
  <c r="K40" i="58"/>
  <c r="J40" i="58"/>
  <c r="I40" i="58"/>
  <c r="H40" i="58"/>
  <c r="G40" i="58"/>
  <c r="U39" i="58"/>
  <c r="T39" i="58"/>
  <c r="U38" i="58"/>
  <c r="T38" i="58"/>
  <c r="U37" i="58"/>
  <c r="T37" i="58"/>
  <c r="S32" i="58"/>
  <c r="R32" i="58"/>
  <c r="Q32" i="58"/>
  <c r="P32" i="58"/>
  <c r="O32" i="58"/>
  <c r="N32" i="58"/>
  <c r="M32" i="58"/>
  <c r="L32" i="58"/>
  <c r="K32" i="58"/>
  <c r="J32" i="58"/>
  <c r="I32" i="58"/>
  <c r="H32" i="58"/>
  <c r="G32" i="58"/>
  <c r="U31" i="58"/>
  <c r="T31" i="58"/>
  <c r="U30" i="58"/>
  <c r="T30" i="58"/>
  <c r="S29" i="58"/>
  <c r="R29" i="58"/>
  <c r="Q29" i="58"/>
  <c r="P29" i="58"/>
  <c r="O29" i="58"/>
  <c r="N29" i="58"/>
  <c r="M29" i="58"/>
  <c r="L29" i="58"/>
  <c r="K29" i="58"/>
  <c r="J29" i="58"/>
  <c r="I29" i="58"/>
  <c r="H29" i="58"/>
  <c r="G29" i="58"/>
  <c r="U28" i="58"/>
  <c r="T28" i="58"/>
  <c r="U27" i="58"/>
  <c r="T27" i="58"/>
  <c r="AK26" i="58"/>
  <c r="AJ26" i="58"/>
  <c r="AI26" i="58"/>
  <c r="AH26" i="58"/>
  <c r="AG26" i="58"/>
  <c r="AF26" i="58"/>
  <c r="AE26" i="58"/>
  <c r="AD26" i="58"/>
  <c r="AC26" i="58"/>
  <c r="AB26" i="58"/>
  <c r="AA26" i="58"/>
  <c r="Z26" i="58"/>
  <c r="Y26" i="58"/>
  <c r="S26" i="58"/>
  <c r="R26" i="58"/>
  <c r="Q26" i="58"/>
  <c r="P26" i="58"/>
  <c r="O26" i="58"/>
  <c r="N26" i="58"/>
  <c r="M26" i="58"/>
  <c r="L26" i="58"/>
  <c r="K26" i="58"/>
  <c r="J26" i="58"/>
  <c r="I26" i="58"/>
  <c r="H26" i="58"/>
  <c r="G26" i="58"/>
  <c r="AM25" i="58"/>
  <c r="AL25" i="58"/>
  <c r="U25" i="58"/>
  <c r="T25" i="58"/>
  <c r="AM24" i="58"/>
  <c r="AL24" i="58"/>
  <c r="U24" i="58"/>
  <c r="T24" i="58"/>
  <c r="AK23" i="58"/>
  <c r="AJ23" i="58"/>
  <c r="AI23" i="58"/>
  <c r="AH23" i="58"/>
  <c r="AG23" i="58"/>
  <c r="AF23" i="58"/>
  <c r="AE23" i="58"/>
  <c r="AD23" i="58"/>
  <c r="AC23" i="58"/>
  <c r="AB23" i="58"/>
  <c r="AA23" i="58"/>
  <c r="Z23" i="58"/>
  <c r="Y23" i="58"/>
  <c r="S23" i="58"/>
  <c r="R23" i="58"/>
  <c r="Q23" i="58"/>
  <c r="P23" i="58"/>
  <c r="O23" i="58"/>
  <c r="N23" i="58"/>
  <c r="M23" i="58"/>
  <c r="L23" i="58"/>
  <c r="K23" i="58"/>
  <c r="J23" i="58"/>
  <c r="I23" i="58"/>
  <c r="H23" i="58"/>
  <c r="G23" i="58"/>
  <c r="AM22" i="58"/>
  <c r="AL22" i="58"/>
  <c r="U22" i="58"/>
  <c r="T22" i="58"/>
  <c r="AM21" i="58"/>
  <c r="AL21" i="58"/>
  <c r="U21" i="58"/>
  <c r="T21" i="58"/>
  <c r="AK20" i="58"/>
  <c r="AJ20" i="58"/>
  <c r="AI20" i="58"/>
  <c r="AH20" i="58"/>
  <c r="AG20" i="58"/>
  <c r="AF20" i="58"/>
  <c r="AE20" i="58"/>
  <c r="AD20" i="58"/>
  <c r="S20" i="58"/>
  <c r="R20" i="58"/>
  <c r="Q20" i="58"/>
  <c r="P20" i="58"/>
  <c r="O20" i="58"/>
  <c r="N20" i="58"/>
  <c r="M20" i="58"/>
  <c r="L20" i="58"/>
  <c r="K20" i="58"/>
  <c r="J20" i="58"/>
  <c r="I20" i="58"/>
  <c r="H20" i="58"/>
  <c r="G20" i="58"/>
  <c r="AM19" i="58"/>
  <c r="U19" i="58"/>
  <c r="T19" i="58"/>
  <c r="AM18" i="58"/>
  <c r="U18" i="58"/>
  <c r="T18" i="58"/>
  <c r="AK17" i="58"/>
  <c r="AJ17" i="58"/>
  <c r="AI17" i="58"/>
  <c r="AH17" i="58"/>
  <c r="AG17" i="58"/>
  <c r="AF17" i="58"/>
  <c r="AE17" i="58"/>
  <c r="AD17" i="58"/>
  <c r="AC17" i="58"/>
  <c r="AB17" i="58"/>
  <c r="AA17" i="58"/>
  <c r="Z17" i="58"/>
  <c r="Y17" i="58"/>
  <c r="S17" i="58"/>
  <c r="R17" i="58"/>
  <c r="Q17" i="58"/>
  <c r="P17" i="58"/>
  <c r="O17" i="58"/>
  <c r="N17" i="58"/>
  <c r="M17" i="58"/>
  <c r="L17" i="58"/>
  <c r="K17" i="58"/>
  <c r="J17" i="58"/>
  <c r="I17" i="58"/>
  <c r="H17" i="58"/>
  <c r="G17" i="58"/>
  <c r="AM16" i="58"/>
  <c r="AL16" i="58"/>
  <c r="U16" i="58"/>
  <c r="T16" i="58"/>
  <c r="AM15" i="58"/>
  <c r="AL15" i="58"/>
  <c r="U15" i="58"/>
  <c r="T15" i="58"/>
  <c r="AK14" i="58"/>
  <c r="AJ14" i="58"/>
  <c r="AI14" i="58"/>
  <c r="AH14" i="58"/>
  <c r="AG14" i="58"/>
  <c r="AF14" i="58"/>
  <c r="AE14" i="58"/>
  <c r="AD14" i="58"/>
  <c r="S14" i="58"/>
  <c r="R14" i="58"/>
  <c r="Q14" i="58"/>
  <c r="P14" i="58"/>
  <c r="O14" i="58"/>
  <c r="N14" i="58"/>
  <c r="M14" i="58"/>
  <c r="L14" i="58"/>
  <c r="AM13" i="58"/>
  <c r="U13" i="58"/>
  <c r="AM12" i="58"/>
  <c r="U12" i="58"/>
  <c r="AK11" i="58"/>
  <c r="AJ11" i="58"/>
  <c r="AI11" i="58"/>
  <c r="AH11" i="58"/>
  <c r="AG11" i="58"/>
  <c r="AF11" i="58"/>
  <c r="AE11" i="58"/>
  <c r="AD11" i="58"/>
  <c r="AC11" i="58"/>
  <c r="AB11" i="58"/>
  <c r="AA11" i="58"/>
  <c r="Z11" i="58"/>
  <c r="Y11" i="58"/>
  <c r="S11" i="58"/>
  <c r="R11" i="58"/>
  <c r="Q11" i="58"/>
  <c r="P11" i="58"/>
  <c r="O11" i="58"/>
  <c r="N11" i="58"/>
  <c r="M11" i="58"/>
  <c r="L11" i="58"/>
  <c r="K11" i="58"/>
  <c r="J11" i="58"/>
  <c r="I11" i="58"/>
  <c r="H11" i="58"/>
  <c r="G11" i="58"/>
  <c r="AM10" i="58"/>
  <c r="AL10" i="58"/>
  <c r="U10" i="58"/>
  <c r="T10" i="58"/>
  <c r="AM9" i="58"/>
  <c r="AL9" i="58"/>
  <c r="U9" i="58"/>
  <c r="T9" i="58"/>
  <c r="A1" i="58"/>
  <c r="AL17" i="58" l="1"/>
  <c r="G52" i="58"/>
  <c r="K52" i="58"/>
  <c r="N52" i="58"/>
  <c r="O52" i="58"/>
  <c r="S57" i="58"/>
  <c r="U32" i="58"/>
  <c r="T56" i="58"/>
  <c r="M108" i="58"/>
  <c r="M110" i="58" s="1"/>
  <c r="L52" i="58"/>
  <c r="P105" i="58"/>
  <c r="Q105" i="58"/>
  <c r="M52" i="58"/>
  <c r="AG78" i="58"/>
  <c r="AG81" i="58" s="1"/>
  <c r="R105" i="58"/>
  <c r="L78" i="58"/>
  <c r="L81" i="58" s="1"/>
  <c r="AH78" i="58"/>
  <c r="AH80" i="58" s="1"/>
  <c r="AK105" i="58"/>
  <c r="U55" i="58"/>
  <c r="M78" i="58"/>
  <c r="M79" i="58" s="1"/>
  <c r="M80" i="58"/>
  <c r="AI78" i="58"/>
  <c r="AI80" i="58" s="1"/>
  <c r="U40" i="58"/>
  <c r="N78" i="58"/>
  <c r="N79" i="58" s="1"/>
  <c r="AJ78" i="58"/>
  <c r="AJ81" i="58" s="1"/>
  <c r="O78" i="58"/>
  <c r="O79" i="58" s="1"/>
  <c r="O80" i="58"/>
  <c r="AK78" i="58"/>
  <c r="AK81" i="58" s="1"/>
  <c r="U14" i="58"/>
  <c r="T46" i="58"/>
  <c r="R52" i="58"/>
  <c r="J34" i="58"/>
  <c r="J48" i="58" s="1"/>
  <c r="Q78" i="58"/>
  <c r="Q79" i="58" s="1"/>
  <c r="Q80" i="58"/>
  <c r="I34" i="58"/>
  <c r="I48" i="58" s="1"/>
  <c r="K34" i="58"/>
  <c r="K48" i="58" s="1"/>
  <c r="H52" i="58"/>
  <c r="AL23" i="58"/>
  <c r="P52" i="58"/>
  <c r="T11" i="58"/>
  <c r="T29" i="58"/>
  <c r="AM67" i="58"/>
  <c r="AE78" i="58"/>
  <c r="AE81" i="58" s="1"/>
  <c r="U29" i="58"/>
  <c r="Q52" i="58"/>
  <c r="I57" i="58"/>
  <c r="AJ105" i="58"/>
  <c r="AM17" i="58"/>
  <c r="AF78" i="58"/>
  <c r="AF81" i="58" s="1"/>
  <c r="U26" i="58"/>
  <c r="T51" i="58"/>
  <c r="U20" i="58"/>
  <c r="U104" i="58"/>
  <c r="H57" i="58"/>
  <c r="AM14" i="58"/>
  <c r="O57" i="58"/>
  <c r="T20" i="58"/>
  <c r="P57" i="58"/>
  <c r="T40" i="58"/>
  <c r="I52" i="58"/>
  <c r="U67" i="58"/>
  <c r="N110" i="58"/>
  <c r="AM23" i="58"/>
  <c r="U46" i="58"/>
  <c r="AJ110" i="58"/>
  <c r="U77" i="58"/>
  <c r="P110" i="58"/>
  <c r="AK110" i="58"/>
  <c r="S108" i="58"/>
  <c r="S110" i="58" s="1"/>
  <c r="AM20" i="58"/>
  <c r="O110" i="58"/>
  <c r="L34" i="58"/>
  <c r="L48" i="58" s="1"/>
  <c r="AM11" i="58"/>
  <c r="T26" i="58"/>
  <c r="G34" i="58"/>
  <c r="G48" i="58" s="1"/>
  <c r="Q110" i="58"/>
  <c r="N105" i="58"/>
  <c r="AH108" i="58"/>
  <c r="AH110" i="58" s="1"/>
  <c r="T32" i="58"/>
  <c r="T17" i="58"/>
  <c r="R57" i="58"/>
  <c r="AL26" i="58"/>
  <c r="H34" i="58"/>
  <c r="H48" i="58" s="1"/>
  <c r="AM77" i="58"/>
  <c r="R110" i="58"/>
  <c r="O105" i="58"/>
  <c r="S52" i="58"/>
  <c r="U50" i="58"/>
  <c r="T50" i="58"/>
  <c r="P78" i="58"/>
  <c r="P79" i="58" s="1"/>
  <c r="U74" i="58"/>
  <c r="AM74" i="58"/>
  <c r="U11" i="58"/>
  <c r="M57" i="58"/>
  <c r="M34" i="58"/>
  <c r="M48" i="58" s="1"/>
  <c r="Q57" i="58"/>
  <c r="U23" i="58"/>
  <c r="N57" i="58"/>
  <c r="N34" i="58"/>
  <c r="N48" i="58" s="1"/>
  <c r="R78" i="58"/>
  <c r="R79" i="58" s="1"/>
  <c r="O34" i="58"/>
  <c r="O48" i="58" s="1"/>
  <c r="G57" i="58"/>
  <c r="T23" i="58"/>
  <c r="S78" i="58"/>
  <c r="S79" i="58" s="1"/>
  <c r="P34" i="58"/>
  <c r="P48" i="58" s="1"/>
  <c r="J57" i="58"/>
  <c r="S34" i="58"/>
  <c r="S48" i="58" s="1"/>
  <c r="Q34" i="58"/>
  <c r="Q48" i="58" s="1"/>
  <c r="R34" i="58"/>
  <c r="R48" i="58" s="1"/>
  <c r="U51" i="58"/>
  <c r="AM104" i="58"/>
  <c r="AD105" i="58"/>
  <c r="AD108" i="58"/>
  <c r="K57" i="58"/>
  <c r="AM26" i="58"/>
  <c r="T55" i="58"/>
  <c r="AL11" i="58"/>
  <c r="U17" i="58"/>
  <c r="L57" i="58"/>
  <c r="U56" i="58"/>
  <c r="AE108" i="58"/>
  <c r="AE110" i="58" s="1"/>
  <c r="L108" i="58"/>
  <c r="AG108" i="58"/>
  <c r="AG110" i="58" s="1"/>
  <c r="AF108" i="58"/>
  <c r="AF110" i="58" s="1"/>
  <c r="AI108" i="58"/>
  <c r="AI110" i="58" s="1"/>
  <c r="L68" i="58"/>
  <c r="AD78" i="58"/>
  <c r="AD81" i="58" s="1"/>
  <c r="AK80" i="58" l="1"/>
  <c r="AI81" i="58"/>
  <c r="T52" i="58"/>
  <c r="S58" i="58"/>
  <c r="Q81" i="58"/>
  <c r="AG80" i="58"/>
  <c r="I53" i="58"/>
  <c r="O81" i="58"/>
  <c r="I58" i="58"/>
  <c r="R80" i="58"/>
  <c r="G53" i="58"/>
  <c r="T48" i="58"/>
  <c r="H58" i="58"/>
  <c r="S80" i="58"/>
  <c r="P80" i="58"/>
  <c r="N80" i="58"/>
  <c r="L53" i="58"/>
  <c r="P81" i="58"/>
  <c r="N81" i="58"/>
  <c r="AH81" i="58"/>
  <c r="K58" i="58"/>
  <c r="K53" i="58"/>
  <c r="R81" i="58"/>
  <c r="M81" i="58"/>
  <c r="AJ80" i="58"/>
  <c r="AD80" i="58"/>
  <c r="AF80" i="58"/>
  <c r="J53" i="58"/>
  <c r="S81" i="58"/>
  <c r="L80" i="58"/>
  <c r="AE80" i="58"/>
  <c r="J58" i="58"/>
  <c r="L79" i="58"/>
  <c r="AM78" i="58"/>
  <c r="Q53" i="58"/>
  <c r="Q58" i="58"/>
  <c r="N58" i="58"/>
  <c r="S53" i="58"/>
  <c r="P58" i="58"/>
  <c r="U48" i="58"/>
  <c r="N53" i="58"/>
  <c r="H53" i="58"/>
  <c r="T34" i="58"/>
  <c r="R58" i="58"/>
  <c r="O58" i="58"/>
  <c r="AM108" i="58"/>
  <c r="AD110" i="58"/>
  <c r="U57" i="58"/>
  <c r="L58" i="58"/>
  <c r="M58" i="58"/>
  <c r="P53" i="58"/>
  <c r="G58" i="58"/>
  <c r="T57" i="58"/>
  <c r="R53" i="58"/>
  <c r="O53" i="58"/>
  <c r="M53" i="58"/>
  <c r="U52" i="58"/>
  <c r="L110" i="58"/>
  <c r="U108" i="58"/>
  <c r="U34" i="58"/>
  <c r="U78" i="58"/>
  <c r="AL108" i="57" l="1"/>
  <c r="AM107" i="57"/>
  <c r="AL107" i="57"/>
  <c r="U107" i="57"/>
  <c r="AK104" i="57"/>
  <c r="AK105" i="57" s="1"/>
  <c r="AJ104" i="57"/>
  <c r="AJ108" i="57" s="1"/>
  <c r="AI104" i="57"/>
  <c r="AH104" i="57"/>
  <c r="AG104" i="57"/>
  <c r="AG108" i="57" s="1"/>
  <c r="AF104" i="57"/>
  <c r="AF108" i="57" s="1"/>
  <c r="AE104" i="57"/>
  <c r="AE108" i="57" s="1"/>
  <c r="AD104" i="57"/>
  <c r="AD108" i="57" s="1"/>
  <c r="S104" i="57"/>
  <c r="S108" i="57" s="1"/>
  <c r="R104" i="57"/>
  <c r="R108" i="57" s="1"/>
  <c r="Q104" i="57"/>
  <c r="Q105" i="57" s="1"/>
  <c r="P104" i="57"/>
  <c r="P105" i="57" s="1"/>
  <c r="O104" i="57"/>
  <c r="O105" i="57" s="1"/>
  <c r="N104" i="57"/>
  <c r="M104" i="57"/>
  <c r="L104" i="57"/>
  <c r="AM103" i="57"/>
  <c r="U103" i="57"/>
  <c r="AM102" i="57"/>
  <c r="U102" i="57"/>
  <c r="AM101" i="57"/>
  <c r="U101" i="57"/>
  <c r="AM100" i="57"/>
  <c r="U100" i="57"/>
  <c r="AM99" i="57"/>
  <c r="U99" i="57"/>
  <c r="AM98" i="57"/>
  <c r="U98" i="57"/>
  <c r="AM97" i="57"/>
  <c r="U97" i="57"/>
  <c r="AM96" i="57"/>
  <c r="U96" i="57"/>
  <c r="AM95" i="57"/>
  <c r="U95" i="57"/>
  <c r="AM94" i="57"/>
  <c r="U94" i="57"/>
  <c r="AM93" i="57"/>
  <c r="U93" i="57"/>
  <c r="AM92" i="57"/>
  <c r="U92" i="57"/>
  <c r="AM91" i="57"/>
  <c r="U91" i="57"/>
  <c r="AM90" i="57"/>
  <c r="U90" i="57"/>
  <c r="AM89" i="57"/>
  <c r="U89" i="57"/>
  <c r="AM88" i="57"/>
  <c r="U88" i="57"/>
  <c r="AM87" i="57"/>
  <c r="U87" i="57"/>
  <c r="AM86" i="57"/>
  <c r="U86" i="57"/>
  <c r="AM85" i="57"/>
  <c r="U85" i="57"/>
  <c r="AK77" i="57"/>
  <c r="AJ77" i="57"/>
  <c r="AI77" i="57"/>
  <c r="AH77" i="57"/>
  <c r="AG77" i="57"/>
  <c r="AF77" i="57"/>
  <c r="AE77" i="57"/>
  <c r="AD77" i="57"/>
  <c r="S77" i="57"/>
  <c r="R77" i="57"/>
  <c r="Q77" i="57"/>
  <c r="P77" i="57"/>
  <c r="P78" i="57" s="1"/>
  <c r="P79" i="57" s="1"/>
  <c r="O77" i="57"/>
  <c r="N77" i="57"/>
  <c r="M77" i="57"/>
  <c r="L77" i="57"/>
  <c r="AM76" i="57"/>
  <c r="U76" i="57"/>
  <c r="AM75" i="57"/>
  <c r="U75" i="57"/>
  <c r="AK74" i="57"/>
  <c r="AJ74" i="57"/>
  <c r="AI74" i="57"/>
  <c r="AH74" i="57"/>
  <c r="AG74" i="57"/>
  <c r="AF74" i="57"/>
  <c r="AE74" i="57"/>
  <c r="AD74" i="57"/>
  <c r="S74" i="57"/>
  <c r="R74" i="57"/>
  <c r="Q74" i="57"/>
  <c r="P74" i="57"/>
  <c r="O74" i="57"/>
  <c r="N74" i="57"/>
  <c r="M74" i="57"/>
  <c r="L74" i="57"/>
  <c r="AM73" i="57"/>
  <c r="U73" i="57"/>
  <c r="AM72" i="57"/>
  <c r="U72" i="57"/>
  <c r="AK67" i="57"/>
  <c r="AJ67" i="57"/>
  <c r="AI67" i="57"/>
  <c r="AH67" i="57"/>
  <c r="AG67" i="57"/>
  <c r="AF67" i="57"/>
  <c r="AE67" i="57"/>
  <c r="AD67" i="57"/>
  <c r="S67" i="57"/>
  <c r="S68" i="57" s="1"/>
  <c r="R67" i="57"/>
  <c r="R68" i="57" s="1"/>
  <c r="Q67" i="57"/>
  <c r="Q68" i="57" s="1"/>
  <c r="P67" i="57"/>
  <c r="P68" i="57" s="1"/>
  <c r="O67" i="57"/>
  <c r="O68" i="57" s="1"/>
  <c r="N67" i="57"/>
  <c r="M67" i="57"/>
  <c r="M68" i="57" s="1"/>
  <c r="L67" i="57"/>
  <c r="L68" i="57" s="1"/>
  <c r="AM66" i="57"/>
  <c r="U66" i="57"/>
  <c r="AM65" i="57"/>
  <c r="U65" i="57"/>
  <c r="AM61" i="57"/>
  <c r="AM60" i="57"/>
  <c r="S56" i="57"/>
  <c r="R56" i="57"/>
  <c r="Q56" i="57"/>
  <c r="P56" i="57"/>
  <c r="O56" i="57"/>
  <c r="N56" i="57"/>
  <c r="M56" i="57"/>
  <c r="L56" i="57"/>
  <c r="K56" i="57"/>
  <c r="J56" i="57"/>
  <c r="I56" i="57"/>
  <c r="H56" i="57"/>
  <c r="G56" i="57"/>
  <c r="S55" i="57"/>
  <c r="R55" i="57"/>
  <c r="Q55" i="57"/>
  <c r="P55" i="57"/>
  <c r="O55" i="57"/>
  <c r="N55" i="57"/>
  <c r="M55" i="57"/>
  <c r="L55" i="57"/>
  <c r="K55" i="57"/>
  <c r="J55" i="57"/>
  <c r="I55" i="57"/>
  <c r="H55" i="57"/>
  <c r="G55" i="57"/>
  <c r="S51" i="57"/>
  <c r="R51" i="57"/>
  <c r="Q51" i="57"/>
  <c r="P51" i="57"/>
  <c r="O51" i="57"/>
  <c r="N51" i="57"/>
  <c r="M51" i="57"/>
  <c r="L51" i="57"/>
  <c r="K51" i="57"/>
  <c r="J51" i="57"/>
  <c r="I51" i="57"/>
  <c r="H51" i="57"/>
  <c r="G51" i="57"/>
  <c r="S50" i="57"/>
  <c r="R50" i="57"/>
  <c r="Q50" i="57"/>
  <c r="P50" i="57"/>
  <c r="O50" i="57"/>
  <c r="N50" i="57"/>
  <c r="M50" i="57"/>
  <c r="L50" i="57"/>
  <c r="K50" i="57"/>
  <c r="J50" i="57"/>
  <c r="I50" i="57"/>
  <c r="H50" i="57"/>
  <c r="G50" i="57"/>
  <c r="S46" i="57"/>
  <c r="R46" i="57"/>
  <c r="Q46" i="57"/>
  <c r="P46" i="57"/>
  <c r="O46" i="57"/>
  <c r="N46" i="57"/>
  <c r="M46" i="57"/>
  <c r="L46" i="57"/>
  <c r="K46" i="57"/>
  <c r="J46" i="57"/>
  <c r="I46" i="57"/>
  <c r="H46" i="57"/>
  <c r="G46" i="57"/>
  <c r="U45" i="57"/>
  <c r="T45" i="57"/>
  <c r="U44" i="57"/>
  <c r="T44" i="57"/>
  <c r="U43" i="57"/>
  <c r="T43" i="57"/>
  <c r="S40" i="57"/>
  <c r="R40" i="57"/>
  <c r="Q40" i="57"/>
  <c r="P40" i="57"/>
  <c r="O40" i="57"/>
  <c r="N40" i="57"/>
  <c r="M40" i="57"/>
  <c r="L40" i="57"/>
  <c r="K40" i="57"/>
  <c r="J40" i="57"/>
  <c r="I40" i="57"/>
  <c r="H40" i="57"/>
  <c r="G40" i="57"/>
  <c r="U39" i="57"/>
  <c r="T39" i="57"/>
  <c r="U38" i="57"/>
  <c r="T38" i="57"/>
  <c r="U37" i="57"/>
  <c r="T37" i="57"/>
  <c r="S32" i="57"/>
  <c r="R32" i="57"/>
  <c r="Q32" i="57"/>
  <c r="P32" i="57"/>
  <c r="O32" i="57"/>
  <c r="N32" i="57"/>
  <c r="M32" i="57"/>
  <c r="L32" i="57"/>
  <c r="K32" i="57"/>
  <c r="J32" i="57"/>
  <c r="I32" i="57"/>
  <c r="H32" i="57"/>
  <c r="G32" i="57"/>
  <c r="U31" i="57"/>
  <c r="T31" i="57"/>
  <c r="U30" i="57"/>
  <c r="T30" i="57"/>
  <c r="S29" i="57"/>
  <c r="R29" i="57"/>
  <c r="Q29" i="57"/>
  <c r="P29" i="57"/>
  <c r="O29" i="57"/>
  <c r="N29" i="57"/>
  <c r="M29" i="57"/>
  <c r="L29" i="57"/>
  <c r="K29" i="57"/>
  <c r="J29" i="57"/>
  <c r="I29" i="57"/>
  <c r="H29" i="57"/>
  <c r="G29" i="57"/>
  <c r="U28" i="57"/>
  <c r="T28" i="57"/>
  <c r="U27" i="57"/>
  <c r="T27" i="57"/>
  <c r="AK26" i="57"/>
  <c r="AJ26" i="57"/>
  <c r="AI26" i="57"/>
  <c r="AH26" i="57"/>
  <c r="AG26" i="57"/>
  <c r="AF26" i="57"/>
  <c r="AE26" i="57"/>
  <c r="AD26" i="57"/>
  <c r="AC26" i="57"/>
  <c r="AB26" i="57"/>
  <c r="AA26" i="57"/>
  <c r="Z26" i="57"/>
  <c r="Y26" i="57"/>
  <c r="S26" i="57"/>
  <c r="R26" i="57"/>
  <c r="Q26" i="57"/>
  <c r="P26" i="57"/>
  <c r="O26" i="57"/>
  <c r="N26" i="57"/>
  <c r="M26" i="57"/>
  <c r="L26" i="57"/>
  <c r="K26" i="57"/>
  <c r="J26" i="57"/>
  <c r="I26" i="57"/>
  <c r="H26" i="57"/>
  <c r="G26" i="57"/>
  <c r="AM25" i="57"/>
  <c r="AL25" i="57"/>
  <c r="U25" i="57"/>
  <c r="T25" i="57"/>
  <c r="AM24" i="57"/>
  <c r="AL24" i="57"/>
  <c r="U24" i="57"/>
  <c r="T24" i="57"/>
  <c r="AK23" i="57"/>
  <c r="AJ23" i="57"/>
  <c r="AI23" i="57"/>
  <c r="AH23" i="57"/>
  <c r="AG23" i="57"/>
  <c r="AF23" i="57"/>
  <c r="AE23" i="57"/>
  <c r="AD23" i="57"/>
  <c r="AC23" i="57"/>
  <c r="AB23" i="57"/>
  <c r="AA23" i="57"/>
  <c r="Z23" i="57"/>
  <c r="Y23" i="57"/>
  <c r="S23" i="57"/>
  <c r="R23" i="57"/>
  <c r="Q23" i="57"/>
  <c r="P23" i="57"/>
  <c r="O23" i="57"/>
  <c r="N23" i="57"/>
  <c r="M23" i="57"/>
  <c r="L23" i="57"/>
  <c r="K23" i="57"/>
  <c r="J23" i="57"/>
  <c r="I23" i="57"/>
  <c r="H23" i="57"/>
  <c r="G23" i="57"/>
  <c r="AM22" i="57"/>
  <c r="AL22" i="57"/>
  <c r="U22" i="57"/>
  <c r="T22" i="57"/>
  <c r="AM21" i="57"/>
  <c r="AL21" i="57"/>
  <c r="U21" i="57"/>
  <c r="T21" i="57"/>
  <c r="AK20" i="57"/>
  <c r="AJ20" i="57"/>
  <c r="AI20" i="57"/>
  <c r="AH20" i="57"/>
  <c r="AG20" i="57"/>
  <c r="AF20" i="57"/>
  <c r="AE20" i="57"/>
  <c r="AD20" i="57"/>
  <c r="S20" i="57"/>
  <c r="R20" i="57"/>
  <c r="Q20" i="57"/>
  <c r="P20" i="57"/>
  <c r="O20" i="57"/>
  <c r="N20" i="57"/>
  <c r="M20" i="57"/>
  <c r="L20" i="57"/>
  <c r="K20" i="57"/>
  <c r="J20" i="57"/>
  <c r="I20" i="57"/>
  <c r="H20" i="57"/>
  <c r="G20" i="57"/>
  <c r="AM19" i="57"/>
  <c r="U19" i="57"/>
  <c r="T19" i="57"/>
  <c r="AM18" i="57"/>
  <c r="U18" i="57"/>
  <c r="T18" i="57"/>
  <c r="AK17" i="57"/>
  <c r="AJ17" i="57"/>
  <c r="AI17" i="57"/>
  <c r="AH17" i="57"/>
  <c r="AG17" i="57"/>
  <c r="AF17" i="57"/>
  <c r="AE17" i="57"/>
  <c r="AD17" i="57"/>
  <c r="AC17" i="57"/>
  <c r="AB17" i="57"/>
  <c r="AA17" i="57"/>
  <c r="Z17" i="57"/>
  <c r="Y17" i="57"/>
  <c r="S17" i="57"/>
  <c r="R17" i="57"/>
  <c r="Q17" i="57"/>
  <c r="P17" i="57"/>
  <c r="O17" i="57"/>
  <c r="N17" i="57"/>
  <c r="M17" i="57"/>
  <c r="L17" i="57"/>
  <c r="K17" i="57"/>
  <c r="J17" i="57"/>
  <c r="I17" i="57"/>
  <c r="H17" i="57"/>
  <c r="G17" i="57"/>
  <c r="AM16" i="57"/>
  <c r="AL16" i="57"/>
  <c r="U16" i="57"/>
  <c r="T16" i="57"/>
  <c r="AM15" i="57"/>
  <c r="AL15" i="57"/>
  <c r="U15" i="57"/>
  <c r="T15" i="57"/>
  <c r="AK14" i="57"/>
  <c r="AJ14" i="57"/>
  <c r="AI14" i="57"/>
  <c r="AH14" i="57"/>
  <c r="AG14" i="57"/>
  <c r="AF14" i="57"/>
  <c r="AE14" i="57"/>
  <c r="AD14" i="57"/>
  <c r="S14" i="57"/>
  <c r="R14" i="57"/>
  <c r="Q14" i="57"/>
  <c r="P14" i="57"/>
  <c r="O14" i="57"/>
  <c r="N14" i="57"/>
  <c r="M14" i="57"/>
  <c r="L14" i="57"/>
  <c r="AM13" i="57"/>
  <c r="U13" i="57"/>
  <c r="AM12" i="57"/>
  <c r="U12" i="57"/>
  <c r="AK11" i="57"/>
  <c r="AJ11" i="57"/>
  <c r="AI11" i="57"/>
  <c r="AH11" i="57"/>
  <c r="AG11" i="57"/>
  <c r="AF11" i="57"/>
  <c r="AE11" i="57"/>
  <c r="AD11" i="57"/>
  <c r="AC11" i="57"/>
  <c r="AB11" i="57"/>
  <c r="AA11" i="57"/>
  <c r="Z11" i="57"/>
  <c r="Y11" i="57"/>
  <c r="S11" i="57"/>
  <c r="R11" i="57"/>
  <c r="Q11" i="57"/>
  <c r="P11" i="57"/>
  <c r="O11" i="57"/>
  <c r="N11" i="57"/>
  <c r="M11" i="57"/>
  <c r="L11" i="57"/>
  <c r="K11" i="57"/>
  <c r="J11" i="57"/>
  <c r="I11" i="57"/>
  <c r="H11" i="57"/>
  <c r="G11" i="57"/>
  <c r="AM10" i="57"/>
  <c r="AL10" i="57"/>
  <c r="U10" i="57"/>
  <c r="T10" i="57"/>
  <c r="AM9" i="57"/>
  <c r="AL9" i="57"/>
  <c r="U9" i="57"/>
  <c r="T9" i="57"/>
  <c r="A1" i="57"/>
  <c r="AL108" i="56"/>
  <c r="AM107" i="56"/>
  <c r="AL107" i="56"/>
  <c r="U107" i="56"/>
  <c r="AK104" i="56"/>
  <c r="AK108" i="56" s="1"/>
  <c r="AJ104" i="56"/>
  <c r="AJ105" i="56" s="1"/>
  <c r="AI104" i="56"/>
  <c r="AI105" i="56" s="1"/>
  <c r="AH104" i="56"/>
  <c r="AH105" i="56" s="1"/>
  <c r="AG104" i="56"/>
  <c r="AG108" i="56" s="1"/>
  <c r="AF104" i="56"/>
  <c r="AE104" i="56"/>
  <c r="AE105" i="56" s="1"/>
  <c r="AD104" i="56"/>
  <c r="S104" i="56"/>
  <c r="S108" i="56" s="1"/>
  <c r="R104" i="56"/>
  <c r="R108" i="56" s="1"/>
  <c r="Q104" i="56"/>
  <c r="Q108" i="56" s="1"/>
  <c r="P104" i="56"/>
  <c r="P108" i="56" s="1"/>
  <c r="O104" i="56"/>
  <c r="O108" i="56" s="1"/>
  <c r="N104" i="56"/>
  <c r="N105" i="56" s="1"/>
  <c r="M104" i="56"/>
  <c r="M105" i="56" s="1"/>
  <c r="L104" i="56"/>
  <c r="AM103" i="56"/>
  <c r="U103" i="56"/>
  <c r="AM102" i="56"/>
  <c r="U102" i="56"/>
  <c r="AM101" i="56"/>
  <c r="U101" i="56"/>
  <c r="AM100" i="56"/>
  <c r="U100" i="56"/>
  <c r="AM99" i="56"/>
  <c r="U99" i="56"/>
  <c r="AM98" i="56"/>
  <c r="U98" i="56"/>
  <c r="AM97" i="56"/>
  <c r="U97" i="56"/>
  <c r="AM96" i="56"/>
  <c r="U96" i="56"/>
  <c r="AM95" i="56"/>
  <c r="U95" i="56"/>
  <c r="AM94" i="56"/>
  <c r="U94" i="56"/>
  <c r="AM93" i="56"/>
  <c r="U93" i="56"/>
  <c r="AM92" i="56"/>
  <c r="U92" i="56"/>
  <c r="AM91" i="56"/>
  <c r="U91" i="56"/>
  <c r="AM90" i="56"/>
  <c r="U90" i="56"/>
  <c r="AM89" i="56"/>
  <c r="U89" i="56"/>
  <c r="AM88" i="56"/>
  <c r="U88" i="56"/>
  <c r="AM87" i="56"/>
  <c r="U87" i="56"/>
  <c r="AM86" i="56"/>
  <c r="U86" i="56"/>
  <c r="AM85" i="56"/>
  <c r="U85" i="56"/>
  <c r="AK77" i="56"/>
  <c r="AJ77" i="56"/>
  <c r="AI77" i="56"/>
  <c r="AH77" i="56"/>
  <c r="AG77" i="56"/>
  <c r="AF77" i="56"/>
  <c r="AE77" i="56"/>
  <c r="AD77" i="56"/>
  <c r="S77" i="56"/>
  <c r="R77" i="56"/>
  <c r="Q77" i="56"/>
  <c r="P77" i="56"/>
  <c r="O77" i="56"/>
  <c r="N77" i="56"/>
  <c r="M77" i="56"/>
  <c r="L77" i="56"/>
  <c r="AM76" i="56"/>
  <c r="U76" i="56"/>
  <c r="AM75" i="56"/>
  <c r="U75" i="56"/>
  <c r="AK74" i="56"/>
  <c r="AJ74" i="56"/>
  <c r="AI74" i="56"/>
  <c r="AH74" i="56"/>
  <c r="AG74" i="56"/>
  <c r="AF74" i="56"/>
  <c r="AE74" i="56"/>
  <c r="AD74" i="56"/>
  <c r="S74" i="56"/>
  <c r="R74" i="56"/>
  <c r="Q74" i="56"/>
  <c r="P74" i="56"/>
  <c r="O74" i="56"/>
  <c r="N74" i="56"/>
  <c r="M74" i="56"/>
  <c r="L74" i="56"/>
  <c r="AM73" i="56"/>
  <c r="U73" i="56"/>
  <c r="AM72" i="56"/>
  <c r="U72" i="56"/>
  <c r="AK67" i="56"/>
  <c r="AJ67" i="56"/>
  <c r="AI67" i="56"/>
  <c r="AH67" i="56"/>
  <c r="AG67" i="56"/>
  <c r="AF67" i="56"/>
  <c r="AE67" i="56"/>
  <c r="AD67" i="56"/>
  <c r="S67" i="56"/>
  <c r="S68" i="56" s="1"/>
  <c r="R67" i="56"/>
  <c r="R68" i="56" s="1"/>
  <c r="Q67" i="56"/>
  <c r="Q68" i="56" s="1"/>
  <c r="P67" i="56"/>
  <c r="P68" i="56" s="1"/>
  <c r="O67" i="56"/>
  <c r="O68" i="56" s="1"/>
  <c r="N67" i="56"/>
  <c r="N68" i="56" s="1"/>
  <c r="M67" i="56"/>
  <c r="M68" i="56" s="1"/>
  <c r="L67" i="56"/>
  <c r="AM66" i="56"/>
  <c r="U66" i="56"/>
  <c r="AM65" i="56"/>
  <c r="U65" i="56"/>
  <c r="AM61" i="56"/>
  <c r="AM60" i="56"/>
  <c r="S56" i="56"/>
  <c r="R56" i="56"/>
  <c r="Q56" i="56"/>
  <c r="P56" i="56"/>
  <c r="O56" i="56"/>
  <c r="N56" i="56"/>
  <c r="M56" i="56"/>
  <c r="L56" i="56"/>
  <c r="K56" i="56"/>
  <c r="J56" i="56"/>
  <c r="I56" i="56"/>
  <c r="H56" i="56"/>
  <c r="G56" i="56"/>
  <c r="S55" i="56"/>
  <c r="R55" i="56"/>
  <c r="Q55" i="56"/>
  <c r="P55" i="56"/>
  <c r="O55" i="56"/>
  <c r="N55" i="56"/>
  <c r="N57" i="56" s="1"/>
  <c r="M55" i="56"/>
  <c r="L55" i="56"/>
  <c r="K55" i="56"/>
  <c r="J55" i="56"/>
  <c r="I55" i="56"/>
  <c r="H55" i="56"/>
  <c r="G55" i="56"/>
  <c r="S51" i="56"/>
  <c r="R51" i="56"/>
  <c r="Q51" i="56"/>
  <c r="P51" i="56"/>
  <c r="O51" i="56"/>
  <c r="N51" i="56"/>
  <c r="M51" i="56"/>
  <c r="L51" i="56"/>
  <c r="K51" i="56"/>
  <c r="J51" i="56"/>
  <c r="I51" i="56"/>
  <c r="H51" i="56"/>
  <c r="G51" i="56"/>
  <c r="S50" i="56"/>
  <c r="R50" i="56"/>
  <c r="Q50" i="56"/>
  <c r="P50" i="56"/>
  <c r="P52" i="56" s="1"/>
  <c r="O50" i="56"/>
  <c r="N50" i="56"/>
  <c r="M50" i="56"/>
  <c r="L50" i="56"/>
  <c r="K50" i="56"/>
  <c r="J50" i="56"/>
  <c r="I50" i="56"/>
  <c r="H50" i="56"/>
  <c r="G50" i="56"/>
  <c r="S46" i="56"/>
  <c r="R46" i="56"/>
  <c r="Q46" i="56"/>
  <c r="P46" i="56"/>
  <c r="O46" i="56"/>
  <c r="N46" i="56"/>
  <c r="M46" i="56"/>
  <c r="L46" i="56"/>
  <c r="K46" i="56"/>
  <c r="J46" i="56"/>
  <c r="I46" i="56"/>
  <c r="H46" i="56"/>
  <c r="G46" i="56"/>
  <c r="U45" i="56"/>
  <c r="T45" i="56"/>
  <c r="U44" i="56"/>
  <c r="T44" i="56"/>
  <c r="U43" i="56"/>
  <c r="T43" i="56"/>
  <c r="S40" i="56"/>
  <c r="R40" i="56"/>
  <c r="Q40" i="56"/>
  <c r="P40" i="56"/>
  <c r="O40" i="56"/>
  <c r="N40" i="56"/>
  <c r="M40" i="56"/>
  <c r="L40" i="56"/>
  <c r="K40" i="56"/>
  <c r="J40" i="56"/>
  <c r="I40" i="56"/>
  <c r="H40" i="56"/>
  <c r="G40" i="56"/>
  <c r="U39" i="56"/>
  <c r="T39" i="56"/>
  <c r="U38" i="56"/>
  <c r="T38" i="56"/>
  <c r="U37" i="56"/>
  <c r="T37" i="56"/>
  <c r="S32" i="56"/>
  <c r="R32" i="56"/>
  <c r="Q32" i="56"/>
  <c r="P32" i="56"/>
  <c r="O32" i="56"/>
  <c r="N32" i="56"/>
  <c r="M32" i="56"/>
  <c r="L32" i="56"/>
  <c r="K32" i="56"/>
  <c r="J32" i="56"/>
  <c r="I32" i="56"/>
  <c r="H32" i="56"/>
  <c r="G32" i="56"/>
  <c r="U31" i="56"/>
  <c r="T31" i="56"/>
  <c r="U30" i="56"/>
  <c r="T30" i="56"/>
  <c r="S29" i="56"/>
  <c r="R29" i="56"/>
  <c r="Q29" i="56"/>
  <c r="P29" i="56"/>
  <c r="O29" i="56"/>
  <c r="N29" i="56"/>
  <c r="M29" i="56"/>
  <c r="L29" i="56"/>
  <c r="K29" i="56"/>
  <c r="J29" i="56"/>
  <c r="I29" i="56"/>
  <c r="H29" i="56"/>
  <c r="G29" i="56"/>
  <c r="U28" i="56"/>
  <c r="T28" i="56"/>
  <c r="U27" i="56"/>
  <c r="T27" i="56"/>
  <c r="AK26" i="56"/>
  <c r="AJ26" i="56"/>
  <c r="AI26" i="56"/>
  <c r="AH26" i="56"/>
  <c r="AG26" i="56"/>
  <c r="AF26" i="56"/>
  <c r="AE26" i="56"/>
  <c r="AD26" i="56"/>
  <c r="AC26" i="56"/>
  <c r="AB26" i="56"/>
  <c r="AA26" i="56"/>
  <c r="Z26" i="56"/>
  <c r="Y26" i="56"/>
  <c r="S26" i="56"/>
  <c r="R26" i="56"/>
  <c r="Q26" i="56"/>
  <c r="P26" i="56"/>
  <c r="O26" i="56"/>
  <c r="N26" i="56"/>
  <c r="M26" i="56"/>
  <c r="L26" i="56"/>
  <c r="K26" i="56"/>
  <c r="J26" i="56"/>
  <c r="I26" i="56"/>
  <c r="H26" i="56"/>
  <c r="G26" i="56"/>
  <c r="AM25" i="56"/>
  <c r="AL25" i="56"/>
  <c r="U25" i="56"/>
  <c r="T25" i="56"/>
  <c r="AM24" i="56"/>
  <c r="AL24" i="56"/>
  <c r="U24" i="56"/>
  <c r="T24" i="56"/>
  <c r="AK23" i="56"/>
  <c r="AJ23" i="56"/>
  <c r="AI23" i="56"/>
  <c r="AH23" i="56"/>
  <c r="AG23" i="56"/>
  <c r="AF23" i="56"/>
  <c r="AE23" i="56"/>
  <c r="AD23" i="56"/>
  <c r="AC23" i="56"/>
  <c r="AB23" i="56"/>
  <c r="AA23" i="56"/>
  <c r="Z23" i="56"/>
  <c r="Y23" i="56"/>
  <c r="S23" i="56"/>
  <c r="R23" i="56"/>
  <c r="Q23" i="56"/>
  <c r="P23" i="56"/>
  <c r="O23" i="56"/>
  <c r="N23" i="56"/>
  <c r="M23" i="56"/>
  <c r="L23" i="56"/>
  <c r="K23" i="56"/>
  <c r="J23" i="56"/>
  <c r="I23" i="56"/>
  <c r="H23" i="56"/>
  <c r="G23" i="56"/>
  <c r="AM22" i="56"/>
  <c r="AL22" i="56"/>
  <c r="U22" i="56"/>
  <c r="T22" i="56"/>
  <c r="AM21" i="56"/>
  <c r="AL21" i="56"/>
  <c r="U21" i="56"/>
  <c r="T21" i="56"/>
  <c r="AK20" i="56"/>
  <c r="AJ20" i="56"/>
  <c r="AI20" i="56"/>
  <c r="AH20" i="56"/>
  <c r="AG20" i="56"/>
  <c r="AF20" i="56"/>
  <c r="AE20" i="56"/>
  <c r="AD20" i="56"/>
  <c r="S20" i="56"/>
  <c r="R20" i="56"/>
  <c r="Q20" i="56"/>
  <c r="P20" i="56"/>
  <c r="O20" i="56"/>
  <c r="N20" i="56"/>
  <c r="M20" i="56"/>
  <c r="L20" i="56"/>
  <c r="K20" i="56"/>
  <c r="J20" i="56"/>
  <c r="I20" i="56"/>
  <c r="H20" i="56"/>
  <c r="G20" i="56"/>
  <c r="AM19" i="56"/>
  <c r="U19" i="56"/>
  <c r="T19" i="56"/>
  <c r="AM18" i="56"/>
  <c r="U18" i="56"/>
  <c r="T18" i="56"/>
  <c r="AK17" i="56"/>
  <c r="AJ17" i="56"/>
  <c r="AI17" i="56"/>
  <c r="AH17" i="56"/>
  <c r="AG17" i="56"/>
  <c r="AF17" i="56"/>
  <c r="AE17" i="56"/>
  <c r="AD17" i="56"/>
  <c r="AC17" i="56"/>
  <c r="AB17" i="56"/>
  <c r="AA17" i="56"/>
  <c r="Z17" i="56"/>
  <c r="Y17" i="56"/>
  <c r="S17" i="56"/>
  <c r="R17" i="56"/>
  <c r="Q17" i="56"/>
  <c r="P17" i="56"/>
  <c r="O17" i="56"/>
  <c r="N17" i="56"/>
  <c r="M17" i="56"/>
  <c r="L17" i="56"/>
  <c r="K17" i="56"/>
  <c r="J17" i="56"/>
  <c r="I17" i="56"/>
  <c r="H17" i="56"/>
  <c r="G17" i="56"/>
  <c r="AM16" i="56"/>
  <c r="AL16" i="56"/>
  <c r="U16" i="56"/>
  <c r="T16" i="56"/>
  <c r="AM15" i="56"/>
  <c r="AL15" i="56"/>
  <c r="U15" i="56"/>
  <c r="T15" i="56"/>
  <c r="AK14" i="56"/>
  <c r="AJ14" i="56"/>
  <c r="AI14" i="56"/>
  <c r="AH14" i="56"/>
  <c r="AG14" i="56"/>
  <c r="AF14" i="56"/>
  <c r="AE14" i="56"/>
  <c r="AD14" i="56"/>
  <c r="S14" i="56"/>
  <c r="R14" i="56"/>
  <c r="Q14" i="56"/>
  <c r="P14" i="56"/>
  <c r="O14" i="56"/>
  <c r="N14" i="56"/>
  <c r="M14" i="56"/>
  <c r="L14" i="56"/>
  <c r="AM13" i="56"/>
  <c r="U13" i="56"/>
  <c r="AM12" i="56"/>
  <c r="U12" i="56"/>
  <c r="AK11" i="56"/>
  <c r="AJ11" i="56"/>
  <c r="AI11" i="56"/>
  <c r="AH11" i="56"/>
  <c r="AG11" i="56"/>
  <c r="AF11" i="56"/>
  <c r="AE11" i="56"/>
  <c r="AD11" i="56"/>
  <c r="AC11" i="56"/>
  <c r="AB11" i="56"/>
  <c r="AA11" i="56"/>
  <c r="Z11" i="56"/>
  <c r="Y11" i="56"/>
  <c r="S11" i="56"/>
  <c r="R11" i="56"/>
  <c r="Q11" i="56"/>
  <c r="P11" i="56"/>
  <c r="O11" i="56"/>
  <c r="N11" i="56"/>
  <c r="M11" i="56"/>
  <c r="L11" i="56"/>
  <c r="K11" i="56"/>
  <c r="J11" i="56"/>
  <c r="I11" i="56"/>
  <c r="H11" i="56"/>
  <c r="G11" i="56"/>
  <c r="AM10" i="56"/>
  <c r="AL10" i="56"/>
  <c r="U10" i="56"/>
  <c r="T10" i="56"/>
  <c r="AM9" i="56"/>
  <c r="AL9" i="56"/>
  <c r="U9" i="56"/>
  <c r="T9" i="56"/>
  <c r="A1" i="56"/>
  <c r="AL108" i="55"/>
  <c r="AM107" i="55"/>
  <c r="AL107" i="55"/>
  <c r="U107" i="55"/>
  <c r="AK104" i="55"/>
  <c r="AK108" i="55" s="1"/>
  <c r="AJ104" i="55"/>
  <c r="AJ108" i="55" s="1"/>
  <c r="AI104" i="55"/>
  <c r="AI108" i="55" s="1"/>
  <c r="AH104" i="55"/>
  <c r="AH108" i="55" s="1"/>
  <c r="AG104" i="55"/>
  <c r="AG105" i="55" s="1"/>
  <c r="AF104" i="55"/>
  <c r="AF105" i="55" s="1"/>
  <c r="AE104" i="55"/>
  <c r="AE105" i="55" s="1"/>
  <c r="AD104" i="55"/>
  <c r="S104" i="55"/>
  <c r="S105" i="55" s="1"/>
  <c r="R104" i="55"/>
  <c r="R105" i="55" s="1"/>
  <c r="Q104" i="55"/>
  <c r="Q105" i="55" s="1"/>
  <c r="P104" i="55"/>
  <c r="P108" i="55" s="1"/>
  <c r="O104" i="55"/>
  <c r="O108" i="55" s="1"/>
  <c r="N104" i="55"/>
  <c r="N108" i="55" s="1"/>
  <c r="M104" i="55"/>
  <c r="M108" i="55" s="1"/>
  <c r="L104" i="55"/>
  <c r="L108" i="55" s="1"/>
  <c r="AM103" i="55"/>
  <c r="U103" i="55"/>
  <c r="AM102" i="55"/>
  <c r="U102" i="55"/>
  <c r="AM101" i="55"/>
  <c r="U101" i="55"/>
  <c r="AM100" i="55"/>
  <c r="U100" i="55"/>
  <c r="AM99" i="55"/>
  <c r="U99" i="55"/>
  <c r="AM98" i="55"/>
  <c r="U98" i="55"/>
  <c r="AM97" i="55"/>
  <c r="U97" i="55"/>
  <c r="AM96" i="55"/>
  <c r="U96" i="55"/>
  <c r="AM95" i="55"/>
  <c r="U95" i="55"/>
  <c r="AM94" i="55"/>
  <c r="U94" i="55"/>
  <c r="AM93" i="55"/>
  <c r="U93" i="55"/>
  <c r="AM92" i="55"/>
  <c r="U92" i="55"/>
  <c r="AM91" i="55"/>
  <c r="U91" i="55"/>
  <c r="AM90" i="55"/>
  <c r="U90" i="55"/>
  <c r="AM89" i="55"/>
  <c r="U89" i="55"/>
  <c r="AM88" i="55"/>
  <c r="U88" i="55"/>
  <c r="AM87" i="55"/>
  <c r="U87" i="55"/>
  <c r="AM86" i="55"/>
  <c r="U86" i="55"/>
  <c r="AM85" i="55"/>
  <c r="U85" i="55"/>
  <c r="AK77" i="55"/>
  <c r="AJ77" i="55"/>
  <c r="AI77" i="55"/>
  <c r="AH77" i="55"/>
  <c r="AG77" i="55"/>
  <c r="AF77" i="55"/>
  <c r="AE77" i="55"/>
  <c r="AD77" i="55"/>
  <c r="S77" i="55"/>
  <c r="R77" i="55"/>
  <c r="Q77" i="55"/>
  <c r="P77" i="55"/>
  <c r="O77" i="55"/>
  <c r="N77" i="55"/>
  <c r="M77" i="55"/>
  <c r="L77" i="55"/>
  <c r="AM76" i="55"/>
  <c r="U76" i="55"/>
  <c r="AM75" i="55"/>
  <c r="U75" i="55"/>
  <c r="AK74" i="55"/>
  <c r="AJ74" i="55"/>
  <c r="AI74" i="55"/>
  <c r="AH74" i="55"/>
  <c r="AG74" i="55"/>
  <c r="AF74" i="55"/>
  <c r="AE74" i="55"/>
  <c r="AD74" i="55"/>
  <c r="S74" i="55"/>
  <c r="R74" i="55"/>
  <c r="Q74" i="55"/>
  <c r="P74" i="55"/>
  <c r="O74" i="55"/>
  <c r="N74" i="55"/>
  <c r="M74" i="55"/>
  <c r="L74" i="55"/>
  <c r="AM73" i="55"/>
  <c r="U73" i="55"/>
  <c r="AM72" i="55"/>
  <c r="U72" i="55"/>
  <c r="AK67" i="55"/>
  <c r="AJ67" i="55"/>
  <c r="AI67" i="55"/>
  <c r="AH67" i="55"/>
  <c r="AG67" i="55"/>
  <c r="AF67" i="55"/>
  <c r="AE67" i="55"/>
  <c r="AD67" i="55"/>
  <c r="S67" i="55"/>
  <c r="S68" i="55" s="1"/>
  <c r="R67" i="55"/>
  <c r="R68" i="55" s="1"/>
  <c r="Q67" i="55"/>
  <c r="Q68" i="55" s="1"/>
  <c r="P67" i="55"/>
  <c r="P68" i="55" s="1"/>
  <c r="O67" i="55"/>
  <c r="O68" i="55" s="1"/>
  <c r="N67" i="55"/>
  <c r="N68" i="55" s="1"/>
  <c r="M67" i="55"/>
  <c r="M68" i="55" s="1"/>
  <c r="L67" i="55"/>
  <c r="L68" i="55" s="1"/>
  <c r="AM66" i="55"/>
  <c r="U66" i="55"/>
  <c r="AM65" i="55"/>
  <c r="U65" i="55"/>
  <c r="AM61" i="55"/>
  <c r="AM60" i="55"/>
  <c r="S56" i="55"/>
  <c r="R56" i="55"/>
  <c r="Q56" i="55"/>
  <c r="P56" i="55"/>
  <c r="O56" i="55"/>
  <c r="N56" i="55"/>
  <c r="M56" i="55"/>
  <c r="L56" i="55"/>
  <c r="K56" i="55"/>
  <c r="J56" i="55"/>
  <c r="I56" i="55"/>
  <c r="H56" i="55"/>
  <c r="G56" i="55"/>
  <c r="S55" i="55"/>
  <c r="R55" i="55"/>
  <c r="Q55" i="55"/>
  <c r="P55" i="55"/>
  <c r="O55" i="55"/>
  <c r="N55" i="55"/>
  <c r="M55" i="55"/>
  <c r="L55" i="55"/>
  <c r="K55" i="55"/>
  <c r="J55" i="55"/>
  <c r="I55" i="55"/>
  <c r="H55" i="55"/>
  <c r="G55" i="55"/>
  <c r="S51" i="55"/>
  <c r="R51" i="55"/>
  <c r="Q51" i="55"/>
  <c r="P51" i="55"/>
  <c r="O51" i="55"/>
  <c r="N51" i="55"/>
  <c r="M51" i="55"/>
  <c r="L51" i="55"/>
  <c r="K51" i="55"/>
  <c r="J51" i="55"/>
  <c r="I51" i="55"/>
  <c r="H51" i="55"/>
  <c r="G51" i="55"/>
  <c r="S50" i="55"/>
  <c r="R50" i="55"/>
  <c r="Q50" i="55"/>
  <c r="P50" i="55"/>
  <c r="O50" i="55"/>
  <c r="N50" i="55"/>
  <c r="M50" i="55"/>
  <c r="L50" i="55"/>
  <c r="K50" i="55"/>
  <c r="J50" i="55"/>
  <c r="I50" i="55"/>
  <c r="H50" i="55"/>
  <c r="G50" i="55"/>
  <c r="S46" i="55"/>
  <c r="R46" i="55"/>
  <c r="Q46" i="55"/>
  <c r="P46" i="55"/>
  <c r="O46" i="55"/>
  <c r="N46" i="55"/>
  <c r="M46" i="55"/>
  <c r="L46" i="55"/>
  <c r="K46" i="55"/>
  <c r="J46" i="55"/>
  <c r="I46" i="55"/>
  <c r="H46" i="55"/>
  <c r="G46" i="55"/>
  <c r="U45" i="55"/>
  <c r="T45" i="55"/>
  <c r="U44" i="55"/>
  <c r="T44" i="55"/>
  <c r="U43" i="55"/>
  <c r="T43" i="55"/>
  <c r="S40" i="55"/>
  <c r="R40" i="55"/>
  <c r="Q40" i="55"/>
  <c r="P40" i="55"/>
  <c r="O40" i="55"/>
  <c r="N40" i="55"/>
  <c r="M40" i="55"/>
  <c r="L40" i="55"/>
  <c r="K40" i="55"/>
  <c r="J40" i="55"/>
  <c r="I40" i="55"/>
  <c r="H40" i="55"/>
  <c r="G40" i="55"/>
  <c r="U39" i="55"/>
  <c r="T39" i="55"/>
  <c r="U38" i="55"/>
  <c r="T38" i="55"/>
  <c r="U37" i="55"/>
  <c r="T37" i="55"/>
  <c r="S32" i="55"/>
  <c r="R32" i="55"/>
  <c r="Q32" i="55"/>
  <c r="P32" i="55"/>
  <c r="O32" i="55"/>
  <c r="N32" i="55"/>
  <c r="M32" i="55"/>
  <c r="L32" i="55"/>
  <c r="K32" i="55"/>
  <c r="J32" i="55"/>
  <c r="I32" i="55"/>
  <c r="H32" i="55"/>
  <c r="G32" i="55"/>
  <c r="U31" i="55"/>
  <c r="T31" i="55"/>
  <c r="U30" i="55"/>
  <c r="T30" i="55"/>
  <c r="S29" i="55"/>
  <c r="R29" i="55"/>
  <c r="Q29" i="55"/>
  <c r="P29" i="55"/>
  <c r="O29" i="55"/>
  <c r="N29" i="55"/>
  <c r="M29" i="55"/>
  <c r="L29" i="55"/>
  <c r="K29" i="55"/>
  <c r="J29" i="55"/>
  <c r="I29" i="55"/>
  <c r="H29" i="55"/>
  <c r="G29" i="55"/>
  <c r="U28" i="55"/>
  <c r="T28" i="55"/>
  <c r="U27" i="55"/>
  <c r="T27" i="55"/>
  <c r="AK26" i="55"/>
  <c r="AJ26" i="55"/>
  <c r="AI26" i="55"/>
  <c r="AH26" i="55"/>
  <c r="AG26" i="55"/>
  <c r="AF26" i="55"/>
  <c r="AE26" i="55"/>
  <c r="AD26" i="55"/>
  <c r="AC26" i="55"/>
  <c r="AB26" i="55"/>
  <c r="AA26" i="55"/>
  <c r="Z26" i="55"/>
  <c r="Y26" i="55"/>
  <c r="S26" i="55"/>
  <c r="R26" i="55"/>
  <c r="Q26" i="55"/>
  <c r="P26" i="55"/>
  <c r="O26" i="55"/>
  <c r="N26" i="55"/>
  <c r="M26" i="55"/>
  <c r="L26" i="55"/>
  <c r="K26" i="55"/>
  <c r="J26" i="55"/>
  <c r="I26" i="55"/>
  <c r="H26" i="55"/>
  <c r="G26" i="55"/>
  <c r="AM25" i="55"/>
  <c r="AL25" i="55"/>
  <c r="U25" i="55"/>
  <c r="T25" i="55"/>
  <c r="AM24" i="55"/>
  <c r="AL24" i="55"/>
  <c r="U24" i="55"/>
  <c r="T24" i="55"/>
  <c r="AK23" i="55"/>
  <c r="AJ23" i="55"/>
  <c r="AI23" i="55"/>
  <c r="AH23" i="55"/>
  <c r="AG23" i="55"/>
  <c r="AF23" i="55"/>
  <c r="AE23" i="55"/>
  <c r="AD23" i="55"/>
  <c r="AC23" i="55"/>
  <c r="AB23" i="55"/>
  <c r="AA23" i="55"/>
  <c r="Z23" i="55"/>
  <c r="Y23" i="55"/>
  <c r="S23" i="55"/>
  <c r="R23" i="55"/>
  <c r="Q23" i="55"/>
  <c r="P23" i="55"/>
  <c r="O23" i="55"/>
  <c r="N23" i="55"/>
  <c r="M23" i="55"/>
  <c r="L23" i="55"/>
  <c r="K23" i="55"/>
  <c r="J23" i="55"/>
  <c r="I23" i="55"/>
  <c r="H23" i="55"/>
  <c r="G23" i="55"/>
  <c r="AM22" i="55"/>
  <c r="AL22" i="55"/>
  <c r="U22" i="55"/>
  <c r="T22" i="55"/>
  <c r="AM21" i="55"/>
  <c r="AL21" i="55"/>
  <c r="U21" i="55"/>
  <c r="T21" i="55"/>
  <c r="AK20" i="55"/>
  <c r="AJ20" i="55"/>
  <c r="AI20" i="55"/>
  <c r="AH20" i="55"/>
  <c r="AG20" i="55"/>
  <c r="AF20" i="55"/>
  <c r="AE20" i="55"/>
  <c r="AD20" i="55"/>
  <c r="S20" i="55"/>
  <c r="R20" i="55"/>
  <c r="Q20" i="55"/>
  <c r="P20" i="55"/>
  <c r="O20" i="55"/>
  <c r="N20" i="55"/>
  <c r="M20" i="55"/>
  <c r="L20" i="55"/>
  <c r="K20" i="55"/>
  <c r="J20" i="55"/>
  <c r="I20" i="55"/>
  <c r="H20" i="55"/>
  <c r="G20" i="55"/>
  <c r="AM19" i="55"/>
  <c r="U19" i="55"/>
  <c r="T19" i="55"/>
  <c r="AM18" i="55"/>
  <c r="U18" i="55"/>
  <c r="T18" i="55"/>
  <c r="AK17" i="55"/>
  <c r="AJ17" i="55"/>
  <c r="AI17" i="55"/>
  <c r="AH17" i="55"/>
  <c r="AG17" i="55"/>
  <c r="AF17" i="55"/>
  <c r="AE17" i="55"/>
  <c r="AD17" i="55"/>
  <c r="AC17" i="55"/>
  <c r="AB17" i="55"/>
  <c r="AA17" i="55"/>
  <c r="Z17" i="55"/>
  <c r="Y17" i="55"/>
  <c r="S17" i="55"/>
  <c r="R17" i="55"/>
  <c r="Q17" i="55"/>
  <c r="P17" i="55"/>
  <c r="O17" i="55"/>
  <c r="N17" i="55"/>
  <c r="M17" i="55"/>
  <c r="L17" i="55"/>
  <c r="K17" i="55"/>
  <c r="J17" i="55"/>
  <c r="I17" i="55"/>
  <c r="H17" i="55"/>
  <c r="G17" i="55"/>
  <c r="AM16" i="55"/>
  <c r="AL16" i="55"/>
  <c r="U16" i="55"/>
  <c r="T16" i="55"/>
  <c r="AM15" i="55"/>
  <c r="AL15" i="55"/>
  <c r="U15" i="55"/>
  <c r="T15" i="55"/>
  <c r="AK14" i="55"/>
  <c r="AJ14" i="55"/>
  <c r="AI14" i="55"/>
  <c r="AH14" i="55"/>
  <c r="AG14" i="55"/>
  <c r="AF14" i="55"/>
  <c r="AE14" i="55"/>
  <c r="AD14" i="55"/>
  <c r="S14" i="55"/>
  <c r="R14" i="55"/>
  <c r="Q14" i="55"/>
  <c r="P14" i="55"/>
  <c r="O14" i="55"/>
  <c r="N14" i="55"/>
  <c r="M14" i="55"/>
  <c r="L14" i="55"/>
  <c r="AM13" i="55"/>
  <c r="U13" i="55"/>
  <c r="AM12" i="55"/>
  <c r="U12" i="55"/>
  <c r="AK11" i="55"/>
  <c r="AJ11" i="55"/>
  <c r="AI11" i="55"/>
  <c r="AH11" i="55"/>
  <c r="AG11" i="55"/>
  <c r="AF11" i="55"/>
  <c r="AE11" i="55"/>
  <c r="AD11" i="55"/>
  <c r="AC11" i="55"/>
  <c r="AB11" i="55"/>
  <c r="AA11" i="55"/>
  <c r="Z11" i="55"/>
  <c r="Y11" i="55"/>
  <c r="S11" i="55"/>
  <c r="R11" i="55"/>
  <c r="Q11" i="55"/>
  <c r="P11" i="55"/>
  <c r="O11" i="55"/>
  <c r="N11" i="55"/>
  <c r="M11" i="55"/>
  <c r="L11" i="55"/>
  <c r="K11" i="55"/>
  <c r="J11" i="55"/>
  <c r="I11" i="55"/>
  <c r="H11" i="55"/>
  <c r="G11" i="55"/>
  <c r="AM10" i="55"/>
  <c r="AL10" i="55"/>
  <c r="U10" i="55"/>
  <c r="T10" i="55"/>
  <c r="AM9" i="55"/>
  <c r="AL9" i="55"/>
  <c r="U9" i="55"/>
  <c r="T9" i="55"/>
  <c r="A1" i="55"/>
  <c r="AL108" i="54"/>
  <c r="AM107" i="54"/>
  <c r="AL107" i="54"/>
  <c r="U107" i="54"/>
  <c r="AK104" i="54"/>
  <c r="AK105" i="54" s="1"/>
  <c r="AJ104" i="54"/>
  <c r="AJ108" i="54" s="1"/>
  <c r="AI104" i="54"/>
  <c r="AI105" i="54" s="1"/>
  <c r="AH104" i="54"/>
  <c r="AH108" i="54" s="1"/>
  <c r="AG104" i="54"/>
  <c r="AG105" i="54" s="1"/>
  <c r="AF104" i="54"/>
  <c r="AF108" i="54" s="1"/>
  <c r="AE104" i="54"/>
  <c r="AE108" i="54" s="1"/>
  <c r="AD104" i="54"/>
  <c r="AD105" i="54" s="1"/>
  <c r="S104" i="54"/>
  <c r="S108" i="54" s="1"/>
  <c r="R104" i="54"/>
  <c r="R108" i="54" s="1"/>
  <c r="Q104" i="54"/>
  <c r="Q105" i="54" s="1"/>
  <c r="P104" i="54"/>
  <c r="P105" i="54" s="1"/>
  <c r="O104" i="54"/>
  <c r="O105" i="54" s="1"/>
  <c r="N104" i="54"/>
  <c r="N105" i="54" s="1"/>
  <c r="M104" i="54"/>
  <c r="M105" i="54" s="1"/>
  <c r="L104" i="54"/>
  <c r="AM103" i="54"/>
  <c r="U103" i="54"/>
  <c r="AM102" i="54"/>
  <c r="U102" i="54"/>
  <c r="AM101" i="54"/>
  <c r="U101" i="54"/>
  <c r="AM100" i="54"/>
  <c r="U100" i="54"/>
  <c r="AM99" i="54"/>
  <c r="U99" i="54"/>
  <c r="AM98" i="54"/>
  <c r="U98" i="54"/>
  <c r="AM97" i="54"/>
  <c r="U97" i="54"/>
  <c r="AM96" i="54"/>
  <c r="U96" i="54"/>
  <c r="AM95" i="54"/>
  <c r="U95" i="54"/>
  <c r="AM94" i="54"/>
  <c r="U94" i="54"/>
  <c r="AM93" i="54"/>
  <c r="U93" i="54"/>
  <c r="AM92" i="54"/>
  <c r="U92" i="54"/>
  <c r="AM91" i="54"/>
  <c r="U91" i="54"/>
  <c r="AM90" i="54"/>
  <c r="U90" i="54"/>
  <c r="AM89" i="54"/>
  <c r="U89" i="54"/>
  <c r="AM88" i="54"/>
  <c r="U88" i="54"/>
  <c r="AM87" i="54"/>
  <c r="U87" i="54"/>
  <c r="AM86" i="54"/>
  <c r="U86" i="54"/>
  <c r="AM85" i="54"/>
  <c r="U85" i="54"/>
  <c r="AK77" i="54"/>
  <c r="AJ77" i="54"/>
  <c r="AI77" i="54"/>
  <c r="AH77" i="54"/>
  <c r="AG77" i="54"/>
  <c r="AF77" i="54"/>
  <c r="AE77" i="54"/>
  <c r="AD77" i="54"/>
  <c r="S77" i="54"/>
  <c r="R77" i="54"/>
  <c r="Q77" i="54"/>
  <c r="P77" i="54"/>
  <c r="O77" i="54"/>
  <c r="N77" i="54"/>
  <c r="M77" i="54"/>
  <c r="L77" i="54"/>
  <c r="AM76" i="54"/>
  <c r="U76" i="54"/>
  <c r="AM75" i="54"/>
  <c r="U75" i="54"/>
  <c r="AK74" i="54"/>
  <c r="AJ74" i="54"/>
  <c r="AI74" i="54"/>
  <c r="AH74" i="54"/>
  <c r="AG74" i="54"/>
  <c r="AF74" i="54"/>
  <c r="AE74" i="54"/>
  <c r="AD74" i="54"/>
  <c r="S74" i="54"/>
  <c r="R74" i="54"/>
  <c r="Q74" i="54"/>
  <c r="P74" i="54"/>
  <c r="O74" i="54"/>
  <c r="N74" i="54"/>
  <c r="M74" i="54"/>
  <c r="L74" i="54"/>
  <c r="AM73" i="54"/>
  <c r="U73" i="54"/>
  <c r="AM72" i="54"/>
  <c r="U72" i="54"/>
  <c r="AK67" i="54"/>
  <c r="AJ67" i="54"/>
  <c r="AI67" i="54"/>
  <c r="AH67" i="54"/>
  <c r="AG67" i="54"/>
  <c r="AF67" i="54"/>
  <c r="AE67" i="54"/>
  <c r="AD67" i="54"/>
  <c r="S67" i="54"/>
  <c r="S68" i="54" s="1"/>
  <c r="R67" i="54"/>
  <c r="R68" i="54" s="1"/>
  <c r="Q67" i="54"/>
  <c r="Q68" i="54" s="1"/>
  <c r="P67" i="54"/>
  <c r="P68" i="54" s="1"/>
  <c r="O67" i="54"/>
  <c r="O68" i="54" s="1"/>
  <c r="N67" i="54"/>
  <c r="N68" i="54" s="1"/>
  <c r="M67" i="54"/>
  <c r="M68" i="54" s="1"/>
  <c r="L67" i="54"/>
  <c r="L68" i="54" s="1"/>
  <c r="AM66" i="54"/>
  <c r="U66" i="54"/>
  <c r="AM65" i="54"/>
  <c r="U65" i="54"/>
  <c r="AM61" i="54"/>
  <c r="AM60" i="54"/>
  <c r="S56" i="54"/>
  <c r="R56" i="54"/>
  <c r="Q56" i="54"/>
  <c r="P56" i="54"/>
  <c r="O56" i="54"/>
  <c r="N56" i="54"/>
  <c r="M56" i="54"/>
  <c r="L56" i="54"/>
  <c r="K56" i="54"/>
  <c r="J56" i="54"/>
  <c r="I56" i="54"/>
  <c r="H56" i="54"/>
  <c r="G56" i="54"/>
  <c r="S55" i="54"/>
  <c r="R55" i="54"/>
  <c r="Q55" i="54"/>
  <c r="P55" i="54"/>
  <c r="O55" i="54"/>
  <c r="N55" i="54"/>
  <c r="M55" i="54"/>
  <c r="L55" i="54"/>
  <c r="K55" i="54"/>
  <c r="J55" i="54"/>
  <c r="I55" i="54"/>
  <c r="H55" i="54"/>
  <c r="G55" i="54"/>
  <c r="S51" i="54"/>
  <c r="R51" i="54"/>
  <c r="Q51" i="54"/>
  <c r="P51" i="54"/>
  <c r="O51" i="54"/>
  <c r="N51" i="54"/>
  <c r="M51" i="54"/>
  <c r="L51" i="54"/>
  <c r="K51" i="54"/>
  <c r="J51" i="54"/>
  <c r="I51" i="54"/>
  <c r="H51" i="54"/>
  <c r="G51" i="54"/>
  <c r="S50" i="54"/>
  <c r="R50" i="54"/>
  <c r="Q50" i="54"/>
  <c r="P50" i="54"/>
  <c r="O50" i="54"/>
  <c r="N50" i="54"/>
  <c r="M50" i="54"/>
  <c r="L50" i="54"/>
  <c r="K50" i="54"/>
  <c r="J50" i="54"/>
  <c r="I50" i="54"/>
  <c r="H50" i="54"/>
  <c r="G50" i="54"/>
  <c r="S46" i="54"/>
  <c r="R46" i="54"/>
  <c r="Q46" i="54"/>
  <c r="P46" i="54"/>
  <c r="O46" i="54"/>
  <c r="N46" i="54"/>
  <c r="M46" i="54"/>
  <c r="L46" i="54"/>
  <c r="K46" i="54"/>
  <c r="J46" i="54"/>
  <c r="I46" i="54"/>
  <c r="H46" i="54"/>
  <c r="G46" i="54"/>
  <c r="U45" i="54"/>
  <c r="T45" i="54"/>
  <c r="U44" i="54"/>
  <c r="T44" i="54"/>
  <c r="U43" i="54"/>
  <c r="T43" i="54"/>
  <c r="S40" i="54"/>
  <c r="R40" i="54"/>
  <c r="Q40" i="54"/>
  <c r="P40" i="54"/>
  <c r="O40" i="54"/>
  <c r="N40" i="54"/>
  <c r="M40" i="54"/>
  <c r="L40" i="54"/>
  <c r="K40" i="54"/>
  <c r="J40" i="54"/>
  <c r="I40" i="54"/>
  <c r="H40" i="54"/>
  <c r="G40" i="54"/>
  <c r="U39" i="54"/>
  <c r="T39" i="54"/>
  <c r="U38" i="54"/>
  <c r="T38" i="54"/>
  <c r="U37" i="54"/>
  <c r="T37" i="54"/>
  <c r="S32" i="54"/>
  <c r="R32" i="54"/>
  <c r="Q32" i="54"/>
  <c r="P32" i="54"/>
  <c r="O32" i="54"/>
  <c r="N32" i="54"/>
  <c r="M32" i="54"/>
  <c r="L32" i="54"/>
  <c r="K32" i="54"/>
  <c r="J32" i="54"/>
  <c r="I32" i="54"/>
  <c r="H32" i="54"/>
  <c r="G32" i="54"/>
  <c r="U31" i="54"/>
  <c r="T31" i="54"/>
  <c r="U30" i="54"/>
  <c r="T30" i="54"/>
  <c r="S29" i="54"/>
  <c r="R29" i="54"/>
  <c r="Q29" i="54"/>
  <c r="P29" i="54"/>
  <c r="O29" i="54"/>
  <c r="N29" i="54"/>
  <c r="M29" i="54"/>
  <c r="L29" i="54"/>
  <c r="K29" i="54"/>
  <c r="J29" i="54"/>
  <c r="I29" i="54"/>
  <c r="H29" i="54"/>
  <c r="G29" i="54"/>
  <c r="U28" i="54"/>
  <c r="T28" i="54"/>
  <c r="U27" i="54"/>
  <c r="T27" i="54"/>
  <c r="AK26" i="54"/>
  <c r="AJ26" i="54"/>
  <c r="AI26" i="54"/>
  <c r="AH26" i="54"/>
  <c r="AG26" i="54"/>
  <c r="AF26" i="54"/>
  <c r="AE26" i="54"/>
  <c r="AD26" i="54"/>
  <c r="AC26" i="54"/>
  <c r="AB26" i="54"/>
  <c r="AA26" i="54"/>
  <c r="Z26" i="54"/>
  <c r="Y26" i="54"/>
  <c r="S26" i="54"/>
  <c r="R26" i="54"/>
  <c r="Q26" i="54"/>
  <c r="P26" i="54"/>
  <c r="O26" i="54"/>
  <c r="N26" i="54"/>
  <c r="M26" i="54"/>
  <c r="L26" i="54"/>
  <c r="K26" i="54"/>
  <c r="J26" i="54"/>
  <c r="I26" i="54"/>
  <c r="H26" i="54"/>
  <c r="G26" i="54"/>
  <c r="AM25" i="54"/>
  <c r="AL25" i="54"/>
  <c r="U25" i="54"/>
  <c r="T25" i="54"/>
  <c r="AM24" i="54"/>
  <c r="AL24" i="54"/>
  <c r="U24" i="54"/>
  <c r="T24" i="54"/>
  <c r="AK23" i="54"/>
  <c r="AJ23" i="54"/>
  <c r="AI23" i="54"/>
  <c r="AH23" i="54"/>
  <c r="AG23" i="54"/>
  <c r="AF23" i="54"/>
  <c r="AE23" i="54"/>
  <c r="AD23" i="54"/>
  <c r="AC23" i="54"/>
  <c r="AB23" i="54"/>
  <c r="AA23" i="54"/>
  <c r="Z23" i="54"/>
  <c r="Y23" i="54"/>
  <c r="S23" i="54"/>
  <c r="R23" i="54"/>
  <c r="Q23" i="54"/>
  <c r="P23" i="54"/>
  <c r="O23" i="54"/>
  <c r="N23" i="54"/>
  <c r="M23" i="54"/>
  <c r="L23" i="54"/>
  <c r="K23" i="54"/>
  <c r="J23" i="54"/>
  <c r="I23" i="54"/>
  <c r="H23" i="54"/>
  <c r="G23" i="54"/>
  <c r="AM22" i="54"/>
  <c r="AL22" i="54"/>
  <c r="U22" i="54"/>
  <c r="T22" i="54"/>
  <c r="AM21" i="54"/>
  <c r="AL21" i="54"/>
  <c r="U21" i="54"/>
  <c r="T21" i="54"/>
  <c r="AK20" i="54"/>
  <c r="AJ20" i="54"/>
  <c r="AI20" i="54"/>
  <c r="AH20" i="54"/>
  <c r="AG20" i="54"/>
  <c r="AF20" i="54"/>
  <c r="AE20" i="54"/>
  <c r="AD20" i="54"/>
  <c r="S20" i="54"/>
  <c r="R20" i="54"/>
  <c r="Q20" i="54"/>
  <c r="P20" i="54"/>
  <c r="O20" i="54"/>
  <c r="N20" i="54"/>
  <c r="M20" i="54"/>
  <c r="L20" i="54"/>
  <c r="K20" i="54"/>
  <c r="J20" i="54"/>
  <c r="I20" i="54"/>
  <c r="H20" i="54"/>
  <c r="G20" i="54"/>
  <c r="AM19" i="54"/>
  <c r="U19" i="54"/>
  <c r="T19" i="54"/>
  <c r="AM18" i="54"/>
  <c r="U18" i="54"/>
  <c r="T18" i="54"/>
  <c r="AK17" i="54"/>
  <c r="AJ17" i="54"/>
  <c r="AI17" i="54"/>
  <c r="AH17" i="54"/>
  <c r="AG17" i="54"/>
  <c r="AF17" i="54"/>
  <c r="AE17" i="54"/>
  <c r="AD17" i="54"/>
  <c r="AC17" i="54"/>
  <c r="AB17" i="54"/>
  <c r="AA17" i="54"/>
  <c r="Z17" i="54"/>
  <c r="Y17" i="54"/>
  <c r="S17" i="54"/>
  <c r="R17" i="54"/>
  <c r="Q17" i="54"/>
  <c r="P17" i="54"/>
  <c r="O17" i="54"/>
  <c r="N17" i="54"/>
  <c r="M17" i="54"/>
  <c r="L17" i="54"/>
  <c r="K17" i="54"/>
  <c r="J17" i="54"/>
  <c r="I17" i="54"/>
  <c r="H17" i="54"/>
  <c r="G17" i="54"/>
  <c r="AM16" i="54"/>
  <c r="AL16" i="54"/>
  <c r="U16" i="54"/>
  <c r="T16" i="54"/>
  <c r="AM15" i="54"/>
  <c r="AL15" i="54"/>
  <c r="U15" i="54"/>
  <c r="T15" i="54"/>
  <c r="AK14" i="54"/>
  <c r="AJ14" i="54"/>
  <c r="AI14" i="54"/>
  <c r="AH14" i="54"/>
  <c r="AG14" i="54"/>
  <c r="AF14" i="54"/>
  <c r="AE14" i="54"/>
  <c r="AD14" i="54"/>
  <c r="S14" i="54"/>
  <c r="R14" i="54"/>
  <c r="Q14" i="54"/>
  <c r="P14" i="54"/>
  <c r="O14" i="54"/>
  <c r="N14" i="54"/>
  <c r="M14" i="54"/>
  <c r="L14" i="54"/>
  <c r="AM13" i="54"/>
  <c r="U13" i="54"/>
  <c r="AM12" i="54"/>
  <c r="U12" i="54"/>
  <c r="AK11" i="54"/>
  <c r="AJ11" i="54"/>
  <c r="AI11" i="54"/>
  <c r="AH11" i="54"/>
  <c r="AG11" i="54"/>
  <c r="AF11" i="54"/>
  <c r="AE11" i="54"/>
  <c r="AD11" i="54"/>
  <c r="AC11" i="54"/>
  <c r="AB11" i="54"/>
  <c r="AA11" i="54"/>
  <c r="Z11" i="54"/>
  <c r="Y11" i="54"/>
  <c r="S11" i="54"/>
  <c r="R11" i="54"/>
  <c r="Q11" i="54"/>
  <c r="P11" i="54"/>
  <c r="O11" i="54"/>
  <c r="N11" i="54"/>
  <c r="M11" i="54"/>
  <c r="L11" i="54"/>
  <c r="K11" i="54"/>
  <c r="J11" i="54"/>
  <c r="I11" i="54"/>
  <c r="H11" i="54"/>
  <c r="G11" i="54"/>
  <c r="AM10" i="54"/>
  <c r="AL10" i="54"/>
  <c r="U10" i="54"/>
  <c r="T10" i="54"/>
  <c r="AM9" i="54"/>
  <c r="AL9" i="54"/>
  <c r="U9" i="54"/>
  <c r="T9" i="54"/>
  <c r="A1" i="54"/>
  <c r="AL108" i="53"/>
  <c r="AM107" i="53"/>
  <c r="AL107" i="53"/>
  <c r="U107" i="53"/>
  <c r="AK104" i="53"/>
  <c r="AK108" i="53" s="1"/>
  <c r="AJ104" i="53"/>
  <c r="AJ105" i="53" s="1"/>
  <c r="AI104" i="53"/>
  <c r="AI105" i="53" s="1"/>
  <c r="AH104" i="53"/>
  <c r="AH105" i="53" s="1"/>
  <c r="AG104" i="53"/>
  <c r="AG105" i="53" s="1"/>
  <c r="AF104" i="53"/>
  <c r="AF108" i="53" s="1"/>
  <c r="AE104" i="53"/>
  <c r="AE108" i="53" s="1"/>
  <c r="AD104" i="53"/>
  <c r="S104" i="53"/>
  <c r="S108" i="53" s="1"/>
  <c r="R104" i="53"/>
  <c r="R108" i="53" s="1"/>
  <c r="Q104" i="53"/>
  <c r="Q108" i="53" s="1"/>
  <c r="P104" i="53"/>
  <c r="P108" i="53" s="1"/>
  <c r="O104" i="53"/>
  <c r="O105" i="53" s="1"/>
  <c r="N104" i="53"/>
  <c r="N105" i="53" s="1"/>
  <c r="M104" i="53"/>
  <c r="M105" i="53" s="1"/>
  <c r="L104" i="53"/>
  <c r="AM103" i="53"/>
  <c r="U103" i="53"/>
  <c r="AM102" i="53"/>
  <c r="U102" i="53"/>
  <c r="AM101" i="53"/>
  <c r="U101" i="53"/>
  <c r="AM100" i="53"/>
  <c r="U100" i="53"/>
  <c r="AM99" i="53"/>
  <c r="U99" i="53"/>
  <c r="AM98" i="53"/>
  <c r="U98" i="53"/>
  <c r="AM97" i="53"/>
  <c r="U97" i="53"/>
  <c r="AM96" i="53"/>
  <c r="U96" i="53"/>
  <c r="AM95" i="53"/>
  <c r="U95" i="53"/>
  <c r="AM94" i="53"/>
  <c r="U94" i="53"/>
  <c r="AM93" i="53"/>
  <c r="U93" i="53"/>
  <c r="AM92" i="53"/>
  <c r="U92" i="53"/>
  <c r="AM91" i="53"/>
  <c r="U91" i="53"/>
  <c r="AM90" i="53"/>
  <c r="U90" i="53"/>
  <c r="AM89" i="53"/>
  <c r="U89" i="53"/>
  <c r="AM88" i="53"/>
  <c r="U88" i="53"/>
  <c r="AM87" i="53"/>
  <c r="U87" i="53"/>
  <c r="AM86" i="53"/>
  <c r="U86" i="53"/>
  <c r="AM85" i="53"/>
  <c r="U85" i="53"/>
  <c r="AK77" i="53"/>
  <c r="AJ77" i="53"/>
  <c r="AI77" i="53"/>
  <c r="AH77" i="53"/>
  <c r="AG77" i="53"/>
  <c r="AF77" i="53"/>
  <c r="AE77" i="53"/>
  <c r="AD77" i="53"/>
  <c r="S77" i="53"/>
  <c r="R77" i="53"/>
  <c r="Q77" i="53"/>
  <c r="P77" i="53"/>
  <c r="O77" i="53"/>
  <c r="N77" i="53"/>
  <c r="M77" i="53"/>
  <c r="L77" i="53"/>
  <c r="AM76" i="53"/>
  <c r="U76" i="53"/>
  <c r="AM75" i="53"/>
  <c r="U75" i="53"/>
  <c r="AK74" i="53"/>
  <c r="AJ74" i="53"/>
  <c r="AI74" i="53"/>
  <c r="AH74" i="53"/>
  <c r="AG74" i="53"/>
  <c r="AF74" i="53"/>
  <c r="AE74" i="53"/>
  <c r="AD74" i="53"/>
  <c r="S74" i="53"/>
  <c r="R74" i="53"/>
  <c r="Q74" i="53"/>
  <c r="P74" i="53"/>
  <c r="O74" i="53"/>
  <c r="N74" i="53"/>
  <c r="M74" i="53"/>
  <c r="L74" i="53"/>
  <c r="AM73" i="53"/>
  <c r="U73" i="53"/>
  <c r="AM72" i="53"/>
  <c r="U72" i="53"/>
  <c r="AK67" i="53"/>
  <c r="AJ67" i="53"/>
  <c r="AI67" i="53"/>
  <c r="AH67" i="53"/>
  <c r="AG67" i="53"/>
  <c r="AF67" i="53"/>
  <c r="AE67" i="53"/>
  <c r="AD67" i="53"/>
  <c r="S67" i="53"/>
  <c r="S68" i="53" s="1"/>
  <c r="R67" i="53"/>
  <c r="R68" i="53" s="1"/>
  <c r="Q67" i="53"/>
  <c r="Q68" i="53" s="1"/>
  <c r="P67" i="53"/>
  <c r="P68" i="53" s="1"/>
  <c r="O67" i="53"/>
  <c r="O68" i="53" s="1"/>
  <c r="N67" i="53"/>
  <c r="N68" i="53" s="1"/>
  <c r="M67" i="53"/>
  <c r="M68" i="53" s="1"/>
  <c r="L67" i="53"/>
  <c r="AM66" i="53"/>
  <c r="U66" i="53"/>
  <c r="AM65" i="53"/>
  <c r="U65" i="53"/>
  <c r="AM61" i="53"/>
  <c r="AM60" i="53"/>
  <c r="S56" i="53"/>
  <c r="R56" i="53"/>
  <c r="Q56" i="53"/>
  <c r="P56" i="53"/>
  <c r="O56" i="53"/>
  <c r="N56" i="53"/>
  <c r="M56" i="53"/>
  <c r="L56" i="53"/>
  <c r="K56" i="53"/>
  <c r="J56" i="53"/>
  <c r="I56" i="53"/>
  <c r="H56" i="53"/>
  <c r="G56" i="53"/>
  <c r="S55" i="53"/>
  <c r="R55" i="53"/>
  <c r="Q55" i="53"/>
  <c r="P55" i="53"/>
  <c r="O55" i="53"/>
  <c r="N55" i="53"/>
  <c r="M55" i="53"/>
  <c r="L55" i="53"/>
  <c r="K55" i="53"/>
  <c r="J55" i="53"/>
  <c r="I55" i="53"/>
  <c r="H55" i="53"/>
  <c r="G55" i="53"/>
  <c r="S51" i="53"/>
  <c r="R51" i="53"/>
  <c r="Q51" i="53"/>
  <c r="P51" i="53"/>
  <c r="O51" i="53"/>
  <c r="N51" i="53"/>
  <c r="M51" i="53"/>
  <c r="L51" i="53"/>
  <c r="K51" i="53"/>
  <c r="J51" i="53"/>
  <c r="I51" i="53"/>
  <c r="H51" i="53"/>
  <c r="G51" i="53"/>
  <c r="S50" i="53"/>
  <c r="R50" i="53"/>
  <c r="Q50" i="53"/>
  <c r="P50" i="53"/>
  <c r="O50" i="53"/>
  <c r="N50" i="53"/>
  <c r="M50" i="53"/>
  <c r="L50" i="53"/>
  <c r="K50" i="53"/>
  <c r="J50" i="53"/>
  <c r="I50" i="53"/>
  <c r="H50" i="53"/>
  <c r="G50" i="53"/>
  <c r="S46" i="53"/>
  <c r="R46" i="53"/>
  <c r="Q46" i="53"/>
  <c r="P46" i="53"/>
  <c r="O46" i="53"/>
  <c r="N46" i="53"/>
  <c r="M46" i="53"/>
  <c r="L46" i="53"/>
  <c r="K46" i="53"/>
  <c r="J46" i="53"/>
  <c r="I46" i="53"/>
  <c r="H46" i="53"/>
  <c r="G46" i="53"/>
  <c r="U45" i="53"/>
  <c r="T45" i="53"/>
  <c r="U44" i="53"/>
  <c r="T44" i="53"/>
  <c r="U43" i="53"/>
  <c r="T43" i="53"/>
  <c r="S40" i="53"/>
  <c r="R40" i="53"/>
  <c r="Q40" i="53"/>
  <c r="P40" i="53"/>
  <c r="O40" i="53"/>
  <c r="N40" i="53"/>
  <c r="M40" i="53"/>
  <c r="L40" i="53"/>
  <c r="K40" i="53"/>
  <c r="J40" i="53"/>
  <c r="I40" i="53"/>
  <c r="H40" i="53"/>
  <c r="G40" i="53"/>
  <c r="U39" i="53"/>
  <c r="T39" i="53"/>
  <c r="U38" i="53"/>
  <c r="T38" i="53"/>
  <c r="U37" i="53"/>
  <c r="T37" i="53"/>
  <c r="S32" i="53"/>
  <c r="R32" i="53"/>
  <c r="Q32" i="53"/>
  <c r="P32" i="53"/>
  <c r="O32" i="53"/>
  <c r="N32" i="53"/>
  <c r="M32" i="53"/>
  <c r="L32" i="53"/>
  <c r="K32" i="53"/>
  <c r="J32" i="53"/>
  <c r="I32" i="53"/>
  <c r="H32" i="53"/>
  <c r="G32" i="53"/>
  <c r="U31" i="53"/>
  <c r="T31" i="53"/>
  <c r="U30" i="53"/>
  <c r="T30" i="53"/>
  <c r="S29" i="53"/>
  <c r="R29" i="53"/>
  <c r="Q29" i="53"/>
  <c r="P29" i="53"/>
  <c r="O29" i="53"/>
  <c r="N29" i="53"/>
  <c r="M29" i="53"/>
  <c r="L29" i="53"/>
  <c r="K29" i="53"/>
  <c r="J29" i="53"/>
  <c r="I29" i="53"/>
  <c r="H29" i="53"/>
  <c r="G29" i="53"/>
  <c r="U28" i="53"/>
  <c r="T28" i="53"/>
  <c r="U27" i="53"/>
  <c r="T27" i="53"/>
  <c r="AK26" i="53"/>
  <c r="AJ26" i="53"/>
  <c r="AI26" i="53"/>
  <c r="AH26" i="53"/>
  <c r="AG26" i="53"/>
  <c r="AF26" i="53"/>
  <c r="AE26" i="53"/>
  <c r="AD26" i="53"/>
  <c r="AC26" i="53"/>
  <c r="AB26" i="53"/>
  <c r="AA26" i="53"/>
  <c r="Z26" i="53"/>
  <c r="Y26" i="53"/>
  <c r="S26" i="53"/>
  <c r="R26" i="53"/>
  <c r="Q26" i="53"/>
  <c r="P26" i="53"/>
  <c r="O26" i="53"/>
  <c r="N26" i="53"/>
  <c r="M26" i="53"/>
  <c r="L26" i="53"/>
  <c r="K26" i="53"/>
  <c r="J26" i="53"/>
  <c r="I26" i="53"/>
  <c r="H26" i="53"/>
  <c r="G26" i="53"/>
  <c r="AM25" i="53"/>
  <c r="AL25" i="53"/>
  <c r="U25" i="53"/>
  <c r="T25" i="53"/>
  <c r="AM24" i="53"/>
  <c r="AL24" i="53"/>
  <c r="U24" i="53"/>
  <c r="T24" i="53"/>
  <c r="AK23" i="53"/>
  <c r="AJ23" i="53"/>
  <c r="AI23" i="53"/>
  <c r="AH23" i="53"/>
  <c r="AG23" i="53"/>
  <c r="AF23" i="53"/>
  <c r="AE23" i="53"/>
  <c r="AD23" i="53"/>
  <c r="AC23" i="53"/>
  <c r="AB23" i="53"/>
  <c r="AA23" i="53"/>
  <c r="Z23" i="53"/>
  <c r="Y23" i="53"/>
  <c r="S23" i="53"/>
  <c r="R23" i="53"/>
  <c r="Q23" i="53"/>
  <c r="P23" i="53"/>
  <c r="O23" i="53"/>
  <c r="N23" i="53"/>
  <c r="M23" i="53"/>
  <c r="L23" i="53"/>
  <c r="K23" i="53"/>
  <c r="J23" i="53"/>
  <c r="I23" i="53"/>
  <c r="H23" i="53"/>
  <c r="G23" i="53"/>
  <c r="AM22" i="53"/>
  <c r="AL22" i="53"/>
  <c r="U22" i="53"/>
  <c r="T22" i="53"/>
  <c r="AM21" i="53"/>
  <c r="AL21" i="53"/>
  <c r="U21" i="53"/>
  <c r="T21" i="53"/>
  <c r="AK20" i="53"/>
  <c r="AJ20" i="53"/>
  <c r="AI20" i="53"/>
  <c r="AH20" i="53"/>
  <c r="AG20" i="53"/>
  <c r="AF20" i="53"/>
  <c r="AE20" i="53"/>
  <c r="AD20" i="53"/>
  <c r="S20" i="53"/>
  <c r="R20" i="53"/>
  <c r="Q20" i="53"/>
  <c r="P20" i="53"/>
  <c r="O20" i="53"/>
  <c r="N20" i="53"/>
  <c r="M20" i="53"/>
  <c r="L20" i="53"/>
  <c r="K20" i="53"/>
  <c r="J20" i="53"/>
  <c r="I20" i="53"/>
  <c r="H20" i="53"/>
  <c r="G20" i="53"/>
  <c r="AM19" i="53"/>
  <c r="U19" i="53"/>
  <c r="T19" i="53"/>
  <c r="AM18" i="53"/>
  <c r="U18" i="53"/>
  <c r="T18" i="53"/>
  <c r="AK17" i="53"/>
  <c r="AJ17" i="53"/>
  <c r="AI17" i="53"/>
  <c r="AH17" i="53"/>
  <c r="AG17" i="53"/>
  <c r="AF17" i="53"/>
  <c r="AE17" i="53"/>
  <c r="AD17" i="53"/>
  <c r="AC17" i="53"/>
  <c r="AB17" i="53"/>
  <c r="AA17" i="53"/>
  <c r="Z17" i="53"/>
  <c r="Y17" i="53"/>
  <c r="S17" i="53"/>
  <c r="R17" i="53"/>
  <c r="Q17" i="53"/>
  <c r="P17" i="53"/>
  <c r="O17" i="53"/>
  <c r="N17" i="53"/>
  <c r="M17" i="53"/>
  <c r="L17" i="53"/>
  <c r="K17" i="53"/>
  <c r="J17" i="53"/>
  <c r="I17" i="53"/>
  <c r="H17" i="53"/>
  <c r="G17" i="53"/>
  <c r="AM16" i="53"/>
  <c r="AL16" i="53"/>
  <c r="U16" i="53"/>
  <c r="T16" i="53"/>
  <c r="AM15" i="53"/>
  <c r="AL15" i="53"/>
  <c r="U15" i="53"/>
  <c r="T15" i="53"/>
  <c r="AK14" i="53"/>
  <c r="AJ14" i="53"/>
  <c r="AI14" i="53"/>
  <c r="AH14" i="53"/>
  <c r="AG14" i="53"/>
  <c r="AF14" i="53"/>
  <c r="AE14" i="53"/>
  <c r="AD14" i="53"/>
  <c r="S14" i="53"/>
  <c r="R14" i="53"/>
  <c r="Q14" i="53"/>
  <c r="P14" i="53"/>
  <c r="O14" i="53"/>
  <c r="N14" i="53"/>
  <c r="M14" i="53"/>
  <c r="L14" i="53"/>
  <c r="AM13" i="53"/>
  <c r="U13" i="53"/>
  <c r="AM12" i="53"/>
  <c r="U12" i="53"/>
  <c r="AK11" i="53"/>
  <c r="AJ11" i="53"/>
  <c r="AI11" i="53"/>
  <c r="AH11" i="53"/>
  <c r="AG11" i="53"/>
  <c r="AF11" i="53"/>
  <c r="AE11" i="53"/>
  <c r="AD11" i="53"/>
  <c r="AC11" i="53"/>
  <c r="AB11" i="53"/>
  <c r="AA11" i="53"/>
  <c r="Z11" i="53"/>
  <c r="Y11" i="53"/>
  <c r="S11" i="53"/>
  <c r="R11" i="53"/>
  <c r="Q11" i="53"/>
  <c r="P11" i="53"/>
  <c r="O11" i="53"/>
  <c r="N11" i="53"/>
  <c r="M11" i="53"/>
  <c r="L11" i="53"/>
  <c r="K11" i="53"/>
  <c r="J11" i="53"/>
  <c r="I11" i="53"/>
  <c r="H11" i="53"/>
  <c r="G11" i="53"/>
  <c r="AM10" i="53"/>
  <c r="AL10" i="53"/>
  <c r="U10" i="53"/>
  <c r="T10" i="53"/>
  <c r="AM9" i="53"/>
  <c r="AL9" i="53"/>
  <c r="U9" i="53"/>
  <c r="T9" i="53"/>
  <c r="A1" i="53"/>
  <c r="S78" i="54" l="1"/>
  <c r="S79" i="54" s="1"/>
  <c r="N52" i="56"/>
  <c r="I52" i="55"/>
  <c r="P57" i="53"/>
  <c r="K52" i="55"/>
  <c r="Q57" i="53"/>
  <c r="AK105" i="55"/>
  <c r="Q57" i="56"/>
  <c r="G52" i="57"/>
  <c r="S52" i="57"/>
  <c r="Q57" i="57"/>
  <c r="AJ105" i="55"/>
  <c r="S52" i="55"/>
  <c r="H52" i="56"/>
  <c r="R57" i="56"/>
  <c r="S57" i="56"/>
  <c r="R52" i="54"/>
  <c r="P57" i="54"/>
  <c r="AJ78" i="56"/>
  <c r="AJ80" i="56" s="1"/>
  <c r="R78" i="57"/>
  <c r="R79" i="57" s="1"/>
  <c r="G57" i="56"/>
  <c r="P52" i="53"/>
  <c r="N57" i="53"/>
  <c r="R57" i="54"/>
  <c r="O57" i="57"/>
  <c r="O57" i="53"/>
  <c r="S57" i="57"/>
  <c r="I34" i="53"/>
  <c r="I48" i="53" s="1"/>
  <c r="O52" i="54"/>
  <c r="O52" i="53"/>
  <c r="M57" i="53"/>
  <c r="N57" i="54"/>
  <c r="P52" i="57"/>
  <c r="N57" i="57"/>
  <c r="L52" i="55"/>
  <c r="I52" i="53"/>
  <c r="R57" i="53"/>
  <c r="P105" i="53"/>
  <c r="O52" i="56"/>
  <c r="M57" i="56"/>
  <c r="R52" i="57"/>
  <c r="H57" i="53"/>
  <c r="L78" i="53"/>
  <c r="L80" i="53" s="1"/>
  <c r="AH78" i="53"/>
  <c r="AH81" i="53" s="1"/>
  <c r="AI78" i="53"/>
  <c r="AI81" i="53" s="1"/>
  <c r="AJ78" i="53"/>
  <c r="AJ81" i="53" s="1"/>
  <c r="R52" i="55"/>
  <c r="H34" i="53"/>
  <c r="H48" i="53" s="1"/>
  <c r="M52" i="55"/>
  <c r="L52" i="56"/>
  <c r="J57" i="56"/>
  <c r="N52" i="53"/>
  <c r="M52" i="54"/>
  <c r="P57" i="55"/>
  <c r="U40" i="55"/>
  <c r="J34" i="56"/>
  <c r="J48" i="56" s="1"/>
  <c r="K34" i="57"/>
  <c r="K48" i="57" s="1"/>
  <c r="U29" i="57"/>
  <c r="U26" i="54"/>
  <c r="M34" i="55"/>
  <c r="M48" i="55" s="1"/>
  <c r="AM11" i="55"/>
  <c r="T17" i="55"/>
  <c r="AM11" i="54"/>
  <c r="L34" i="54"/>
  <c r="L48" i="54" s="1"/>
  <c r="T17" i="54"/>
  <c r="K34" i="54"/>
  <c r="K48" i="54" s="1"/>
  <c r="AL26" i="54"/>
  <c r="Q52" i="54"/>
  <c r="O78" i="56"/>
  <c r="O79" i="56" s="1"/>
  <c r="R105" i="57"/>
  <c r="AK78" i="53"/>
  <c r="AK81" i="53" s="1"/>
  <c r="Q57" i="54"/>
  <c r="R105" i="54"/>
  <c r="R52" i="56"/>
  <c r="R57" i="57"/>
  <c r="S105" i="57"/>
  <c r="AE105" i="54"/>
  <c r="O110" i="56"/>
  <c r="AF105" i="54"/>
  <c r="J52" i="55"/>
  <c r="P110" i="55"/>
  <c r="S105" i="56"/>
  <c r="L52" i="53"/>
  <c r="J57" i="53"/>
  <c r="AG78" i="53"/>
  <c r="AG81" i="53" s="1"/>
  <c r="K52" i="54"/>
  <c r="K53" i="54" s="1"/>
  <c r="I57" i="54"/>
  <c r="K52" i="56"/>
  <c r="M78" i="55"/>
  <c r="M79" i="55" s="1"/>
  <c r="I34" i="56"/>
  <c r="I48" i="56" s="1"/>
  <c r="U26" i="56"/>
  <c r="Q110" i="56"/>
  <c r="P81" i="57"/>
  <c r="P80" i="57"/>
  <c r="AK105" i="56"/>
  <c r="R81" i="57"/>
  <c r="R78" i="53"/>
  <c r="R79" i="53" s="1"/>
  <c r="AD78" i="55"/>
  <c r="AD80" i="55" s="1"/>
  <c r="Q110" i="53"/>
  <c r="AK78" i="57"/>
  <c r="AK80" i="57" s="1"/>
  <c r="L78" i="55"/>
  <c r="L81" i="55" s="1"/>
  <c r="AG78" i="55"/>
  <c r="AG80" i="55" s="1"/>
  <c r="O105" i="56"/>
  <c r="J52" i="54"/>
  <c r="T55" i="54"/>
  <c r="R52" i="53"/>
  <c r="M78" i="53"/>
  <c r="M79" i="53" s="1"/>
  <c r="AE110" i="53"/>
  <c r="O108" i="53"/>
  <c r="O110" i="53" s="1"/>
  <c r="U51" i="54"/>
  <c r="AF78" i="54"/>
  <c r="AF81" i="54" s="1"/>
  <c r="N78" i="54"/>
  <c r="N79" i="54" s="1"/>
  <c r="S110" i="54"/>
  <c r="T40" i="55"/>
  <c r="O78" i="55"/>
  <c r="O79" i="55" s="1"/>
  <c r="AK78" i="55"/>
  <c r="AK80" i="55" s="1"/>
  <c r="AH110" i="55"/>
  <c r="AG78" i="56"/>
  <c r="AG80" i="56" s="1"/>
  <c r="T55" i="57"/>
  <c r="S78" i="57"/>
  <c r="S79" i="57" s="1"/>
  <c r="AH78" i="57"/>
  <c r="AH80" i="57" s="1"/>
  <c r="AD78" i="53"/>
  <c r="AD80" i="53" s="1"/>
  <c r="AM67" i="54"/>
  <c r="P34" i="54"/>
  <c r="U23" i="53"/>
  <c r="S57" i="54"/>
  <c r="H52" i="53"/>
  <c r="T51" i="53"/>
  <c r="N78" i="53"/>
  <c r="N79" i="53" s="1"/>
  <c r="AF110" i="53"/>
  <c r="I34" i="54"/>
  <c r="I48" i="54" s="1"/>
  <c r="U23" i="54"/>
  <c r="AG78" i="54"/>
  <c r="AG80" i="54" s="1"/>
  <c r="AM17" i="55"/>
  <c r="U32" i="55"/>
  <c r="P78" i="55"/>
  <c r="P79" i="55" s="1"/>
  <c r="M110" i="55"/>
  <c r="AI110" i="55"/>
  <c r="L78" i="56"/>
  <c r="L81" i="56" s="1"/>
  <c r="AE105" i="57"/>
  <c r="P78" i="56"/>
  <c r="P79" i="56" s="1"/>
  <c r="AF78" i="55"/>
  <c r="AF80" i="55" s="1"/>
  <c r="AE78" i="53"/>
  <c r="AE81" i="53" s="1"/>
  <c r="M34" i="57"/>
  <c r="M48" i="57" s="1"/>
  <c r="S81" i="54"/>
  <c r="S80" i="54"/>
  <c r="U51" i="53"/>
  <c r="AE78" i="54"/>
  <c r="AE81" i="54" s="1"/>
  <c r="Q34" i="53"/>
  <c r="Q48" i="53" s="1"/>
  <c r="Q58" i="53" s="1"/>
  <c r="J34" i="53"/>
  <c r="J48" i="53" s="1"/>
  <c r="O78" i="53"/>
  <c r="O79" i="53" s="1"/>
  <c r="U77" i="53"/>
  <c r="J34" i="54"/>
  <c r="J48" i="54" s="1"/>
  <c r="L78" i="54"/>
  <c r="L81" i="54" s="1"/>
  <c r="AH78" i="54"/>
  <c r="AH81" i="54" s="1"/>
  <c r="R78" i="54"/>
  <c r="R79" i="54" s="1"/>
  <c r="AE110" i="54"/>
  <c r="N110" i="55"/>
  <c r="AJ110" i="55"/>
  <c r="U14" i="56"/>
  <c r="T17" i="56"/>
  <c r="AL26" i="56"/>
  <c r="M78" i="56"/>
  <c r="M79" i="56" s="1"/>
  <c r="AI78" i="56"/>
  <c r="AI80" i="56" s="1"/>
  <c r="AH78" i="56"/>
  <c r="AH81" i="56" s="1"/>
  <c r="M52" i="57"/>
  <c r="U51" i="57"/>
  <c r="I57" i="57"/>
  <c r="H57" i="57"/>
  <c r="S110" i="57"/>
  <c r="AF105" i="57"/>
  <c r="AK78" i="54"/>
  <c r="AK80" i="54" s="1"/>
  <c r="L78" i="57"/>
  <c r="L81" i="57" s="1"/>
  <c r="Q78" i="54"/>
  <c r="Q79" i="54" s="1"/>
  <c r="AK105" i="53"/>
  <c r="AH78" i="55"/>
  <c r="AH81" i="55" s="1"/>
  <c r="L81" i="53"/>
  <c r="G57" i="54"/>
  <c r="U29" i="53"/>
  <c r="T29" i="53"/>
  <c r="P78" i="53"/>
  <c r="P79" i="53" s="1"/>
  <c r="U29" i="54"/>
  <c r="T32" i="54"/>
  <c r="P52" i="54"/>
  <c r="P53" i="54" s="1"/>
  <c r="K57" i="54"/>
  <c r="M78" i="54"/>
  <c r="M79" i="54" s="1"/>
  <c r="AF110" i="54"/>
  <c r="AL11" i="55"/>
  <c r="R78" i="55"/>
  <c r="R79" i="55" s="1"/>
  <c r="T46" i="56"/>
  <c r="P57" i="56"/>
  <c r="N78" i="56"/>
  <c r="N79" i="56" s="1"/>
  <c r="N52" i="57"/>
  <c r="K52" i="53"/>
  <c r="T26" i="54"/>
  <c r="M57" i="54"/>
  <c r="S78" i="55"/>
  <c r="S79" i="55" s="1"/>
  <c r="P105" i="55"/>
  <c r="AL23" i="56"/>
  <c r="AM74" i="56"/>
  <c r="U23" i="57"/>
  <c r="AG78" i="57"/>
  <c r="AG81" i="57" s="1"/>
  <c r="AF110" i="57"/>
  <c r="K57" i="53"/>
  <c r="AL17" i="54"/>
  <c r="T23" i="54"/>
  <c r="S52" i="54"/>
  <c r="P78" i="54"/>
  <c r="P79" i="54" s="1"/>
  <c r="Q57" i="55"/>
  <c r="T26" i="55"/>
  <c r="P52" i="55"/>
  <c r="AE78" i="55"/>
  <c r="AE80" i="55" s="1"/>
  <c r="Q52" i="57"/>
  <c r="M57" i="57"/>
  <c r="M78" i="57"/>
  <c r="M79" i="57" s="1"/>
  <c r="AI78" i="57"/>
  <c r="AI81" i="57" s="1"/>
  <c r="Q78" i="57"/>
  <c r="Q79" i="57" s="1"/>
  <c r="AG110" i="57"/>
  <c r="R34" i="53"/>
  <c r="R48" i="53" s="1"/>
  <c r="U50" i="53"/>
  <c r="AM67" i="53"/>
  <c r="U40" i="54"/>
  <c r="U46" i="54"/>
  <c r="N34" i="55"/>
  <c r="N48" i="55" s="1"/>
  <c r="H34" i="55"/>
  <c r="AM26" i="57"/>
  <c r="S34" i="53"/>
  <c r="S48" i="53" s="1"/>
  <c r="N34" i="54"/>
  <c r="N48" i="54" s="1"/>
  <c r="R57" i="55"/>
  <c r="T23" i="56"/>
  <c r="K34" i="56"/>
  <c r="K48" i="56" s="1"/>
  <c r="I57" i="56"/>
  <c r="AM77" i="56"/>
  <c r="Q105" i="56"/>
  <c r="AL11" i="53"/>
  <c r="R110" i="53"/>
  <c r="AM23" i="53"/>
  <c r="J52" i="53"/>
  <c r="U104" i="53"/>
  <c r="O34" i="54"/>
  <c r="O48" i="54" s="1"/>
  <c r="AL23" i="54"/>
  <c r="T46" i="54"/>
  <c r="J57" i="54"/>
  <c r="P34" i="55"/>
  <c r="P48" i="55" s="1"/>
  <c r="P58" i="55" s="1"/>
  <c r="AL17" i="55"/>
  <c r="U20" i="55"/>
  <c r="G57" i="55"/>
  <c r="S57" i="55"/>
  <c r="J34" i="55"/>
  <c r="J48" i="55" s="1"/>
  <c r="U56" i="55"/>
  <c r="AM77" i="55"/>
  <c r="O110" i="55"/>
  <c r="AK110" i="55"/>
  <c r="K57" i="56"/>
  <c r="R78" i="56"/>
  <c r="R79" i="56" s="1"/>
  <c r="S110" i="56"/>
  <c r="R105" i="56"/>
  <c r="AM11" i="57"/>
  <c r="U14" i="57"/>
  <c r="T17" i="57"/>
  <c r="T26" i="57"/>
  <c r="U26" i="57"/>
  <c r="T32" i="57"/>
  <c r="O52" i="57"/>
  <c r="N78" i="57"/>
  <c r="N79" i="57" s="1"/>
  <c r="R110" i="57"/>
  <c r="AD105" i="57"/>
  <c r="S52" i="53"/>
  <c r="U26" i="53"/>
  <c r="U11" i="54"/>
  <c r="P48" i="54"/>
  <c r="AM20" i="54"/>
  <c r="T50" i="54"/>
  <c r="U55" i="54"/>
  <c r="U51" i="55"/>
  <c r="L105" i="55"/>
  <c r="S78" i="56"/>
  <c r="S79" i="56" s="1"/>
  <c r="AL17" i="57"/>
  <c r="T23" i="57"/>
  <c r="AL26" i="57"/>
  <c r="U46" i="57"/>
  <c r="G57" i="57"/>
  <c r="AM67" i="57"/>
  <c r="O78" i="57"/>
  <c r="O79" i="57" s="1"/>
  <c r="AJ78" i="57"/>
  <c r="AJ81" i="57" s="1"/>
  <c r="H57" i="56"/>
  <c r="G34" i="53"/>
  <c r="G48" i="53" s="1"/>
  <c r="AM23" i="54"/>
  <c r="T20" i="53"/>
  <c r="R34" i="54"/>
  <c r="R48" i="54" s="1"/>
  <c r="U32" i="54"/>
  <c r="U74" i="54"/>
  <c r="U104" i="54"/>
  <c r="AH110" i="54"/>
  <c r="AD108" i="54"/>
  <c r="AD110" i="54" s="1"/>
  <c r="AL23" i="55"/>
  <c r="T55" i="55"/>
  <c r="U55" i="55"/>
  <c r="M105" i="55"/>
  <c r="Q108" i="55"/>
  <c r="Q110" i="55" s="1"/>
  <c r="R34" i="56"/>
  <c r="R48" i="56" s="1"/>
  <c r="AM26" i="56"/>
  <c r="T29" i="56"/>
  <c r="U50" i="56"/>
  <c r="AK78" i="56"/>
  <c r="AK81" i="56" s="1"/>
  <c r="N34" i="57"/>
  <c r="N48" i="57" s="1"/>
  <c r="AM23" i="57"/>
  <c r="AM26" i="53"/>
  <c r="T56" i="54"/>
  <c r="H57" i="54"/>
  <c r="AM77" i="54"/>
  <c r="G34" i="55"/>
  <c r="G48" i="55" s="1"/>
  <c r="U46" i="53"/>
  <c r="T32" i="53"/>
  <c r="M52" i="53"/>
  <c r="AK110" i="53"/>
  <c r="AJ108" i="53"/>
  <c r="AJ110" i="53" s="1"/>
  <c r="G34" i="54"/>
  <c r="G48" i="54" s="1"/>
  <c r="S34" i="54"/>
  <c r="S48" i="54" s="1"/>
  <c r="AM17" i="54"/>
  <c r="U20" i="54"/>
  <c r="T29" i="54"/>
  <c r="H52" i="54"/>
  <c r="AM74" i="54"/>
  <c r="U77" i="54"/>
  <c r="U17" i="55"/>
  <c r="T46" i="55"/>
  <c r="N52" i="55"/>
  <c r="T56" i="55"/>
  <c r="AJ78" i="55"/>
  <c r="AJ81" i="55" s="1"/>
  <c r="N105" i="55"/>
  <c r="AF108" i="55"/>
  <c r="AF110" i="55" s="1"/>
  <c r="G34" i="56"/>
  <c r="G48" i="56" s="1"/>
  <c r="G58" i="56" s="1"/>
  <c r="S34" i="56"/>
  <c r="S48" i="56" s="1"/>
  <c r="AM17" i="56"/>
  <c r="I52" i="56"/>
  <c r="S52" i="56"/>
  <c r="AE78" i="56"/>
  <c r="AE81" i="56" s="1"/>
  <c r="O34" i="57"/>
  <c r="O48" i="57" s="1"/>
  <c r="AL23" i="57"/>
  <c r="T46" i="57"/>
  <c r="J57" i="57"/>
  <c r="AM77" i="57"/>
  <c r="AE110" i="57"/>
  <c r="U17" i="53"/>
  <c r="M34" i="54"/>
  <c r="M48" i="54" s="1"/>
  <c r="U77" i="56"/>
  <c r="P105" i="56"/>
  <c r="AM17" i="53"/>
  <c r="I34" i="55"/>
  <c r="I48" i="55" s="1"/>
  <c r="AM14" i="53"/>
  <c r="T40" i="53"/>
  <c r="U67" i="53"/>
  <c r="U56" i="54"/>
  <c r="U11" i="53"/>
  <c r="T26" i="53"/>
  <c r="T55" i="53"/>
  <c r="G57" i="53"/>
  <c r="S57" i="53"/>
  <c r="P110" i="53"/>
  <c r="H34" i="54"/>
  <c r="H48" i="54" s="1"/>
  <c r="AL11" i="54"/>
  <c r="I52" i="54"/>
  <c r="G52" i="54"/>
  <c r="O57" i="54"/>
  <c r="AI78" i="54"/>
  <c r="AI81" i="54" s="1"/>
  <c r="AJ110" i="54"/>
  <c r="U14" i="55"/>
  <c r="AM26" i="55"/>
  <c r="T29" i="55"/>
  <c r="O52" i="55"/>
  <c r="O105" i="55"/>
  <c r="AL11" i="56"/>
  <c r="R110" i="56"/>
  <c r="J52" i="56"/>
  <c r="O57" i="56"/>
  <c r="AF78" i="56"/>
  <c r="AF81" i="56" s="1"/>
  <c r="AG110" i="56"/>
  <c r="P34" i="57"/>
  <c r="P48" i="57" s="1"/>
  <c r="AM20" i="57"/>
  <c r="U55" i="57"/>
  <c r="K57" i="57"/>
  <c r="AM11" i="53"/>
  <c r="I57" i="55"/>
  <c r="AM104" i="55"/>
  <c r="U20" i="53"/>
  <c r="AM77" i="53"/>
  <c r="Q105" i="53"/>
  <c r="U50" i="54"/>
  <c r="O78" i="54"/>
  <c r="O79" i="54" s="1"/>
  <c r="J57" i="55"/>
  <c r="AM14" i="55"/>
  <c r="U67" i="55"/>
  <c r="Q78" i="55"/>
  <c r="Q79" i="55" s="1"/>
  <c r="H52" i="57"/>
  <c r="U74" i="57"/>
  <c r="T17" i="53"/>
  <c r="AM74" i="53"/>
  <c r="T40" i="54"/>
  <c r="AJ78" i="54"/>
  <c r="AJ81" i="54" s="1"/>
  <c r="U104" i="56"/>
  <c r="N34" i="53"/>
  <c r="N48" i="53" s="1"/>
  <c r="AL17" i="53"/>
  <c r="AM20" i="53"/>
  <c r="AL26" i="53"/>
  <c r="I57" i="53"/>
  <c r="U74" i="53"/>
  <c r="AL23" i="53"/>
  <c r="K34" i="53"/>
  <c r="K48" i="53" s="1"/>
  <c r="K58" i="53" s="1"/>
  <c r="S105" i="53"/>
  <c r="U17" i="54"/>
  <c r="AM26" i="54"/>
  <c r="S105" i="54"/>
  <c r="T20" i="55"/>
  <c r="AM67" i="55"/>
  <c r="AH105" i="55"/>
  <c r="M52" i="56"/>
  <c r="AL11" i="57"/>
  <c r="I52" i="57"/>
  <c r="U77" i="57"/>
  <c r="U14" i="53"/>
  <c r="T20" i="54"/>
  <c r="S34" i="55"/>
  <c r="S48" i="55" s="1"/>
  <c r="N57" i="55"/>
  <c r="AM14" i="56"/>
  <c r="T20" i="56"/>
  <c r="U56" i="57"/>
  <c r="M34" i="53"/>
  <c r="M48" i="53" s="1"/>
  <c r="T23" i="53"/>
  <c r="U40" i="53"/>
  <c r="O34" i="53"/>
  <c r="O48" i="53" s="1"/>
  <c r="S110" i="53"/>
  <c r="P34" i="53"/>
  <c r="P48" i="53" s="1"/>
  <c r="U32" i="53"/>
  <c r="T46" i="53"/>
  <c r="U55" i="53"/>
  <c r="S78" i="53"/>
  <c r="S79" i="53" s="1"/>
  <c r="AF78" i="53"/>
  <c r="AF80" i="53" s="1"/>
  <c r="AM104" i="53"/>
  <c r="AM14" i="54"/>
  <c r="N52" i="54"/>
  <c r="U67" i="54"/>
  <c r="R110" i="54"/>
  <c r="AM20" i="55"/>
  <c r="U23" i="55"/>
  <c r="U46" i="55"/>
  <c r="H52" i="55"/>
  <c r="T51" i="55"/>
  <c r="AI105" i="55"/>
  <c r="T26" i="56"/>
  <c r="T55" i="56"/>
  <c r="AK110" i="56"/>
  <c r="T20" i="57"/>
  <c r="T40" i="57"/>
  <c r="K52" i="57"/>
  <c r="K53" i="57" s="1"/>
  <c r="J52" i="57"/>
  <c r="P57" i="57"/>
  <c r="AJ110" i="57"/>
  <c r="T51" i="57"/>
  <c r="AD110" i="57"/>
  <c r="T32" i="55"/>
  <c r="AM104" i="56"/>
  <c r="AD105" i="56"/>
  <c r="U50" i="57"/>
  <c r="L52" i="57"/>
  <c r="Q34" i="57"/>
  <c r="Q48" i="57" s="1"/>
  <c r="Q58" i="57" s="1"/>
  <c r="U11" i="57"/>
  <c r="T11" i="55"/>
  <c r="U29" i="55"/>
  <c r="U104" i="55"/>
  <c r="S108" i="55"/>
  <c r="S110" i="55" s="1"/>
  <c r="U11" i="56"/>
  <c r="AM23" i="56"/>
  <c r="T56" i="56"/>
  <c r="AM67" i="56"/>
  <c r="AF108" i="56"/>
  <c r="AF110" i="56" s="1"/>
  <c r="AF105" i="56"/>
  <c r="R34" i="57"/>
  <c r="R48" i="57" s="1"/>
  <c r="L34" i="57"/>
  <c r="L48" i="57" s="1"/>
  <c r="U40" i="57"/>
  <c r="AG105" i="57"/>
  <c r="AM104" i="57"/>
  <c r="AL26" i="55"/>
  <c r="U50" i="55"/>
  <c r="Q52" i="55"/>
  <c r="R108" i="55"/>
  <c r="R110" i="55" s="1"/>
  <c r="H57" i="55"/>
  <c r="Q34" i="55"/>
  <c r="Q48" i="55" s="1"/>
  <c r="G52" i="55"/>
  <c r="T50" i="55"/>
  <c r="M57" i="55"/>
  <c r="AM11" i="56"/>
  <c r="U23" i="56"/>
  <c r="T32" i="56"/>
  <c r="T40" i="56"/>
  <c r="U46" i="56"/>
  <c r="T50" i="56"/>
  <c r="U51" i="56"/>
  <c r="Q52" i="56"/>
  <c r="U56" i="56"/>
  <c r="G34" i="57"/>
  <c r="G48" i="57" s="1"/>
  <c r="T11" i="57"/>
  <c r="S34" i="57"/>
  <c r="S48" i="57" s="1"/>
  <c r="AM17" i="57"/>
  <c r="U20" i="57"/>
  <c r="AM74" i="57"/>
  <c r="AD78" i="57"/>
  <c r="AD80" i="57" s="1"/>
  <c r="U104" i="57"/>
  <c r="L105" i="57"/>
  <c r="AH108" i="57"/>
  <c r="AH110" i="57" s="1"/>
  <c r="AH105" i="57"/>
  <c r="L108" i="57"/>
  <c r="R34" i="55"/>
  <c r="R48" i="55" s="1"/>
  <c r="N34" i="56"/>
  <c r="N48" i="56" s="1"/>
  <c r="N58" i="56" s="1"/>
  <c r="M34" i="56"/>
  <c r="AL17" i="56"/>
  <c r="U20" i="56"/>
  <c r="AM20" i="56"/>
  <c r="H34" i="56"/>
  <c r="H48" i="56" s="1"/>
  <c r="U67" i="56"/>
  <c r="L68" i="56"/>
  <c r="H34" i="57"/>
  <c r="H48" i="57" s="1"/>
  <c r="AE78" i="57"/>
  <c r="AE80" i="57" s="1"/>
  <c r="M105" i="57"/>
  <c r="M108" i="57"/>
  <c r="M110" i="57" s="1"/>
  <c r="AI108" i="57"/>
  <c r="AI110" i="57" s="1"/>
  <c r="AI105" i="57"/>
  <c r="U26" i="55"/>
  <c r="O57" i="55"/>
  <c r="O34" i="56"/>
  <c r="O48" i="56" s="1"/>
  <c r="T51" i="56"/>
  <c r="G52" i="56"/>
  <c r="U55" i="56"/>
  <c r="L57" i="56"/>
  <c r="I34" i="57"/>
  <c r="I48" i="57" s="1"/>
  <c r="U32" i="57"/>
  <c r="AF78" i="57"/>
  <c r="AF81" i="57" s="1"/>
  <c r="N105" i="57"/>
  <c r="N108" i="57"/>
  <c r="N110" i="57" s="1"/>
  <c r="O34" i="55"/>
  <c r="O48" i="55" s="1"/>
  <c r="K57" i="55"/>
  <c r="K34" i="55"/>
  <c r="K48" i="55" s="1"/>
  <c r="U77" i="55"/>
  <c r="L110" i="55"/>
  <c r="P34" i="56"/>
  <c r="P48" i="56" s="1"/>
  <c r="J34" i="57"/>
  <c r="J48" i="57" s="1"/>
  <c r="T29" i="57"/>
  <c r="T56" i="57"/>
  <c r="L57" i="55"/>
  <c r="U11" i="55"/>
  <c r="L34" i="55"/>
  <c r="L48" i="55" s="1"/>
  <c r="AI78" i="55"/>
  <c r="AI81" i="55" s="1"/>
  <c r="AM74" i="55"/>
  <c r="Q34" i="56"/>
  <c r="Q48" i="56" s="1"/>
  <c r="Q58" i="56" s="1"/>
  <c r="AD108" i="56"/>
  <c r="U17" i="57"/>
  <c r="T50" i="57"/>
  <c r="N68" i="57"/>
  <c r="U67" i="57"/>
  <c r="AD78" i="56"/>
  <c r="AD81" i="56" s="1"/>
  <c r="AM23" i="55"/>
  <c r="N78" i="55"/>
  <c r="N79" i="55" s="1"/>
  <c r="U74" i="55"/>
  <c r="U17" i="56"/>
  <c r="U29" i="56"/>
  <c r="U32" i="56"/>
  <c r="U40" i="56"/>
  <c r="Q78" i="56"/>
  <c r="Q79" i="56" s="1"/>
  <c r="U74" i="56"/>
  <c r="P110" i="56"/>
  <c r="AE108" i="56"/>
  <c r="AE110" i="56" s="1"/>
  <c r="AM14" i="57"/>
  <c r="L108" i="56"/>
  <c r="O108" i="57"/>
  <c r="O110" i="57" s="1"/>
  <c r="T23" i="55"/>
  <c r="AE108" i="55"/>
  <c r="AE110" i="55" s="1"/>
  <c r="M108" i="56"/>
  <c r="M110" i="56" s="1"/>
  <c r="AH108" i="56"/>
  <c r="AH110" i="56" s="1"/>
  <c r="L57" i="57"/>
  <c r="P108" i="57"/>
  <c r="P110" i="57" s="1"/>
  <c r="AK108" i="57"/>
  <c r="AK110" i="57" s="1"/>
  <c r="T11" i="56"/>
  <c r="N108" i="56"/>
  <c r="N110" i="56" s="1"/>
  <c r="AI108" i="56"/>
  <c r="AI110" i="56" s="1"/>
  <c r="Q108" i="57"/>
  <c r="Q110" i="57" s="1"/>
  <c r="AD108" i="55"/>
  <c r="L34" i="56"/>
  <c r="AG108" i="55"/>
  <c r="AG110" i="55" s="1"/>
  <c r="AJ108" i="56"/>
  <c r="AJ110" i="56" s="1"/>
  <c r="AD105" i="55"/>
  <c r="AG105" i="56"/>
  <c r="AJ105" i="57"/>
  <c r="L105" i="56"/>
  <c r="L79" i="53"/>
  <c r="T50" i="53"/>
  <c r="T51" i="54"/>
  <c r="AD108" i="53"/>
  <c r="U56" i="53"/>
  <c r="T11" i="54"/>
  <c r="AI108" i="54"/>
  <c r="AI110" i="54" s="1"/>
  <c r="AG108" i="53"/>
  <c r="AG110" i="53" s="1"/>
  <c r="AH108" i="53"/>
  <c r="AH110" i="53" s="1"/>
  <c r="P108" i="54"/>
  <c r="P110" i="54" s="1"/>
  <c r="T11" i="53"/>
  <c r="AE105" i="53"/>
  <c r="N108" i="53"/>
  <c r="N110" i="53" s="1"/>
  <c r="AI108" i="53"/>
  <c r="AI110" i="53" s="1"/>
  <c r="Q34" i="54"/>
  <c r="Q48" i="54" s="1"/>
  <c r="L105" i="54"/>
  <c r="AH105" i="54"/>
  <c r="Q108" i="54"/>
  <c r="Q110" i="54" s="1"/>
  <c r="AG108" i="54"/>
  <c r="AG110" i="54" s="1"/>
  <c r="M108" i="54"/>
  <c r="M110" i="54" s="1"/>
  <c r="N108" i="54"/>
  <c r="N110" i="54" s="1"/>
  <c r="G52" i="53"/>
  <c r="AD105" i="53"/>
  <c r="AM104" i="54"/>
  <c r="AK108" i="54"/>
  <c r="AK110" i="54" s="1"/>
  <c r="L68" i="53"/>
  <c r="AF105" i="53"/>
  <c r="L52" i="54"/>
  <c r="L108" i="54"/>
  <c r="M108" i="53"/>
  <c r="M110" i="53" s="1"/>
  <c r="L57" i="53"/>
  <c r="U14" i="54"/>
  <c r="AJ105" i="54"/>
  <c r="T56" i="53"/>
  <c r="Q52" i="53"/>
  <c r="Q78" i="53"/>
  <c r="Q79" i="53" s="1"/>
  <c r="O108" i="54"/>
  <c r="O110" i="54" s="1"/>
  <c r="L57" i="54"/>
  <c r="AD78" i="54"/>
  <c r="AD80" i="54" s="1"/>
  <c r="L105" i="53"/>
  <c r="L34" i="53"/>
  <c r="L48" i="53" s="1"/>
  <c r="L108" i="53"/>
  <c r="P58" i="53" l="1"/>
  <c r="R80" i="57"/>
  <c r="J53" i="57"/>
  <c r="N58" i="53"/>
  <c r="O58" i="56"/>
  <c r="M53" i="55"/>
  <c r="O58" i="57"/>
  <c r="S58" i="54"/>
  <c r="P58" i="54"/>
  <c r="AH80" i="53"/>
  <c r="R58" i="56"/>
  <c r="O53" i="53"/>
  <c r="N58" i="54"/>
  <c r="AJ81" i="56"/>
  <c r="N53" i="55"/>
  <c r="O58" i="53"/>
  <c r="M58" i="53"/>
  <c r="K58" i="57"/>
  <c r="G58" i="54"/>
  <c r="J58" i="55"/>
  <c r="Q81" i="54"/>
  <c r="S58" i="57"/>
  <c r="R58" i="54"/>
  <c r="N58" i="55"/>
  <c r="I58" i="54"/>
  <c r="R58" i="57"/>
  <c r="G53" i="54"/>
  <c r="M81" i="55"/>
  <c r="M53" i="53"/>
  <c r="AD81" i="55"/>
  <c r="M80" i="55"/>
  <c r="G58" i="55"/>
  <c r="I58" i="53"/>
  <c r="L80" i="57"/>
  <c r="AK81" i="55"/>
  <c r="T57" i="54"/>
  <c r="I53" i="53"/>
  <c r="S58" i="56"/>
  <c r="N58" i="57"/>
  <c r="P53" i="53"/>
  <c r="L79" i="57"/>
  <c r="AF80" i="54"/>
  <c r="J58" i="56"/>
  <c r="J53" i="54"/>
  <c r="H58" i="53"/>
  <c r="I58" i="55"/>
  <c r="M58" i="57"/>
  <c r="S58" i="53"/>
  <c r="K58" i="54"/>
  <c r="O80" i="53"/>
  <c r="S81" i="57"/>
  <c r="AK80" i="56"/>
  <c r="AD81" i="57"/>
  <c r="AJ80" i="53"/>
  <c r="L80" i="56"/>
  <c r="O53" i="57"/>
  <c r="U34" i="53"/>
  <c r="O53" i="54"/>
  <c r="M81" i="54"/>
  <c r="J58" i="54"/>
  <c r="O81" i="57"/>
  <c r="AE80" i="54"/>
  <c r="G58" i="53"/>
  <c r="H53" i="53"/>
  <c r="L80" i="54"/>
  <c r="AD81" i="53"/>
  <c r="R58" i="53"/>
  <c r="L79" i="54"/>
  <c r="N80" i="54"/>
  <c r="AJ80" i="55"/>
  <c r="AK80" i="53"/>
  <c r="AG80" i="53"/>
  <c r="M58" i="55"/>
  <c r="N81" i="54"/>
  <c r="Q58" i="55"/>
  <c r="Q58" i="54"/>
  <c r="AI80" i="53"/>
  <c r="N53" i="57"/>
  <c r="Q81" i="56"/>
  <c r="AE81" i="57"/>
  <c r="J58" i="53"/>
  <c r="AF81" i="53"/>
  <c r="R53" i="57"/>
  <c r="AE81" i="55"/>
  <c r="AH80" i="55"/>
  <c r="M53" i="57"/>
  <c r="M81" i="53"/>
  <c r="R80" i="53"/>
  <c r="AE80" i="53"/>
  <c r="T34" i="54"/>
  <c r="T52" i="57"/>
  <c r="Q81" i="57"/>
  <c r="U52" i="55"/>
  <c r="I53" i="56"/>
  <c r="H58" i="57"/>
  <c r="AH80" i="56"/>
  <c r="M80" i="53"/>
  <c r="I58" i="57"/>
  <c r="Q80" i="53"/>
  <c r="J58" i="57"/>
  <c r="S58" i="55"/>
  <c r="AI80" i="57"/>
  <c r="O80" i="56"/>
  <c r="AK81" i="54"/>
  <c r="AI81" i="56"/>
  <c r="AF81" i="55"/>
  <c r="O81" i="56"/>
  <c r="T48" i="53"/>
  <c r="U52" i="56"/>
  <c r="S53" i="54"/>
  <c r="AG81" i="56"/>
  <c r="U48" i="54"/>
  <c r="L79" i="56"/>
  <c r="J53" i="56"/>
  <c r="I53" i="54"/>
  <c r="N81" i="56"/>
  <c r="AG81" i="54"/>
  <c r="S80" i="55"/>
  <c r="P80" i="53"/>
  <c r="AJ80" i="57"/>
  <c r="AK81" i="57"/>
  <c r="U48" i="53"/>
  <c r="Q80" i="56"/>
  <c r="O80" i="57"/>
  <c r="Q80" i="57"/>
  <c r="R53" i="56"/>
  <c r="N80" i="55"/>
  <c r="N81" i="57"/>
  <c r="R81" i="53"/>
  <c r="AE80" i="56"/>
  <c r="K58" i="55"/>
  <c r="T48" i="56"/>
  <c r="S81" i="53"/>
  <c r="Q81" i="53"/>
  <c r="R80" i="55"/>
  <c r="N81" i="55"/>
  <c r="S80" i="56"/>
  <c r="N80" i="57"/>
  <c r="K53" i="53"/>
  <c r="J53" i="53"/>
  <c r="O58" i="54"/>
  <c r="R81" i="55"/>
  <c r="S81" i="56"/>
  <c r="Q80" i="55"/>
  <c r="AG81" i="55"/>
  <c r="K58" i="56"/>
  <c r="AM78" i="54"/>
  <c r="U78" i="57"/>
  <c r="Q53" i="53"/>
  <c r="AF80" i="57"/>
  <c r="AM108" i="54"/>
  <c r="R53" i="53"/>
  <c r="P58" i="56"/>
  <c r="AG80" i="57"/>
  <c r="S81" i="55"/>
  <c r="P81" i="53"/>
  <c r="Q81" i="55"/>
  <c r="AD81" i="54"/>
  <c r="AD80" i="56"/>
  <c r="S80" i="53"/>
  <c r="L79" i="55"/>
  <c r="AM78" i="55"/>
  <c r="R58" i="55"/>
  <c r="N53" i="54"/>
  <c r="M80" i="57"/>
  <c r="O80" i="54"/>
  <c r="P80" i="56"/>
  <c r="AH81" i="57"/>
  <c r="AF80" i="56"/>
  <c r="AI80" i="55"/>
  <c r="U78" i="54"/>
  <c r="P53" i="57"/>
  <c r="H58" i="54"/>
  <c r="AM78" i="53"/>
  <c r="M81" i="57"/>
  <c r="P80" i="54"/>
  <c r="AJ80" i="54"/>
  <c r="AI80" i="54"/>
  <c r="O81" i="54"/>
  <c r="O81" i="53"/>
  <c r="P81" i="56"/>
  <c r="P80" i="55"/>
  <c r="R80" i="56"/>
  <c r="L53" i="55"/>
  <c r="S53" i="53"/>
  <c r="P81" i="54"/>
  <c r="M80" i="56"/>
  <c r="AH80" i="54"/>
  <c r="P81" i="55"/>
  <c r="N80" i="53"/>
  <c r="R80" i="54"/>
  <c r="O80" i="55"/>
  <c r="L80" i="55"/>
  <c r="R81" i="56"/>
  <c r="T57" i="56"/>
  <c r="N80" i="56"/>
  <c r="M80" i="54"/>
  <c r="Q80" i="54"/>
  <c r="M81" i="56"/>
  <c r="N81" i="53"/>
  <c r="R81" i="54"/>
  <c r="S80" i="57"/>
  <c r="O81" i="55"/>
  <c r="R53" i="54"/>
  <c r="I58" i="56"/>
  <c r="S53" i="55"/>
  <c r="M58" i="54"/>
  <c r="S53" i="56"/>
  <c r="P53" i="55"/>
  <c r="P58" i="57"/>
  <c r="T57" i="53"/>
  <c r="N53" i="53"/>
  <c r="T34" i="56"/>
  <c r="H53" i="56"/>
  <c r="H58" i="56"/>
  <c r="AM78" i="56"/>
  <c r="M53" i="54"/>
  <c r="T57" i="57"/>
  <c r="K53" i="56"/>
  <c r="T48" i="54"/>
  <c r="I53" i="55"/>
  <c r="H53" i="54"/>
  <c r="Q53" i="54"/>
  <c r="T34" i="53"/>
  <c r="K53" i="55"/>
  <c r="Q53" i="57"/>
  <c r="H53" i="55"/>
  <c r="H48" i="55"/>
  <c r="H58" i="55" s="1"/>
  <c r="J53" i="55"/>
  <c r="T52" i="54"/>
  <c r="U34" i="54"/>
  <c r="N53" i="56"/>
  <c r="T48" i="57"/>
  <c r="AM108" i="57"/>
  <c r="U57" i="57"/>
  <c r="L58" i="57"/>
  <c r="U108" i="57"/>
  <c r="L110" i="57"/>
  <c r="Q53" i="55"/>
  <c r="U34" i="56"/>
  <c r="U34" i="57"/>
  <c r="T57" i="55"/>
  <c r="G53" i="57"/>
  <c r="G58" i="57"/>
  <c r="U48" i="55"/>
  <c r="U108" i="55"/>
  <c r="U78" i="56"/>
  <c r="U34" i="55"/>
  <c r="S53" i="57"/>
  <c r="I53" i="57"/>
  <c r="L110" i="56"/>
  <c r="U108" i="56"/>
  <c r="T34" i="55"/>
  <c r="U78" i="55"/>
  <c r="T34" i="57"/>
  <c r="U57" i="56"/>
  <c r="L53" i="56"/>
  <c r="L48" i="56"/>
  <c r="AM108" i="56"/>
  <c r="AD110" i="56"/>
  <c r="U48" i="57"/>
  <c r="R53" i="55"/>
  <c r="L53" i="57"/>
  <c r="U52" i="57"/>
  <c r="H53" i="57"/>
  <c r="M48" i="56"/>
  <c r="M58" i="56" s="1"/>
  <c r="M53" i="56"/>
  <c r="O58" i="55"/>
  <c r="U57" i="55"/>
  <c r="L58" i="55"/>
  <c r="AD110" i="55"/>
  <c r="AM108" i="55"/>
  <c r="O53" i="56"/>
  <c r="AM78" i="57"/>
  <c r="Q53" i="56"/>
  <c r="G53" i="55"/>
  <c r="T52" i="55"/>
  <c r="O53" i="55"/>
  <c r="P53" i="56"/>
  <c r="G53" i="56"/>
  <c r="T52" i="56"/>
  <c r="U52" i="54"/>
  <c r="L53" i="54"/>
  <c r="U52" i="53"/>
  <c r="L110" i="53"/>
  <c r="U108" i="53"/>
  <c r="U108" i="54"/>
  <c r="L110" i="54"/>
  <c r="L58" i="54"/>
  <c r="U57" i="54"/>
  <c r="AM108" i="53"/>
  <c r="AD110" i="53"/>
  <c r="L53" i="53"/>
  <c r="L58" i="53"/>
  <c r="U57" i="53"/>
  <c r="G53" i="53"/>
  <c r="T52" i="53"/>
  <c r="U78" i="53"/>
  <c r="T48" i="55" l="1"/>
  <c r="U48" i="56"/>
  <c r="L58" i="56"/>
  <c r="A1" i="52" l="1" a="1"/>
  <c r="A1" i="52" s="1"/>
  <c r="A2" i="107" l="1"/>
  <c r="A2" i="105"/>
  <c r="A2" i="101"/>
  <c r="A2" i="97"/>
  <c r="A2" i="100"/>
  <c r="A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tc={E58E22E9-E070-494F-98F2-5C97050382D5}</author>
  </authors>
  <commentList>
    <comment ref="L31" authorId="0" shapeId="0" xr:uid="{E58E22E9-E070-494F-98F2-5C97050382D5}">
      <text>
        <t>[Threaded comment]
Your version of Excel allows you to read this threaded comment; however, any edits to it will get removed if the file is opened in a newer version of Excel. Learn more: https://go.microsoft.com/fwlink/?linkid=870924
Comment:
    Manually overwritten to reflect NPGN reinstatement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<sst xmlns="http://schemas.openxmlformats.org/spreadsheetml/2006/main" count="7546" uniqueCount="227">
  <si>
    <t>ED1CloseOut_StreetWorks Costs</t>
  </si>
  <si>
    <t>Ofgem</t>
  </si>
  <si>
    <t>Final</t>
  </si>
  <si>
    <t>Format key</t>
  </si>
  <si>
    <t>Cells</t>
  </si>
  <si>
    <t>Cell intentionally blank</t>
  </si>
  <si>
    <t>Value</t>
  </si>
  <si>
    <t>Fixed input</t>
  </si>
  <si>
    <t>User input / assumption</t>
  </si>
  <si>
    <t>Calculation</t>
  </si>
  <si>
    <t>Unique formula (formula inconsistent to others in row/column)</t>
  </si>
  <si>
    <t>Value used on another worksheet</t>
  </si>
  <si>
    <t>Value from another worksheet</t>
  </si>
  <si>
    <t>Issue identified in a check</t>
  </si>
  <si>
    <t>Annotation</t>
  </si>
  <si>
    <t>Tabs</t>
  </si>
  <si>
    <t>Sheet colour</t>
  </si>
  <si>
    <t>Information sheet</t>
  </si>
  <si>
    <t>Input sheet</t>
  </si>
  <si>
    <t>Calculation sheet</t>
  </si>
  <si>
    <t>Output sheet</t>
  </si>
  <si>
    <t>OUTPUTS</t>
  </si>
  <si>
    <t>Return to Intro tab</t>
  </si>
  <si>
    <t>Licensee</t>
  </si>
  <si>
    <t>Requested adjustment (£m)</t>
  </si>
  <si>
    <t>2016-2023 outturn (£m)</t>
  </si>
  <si>
    <t>2019 re-opener adjustment (£m)</t>
  </si>
  <si>
    <t>Materiality Threshold (£m)</t>
  </si>
  <si>
    <t>EPN</t>
  </si>
  <si>
    <t>EMID</t>
  </si>
  <si>
    <t>WMID</t>
  </si>
  <si>
    <t>SPMW</t>
  </si>
  <si>
    <t>NPGN</t>
  </si>
  <si>
    <t>2016-2023 benchmark (£m)</t>
  </si>
  <si>
    <t>Item</t>
  </si>
  <si>
    <t>Constant</t>
  </si>
  <si>
    <t>Units</t>
  </si>
  <si>
    <t>Inputs</t>
  </si>
  <si>
    <t>Inflation index</t>
  </si>
  <si>
    <t>2012-13 base</t>
  </si>
  <si>
    <t>Efficiency challenge</t>
  </si>
  <si>
    <t>Total Volumes</t>
  </si>
  <si>
    <t>#</t>
  </si>
  <si>
    <t>Unit cost</t>
  </si>
  <si>
    <t>Mat. Threshold</t>
  </si>
  <si>
    <t>2019 re-opener</t>
  </si>
  <si>
    <t>Request</t>
  </si>
  <si>
    <t>£m, 2012-13 prices</t>
  </si>
  <si>
    <t>EPN one-off costs</t>
  </si>
  <si>
    <t>Calculations</t>
  </si>
  <si>
    <t>Modelled spend before efficiency</t>
  </si>
  <si>
    <t>Modelled spend after efficiency</t>
  </si>
  <si>
    <t>Excess spend after 2019 decision</t>
  </si>
  <si>
    <t>Results</t>
  </si>
  <si>
    <t>Efficient modelled costs</t>
  </si>
  <si>
    <t>Allowance</t>
  </si>
  <si>
    <t>Allowances vs Requests</t>
  </si>
  <si>
    <t>%</t>
  </si>
  <si>
    <t>CALCULATIONS</t>
  </si>
  <si>
    <t>Total</t>
  </si>
  <si>
    <t>ED1 Average</t>
  </si>
  <si>
    <t>2016-19 average</t>
  </si>
  <si>
    <t>2020-23 average</t>
  </si>
  <si>
    <t>Costs</t>
  </si>
  <si>
    <t>ENWL</t>
  </si>
  <si>
    <t>SWEST</t>
  </si>
  <si>
    <t>NPGY</t>
  </si>
  <si>
    <t>Permit</t>
  </si>
  <si>
    <t>£m</t>
  </si>
  <si>
    <t>Permit Variations</t>
  </si>
  <si>
    <t>Permit Conditions</t>
  </si>
  <si>
    <t>Admin</t>
  </si>
  <si>
    <t>Total costs</t>
  </si>
  <si>
    <t>Permit Unit Costs</t>
  </si>
  <si>
    <t>Average</t>
  </si>
  <si>
    <t>£/unit</t>
  </si>
  <si>
    <t>Permit Variations Unit costs</t>
  </si>
  <si>
    <t>Total Permit unit cost (including permit variations)</t>
  </si>
  <si>
    <t>Permit Conditions Unit Costs</t>
  </si>
  <si>
    <t>Total actual costs</t>
  </si>
  <si>
    <t>Permit variation</t>
  </si>
  <si>
    <t>Permit condtiion</t>
  </si>
  <si>
    <t>Average unit costs</t>
  </si>
  <si>
    <t>Re-opener</t>
  </si>
  <si>
    <t>Legacy Adjustments</t>
  </si>
  <si>
    <t>Period End Date</t>
  </si>
  <si>
    <t>2019 Re-opener Decision</t>
  </si>
  <si>
    <t>RRP - Re-opener</t>
  </si>
  <si>
    <t>RRP - Legacy Adjustments</t>
  </si>
  <si>
    <t>Total RRP Volumes</t>
  </si>
  <si>
    <t>Total volumes for allowance calculation</t>
  </si>
  <si>
    <t>INPUTS</t>
  </si>
  <si>
    <t>Source</t>
  </si>
  <si>
    <t>Submission</t>
  </si>
  <si>
    <t>One-off</t>
  </si>
  <si>
    <t>Appendix 2 Supporting analysis file for SSWC - NGED update to 2019 Ofgem SSWC model, Ofgem assessed efficient costs</t>
  </si>
  <si>
    <t>SWALES</t>
  </si>
  <si>
    <t>NPg ED1 Street Works Close Out - Notice Supporting File - September 2023, NPGN summary</t>
  </si>
  <si>
    <t>SPD</t>
  </si>
  <si>
    <t>RIIO-ED1 Close Out: Specified Street Works Costs (SSWC), Table 1</t>
  </si>
  <si>
    <t>SSES</t>
  </si>
  <si>
    <t>SSEH</t>
  </si>
  <si>
    <t>EPN streetworks model, 2023 proposed allowance calc tab</t>
  </si>
  <si>
    <t>LPN</t>
  </si>
  <si>
    <t>SPN</t>
  </si>
  <si>
    <t>Materiality Threshold</t>
  </si>
  <si>
    <t>Decision on the RIIO-ED1 closeout methodology for Specified Street, table x.4</t>
  </si>
  <si>
    <t>Funding Requests</t>
  </si>
  <si>
    <t>Inflation</t>
  </si>
  <si>
    <t>Ofgem assessed efficient costs (2012-13 price base)</t>
  </si>
  <si>
    <t>Volumes</t>
  </si>
  <si>
    <t xml:space="preserve">Total </t>
  </si>
  <si>
    <t>NPgN</t>
  </si>
  <si>
    <t>NPgY</t>
  </si>
  <si>
    <r>
      <t>Unit cost (£)</t>
    </r>
    <r>
      <rPr>
        <b/>
        <vertAlign val="superscript"/>
        <sz val="10"/>
        <color theme="1"/>
        <rFont val="Verdana"/>
        <family val="2"/>
      </rPr>
      <t>1</t>
    </r>
  </si>
  <si>
    <t>Permits</t>
  </si>
  <si>
    <t>Conditions</t>
  </si>
  <si>
    <r>
      <rPr>
        <vertAlign val="superscript"/>
        <sz val="10"/>
        <color theme="1"/>
        <rFont val="Verdana"/>
        <family val="2"/>
      </rPr>
      <t>1</t>
    </r>
    <r>
      <rPr>
        <sz val="10"/>
        <color theme="1"/>
        <rFont val="Arial Nova"/>
        <family val="2"/>
        <scheme val="minor"/>
      </rPr>
      <t xml:space="preserve"> Unit cost based on weighted average of ENWL, SPMW and UKPN-EPN first four years of RIIO-ED1 actual values as submitted in their submitted reopener claim. </t>
    </r>
  </si>
  <si>
    <t>Efficiency</t>
  </si>
  <si>
    <t>Efficiency applied per annum from 2019-20 onwards</t>
  </si>
  <si>
    <t>Proposed allowance (£m)</t>
  </si>
  <si>
    <t>Does claim meet criteria</t>
  </si>
  <si>
    <t>Proposed allowed</t>
  </si>
  <si>
    <t>Funding requested</t>
  </si>
  <si>
    <t>Funding requested excluding Lane Rental</t>
  </si>
  <si>
    <t>Materiality threshold</t>
  </si>
  <si>
    <t>Decision on funding allowed</t>
  </si>
  <si>
    <t>Y</t>
  </si>
  <si>
    <t>N</t>
  </si>
  <si>
    <r>
      <rPr>
        <vertAlign val="superscript"/>
        <sz val="10"/>
        <color theme="1"/>
        <rFont val="Verdana"/>
        <family val="2"/>
      </rPr>
      <t>2</t>
    </r>
    <r>
      <rPr>
        <sz val="10"/>
        <color theme="1"/>
        <rFont val="Arial Nova"/>
        <family val="2"/>
        <scheme val="minor"/>
      </rPr>
      <t xml:space="preserve"> ENWL includes adjustment for forecast TM plan costs.</t>
    </r>
  </si>
  <si>
    <r>
      <rPr>
        <vertAlign val="superscript"/>
        <sz val="10"/>
        <color theme="1"/>
        <rFont val="Verdana"/>
        <family val="2"/>
      </rPr>
      <t>3</t>
    </r>
    <r>
      <rPr>
        <sz val="10"/>
        <color theme="1"/>
        <rFont val="Arial Nova"/>
        <family val="2"/>
        <scheme val="minor"/>
      </rPr>
      <t xml:space="preserve"> NPg based on NPg specific assessed unit cost</t>
    </r>
  </si>
  <si>
    <r>
      <rPr>
        <vertAlign val="superscript"/>
        <sz val="10"/>
        <color theme="1"/>
        <rFont val="Verdana"/>
        <family val="2"/>
      </rPr>
      <t>4</t>
    </r>
    <r>
      <rPr>
        <sz val="10"/>
        <color theme="1"/>
        <rFont val="Arial Nova"/>
        <family val="2"/>
        <scheme val="minor"/>
      </rPr>
      <t xml:space="preserve"> NPg’s funding request is based on their May 2019 reopener submission. Following us raising SQs, NPg identified errors in their submission and provided additional information that allowed us to disaggregate their data to produce specific unit costs. We have considered this additional information in our assessment.</t>
    </r>
  </si>
  <si>
    <t>Minded to allowance</t>
  </si>
  <si>
    <t>Difference from requested</t>
  </si>
  <si>
    <t>% difference from requested</t>
  </si>
  <si>
    <t>Permits conditions</t>
  </si>
  <si>
    <t>Administration</t>
  </si>
  <si>
    <t>Total cost</t>
  </si>
  <si>
    <t>Permit Costs (£m)</t>
  </si>
  <si>
    <t>LR Costs</t>
  </si>
  <si>
    <t>Total inc. LR</t>
  </si>
  <si>
    <t>Unit costs</t>
  </si>
  <si>
    <t>ENWL submission Appendix 1 reopener summary</t>
  </si>
  <si>
    <t>NPg SQ response Attachment 1 - Breakdown of specified street work costs</t>
  </si>
  <si>
    <t>SPMW Street Works Reopener Submission - CRC 3F May 2019</t>
  </si>
  <si>
    <t>UKPN SQ response M9x tabs - UKPN - June 2019</t>
  </si>
  <si>
    <t>See below</t>
  </si>
  <si>
    <t>Total Direct Costs</t>
  </si>
  <si>
    <t>Activity Volumes</t>
  </si>
  <si>
    <t>DPCR5</t>
  </si>
  <si>
    <t>RIIO-ED1</t>
  </si>
  <si>
    <t xml:space="preserve">Permit and Lane Related Costs </t>
  </si>
  <si>
    <t>(£m)</t>
  </si>
  <si>
    <t>Outside Price Control (Connections)</t>
  </si>
  <si>
    <t>Inside Price Control (Connections, Investment, Faults, Maintenance)</t>
  </si>
  <si>
    <t>Permits Total</t>
  </si>
  <si>
    <t>Permit variations</t>
  </si>
  <si>
    <t>Permit Variations Total</t>
  </si>
  <si>
    <t>Permit Penalties</t>
  </si>
  <si>
    <t>Permit Penalties Total</t>
  </si>
  <si>
    <t xml:space="preserve">Permit Condition Costs </t>
  </si>
  <si>
    <t>Permit Condition Costs Total</t>
  </si>
  <si>
    <t>Lane Rentals</t>
  </si>
  <si>
    <t>Lane Rentals Total</t>
  </si>
  <si>
    <t>Overstay Fines</t>
  </si>
  <si>
    <t>Overstay Fines Total</t>
  </si>
  <si>
    <t>Permit &amp; Lane Rental Set Up Costs</t>
  </si>
  <si>
    <t>Permit &amp; Lane Rental Set Up Costs Total</t>
  </si>
  <si>
    <t>Permit &amp; Lane Rental Admin Costs</t>
  </si>
  <si>
    <t xml:space="preserve">Gross Permit and Lane Related Costs </t>
  </si>
  <si>
    <t>Permit Income</t>
  </si>
  <si>
    <t>Income from connectee</t>
  </si>
  <si>
    <t>Penalties recovered from contractors</t>
  </si>
  <si>
    <t>Permit Income Total</t>
  </si>
  <si>
    <t>Lane Rental Income</t>
  </si>
  <si>
    <t>Lane Rental Income Total</t>
  </si>
  <si>
    <t xml:space="preserve">Net Permit and Lane Related Costs </t>
  </si>
  <si>
    <t>Gross Permit &amp; Lane Rental Costs Outside Price Total</t>
  </si>
  <si>
    <t>Gross Permit &amp; Lane Rental Costs Inside Price Total</t>
  </si>
  <si>
    <t xml:space="preserve">Gross Permit &amp; Lane Rental Costs Related Costs </t>
  </si>
  <si>
    <t>Net Permit &amp; Lane Rental Costs Outside Price Total</t>
  </si>
  <si>
    <t>Net Permit &amp; Lane Rental Costs Inside Price Total</t>
  </si>
  <si>
    <t xml:space="preserve">Net Permit &amp; Lane Rental Costs Related Costs </t>
  </si>
  <si>
    <t>Total non-chargeable permits (volumes only)</t>
  </si>
  <si>
    <t>Disaggregation of permit costs, volumes and variations (outside price control (connections))</t>
  </si>
  <si>
    <t>Planned (eg connections)</t>
  </si>
  <si>
    <t>Issued permits</t>
  </si>
  <si>
    <t xml:space="preserve">Total planned permits  </t>
  </si>
  <si>
    <t>Disaggregation of permit costs, volumes and variations (inside price control (connections, investment, faults, maintenance))</t>
  </si>
  <si>
    <t>Planned (eg connections, investment, maintenance)</t>
  </si>
  <si>
    <t>Total planned permits</t>
  </si>
  <si>
    <t>Unplanned (eg faults)</t>
  </si>
  <si>
    <t>Total unplanned permits</t>
  </si>
  <si>
    <t xml:space="preserve">Total Permits </t>
  </si>
  <si>
    <t>With variations</t>
  </si>
  <si>
    <t>Without variations</t>
  </si>
  <si>
    <t>Disaggregation of permit condition (Inside Price Control)</t>
  </si>
  <si>
    <t>TMA conditions (productivity)</t>
  </si>
  <si>
    <t>Number of times each permit condition is required or imposed by HA</t>
  </si>
  <si>
    <t>NCT01a- Date constraints</t>
  </si>
  <si>
    <t>No of times each condition is required and/or imposed by HA</t>
  </si>
  <si>
    <t>NCT01b - Date constraints</t>
  </si>
  <si>
    <t>NCT02a- Time constraints</t>
  </si>
  <si>
    <t>NCT02b - Time constraints</t>
  </si>
  <si>
    <t>NCT04a - Material &amp; plant storage</t>
  </si>
  <si>
    <t>NCT04b- - Material &amp; plant storage</t>
  </si>
  <si>
    <t>NCT05a- Road occupation dimensions</t>
  </si>
  <si>
    <t>NCT06a - Traffic space dimensions</t>
  </si>
  <si>
    <t>NCT07a - Road closed to traffic</t>
  </si>
  <si>
    <t>NCT08a - Traffic management request</t>
  </si>
  <si>
    <t>NCT08b - Traffic management request</t>
  </si>
  <si>
    <t>NCT09a - Changes to traffic management</t>
  </si>
  <si>
    <t>NCT09b - Changes to traffic management</t>
  </si>
  <si>
    <t>NCT09c - Changes to traffic management</t>
  </si>
  <si>
    <t>NCT10a - Work methodology</t>
  </si>
  <si>
    <t>NCT11a - Consultation and publicity</t>
  </si>
  <si>
    <t>NCT11b -  Consultation and publicity</t>
  </si>
  <si>
    <t>NCT12a - Environment</t>
  </si>
  <si>
    <t>NCT13- Exceptional circumstances</t>
  </si>
  <si>
    <t>Permit Condition Costs Total (Inside Price Control)</t>
  </si>
  <si>
    <t>OK</t>
  </si>
  <si>
    <t>Other</t>
  </si>
  <si>
    <t>-</t>
  </si>
  <si>
    <t>Northern Powergrid response to RIIO-ED1 Closeout consultation on proposed adjustments, para 22.</t>
  </si>
  <si>
    <t>02/10/2024</t>
  </si>
  <si>
    <t>Version 2</t>
  </si>
  <si>
    <t>Decision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</si>
</sst>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 mmm\ yy"/>
    <numFmt numFmtId="165" formatCode="#,##0_);\(#,##0\);&quot;-  &quot;;&quot; &quot;@&quot; &quot;"/>
    <numFmt numFmtId="166" formatCode="0.00%_);\-0.00%_);&quot;-  &quot;;&quot; &quot;@&quot; &quot;"/>
    <numFmt numFmtId="167" formatCode="#,##0.0;[Red]\-#,##0.0;&quot;-&quot;_0;&quot; &quot;@&quot; &quot;"/>
    <numFmt numFmtId="168" formatCode="0.0%;[Red]\-0.0%;&quot;-&quot;_0;&quot; &quot;@&quot; &quot;"/>
    <numFmt numFmtId="169" formatCode="#,##0.00;[Red]\-#,##0.00;&quot;-&quot;_00;&quot; &quot;@&quot; &quot;"/>
    <numFmt numFmtId="170" formatCode="#,##0.00;[Red]\-#,##0.00;&quot;-&quot;_0_0;@"/>
    <numFmt numFmtId="171" formatCode="#,##0.00;[Red]\-#,##0.00;&quot;-&quot;_0;&quot; &quot;@&quot; &quot;"/>
    <numFmt numFmtId="172" formatCode="#,##0.0;[Red]\-#,##0.0;\-"/>
    <numFmt numFmtId="173" formatCode="0.0"/>
    <numFmt numFmtId="174" formatCode="#,##0.00;[Red]\-#,##0.00;\-"/>
    <numFmt numFmtId="175" formatCode="_-&quot;£&quot;* #,##0.0_-;\-&quot;£&quot;* #,##0.0_-;_-&quot;£&quot;* &quot;-&quot;??_-;_-@_-"/>
    <numFmt numFmtId="176" formatCode="#,##0;[Red]\-#,##0;\-"/>
    <numFmt numFmtId="177" formatCode="#,##0.0000;[Red]\-#,##0.0000;\-"/>
    <numFmt numFmtId="178" formatCode="#,##0.0_ ;[Red]\-#,##0.0\ "/>
    <numFmt numFmtId="179" formatCode="#,##0.000;[Red]\-#,##0.000;\-"/>
    <numFmt numFmtId="180" formatCode="_(* #,##0.00_);_(* \(#,##0.00\);_(* &quot;-&quot;??_);_(@_)"/>
    <numFmt numFmtId="181" formatCode="#,##0.00_ ;[Red]\-#,##0.00\ "/>
    <numFmt numFmtId="182" formatCode="#,##0.000000_ ;[Red]\-#,##0.000000\ "/>
    <numFmt numFmtId="183" formatCode="#,##0;[Red]\-#,##0;&quot;-&quot;_0;&quot; &quot;@&quot; &quot;"/>
    <numFmt numFmtId="184" formatCode="_(* #,##0.000_);_(* \(#,##0.000\);_(* &quot;-&quot;??_);_(@_)"/>
    <numFmt numFmtId="185" formatCode="_(* #,##0_);_(* \(#,##0\);_(* &quot;-&quot;??_);_(@_)"/>
    <numFmt numFmtId="186" formatCode="_(* #,##0.0_);_(* \(#,##0.0\);_(* &quot;-&quot;??_);_(@_)"/>
    <numFmt numFmtId="187" formatCode="_-* #,##0.0000_-;\-* #,##0.0000_-;_-* &quot;-&quot;?_-;_-@_-"/>
    <numFmt numFmtId="188" formatCode="_-* #,##0.0000_-;\-* #,##0.0000_-;_-* &quot;-&quot;??_-;_-@_-"/>
    <numFmt numFmtId="189" formatCode="_-* #,##0.000000_-;\-* #,##0.000000_-;_-* &quot;-&quot;??_-;_-@_-"/>
    <numFmt numFmtId="190" formatCode="#,##0.000;[Red]\-#,##0.000;&quot;-&quot;_0;&quot; &quot;@&quot; &quot;"/>
  </numFmts>
  <fonts count="47" x14ac:knownFonts="1">
    <font>
      <sz val="10"/>
      <color theme="1"/>
      <name val="Arial Nova"/>
      <family val="2"/>
      <scheme val="minor"/>
    </font>
    <font>
      <sz val="11"/>
      <color theme="1"/>
      <name val="Arial Nova"/>
      <family val="2"/>
      <scheme val="minor"/>
    </font>
    <font>
      <sz val="11"/>
      <color theme="1"/>
      <name val="Arial Nova"/>
      <family val="2"/>
      <scheme val="minor"/>
    </font>
    <font>
      <sz val="11"/>
      <color theme="1"/>
      <name val="Arial Nova"/>
      <family val="2"/>
      <scheme val="minor"/>
    </font>
    <font>
      <sz val="18"/>
      <color theme="3"/>
      <name val="Rockwell Nova"/>
      <family val="2"/>
      <scheme val="major"/>
    </font>
    <font>
      <sz val="10"/>
      <name val="Arial Nova"/>
      <family val="2"/>
      <scheme val="minor"/>
    </font>
    <font>
      <sz val="10"/>
      <color theme="0"/>
      <name val="Arial Nova"/>
      <family val="2"/>
      <scheme val="minor"/>
    </font>
    <font>
      <b/>
      <sz val="10"/>
      <color theme="0"/>
      <name val="Arial"/>
      <family val="2"/>
    </font>
    <font>
      <sz val="8"/>
      <name val="Arial Nova"/>
      <family val="2"/>
      <scheme val="minor"/>
    </font>
    <font>
      <sz val="10"/>
      <name val="Arial Nova"/>
      <family val="2"/>
    </font>
    <font>
      <b/>
      <sz val="22"/>
      <color theme="0"/>
      <name val="Rockwell Nova"/>
      <family val="2"/>
      <scheme val="major"/>
    </font>
    <font>
      <i/>
      <sz val="10"/>
      <color theme="1" tint="0.34998626667073579"/>
      <name val="Arial Nova"/>
      <family val="2"/>
      <scheme val="minor"/>
    </font>
    <font>
      <i/>
      <sz val="10"/>
      <color rgb="FF7B7B7B"/>
      <name val="Arial Nova"/>
      <family val="2"/>
      <scheme val="minor"/>
    </font>
    <font>
      <i/>
      <sz val="9"/>
      <color rgb="FF7B7B7B"/>
      <name val="Arial Nova"/>
      <family val="2"/>
      <scheme val="minor"/>
    </font>
    <font>
      <i/>
      <sz val="10"/>
      <color theme="0" tint="-0.499984740745262"/>
      <name val="Arial Nova"/>
      <family val="2"/>
      <scheme val="minor"/>
    </font>
    <font>
      <sz val="10"/>
      <color theme="1"/>
      <name val="Arial Nova"/>
      <family val="2"/>
      <scheme val="minor"/>
    </font>
    <font>
      <b/>
      <sz val="10"/>
      <color theme="1"/>
      <name val="Arial Nova"/>
      <family val="2"/>
      <scheme val="minor"/>
    </font>
    <font>
      <b/>
      <sz val="10"/>
      <color theme="3"/>
      <name val="Arial Nova"/>
      <family val="2"/>
      <scheme val="minor"/>
    </font>
    <font>
      <sz val="8"/>
      <color rgb="FF3F3F76"/>
      <name val="Arial Nova"/>
      <family val="2"/>
      <scheme val="minor"/>
    </font>
    <font>
      <sz val="10"/>
      <color rgb="FFFA7D00"/>
      <name val="Arial Nova"/>
      <family val="2"/>
      <scheme val="minor"/>
    </font>
    <font>
      <b/>
      <sz val="10"/>
      <color theme="0"/>
      <name val="Arial Nova"/>
      <family val="2"/>
      <scheme val="minor"/>
    </font>
    <font>
      <u/>
      <sz val="10"/>
      <color theme="2"/>
      <name val="Arial Nova"/>
      <family val="2"/>
      <scheme val="minor"/>
    </font>
    <font>
      <sz val="12"/>
      <color theme="0" tint="-0.499984740745262"/>
      <name val="Rockwell Nova"/>
      <family val="2"/>
      <scheme val="major"/>
    </font>
    <font>
      <b/>
      <sz val="10"/>
      <color theme="2"/>
      <name val="Arial Nova"/>
      <family val="2"/>
      <scheme val="minor"/>
    </font>
    <font>
      <b/>
      <sz val="14"/>
      <color theme="0"/>
      <name val="Arial Nova"/>
      <family val="2"/>
      <scheme val="minor"/>
    </font>
    <font>
      <sz val="10"/>
      <color rgb="FF0070C0"/>
      <name val="Arial Nova"/>
      <family val="2"/>
      <scheme val="minor"/>
    </font>
    <font>
      <sz val="10"/>
      <color rgb="FF00863D"/>
      <name val="Arial Nova"/>
      <family val="2"/>
      <scheme val="minor"/>
    </font>
    <font>
      <sz val="10"/>
      <color rgb="FFFF0000"/>
      <name val="Arial Nova"/>
      <family val="2"/>
      <scheme val="minor"/>
    </font>
    <font>
      <b/>
      <u/>
      <sz val="10"/>
      <color theme="5" tint="-0.24994659260841701"/>
      <name val="Arial Nova"/>
      <family val="2"/>
      <scheme val="minor"/>
    </font>
    <font>
      <b/>
      <sz val="10"/>
      <color rgb="FF000000"/>
      <name val="Verdana"/>
      <family val="2"/>
    </font>
    <font>
      <sz val="10"/>
      <name val="Verdana"/>
      <family val="2"/>
    </font>
    <font>
      <b/>
      <sz val="10"/>
      <color indexed="8"/>
      <name val="Verdana"/>
      <family val="2"/>
    </font>
    <font>
      <b/>
      <sz val="10"/>
      <name val="Verdana"/>
      <family val="2"/>
    </font>
    <font>
      <b/>
      <sz val="12"/>
      <name val="Verdana"/>
      <family val="2"/>
    </font>
    <font>
      <sz val="11"/>
      <color theme="1"/>
      <name val="Verdana"/>
      <family val="2"/>
    </font>
    <font>
      <sz val="10"/>
      <name val="Arial"/>
      <family val="2"/>
    </font>
    <font>
      <sz val="10"/>
      <color theme="1"/>
      <name val="Verdana"/>
      <family val="2"/>
    </font>
    <font>
      <sz val="10"/>
      <color indexed="8"/>
      <name val="Verdana"/>
      <family val="2"/>
    </font>
    <font>
      <b/>
      <sz val="10"/>
      <color theme="1"/>
      <name val="Verdana"/>
      <family val="2"/>
    </font>
    <font>
      <b/>
      <sz val="11"/>
      <color theme="1"/>
      <name val="Verdana"/>
      <family val="2"/>
    </font>
    <font>
      <b/>
      <strike/>
      <sz val="11"/>
      <color theme="1"/>
      <name val="Verdana"/>
      <family val="2"/>
    </font>
    <font>
      <sz val="12"/>
      <color theme="1"/>
      <name val="Verdana"/>
      <family val="2"/>
    </font>
    <font>
      <sz val="10"/>
      <color theme="5"/>
      <name val="Arial Nova"/>
      <family val="2"/>
      <scheme val="minor"/>
    </font>
    <font>
      <b/>
      <vertAlign val="superscript"/>
      <sz val="10"/>
      <color theme="1"/>
      <name val="Verdana"/>
      <family val="2"/>
    </font>
    <font>
      <vertAlign val="superscript"/>
      <sz val="10"/>
      <color theme="1"/>
      <name val="Verdana"/>
      <family val="2"/>
    </font>
    <font>
      <b/>
      <i/>
      <sz val="10"/>
      <color theme="1"/>
      <name val="Verdana"/>
      <family val="2"/>
    </font>
    <font>
      <i/>
      <sz val="10"/>
      <color theme="1"/>
      <name val="Verdana"/>
      <family val="2"/>
    </font>
  </fonts>
  <fills count="26">
    <fill>
      <patternFill patternType="none"/>
    </fill>
    <fill>
      <patternFill patternType="gray125"/>
    </fill>
    <fill>
      <patternFill patternType="solid">
        <fgColor theme="0" tint="-0.14999847407452621"/>
        <bgColor indexed="64"/>
      </patternFill>
    </fill>
    <fill>
      <patternFill patternType="solid">
        <fgColor theme="2" tint="0.79998168889431442"/>
        <bgColor indexed="64"/>
      </patternFill>
    </fill>
    <fill>
      <patternFill patternType="solid">
        <fgColor theme="8"/>
        <bgColor indexed="64"/>
      </patternFill>
    </fill>
    <fill>
      <patternFill patternType="solid">
        <fgColor theme="3"/>
        <bgColor indexed="64"/>
      </patternFill>
    </fill>
    <fill>
      <patternFill patternType="solid">
        <fgColor rgb="FFFFCC99"/>
      </patternFill>
    </fill>
    <fill>
      <patternFill patternType="solid">
        <fgColor theme="2"/>
        <bgColor indexed="64"/>
      </patternFill>
    </fill>
    <fill>
      <patternFill patternType="solid">
        <fgColor theme="0" tint="-0.499984740745262"/>
        <bgColor theme="0" tint="-0.34998626667073579"/>
      </patternFill>
    </fill>
    <fill>
      <patternFill patternType="solid">
        <fgColor theme="6"/>
        <bgColor indexed="64"/>
      </patternFill>
    </fill>
    <fill>
      <patternFill patternType="darkUp">
        <fgColor theme="0"/>
        <bgColor theme="3"/>
      </patternFill>
    </fill>
    <fill>
      <patternFill patternType="solid">
        <fgColor rgb="FFFFFFCC"/>
      </patternFill>
    </fill>
    <fill>
      <patternFill patternType="solid">
        <fgColor theme="0" tint="-4.9989318521683403E-2"/>
        <bgColor indexed="64"/>
      </patternFill>
    </fill>
    <fill>
      <patternFill patternType="solid">
        <fgColor theme="4" tint="0.79998168889431442"/>
        <bgColor theme="6" tint="0.79989013336588644"/>
      </patternFill>
    </fill>
    <fill>
      <patternFill patternType="solid">
        <fgColor theme="0"/>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indexed="26"/>
        <bgColor indexed="64"/>
      </patternFill>
    </fill>
    <fill>
      <patternFill patternType="solid">
        <fgColor rgb="FFCCFFCC"/>
        <bgColor indexed="64"/>
      </patternFill>
    </fill>
    <fill>
      <patternFill patternType="solid">
        <fgColor indexed="42"/>
        <bgColor indexed="64"/>
      </patternFill>
    </fill>
    <fill>
      <patternFill patternType="darkUp">
        <fgColor theme="0" tint="-0.14996795556505021"/>
        <bgColor indexed="65"/>
      </patternFill>
    </fill>
    <fill>
      <patternFill patternType="lightUp">
        <fgColor theme="0" tint="-0.24994659260841701"/>
        <bgColor indexed="65"/>
      </patternFill>
    </fill>
    <fill>
      <patternFill patternType="solid">
        <fgColor rgb="FFFFCC99"/>
        <bgColor indexed="64"/>
      </patternFill>
    </fill>
    <fill>
      <patternFill patternType="solid">
        <fgColor rgb="FFFFFFCC"/>
        <bgColor indexed="64"/>
      </patternFill>
    </fill>
    <fill>
      <patternFill patternType="solid">
        <fgColor rgb="FFFFFF00"/>
        <bgColor indexed="64"/>
      </patternFill>
    </fill>
    <fill>
      <patternFill patternType="solid">
        <fgColor theme="1" tint="0.499984740745262"/>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4"/>
      </left>
      <right style="thin">
        <color theme="4"/>
      </right>
      <top style="thin">
        <color theme="4"/>
      </top>
      <bottom style="thin">
        <color theme="4"/>
      </bottom>
      <diagonal/>
    </border>
    <border>
      <left/>
      <right/>
      <top style="thin">
        <color theme="3"/>
      </top>
      <bottom style="thin">
        <color theme="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indexed="64"/>
      </top>
      <bottom/>
      <diagonal/>
    </border>
    <border>
      <left style="thin">
        <color auto="1"/>
      </left>
      <right/>
      <top/>
      <bottom/>
      <diagonal/>
    </border>
    <border>
      <left/>
      <right style="thin">
        <color indexed="64"/>
      </right>
      <top/>
      <bottom/>
      <diagonal/>
    </border>
    <border>
      <left style="thin">
        <color auto="1"/>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bottom style="thin">
        <color theme="0" tint="-4.9989318521683403E-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theme="0" tint="-4.9989318521683403E-2"/>
      </left>
      <right/>
      <top style="thin">
        <color theme="0" tint="-4.9989318521683403E-2"/>
      </top>
      <bottom style="thin">
        <color theme="0" tint="-4.9989318521683403E-2"/>
      </bottom>
      <diagonal/>
    </border>
  </borders>
  <cellStyleXfs count="40">
    <xf numFmtId="170" fontId="0" fillId="0" borderId="0" applyFont="0" applyFill="0" applyBorder="0" applyProtection="0">
      <alignment vertical="top"/>
    </xf>
    <xf numFmtId="43" fontId="3" fillId="0" borderId="0" applyFont="0" applyFill="0" applyBorder="0" applyAlignment="0" applyProtection="0"/>
    <xf numFmtId="166" fontId="3" fillId="0" borderId="0" applyFont="0" applyFill="0" applyBorder="0" applyProtection="0">
      <alignment vertical="top"/>
    </xf>
    <xf numFmtId="0" fontId="4" fillId="0" borderId="0" applyNumberFormat="0" applyFill="0" applyBorder="0" applyAlignment="0" applyProtection="0"/>
    <xf numFmtId="0" fontId="20" fillId="5" borderId="0" applyNumberFormat="0" applyProtection="0">
      <alignment horizontal="left" vertical="center"/>
    </xf>
    <xf numFmtId="0" fontId="17" fillId="0" borderId="0" applyNumberFormat="0" applyProtection="0">
      <alignment horizontal="left" vertical="center"/>
    </xf>
    <xf numFmtId="0" fontId="23" fillId="0" borderId="0" applyNumberFormat="0" applyFill="0" applyBorder="0" applyProtection="0">
      <alignment horizontal="left"/>
    </xf>
    <xf numFmtId="171" fontId="15" fillId="14" borderId="10" applyAlignment="0"/>
    <xf numFmtId="0" fontId="27" fillId="0" borderId="0" applyNumberFormat="0" applyFill="0" applyBorder="0" applyAlignment="0" applyProtection="0"/>
    <xf numFmtId="0" fontId="11" fillId="0" borderId="0" applyNumberFormat="0" applyFill="0" applyBorder="0" applyAlignment="0" applyProtection="0"/>
    <xf numFmtId="0" fontId="5" fillId="10" borderId="0" applyNumberFormat="0" applyFont="0" applyAlignment="0" applyProtection="0"/>
    <xf numFmtId="167" fontId="15" fillId="15" borderId="2" applyNumberFormat="0" applyAlignment="0">
      <protection locked="0"/>
    </xf>
    <xf numFmtId="167" fontId="5" fillId="3" borderId="3" applyNumberFormat="0" applyAlignment="0">
      <alignment horizontal="center"/>
      <protection locked="0"/>
    </xf>
    <xf numFmtId="167" fontId="5" fillId="13" borderId="8" applyNumberFormat="0" applyAlignment="0" applyProtection="0"/>
    <xf numFmtId="0" fontId="25" fillId="0" borderId="10" applyNumberFormat="0" applyFill="0" applyAlignment="0" applyProtection="0"/>
    <xf numFmtId="0" fontId="7" fillId="7" borderId="0" applyAlignment="0" applyProtection="0"/>
    <xf numFmtId="0" fontId="18" fillId="6" borderId="1" applyNumberFormat="0" applyAlignment="0" applyProtection="0"/>
    <xf numFmtId="0" fontId="24" fillId="5" borderId="0" applyAlignment="0" applyProtection="0"/>
    <xf numFmtId="0" fontId="6" fillId="8" borderId="0" applyNumberFormat="0" applyProtection="0">
      <alignment horizontal="left"/>
    </xf>
    <xf numFmtId="165" fontId="6" fillId="0" borderId="4" applyNumberFormat="0" applyProtection="0">
      <alignment vertical="top" shrinkToFit="1"/>
    </xf>
    <xf numFmtId="0" fontId="16" fillId="0" borderId="9" applyNumberFormat="0" applyFill="0" applyAlignment="0" applyProtection="0"/>
    <xf numFmtId="0" fontId="19" fillId="0" borderId="5" applyNumberFormat="0" applyFill="0" applyAlignment="0" applyProtection="0"/>
    <xf numFmtId="0" fontId="15" fillId="11" borderId="6" applyNumberFormat="0" applyFont="0" applyAlignment="0" applyProtection="0"/>
    <xf numFmtId="0" fontId="28" fillId="0" borderId="0" applyNumberForma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0" fontId="21" fillId="0" borderId="0" applyNumberFormat="0" applyFill="0" applyBorder="0" applyAlignment="0" applyProtection="0">
      <alignment vertical="top"/>
    </xf>
    <xf numFmtId="168" fontId="15" fillId="0" borderId="0" applyFont="0" applyFill="0" applyBorder="0" applyProtection="0">
      <alignment vertical="top"/>
    </xf>
    <xf numFmtId="0" fontId="14" fillId="12" borderId="7" applyNumberFormat="0" applyAlignment="0" applyProtection="0"/>
    <xf numFmtId="0" fontId="5" fillId="12" borderId="7" applyNumberFormat="0" applyAlignment="0" applyProtection="0"/>
    <xf numFmtId="0" fontId="26" fillId="0" borderId="10" applyNumberFormat="0" applyFill="0" applyAlignment="0" applyProtection="0"/>
    <xf numFmtId="0" fontId="2" fillId="0" borderId="0"/>
    <xf numFmtId="0" fontId="35" fillId="0" borderId="0"/>
    <xf numFmtId="0" fontId="35" fillId="0" borderId="0"/>
    <xf numFmtId="0" fontId="36" fillId="0" borderId="0"/>
    <xf numFmtId="0" fontId="1" fillId="0" borderId="0"/>
    <xf numFmtId="180" fontId="1" fillId="0" borderId="0" applyFont="0" applyFill="0" applyBorder="0" applyAlignment="0" applyProtection="0"/>
    <xf numFmtId="180" fontId="36" fillId="0" borderId="0" applyFont="0" applyFill="0" applyBorder="0" applyAlignment="0" applyProtection="0"/>
    <xf numFmtId="9" fontId="36" fillId="0" borderId="0" applyFont="0" applyFill="0" applyBorder="0" applyAlignment="0" applyProtection="0"/>
  </cellStyleXfs>
  <cellXfs count="679">
    <xf numFmtId="170" fontId="0" fillId="0" borderId="0" xfId="0">
      <alignment vertical="top"/>
    </xf>
    <xf numFmtId="0" fontId="6" fillId="8" borderId="0" xfId="18">
      <alignment horizontal="left"/>
    </xf>
    <xf numFmtId="167" fontId="0" fillId="2" borderId="0" xfId="0" applyNumberFormat="1" applyFill="1">
      <alignment vertical="top"/>
    </xf>
    <xf numFmtId="0" fontId="17" fillId="0" borderId="0" xfId="5">
      <alignment horizontal="left" vertical="center"/>
    </xf>
    <xf numFmtId="14" fontId="0" fillId="0" borderId="0" xfId="0" applyNumberFormat="1" applyAlignment="1">
      <alignment horizontal="left"/>
    </xf>
    <xf numFmtId="0" fontId="0" fillId="10" borderId="0" xfId="10" applyFont="1"/>
    <xf numFmtId="167" fontId="0" fillId="0" borderId="0" xfId="0" applyNumberFormat="1" applyAlignment="1">
      <alignment horizontal="left"/>
    </xf>
    <xf numFmtId="167" fontId="15" fillId="15" borderId="2" xfId="11">
      <protection locked="0"/>
    </xf>
    <xf numFmtId="171" fontId="15" fillId="14" borderId="10" xfId="7"/>
    <xf numFmtId="167" fontId="5" fillId="13" borderId="8" xfId="13"/>
    <xf numFmtId="0" fontId="11" fillId="0" borderId="0" xfId="9"/>
    <xf numFmtId="167" fontId="6" fillId="4" borderId="0" xfId="0" applyNumberFormat="1" applyFont="1" applyFill="1">
      <alignment vertical="top"/>
    </xf>
    <xf numFmtId="0" fontId="11" fillId="0" borderId="0" xfId="9" applyAlignment="1">
      <alignment horizontal="right"/>
    </xf>
    <xf numFmtId="167" fontId="9" fillId="0" borderId="0" xfId="0" applyNumberFormat="1" applyFont="1">
      <alignment vertical="top"/>
    </xf>
    <xf numFmtId="164" fontId="0" fillId="0" borderId="0" xfId="0" applyNumberFormat="1" applyAlignment="1">
      <alignment horizontal="right"/>
    </xf>
    <xf numFmtId="167" fontId="0" fillId="0" borderId="0" xfId="0" applyNumberFormat="1">
      <alignment vertical="top"/>
    </xf>
    <xf numFmtId="167" fontId="12" fillId="0" borderId="0" xfId="0" applyNumberFormat="1" applyFont="1">
      <alignment vertical="top"/>
    </xf>
    <xf numFmtId="0" fontId="13" fillId="0" borderId="0" xfId="9" applyFont="1" applyAlignment="1">
      <alignment horizontal="right"/>
    </xf>
    <xf numFmtId="0" fontId="11" fillId="0" borderId="0" xfId="9" applyAlignment="1">
      <alignment horizontal="center"/>
    </xf>
    <xf numFmtId="0" fontId="24" fillId="5" borderId="0" xfId="17" applyAlignment="1">
      <alignment horizontal="left" vertical="center"/>
    </xf>
    <xf numFmtId="0" fontId="24" fillId="5" borderId="0" xfId="17" applyAlignment="1">
      <alignment horizontal="right"/>
    </xf>
    <xf numFmtId="0" fontId="24" fillId="5" borderId="0" xfId="17" applyAlignment="1">
      <alignment vertical="top"/>
    </xf>
    <xf numFmtId="165" fontId="6" fillId="8" borderId="0" xfId="18" applyNumberFormat="1">
      <alignment horizontal="left"/>
    </xf>
    <xf numFmtId="0" fontId="20" fillId="5" borderId="0" xfId="4">
      <alignment horizontal="left" vertical="center"/>
    </xf>
    <xf numFmtId="170" fontId="10" fillId="9" borderId="0" xfId="0" applyFont="1" applyFill="1">
      <alignment vertical="top"/>
    </xf>
    <xf numFmtId="167" fontId="0" fillId="9" borderId="0" xfId="0" applyNumberFormat="1" applyFill="1">
      <alignment vertical="top"/>
    </xf>
    <xf numFmtId="170" fontId="10" fillId="4" borderId="0" xfId="0" applyFont="1" applyFill="1">
      <alignment vertical="top"/>
    </xf>
    <xf numFmtId="167" fontId="10" fillId="7" borderId="0" xfId="0" applyNumberFormat="1" applyFont="1" applyFill="1">
      <alignment vertical="top"/>
    </xf>
    <xf numFmtId="167" fontId="0" fillId="7" borderId="0" xfId="0" applyNumberFormat="1" applyFill="1">
      <alignment vertical="top"/>
    </xf>
    <xf numFmtId="0" fontId="7" fillId="7" borderId="0" xfId="15"/>
    <xf numFmtId="0" fontId="7" fillId="7" borderId="0" xfId="15" applyAlignment="1">
      <alignment horizontal="right"/>
    </xf>
    <xf numFmtId="167" fontId="23" fillId="0" borderId="0" xfId="6" applyNumberFormat="1">
      <alignment horizontal="left"/>
    </xf>
    <xf numFmtId="167" fontId="16" fillId="0" borderId="9" xfId="20" applyNumberFormat="1" applyAlignment="1">
      <alignment vertical="top"/>
    </xf>
    <xf numFmtId="14" fontId="0" fillId="0" borderId="0" xfId="0" quotePrefix="1" applyNumberFormat="1" applyAlignment="1">
      <alignment horizontal="left"/>
    </xf>
    <xf numFmtId="167" fontId="5" fillId="9" borderId="0" xfId="0" applyNumberFormat="1" applyFont="1" applyFill="1">
      <alignment vertical="top"/>
    </xf>
    <xf numFmtId="167" fontId="16" fillId="0" borderId="9" xfId="20" applyNumberFormat="1" applyAlignment="1">
      <alignment horizontal="left"/>
    </xf>
    <xf numFmtId="167" fontId="5" fillId="3" borderId="3" xfId="12" applyAlignment="1">
      <alignment horizontal="left"/>
      <protection locked="0"/>
    </xf>
    <xf numFmtId="49" fontId="4" fillId="0" borderId="0" xfId="3" applyNumberFormat="1"/>
    <xf numFmtId="49" fontId="22" fillId="0" borderId="0" xfId="3" applyNumberFormat="1" applyFont="1" applyAlignment="1">
      <alignment vertical="top"/>
    </xf>
    <xf numFmtId="167" fontId="6" fillId="7" borderId="0" xfId="0" applyNumberFormat="1" applyFont="1" applyFill="1">
      <alignment vertical="top"/>
    </xf>
    <xf numFmtId="0" fontId="21" fillId="0" borderId="0" xfId="27">
      <alignment vertical="top"/>
    </xf>
    <xf numFmtId="167" fontId="17" fillId="0" borderId="0" xfId="5" applyNumberFormat="1">
      <alignment horizontal="left" vertical="center"/>
    </xf>
    <xf numFmtId="0" fontId="23" fillId="0" borderId="0" xfId="6">
      <alignment horizontal="left"/>
    </xf>
    <xf numFmtId="167" fontId="26" fillId="0" borderId="10" xfId="31" applyNumberFormat="1" applyAlignment="1">
      <alignment horizontal="left" vertical="top"/>
    </xf>
    <xf numFmtId="169" fontId="25" fillId="0" borderId="10" xfId="14" applyNumberFormat="1" applyAlignment="1">
      <alignment vertical="top"/>
    </xf>
    <xf numFmtId="169" fontId="11" fillId="0" borderId="0" xfId="9" applyNumberFormat="1" applyAlignment="1">
      <alignment vertical="top"/>
    </xf>
    <xf numFmtId="169" fontId="27" fillId="0" borderId="0" xfId="8" applyNumberFormat="1" applyAlignment="1">
      <alignment vertical="top"/>
    </xf>
    <xf numFmtId="171" fontId="15" fillId="14" borderId="10" xfId="7" applyAlignment="1">
      <alignment vertical="top"/>
    </xf>
    <xf numFmtId="170" fontId="23" fillId="0" borderId="0" xfId="6" applyNumberFormat="1">
      <alignment horizontal="left"/>
    </xf>
    <xf numFmtId="0" fontId="11" fillId="5" borderId="0" xfId="9" applyFill="1" applyAlignment="1">
      <alignment horizontal="left" vertical="center"/>
    </xf>
    <xf numFmtId="165" fontId="11" fillId="8" borderId="0" xfId="9" applyNumberFormat="1" applyFill="1" applyAlignment="1">
      <alignment horizontal="left"/>
    </xf>
    <xf numFmtId="170" fontId="11" fillId="0" borderId="0" xfId="9" applyNumberFormat="1" applyAlignment="1">
      <alignment vertical="top"/>
    </xf>
    <xf numFmtId="167" fontId="11" fillId="0" borderId="0" xfId="9" applyNumberFormat="1" applyAlignment="1">
      <alignment horizontal="left" vertical="center"/>
    </xf>
    <xf numFmtId="167" fontId="11" fillId="0" borderId="0" xfId="9" applyNumberFormat="1" applyAlignment="1">
      <alignment horizontal="center"/>
    </xf>
    <xf numFmtId="0" fontId="11" fillId="0" borderId="0" xfId="9" applyAlignment="1">
      <alignment horizontal="left" vertical="center"/>
    </xf>
    <xf numFmtId="167" fontId="11" fillId="0" borderId="0" xfId="9" applyNumberFormat="1" applyAlignment="1">
      <alignment horizontal="left"/>
    </xf>
    <xf numFmtId="167" fontId="11" fillId="0" borderId="0" xfId="9" applyNumberFormat="1" applyAlignment="1">
      <alignment vertical="top"/>
    </xf>
    <xf numFmtId="167" fontId="11" fillId="0" borderId="9" xfId="9" applyNumberFormat="1" applyBorder="1" applyAlignment="1">
      <alignment vertical="top"/>
    </xf>
    <xf numFmtId="0" fontId="29" fillId="16" borderId="0" xfId="32" applyFont="1" applyFill="1"/>
    <xf numFmtId="0" fontId="30" fillId="16" borderId="0" xfId="32" applyFont="1" applyFill="1"/>
    <xf numFmtId="172" fontId="30" fillId="16" borderId="0" xfId="32" applyNumberFormat="1" applyFont="1" applyFill="1"/>
    <xf numFmtId="0" fontId="31" fillId="16" borderId="0" xfId="32" applyFont="1" applyFill="1"/>
    <xf numFmtId="173" fontId="29" fillId="16" borderId="0" xfId="32" applyNumberFormat="1" applyFont="1" applyFill="1" applyAlignment="1">
      <alignment horizontal="left"/>
    </xf>
    <xf numFmtId="0" fontId="32" fillId="16" borderId="0" xfId="32" applyFont="1" applyFill="1"/>
    <xf numFmtId="0" fontId="30" fillId="16" borderId="0" xfId="32" applyFont="1" applyFill="1" applyAlignment="1">
      <alignment horizontal="centerContinuous"/>
    </xf>
    <xf numFmtId="1" fontId="32" fillId="16" borderId="0" xfId="32" applyNumberFormat="1" applyFont="1" applyFill="1" applyAlignment="1">
      <alignment horizontal="left"/>
    </xf>
    <xf numFmtId="0" fontId="33" fillId="16" borderId="0" xfId="32" applyFont="1" applyFill="1" applyAlignment="1">
      <alignment horizontal="left"/>
    </xf>
    <xf numFmtId="0" fontId="34" fillId="16" borderId="0" xfId="32" applyFont="1" applyFill="1"/>
    <xf numFmtId="1" fontId="32" fillId="0" borderId="0" xfId="32" applyNumberFormat="1" applyFont="1" applyAlignment="1">
      <alignment horizontal="left"/>
    </xf>
    <xf numFmtId="0" fontId="33" fillId="0" borderId="0" xfId="32" applyFont="1" applyAlignment="1">
      <alignment horizontal="left"/>
    </xf>
    <xf numFmtId="0" fontId="34" fillId="0" borderId="0" xfId="32" applyFont="1"/>
    <xf numFmtId="0" fontId="31" fillId="0" borderId="11" xfId="32" applyFont="1" applyBorder="1" applyAlignment="1">
      <alignment horizontal="centerContinuous"/>
    </xf>
    <xf numFmtId="0" fontId="31" fillId="0" borderId="12" xfId="32" applyFont="1" applyBorder="1" applyAlignment="1">
      <alignment horizontal="centerContinuous"/>
    </xf>
    <xf numFmtId="0" fontId="31" fillId="0" borderId="13" xfId="32" applyFont="1" applyBorder="1" applyAlignment="1">
      <alignment horizontal="centerContinuous"/>
    </xf>
    <xf numFmtId="0" fontId="32" fillId="0" borderId="0" xfId="32" applyFont="1" applyAlignment="1">
      <alignment horizontal="center" vertical="center"/>
    </xf>
    <xf numFmtId="0" fontId="30" fillId="0" borderId="14" xfId="33" applyFont="1" applyBorder="1" applyAlignment="1">
      <alignment horizontal="center" vertical="center"/>
    </xf>
    <xf numFmtId="172" fontId="30" fillId="0" borderId="14" xfId="34" applyNumberFormat="1" applyFont="1" applyBorder="1" applyAlignment="1">
      <alignment horizontal="center" vertical="center" wrapText="1"/>
    </xf>
    <xf numFmtId="0" fontId="34" fillId="0" borderId="0" xfId="32" applyFont="1" applyAlignment="1">
      <alignment horizontal="center"/>
    </xf>
    <xf numFmtId="172" fontId="32" fillId="0" borderId="0" xfId="32" applyNumberFormat="1" applyFont="1"/>
    <xf numFmtId="0" fontId="36" fillId="0" borderId="0" xfId="32" applyFont="1"/>
    <xf numFmtId="0" fontId="31" fillId="0" borderId="0" xfId="32" applyFont="1"/>
    <xf numFmtId="0" fontId="30" fillId="0" borderId="15" xfId="33" applyFont="1" applyBorder="1" applyAlignment="1">
      <alignment horizontal="center" vertical="center"/>
    </xf>
    <xf numFmtId="0" fontId="30" fillId="0" borderId="16" xfId="33" applyFont="1" applyBorder="1" applyAlignment="1">
      <alignment horizontal="center" vertical="center"/>
    </xf>
    <xf numFmtId="0" fontId="30" fillId="0" borderId="17" xfId="33" applyFont="1" applyBorder="1" applyAlignment="1">
      <alignment horizontal="center" vertical="center"/>
    </xf>
    <xf numFmtId="0" fontId="30" fillId="0" borderId="11" xfId="33" applyFont="1" applyBorder="1" applyAlignment="1">
      <alignment horizontal="center" vertical="center"/>
    </xf>
    <xf numFmtId="0" fontId="30" fillId="0" borderId="12" xfId="33" applyFont="1" applyBorder="1" applyAlignment="1">
      <alignment horizontal="center" vertical="center"/>
    </xf>
    <xf numFmtId="0" fontId="30" fillId="0" borderId="13" xfId="33" applyFont="1" applyBorder="1" applyAlignment="1">
      <alignment horizontal="center" vertical="center"/>
    </xf>
    <xf numFmtId="172" fontId="30" fillId="0" borderId="14" xfId="34" applyNumberFormat="1" applyFont="1" applyBorder="1" applyAlignment="1">
      <alignment horizontal="center" vertical="center"/>
    </xf>
    <xf numFmtId="0" fontId="30" fillId="0" borderId="14" xfId="32" applyFont="1" applyBorder="1"/>
    <xf numFmtId="0" fontId="36" fillId="0" borderId="14" xfId="32" applyFont="1" applyBorder="1"/>
    <xf numFmtId="0" fontId="37" fillId="0" borderId="0" xfId="32" applyFont="1" applyAlignment="1">
      <alignment horizontal="left"/>
    </xf>
    <xf numFmtId="0" fontId="37" fillId="0" borderId="0" xfId="32" applyFont="1" applyAlignment="1">
      <alignment horizontal="center"/>
    </xf>
    <xf numFmtId="174" fontId="34" fillId="17" borderId="14" xfId="32" applyNumberFormat="1" applyFont="1" applyFill="1" applyBorder="1" applyAlignment="1">
      <alignment horizontal="right"/>
    </xf>
    <xf numFmtId="172" fontId="34" fillId="17" borderId="14" xfId="32" applyNumberFormat="1" applyFont="1" applyFill="1" applyBorder="1" applyAlignment="1">
      <alignment horizontal="right"/>
    </xf>
    <xf numFmtId="172" fontId="34" fillId="17" borderId="13" xfId="32" applyNumberFormat="1" applyFont="1" applyFill="1" applyBorder="1" applyAlignment="1">
      <alignment horizontal="right"/>
    </xf>
    <xf numFmtId="172" fontId="30" fillId="18" borderId="14" xfId="34" applyNumberFormat="1" applyFont="1" applyFill="1" applyBorder="1" applyAlignment="1">
      <alignment horizontal="right" vertical="center"/>
    </xf>
    <xf numFmtId="172" fontId="31" fillId="19" borderId="14" xfId="32" applyNumberFormat="1" applyFont="1" applyFill="1" applyBorder="1" applyAlignment="1">
      <alignment horizontal="right"/>
    </xf>
    <xf numFmtId="175" fontId="34" fillId="0" borderId="0" xfId="32" applyNumberFormat="1" applyFont="1"/>
    <xf numFmtId="176" fontId="34" fillId="17" borderId="14" xfId="32" applyNumberFormat="1" applyFont="1" applyFill="1" applyBorder="1" applyAlignment="1">
      <alignment horizontal="right"/>
    </xf>
    <xf numFmtId="176" fontId="34" fillId="17" borderId="13" xfId="32" applyNumberFormat="1" applyFont="1" applyFill="1" applyBorder="1" applyAlignment="1">
      <alignment horizontal="right"/>
    </xf>
    <xf numFmtId="176" fontId="31" fillId="19" borderId="14" xfId="32" applyNumberFormat="1" applyFont="1" applyFill="1" applyBorder="1" applyAlignment="1">
      <alignment horizontal="right"/>
    </xf>
    <xf numFmtId="0" fontId="30" fillId="0" borderId="0" xfId="32" applyFont="1" applyAlignment="1">
      <alignment horizontal="center" wrapText="1"/>
    </xf>
    <xf numFmtId="0" fontId="32" fillId="0" borderId="14" xfId="32" applyFont="1" applyBorder="1"/>
    <xf numFmtId="174" fontId="38" fillId="18" borderId="14" xfId="32" applyNumberFormat="1" applyFont="1" applyFill="1" applyBorder="1" applyAlignment="1">
      <alignment horizontal="right"/>
    </xf>
    <xf numFmtId="174" fontId="38" fillId="18" borderId="13" xfId="32" applyNumberFormat="1" applyFont="1" applyFill="1" applyBorder="1" applyAlignment="1">
      <alignment horizontal="right"/>
    </xf>
    <xf numFmtId="172" fontId="38" fillId="18" borderId="13" xfId="32" applyNumberFormat="1" applyFont="1" applyFill="1" applyBorder="1" applyAlignment="1">
      <alignment horizontal="right"/>
    </xf>
    <xf numFmtId="176" fontId="38" fillId="18" borderId="14" xfId="32" applyNumberFormat="1" applyFont="1" applyFill="1" applyBorder="1" applyAlignment="1">
      <alignment horizontal="right"/>
    </xf>
    <xf numFmtId="0" fontId="34" fillId="20" borderId="15" xfId="32" applyFont="1" applyFill="1" applyBorder="1"/>
    <xf numFmtId="0" fontId="34" fillId="20" borderId="16" xfId="32" applyFont="1" applyFill="1" applyBorder="1"/>
    <xf numFmtId="172" fontId="34" fillId="20" borderId="16" xfId="32" applyNumberFormat="1" applyFont="1" applyFill="1" applyBorder="1"/>
    <xf numFmtId="172" fontId="34" fillId="20" borderId="17" xfId="32" applyNumberFormat="1" applyFont="1" applyFill="1" applyBorder="1"/>
    <xf numFmtId="172" fontId="31" fillId="18" borderId="14" xfId="32" applyNumberFormat="1" applyFont="1" applyFill="1" applyBorder="1" applyAlignment="1">
      <alignment horizontal="right"/>
    </xf>
    <xf numFmtId="176" fontId="34" fillId="20" borderId="15" xfId="32" applyNumberFormat="1" applyFont="1" applyFill="1" applyBorder="1"/>
    <xf numFmtId="176" fontId="34" fillId="20" borderId="16" xfId="32" applyNumberFormat="1" applyFont="1" applyFill="1" applyBorder="1"/>
    <xf numFmtId="176" fontId="34" fillId="20" borderId="17" xfId="32" applyNumberFormat="1" applyFont="1" applyFill="1" applyBorder="1"/>
    <xf numFmtId="176" fontId="34" fillId="20" borderId="18" xfId="32" applyNumberFormat="1" applyFont="1" applyFill="1" applyBorder="1"/>
    <xf numFmtId="176" fontId="31" fillId="18" borderId="14" xfId="32" applyNumberFormat="1" applyFont="1" applyFill="1" applyBorder="1" applyAlignment="1">
      <alignment horizontal="right"/>
    </xf>
    <xf numFmtId="0" fontId="34" fillId="20" borderId="19" xfId="32" applyFont="1" applyFill="1" applyBorder="1"/>
    <xf numFmtId="0" fontId="34" fillId="20" borderId="0" xfId="32" applyFont="1" applyFill="1"/>
    <xf numFmtId="172" fontId="34" fillId="20" borderId="0" xfId="32" applyNumberFormat="1" applyFont="1" applyFill="1"/>
    <xf numFmtId="172" fontId="34" fillId="20" borderId="20" xfId="32" applyNumberFormat="1" applyFont="1" applyFill="1" applyBorder="1"/>
    <xf numFmtId="176" fontId="34" fillId="20" borderId="19" xfId="32" applyNumberFormat="1" applyFont="1" applyFill="1" applyBorder="1"/>
    <xf numFmtId="176" fontId="34" fillId="20" borderId="0" xfId="32" applyNumberFormat="1" applyFont="1" applyFill="1"/>
    <xf numFmtId="176" fontId="34" fillId="20" borderId="20" xfId="32" applyNumberFormat="1" applyFont="1" applyFill="1" applyBorder="1"/>
    <xf numFmtId="176" fontId="34" fillId="20" borderId="21" xfId="32" applyNumberFormat="1" applyFont="1" applyFill="1" applyBorder="1"/>
    <xf numFmtId="0" fontId="34" fillId="20" borderId="22" xfId="32" applyFont="1" applyFill="1" applyBorder="1"/>
    <xf numFmtId="0" fontId="34" fillId="20" borderId="4" xfId="32" applyFont="1" applyFill="1" applyBorder="1"/>
    <xf numFmtId="172" fontId="34" fillId="20" borderId="4" xfId="32" applyNumberFormat="1" applyFont="1" applyFill="1" applyBorder="1"/>
    <xf numFmtId="172" fontId="34" fillId="20" borderId="23" xfId="32" applyNumberFormat="1" applyFont="1" applyFill="1" applyBorder="1"/>
    <xf numFmtId="176" fontId="34" fillId="20" borderId="22" xfId="32" applyNumberFormat="1" applyFont="1" applyFill="1" applyBorder="1"/>
    <xf numFmtId="176" fontId="34" fillId="20" borderId="4" xfId="32" applyNumberFormat="1" applyFont="1" applyFill="1" applyBorder="1"/>
    <xf numFmtId="176" fontId="34" fillId="20" borderId="23" xfId="32" applyNumberFormat="1" applyFont="1" applyFill="1" applyBorder="1"/>
    <xf numFmtId="176" fontId="38" fillId="18" borderId="13" xfId="32" applyNumberFormat="1" applyFont="1" applyFill="1" applyBorder="1" applyAlignment="1">
      <alignment horizontal="right"/>
    </xf>
    <xf numFmtId="176" fontId="34" fillId="20" borderId="24" xfId="32" applyNumberFormat="1" applyFont="1" applyFill="1" applyBorder="1"/>
    <xf numFmtId="0" fontId="37" fillId="0" borderId="0" xfId="32" applyFont="1" applyAlignment="1">
      <alignment horizontal="left" indent="1"/>
    </xf>
    <xf numFmtId="0" fontId="31" fillId="0" borderId="14" xfId="32" applyFont="1" applyBorder="1"/>
    <xf numFmtId="172" fontId="38" fillId="18" borderId="14" xfId="32" applyNumberFormat="1" applyFont="1" applyFill="1" applyBorder="1" applyAlignment="1">
      <alignment horizontal="right"/>
    </xf>
    <xf numFmtId="172" fontId="30" fillId="0" borderId="14" xfId="32" applyNumberFormat="1" applyFont="1" applyBorder="1"/>
    <xf numFmtId="0" fontId="34" fillId="20" borderId="20" xfId="32" applyFont="1" applyFill="1" applyBorder="1"/>
    <xf numFmtId="172" fontId="32" fillId="0" borderId="14" xfId="32" applyNumberFormat="1" applyFont="1" applyBorder="1"/>
    <xf numFmtId="172" fontId="38" fillId="0" borderId="14" xfId="32" applyNumberFormat="1" applyFont="1" applyBorder="1"/>
    <xf numFmtId="0" fontId="31" fillId="21" borderId="19" xfId="32" applyFont="1" applyFill="1" applyBorder="1" applyAlignment="1">
      <alignment horizontal="left" indent="1"/>
    </xf>
    <xf numFmtId="0" fontId="31" fillId="21" borderId="0" xfId="32" applyFont="1" applyFill="1" applyAlignment="1">
      <alignment horizontal="left" indent="1"/>
    </xf>
    <xf numFmtId="0" fontId="31" fillId="21" borderId="20" xfId="32" applyFont="1" applyFill="1" applyBorder="1" applyAlignment="1">
      <alignment horizontal="left" indent="1"/>
    </xf>
    <xf numFmtId="0" fontId="31" fillId="21" borderId="22" xfId="32" applyFont="1" applyFill="1" applyBorder="1" applyAlignment="1">
      <alignment horizontal="left" indent="1"/>
    </xf>
    <xf numFmtId="0" fontId="31" fillId="21" borderId="4" xfId="32" applyFont="1" applyFill="1" applyBorder="1" applyAlignment="1">
      <alignment horizontal="left" indent="1"/>
    </xf>
    <xf numFmtId="0" fontId="31" fillId="21" borderId="23" xfId="32" applyFont="1" applyFill="1" applyBorder="1" applyAlignment="1">
      <alignment horizontal="left" indent="1"/>
    </xf>
    <xf numFmtId="0" fontId="32" fillId="0" borderId="0" xfId="32" applyFont="1"/>
    <xf numFmtId="172" fontId="34" fillId="0" borderId="0" xfId="32" applyNumberFormat="1" applyFont="1" applyAlignment="1">
      <alignment horizontal="right"/>
    </xf>
    <xf numFmtId="0" fontId="31" fillId="21" borderId="15" xfId="32" applyFont="1" applyFill="1" applyBorder="1" applyAlignment="1">
      <alignment horizontal="left" indent="1"/>
    </xf>
    <xf numFmtId="0" fontId="31" fillId="21" borderId="16" xfId="32" applyFont="1" applyFill="1" applyBorder="1" applyAlignment="1">
      <alignment horizontal="left" indent="1"/>
    </xf>
    <xf numFmtId="0" fontId="31" fillId="21" borderId="17" xfId="32" applyFont="1" applyFill="1" applyBorder="1" applyAlignment="1">
      <alignment horizontal="left" indent="1"/>
    </xf>
    <xf numFmtId="0" fontId="30" fillId="0" borderId="0" xfId="32" applyFont="1"/>
    <xf numFmtId="172" fontId="30" fillId="0" borderId="0" xfId="32" applyNumberFormat="1" applyFont="1"/>
    <xf numFmtId="172" fontId="34" fillId="0" borderId="0" xfId="32" applyNumberFormat="1" applyFont="1"/>
    <xf numFmtId="172" fontId="31" fillId="19" borderId="13" xfId="32" applyNumberFormat="1" applyFont="1" applyFill="1" applyBorder="1" applyAlignment="1">
      <alignment horizontal="right"/>
    </xf>
    <xf numFmtId="0" fontId="34" fillId="20" borderId="23" xfId="32" applyFont="1" applyFill="1" applyBorder="1"/>
    <xf numFmtId="0" fontId="34" fillId="22" borderId="14" xfId="32" applyFont="1" applyFill="1" applyBorder="1"/>
    <xf numFmtId="172" fontId="34" fillId="22" borderId="14" xfId="32" applyNumberFormat="1" applyFont="1" applyFill="1" applyBorder="1"/>
    <xf numFmtId="0" fontId="38" fillId="0" borderId="14" xfId="32" applyFont="1" applyBorder="1"/>
    <xf numFmtId="0" fontId="34" fillId="20" borderId="17" xfId="32" applyFont="1" applyFill="1" applyBorder="1"/>
    <xf numFmtId="0" fontId="31" fillId="21" borderId="18" xfId="32" applyFont="1" applyFill="1" applyBorder="1" applyAlignment="1">
      <alignment horizontal="left" indent="1"/>
    </xf>
    <xf numFmtId="0" fontId="34" fillId="20" borderId="24" xfId="32" applyFont="1" applyFill="1" applyBorder="1"/>
    <xf numFmtId="0" fontId="32" fillId="0" borderId="0" xfId="35" applyFont="1" applyAlignment="1">
      <alignment horizontal="left"/>
    </xf>
    <xf numFmtId="0" fontId="32" fillId="0" borderId="0" xfId="35" applyFont="1"/>
    <xf numFmtId="0" fontId="2" fillId="0" borderId="14" xfId="32" applyBorder="1"/>
    <xf numFmtId="172" fontId="34" fillId="20" borderId="18" xfId="32" applyNumberFormat="1" applyFont="1" applyFill="1" applyBorder="1"/>
    <xf numFmtId="0" fontId="34" fillId="20" borderId="18" xfId="32" applyFont="1" applyFill="1" applyBorder="1"/>
    <xf numFmtId="172" fontId="34" fillId="20" borderId="21" xfId="32" applyNumberFormat="1" applyFont="1" applyFill="1" applyBorder="1"/>
    <xf numFmtId="0" fontId="34" fillId="20" borderId="21" xfId="32" applyFont="1" applyFill="1" applyBorder="1"/>
    <xf numFmtId="172" fontId="34" fillId="20" borderId="24" xfId="32" applyNumberFormat="1" applyFont="1" applyFill="1" applyBorder="1"/>
    <xf numFmtId="172" fontId="36" fillId="22" borderId="13" xfId="32" applyNumberFormat="1" applyFont="1" applyFill="1" applyBorder="1"/>
    <xf numFmtId="176" fontId="34" fillId="0" borderId="0" xfId="32" applyNumberFormat="1" applyFont="1"/>
    <xf numFmtId="174" fontId="34" fillId="0" borderId="0" xfId="32" applyNumberFormat="1" applyFont="1"/>
    <xf numFmtId="0" fontId="32" fillId="0" borderId="0" xfId="35" applyFont="1" applyAlignment="1">
      <alignment horizontal="left" wrapText="1"/>
    </xf>
    <xf numFmtId="0" fontId="38" fillId="0" borderId="0" xfId="32" applyFont="1"/>
    <xf numFmtId="172" fontId="36" fillId="22" borderId="14" xfId="32" applyNumberFormat="1" applyFont="1" applyFill="1" applyBorder="1"/>
    <xf numFmtId="0" fontId="30" fillId="0" borderId="0" xfId="35" applyFont="1" applyAlignment="1">
      <alignment wrapText="1"/>
    </xf>
    <xf numFmtId="0" fontId="39" fillId="0" borderId="0" xfId="32" applyFont="1" applyAlignment="1">
      <alignment horizontal="center" vertical="center"/>
    </xf>
    <xf numFmtId="176" fontId="31" fillId="18" borderId="24" xfId="32" applyNumberFormat="1" applyFont="1" applyFill="1" applyBorder="1" applyAlignment="1">
      <alignment horizontal="right"/>
    </xf>
    <xf numFmtId="0" fontId="36" fillId="22" borderId="13" xfId="32" applyFont="1" applyFill="1" applyBorder="1"/>
    <xf numFmtId="0" fontId="36" fillId="22" borderId="14" xfId="32" applyFont="1" applyFill="1" applyBorder="1"/>
    <xf numFmtId="172" fontId="36" fillId="0" borderId="0" xfId="32" applyNumberFormat="1" applyFont="1"/>
    <xf numFmtId="1" fontId="34" fillId="0" borderId="0" xfId="32" applyNumberFormat="1" applyFont="1"/>
    <xf numFmtId="0" fontId="34" fillId="20" borderId="11" xfId="32" applyFont="1" applyFill="1" applyBorder="1"/>
    <xf numFmtId="0" fontId="34" fillId="20" borderId="12" xfId="32" applyFont="1" applyFill="1" applyBorder="1"/>
    <xf numFmtId="0" fontId="34" fillId="20" borderId="13" xfId="32" applyFont="1" applyFill="1" applyBorder="1"/>
    <xf numFmtId="0" fontId="41" fillId="0" borderId="0" xfId="32" applyFont="1"/>
    <xf numFmtId="174" fontId="34" fillId="17" borderId="13" xfId="32" applyNumberFormat="1" applyFont="1" applyFill="1" applyBorder="1" applyAlignment="1">
      <alignment horizontal="right"/>
    </xf>
    <xf numFmtId="174" fontId="30" fillId="18" borderId="14" xfId="34" applyNumberFormat="1" applyFont="1" applyFill="1" applyBorder="1" applyAlignment="1">
      <alignment horizontal="right" vertical="center"/>
    </xf>
    <xf numFmtId="177" fontId="38" fillId="18" borderId="13" xfId="32" applyNumberFormat="1" applyFont="1" applyFill="1" applyBorder="1" applyAlignment="1">
      <alignment horizontal="right"/>
    </xf>
    <xf numFmtId="0" fontId="29" fillId="16" borderId="0" xfId="36" applyFont="1" applyFill="1"/>
    <xf numFmtId="0" fontId="30" fillId="16" borderId="0" xfId="36" applyFont="1" applyFill="1"/>
    <xf numFmtId="172" fontId="30" fillId="16" borderId="0" xfId="36" applyNumberFormat="1" applyFont="1" applyFill="1"/>
    <xf numFmtId="0" fontId="31" fillId="16" borderId="0" xfId="36" applyFont="1" applyFill="1"/>
    <xf numFmtId="173" fontId="29" fillId="16" borderId="0" xfId="36" applyNumberFormat="1" applyFont="1" applyFill="1" applyAlignment="1">
      <alignment horizontal="left"/>
    </xf>
    <xf numFmtId="0" fontId="32" fillId="16" borderId="0" xfId="36" applyFont="1" applyFill="1"/>
    <xf numFmtId="0" fontId="30" fillId="16" borderId="0" xfId="36" applyFont="1" applyFill="1" applyAlignment="1">
      <alignment horizontal="centerContinuous"/>
    </xf>
    <xf numFmtId="1" fontId="32" fillId="16" borderId="0" xfId="36" applyNumberFormat="1" applyFont="1" applyFill="1" applyAlignment="1">
      <alignment horizontal="left"/>
    </xf>
    <xf numFmtId="0" fontId="33" fillId="16" borderId="0" xfId="36" applyFont="1" applyFill="1" applyAlignment="1">
      <alignment horizontal="left"/>
    </xf>
    <xf numFmtId="0" fontId="34" fillId="16" borderId="0" xfId="36" applyFont="1" applyFill="1"/>
    <xf numFmtId="1" fontId="32" fillId="0" borderId="0" xfId="36" applyNumberFormat="1" applyFont="1" applyAlignment="1">
      <alignment horizontal="left"/>
    </xf>
    <xf numFmtId="0" fontId="33" fillId="0" borderId="0" xfId="36" applyFont="1" applyAlignment="1">
      <alignment horizontal="left"/>
    </xf>
    <xf numFmtId="0" fontId="34" fillId="0" borderId="0" xfId="36" applyFont="1"/>
    <xf numFmtId="0" fontId="31" fillId="0" borderId="11" xfId="36" applyFont="1" applyBorder="1" applyAlignment="1">
      <alignment horizontal="centerContinuous"/>
    </xf>
    <xf numFmtId="0" fontId="31" fillId="0" borderId="12" xfId="36" applyFont="1" applyBorder="1" applyAlignment="1">
      <alignment horizontal="centerContinuous"/>
    </xf>
    <xf numFmtId="0" fontId="31" fillId="0" borderId="13" xfId="36" applyFont="1" applyBorder="1" applyAlignment="1">
      <alignment horizontal="centerContinuous"/>
    </xf>
    <xf numFmtId="0" fontId="32" fillId="0" borderId="0" xfId="36" applyFont="1" applyAlignment="1">
      <alignment horizontal="center" vertical="center"/>
    </xf>
    <xf numFmtId="0" fontId="34" fillId="0" borderId="0" xfId="36" applyFont="1" applyAlignment="1">
      <alignment horizontal="center"/>
    </xf>
    <xf numFmtId="172" fontId="32" fillId="0" borderId="0" xfId="36" applyNumberFormat="1" applyFont="1"/>
    <xf numFmtId="0" fontId="36" fillId="0" borderId="0" xfId="36" applyFont="1"/>
    <xf numFmtId="0" fontId="31" fillId="0" borderId="0" xfId="36" applyFont="1"/>
    <xf numFmtId="0" fontId="30" fillId="0" borderId="14" xfId="36" applyFont="1" applyBorder="1"/>
    <xf numFmtId="0" fontId="36" fillId="0" borderId="14" xfId="36" applyFont="1" applyBorder="1"/>
    <xf numFmtId="0" fontId="37" fillId="0" borderId="0" xfId="36" applyFont="1" applyAlignment="1">
      <alignment horizontal="left"/>
    </xf>
    <xf numFmtId="0" fontId="37" fillId="0" borderId="0" xfId="36" applyFont="1" applyAlignment="1">
      <alignment horizontal="center"/>
    </xf>
    <xf numFmtId="174" fontId="34" fillId="17" borderId="14" xfId="36" applyNumberFormat="1" applyFont="1" applyFill="1" applyBorder="1" applyAlignment="1">
      <alignment horizontal="right"/>
    </xf>
    <xf numFmtId="174" fontId="34" fillId="17" borderId="13" xfId="36" applyNumberFormat="1" applyFont="1" applyFill="1" applyBorder="1" applyAlignment="1">
      <alignment horizontal="right"/>
    </xf>
    <xf numFmtId="176" fontId="31" fillId="19" borderId="14" xfId="36" applyNumberFormat="1" applyFont="1" applyFill="1" applyBorder="1" applyAlignment="1">
      <alignment horizontal="right"/>
    </xf>
    <xf numFmtId="175" fontId="34" fillId="0" borderId="0" xfId="36" applyNumberFormat="1" applyFont="1"/>
    <xf numFmtId="176" fontId="34" fillId="17" borderId="14" xfId="36" applyNumberFormat="1" applyFont="1" applyFill="1" applyBorder="1" applyAlignment="1">
      <alignment horizontal="right"/>
    </xf>
    <xf numFmtId="0" fontId="30" fillId="0" borderId="0" xfId="36" applyFont="1" applyAlignment="1">
      <alignment horizontal="center" wrapText="1"/>
    </xf>
    <xf numFmtId="0" fontId="32" fillId="0" borderId="14" xfId="36" applyFont="1" applyBorder="1"/>
    <xf numFmtId="174" fontId="38" fillId="18" borderId="14" xfId="36" applyNumberFormat="1" applyFont="1" applyFill="1" applyBorder="1" applyAlignment="1">
      <alignment horizontal="right"/>
    </xf>
    <xf numFmtId="174" fontId="38" fillId="18" borderId="13" xfId="36" applyNumberFormat="1" applyFont="1" applyFill="1" applyBorder="1" applyAlignment="1">
      <alignment horizontal="right"/>
    </xf>
    <xf numFmtId="176" fontId="38" fillId="18" borderId="14" xfId="36" applyNumberFormat="1" applyFont="1" applyFill="1" applyBorder="1" applyAlignment="1">
      <alignment horizontal="right"/>
    </xf>
    <xf numFmtId="0" fontId="34" fillId="20" borderId="15" xfId="36" applyFont="1" applyFill="1" applyBorder="1"/>
    <xf numFmtId="0" fontId="34" fillId="20" borderId="16" xfId="36" applyFont="1" applyFill="1" applyBorder="1"/>
    <xf numFmtId="0" fontId="34" fillId="20" borderId="17" xfId="36" applyFont="1" applyFill="1" applyBorder="1"/>
    <xf numFmtId="176" fontId="31" fillId="18" borderId="14" xfId="36" applyNumberFormat="1" applyFont="1" applyFill="1" applyBorder="1" applyAlignment="1">
      <alignment horizontal="right"/>
    </xf>
    <xf numFmtId="176" fontId="34" fillId="20" borderId="15" xfId="36" applyNumberFormat="1" applyFont="1" applyFill="1" applyBorder="1"/>
    <xf numFmtId="176" fontId="34" fillId="20" borderId="16" xfId="36" applyNumberFormat="1" applyFont="1" applyFill="1" applyBorder="1"/>
    <xf numFmtId="176" fontId="34" fillId="20" borderId="17" xfId="36" applyNumberFormat="1" applyFont="1" applyFill="1" applyBorder="1"/>
    <xf numFmtId="176" fontId="34" fillId="20" borderId="18" xfId="36" applyNumberFormat="1" applyFont="1" applyFill="1" applyBorder="1"/>
    <xf numFmtId="0" fontId="34" fillId="20" borderId="19" xfId="36" applyFont="1" applyFill="1" applyBorder="1"/>
    <xf numFmtId="0" fontId="34" fillId="20" borderId="0" xfId="36" applyFont="1" applyFill="1"/>
    <xf numFmtId="0" fontId="34" fillId="20" borderId="20" xfId="36" applyFont="1" applyFill="1" applyBorder="1"/>
    <xf numFmtId="176" fontId="34" fillId="20" borderId="19" xfId="36" applyNumberFormat="1" applyFont="1" applyFill="1" applyBorder="1"/>
    <xf numFmtId="176" fontId="34" fillId="20" borderId="0" xfId="36" applyNumberFormat="1" applyFont="1" applyFill="1"/>
    <xf numFmtId="176" fontId="34" fillId="20" borderId="20" xfId="36" applyNumberFormat="1" applyFont="1" applyFill="1" applyBorder="1"/>
    <xf numFmtId="176" fontId="34" fillId="20" borderId="21" xfId="36" applyNumberFormat="1" applyFont="1" applyFill="1" applyBorder="1"/>
    <xf numFmtId="0" fontId="34" fillId="20" borderId="22" xfId="36" applyFont="1" applyFill="1" applyBorder="1"/>
    <xf numFmtId="0" fontId="34" fillId="20" borderId="4" xfId="36" applyFont="1" applyFill="1" applyBorder="1"/>
    <xf numFmtId="0" fontId="34" fillId="20" borderId="23" xfId="36" applyFont="1" applyFill="1" applyBorder="1"/>
    <xf numFmtId="176" fontId="34" fillId="20" borderId="22" xfId="36" applyNumberFormat="1" applyFont="1" applyFill="1" applyBorder="1"/>
    <xf numFmtId="176" fontId="34" fillId="20" borderId="4" xfId="36" applyNumberFormat="1" applyFont="1" applyFill="1" applyBorder="1"/>
    <xf numFmtId="176" fontId="34" fillId="20" borderId="23" xfId="36" applyNumberFormat="1" applyFont="1" applyFill="1" applyBorder="1"/>
    <xf numFmtId="176" fontId="38" fillId="18" borderId="13" xfId="36" applyNumberFormat="1" applyFont="1" applyFill="1" applyBorder="1" applyAlignment="1">
      <alignment horizontal="right"/>
    </xf>
    <xf numFmtId="176" fontId="34" fillId="20" borderId="24" xfId="36" applyNumberFormat="1" applyFont="1" applyFill="1" applyBorder="1"/>
    <xf numFmtId="0" fontId="37" fillId="0" borderId="0" xfId="36" applyFont="1" applyAlignment="1">
      <alignment horizontal="left" indent="1"/>
    </xf>
    <xf numFmtId="0" fontId="31" fillId="0" borderId="14" xfId="36" applyFont="1" applyBorder="1"/>
    <xf numFmtId="172" fontId="38" fillId="18" borderId="14" xfId="36" applyNumberFormat="1" applyFont="1" applyFill="1" applyBorder="1" applyAlignment="1">
      <alignment horizontal="right"/>
    </xf>
    <xf numFmtId="172" fontId="38" fillId="18" borderId="13" xfId="36" applyNumberFormat="1" applyFont="1" applyFill="1" applyBorder="1" applyAlignment="1">
      <alignment horizontal="right"/>
    </xf>
    <xf numFmtId="172" fontId="30" fillId="0" borderId="14" xfId="36" applyNumberFormat="1" applyFont="1" applyBorder="1"/>
    <xf numFmtId="172" fontId="32" fillId="0" borderId="14" xfId="36" applyNumberFormat="1" applyFont="1" applyBorder="1"/>
    <xf numFmtId="172" fontId="38" fillId="0" borderId="14" xfId="36" applyNumberFormat="1" applyFont="1" applyBorder="1"/>
    <xf numFmtId="176" fontId="31" fillId="21" borderId="19" xfId="36" applyNumberFormat="1" applyFont="1" applyFill="1" applyBorder="1" applyAlignment="1">
      <alignment horizontal="left" indent="1"/>
    </xf>
    <xf numFmtId="176" fontId="31" fillId="21" borderId="0" xfId="36" applyNumberFormat="1" applyFont="1" applyFill="1" applyAlignment="1">
      <alignment horizontal="left" indent="1"/>
    </xf>
    <xf numFmtId="176" fontId="31" fillId="21" borderId="20" xfId="36" applyNumberFormat="1" applyFont="1" applyFill="1" applyBorder="1" applyAlignment="1">
      <alignment horizontal="left" indent="1"/>
    </xf>
    <xf numFmtId="176" fontId="31" fillId="21" borderId="22" xfId="36" applyNumberFormat="1" applyFont="1" applyFill="1" applyBorder="1" applyAlignment="1">
      <alignment horizontal="left" indent="1"/>
    </xf>
    <xf numFmtId="176" fontId="31" fillId="21" borderId="4" xfId="36" applyNumberFormat="1" applyFont="1" applyFill="1" applyBorder="1" applyAlignment="1">
      <alignment horizontal="left" indent="1"/>
    </xf>
    <xf numFmtId="176" fontId="31" fillId="21" borderId="23" xfId="36" applyNumberFormat="1" applyFont="1" applyFill="1" applyBorder="1" applyAlignment="1">
      <alignment horizontal="left" indent="1"/>
    </xf>
    <xf numFmtId="0" fontId="32" fillId="0" borderId="0" xfId="36" applyFont="1"/>
    <xf numFmtId="176" fontId="32" fillId="0" borderId="0" xfId="36" applyNumberFormat="1" applyFont="1"/>
    <xf numFmtId="172" fontId="34" fillId="0" borderId="0" xfId="36" applyNumberFormat="1" applyFont="1" applyAlignment="1">
      <alignment horizontal="right"/>
    </xf>
    <xf numFmtId="176" fontId="34" fillId="0" borderId="0" xfId="36" applyNumberFormat="1" applyFont="1"/>
    <xf numFmtId="176" fontId="31" fillId="21" borderId="15" xfId="36" applyNumberFormat="1" applyFont="1" applyFill="1" applyBorder="1" applyAlignment="1">
      <alignment horizontal="left" indent="1"/>
    </xf>
    <xf numFmtId="176" fontId="31" fillId="21" borderId="16" xfId="36" applyNumberFormat="1" applyFont="1" applyFill="1" applyBorder="1" applyAlignment="1">
      <alignment horizontal="left" indent="1"/>
    </xf>
    <xf numFmtId="176" fontId="31" fillId="21" borderId="17" xfId="36" applyNumberFormat="1" applyFont="1" applyFill="1" applyBorder="1" applyAlignment="1">
      <alignment horizontal="left" indent="1"/>
    </xf>
    <xf numFmtId="0" fontId="30" fillId="0" borderId="0" xfId="36" applyFont="1"/>
    <xf numFmtId="176" fontId="30" fillId="0" borderId="0" xfId="36" applyNumberFormat="1" applyFont="1"/>
    <xf numFmtId="172" fontId="31" fillId="19" borderId="14" xfId="36" applyNumberFormat="1" applyFont="1" applyFill="1" applyBorder="1" applyAlignment="1">
      <alignment horizontal="right"/>
    </xf>
    <xf numFmtId="172" fontId="31" fillId="19" borderId="13" xfId="36" applyNumberFormat="1" applyFont="1" applyFill="1" applyBorder="1" applyAlignment="1">
      <alignment horizontal="right"/>
    </xf>
    <xf numFmtId="0" fontId="34" fillId="22" borderId="14" xfId="36" applyFont="1" applyFill="1" applyBorder="1"/>
    <xf numFmtId="0" fontId="38" fillId="0" borderId="14" xfId="36" applyFont="1" applyBorder="1"/>
    <xf numFmtId="176" fontId="31" fillId="21" borderId="18" xfId="36" applyNumberFormat="1" applyFont="1" applyFill="1" applyBorder="1" applyAlignment="1">
      <alignment horizontal="left" indent="1"/>
    </xf>
    <xf numFmtId="174" fontId="34" fillId="0" borderId="0" xfId="36" applyNumberFormat="1" applyFont="1"/>
    <xf numFmtId="0" fontId="1" fillId="0" borderId="14" xfId="36" applyBorder="1"/>
    <xf numFmtId="0" fontId="34" fillId="20" borderId="18" xfId="36" applyFont="1" applyFill="1" applyBorder="1"/>
    <xf numFmtId="0" fontId="34" fillId="20" borderId="21" xfId="36" applyFont="1" applyFill="1" applyBorder="1"/>
    <xf numFmtId="0" fontId="34" fillId="20" borderId="24" xfId="36" applyFont="1" applyFill="1" applyBorder="1"/>
    <xf numFmtId="0" fontId="36" fillId="22" borderId="13" xfId="36" applyFont="1" applyFill="1" applyBorder="1"/>
    <xf numFmtId="0" fontId="38" fillId="0" borderId="0" xfId="36" applyFont="1"/>
    <xf numFmtId="0" fontId="36" fillId="22" borderId="14" xfId="36" applyFont="1" applyFill="1" applyBorder="1"/>
    <xf numFmtId="0" fontId="39" fillId="0" borderId="0" xfId="36" applyFont="1" applyAlignment="1">
      <alignment horizontal="center" vertical="center"/>
    </xf>
    <xf numFmtId="176" fontId="31" fillId="18" borderId="24" xfId="36" applyNumberFormat="1" applyFont="1" applyFill="1" applyBorder="1" applyAlignment="1">
      <alignment horizontal="right"/>
    </xf>
    <xf numFmtId="1" fontId="34" fillId="0" borderId="0" xfId="36" applyNumberFormat="1" applyFont="1"/>
    <xf numFmtId="172" fontId="34" fillId="17" borderId="14" xfId="36" applyNumberFormat="1" applyFont="1" applyFill="1" applyBorder="1" applyAlignment="1">
      <alignment horizontal="right"/>
    </xf>
    <xf numFmtId="0" fontId="34" fillId="20" borderId="11" xfId="36" applyFont="1" applyFill="1" applyBorder="1"/>
    <xf numFmtId="0" fontId="34" fillId="20" borderId="12" xfId="36" applyFont="1" applyFill="1" applyBorder="1"/>
    <xf numFmtId="0" fontId="34" fillId="20" borderId="13" xfId="36" applyFont="1" applyFill="1" applyBorder="1"/>
    <xf numFmtId="0" fontId="41" fillId="0" borderId="0" xfId="36" applyFont="1"/>
    <xf numFmtId="172" fontId="34" fillId="20" borderId="17" xfId="36" applyNumberFormat="1" applyFont="1" applyFill="1" applyBorder="1"/>
    <xf numFmtId="172" fontId="31" fillId="18" borderId="14" xfId="36" applyNumberFormat="1" applyFont="1" applyFill="1" applyBorder="1" applyAlignment="1">
      <alignment horizontal="right"/>
    </xf>
    <xf numFmtId="172" fontId="34" fillId="20" borderId="20" xfId="36" applyNumberFormat="1" applyFont="1" applyFill="1" applyBorder="1"/>
    <xf numFmtId="172" fontId="34" fillId="20" borderId="23" xfId="36" applyNumberFormat="1" applyFont="1" applyFill="1" applyBorder="1"/>
    <xf numFmtId="0" fontId="31" fillId="21" borderId="19" xfId="36" applyFont="1" applyFill="1" applyBorder="1" applyAlignment="1">
      <alignment horizontal="left" indent="1"/>
    </xf>
    <xf numFmtId="0" fontId="31" fillId="21" borderId="0" xfId="36" applyFont="1" applyFill="1" applyAlignment="1">
      <alignment horizontal="left" indent="1"/>
    </xf>
    <xf numFmtId="0" fontId="31" fillId="21" borderId="20" xfId="36" applyFont="1" applyFill="1" applyBorder="1" applyAlignment="1">
      <alignment horizontal="left" indent="1"/>
    </xf>
    <xf numFmtId="0" fontId="31" fillId="21" borderId="22" xfId="36" applyFont="1" applyFill="1" applyBorder="1" applyAlignment="1">
      <alignment horizontal="left" indent="1"/>
    </xf>
    <xf numFmtId="0" fontId="31" fillId="21" borderId="4" xfId="36" applyFont="1" applyFill="1" applyBorder="1" applyAlignment="1">
      <alignment horizontal="left" indent="1"/>
    </xf>
    <xf numFmtId="0" fontId="31" fillId="21" borderId="23" xfId="36" applyFont="1" applyFill="1" applyBorder="1" applyAlignment="1">
      <alignment horizontal="left" indent="1"/>
    </xf>
    <xf numFmtId="0" fontId="31" fillId="21" borderId="15" xfId="36" applyFont="1" applyFill="1" applyBorder="1" applyAlignment="1">
      <alignment horizontal="left" indent="1"/>
    </xf>
    <xf numFmtId="0" fontId="31" fillId="21" borderId="16" xfId="36" applyFont="1" applyFill="1" applyBorder="1" applyAlignment="1">
      <alignment horizontal="left" indent="1"/>
    </xf>
    <xf numFmtId="0" fontId="31" fillId="21" borderId="17" xfId="36" applyFont="1" applyFill="1" applyBorder="1" applyAlignment="1">
      <alignment horizontal="left" indent="1"/>
    </xf>
    <xf numFmtId="172" fontId="30" fillId="0" borderId="0" xfId="36" applyNumberFormat="1" applyFont="1"/>
    <xf numFmtId="172" fontId="34" fillId="0" borderId="0" xfId="36" applyNumberFormat="1" applyFont="1"/>
    <xf numFmtId="0" fontId="31" fillId="21" borderId="18" xfId="36" applyFont="1" applyFill="1" applyBorder="1" applyAlignment="1">
      <alignment horizontal="left" indent="1"/>
    </xf>
    <xf numFmtId="172" fontId="34" fillId="17" borderId="13" xfId="36" applyNumberFormat="1" applyFont="1" applyFill="1" applyBorder="1" applyAlignment="1">
      <alignment horizontal="right"/>
    </xf>
    <xf numFmtId="176" fontId="34" fillId="17" borderId="13" xfId="36" applyNumberFormat="1" applyFont="1" applyFill="1" applyBorder="1" applyAlignment="1">
      <alignment horizontal="right"/>
    </xf>
    <xf numFmtId="172" fontId="34" fillId="20" borderId="18" xfId="36" applyNumberFormat="1" applyFont="1" applyFill="1" applyBorder="1"/>
    <xf numFmtId="172" fontId="34" fillId="20" borderId="21" xfId="36" applyNumberFormat="1" applyFont="1" applyFill="1" applyBorder="1"/>
    <xf numFmtId="172" fontId="34" fillId="20" borderId="24" xfId="36" applyNumberFormat="1" applyFont="1" applyFill="1" applyBorder="1"/>
    <xf numFmtId="172" fontId="36" fillId="22" borderId="13" xfId="36" applyNumberFormat="1" applyFont="1" applyFill="1" applyBorder="1"/>
    <xf numFmtId="172" fontId="36" fillId="22" borderId="14" xfId="36" applyNumberFormat="1" applyFont="1" applyFill="1" applyBorder="1"/>
    <xf numFmtId="172" fontId="36" fillId="0" borderId="0" xfId="36" applyNumberFormat="1" applyFont="1"/>
    <xf numFmtId="172" fontId="34" fillId="20" borderId="15" xfId="36" applyNumberFormat="1" applyFont="1" applyFill="1" applyBorder="1"/>
    <xf numFmtId="172" fontId="34" fillId="20" borderId="16" xfId="36" applyNumberFormat="1" applyFont="1" applyFill="1" applyBorder="1"/>
    <xf numFmtId="172" fontId="34" fillId="23" borderId="13" xfId="36" applyNumberFormat="1" applyFont="1" applyFill="1" applyBorder="1" applyAlignment="1">
      <alignment horizontal="right"/>
    </xf>
    <xf numFmtId="176" fontId="34" fillId="23" borderId="13" xfId="36" applyNumberFormat="1" applyFont="1" applyFill="1" applyBorder="1" applyAlignment="1">
      <alignment horizontal="right"/>
    </xf>
    <xf numFmtId="172" fontId="34" fillId="20" borderId="19" xfId="36" applyNumberFormat="1" applyFont="1" applyFill="1" applyBorder="1"/>
    <xf numFmtId="172" fontId="34" fillId="20" borderId="0" xfId="36" applyNumberFormat="1" applyFont="1" applyFill="1"/>
    <xf numFmtId="172" fontId="34" fillId="20" borderId="22" xfId="36" applyNumberFormat="1" applyFont="1" applyFill="1" applyBorder="1"/>
    <xf numFmtId="172" fontId="34" fillId="20" borderId="4" xfId="36" applyNumberFormat="1" applyFont="1" applyFill="1" applyBorder="1"/>
    <xf numFmtId="172" fontId="34" fillId="22" borderId="14" xfId="36" applyNumberFormat="1" applyFont="1" applyFill="1" applyBorder="1"/>
    <xf numFmtId="173" fontId="34" fillId="23" borderId="13" xfId="36" applyNumberFormat="1" applyFont="1" applyFill="1" applyBorder="1" applyAlignment="1">
      <alignment horizontal="right"/>
    </xf>
    <xf numFmtId="176" fontId="36" fillId="22" borderId="14" xfId="36" applyNumberFormat="1" applyFont="1" applyFill="1" applyBorder="1"/>
    <xf numFmtId="173" fontId="34" fillId="23" borderId="14" xfId="36" applyNumberFormat="1" applyFont="1" applyFill="1" applyBorder="1" applyAlignment="1">
      <alignment horizontal="right"/>
    </xf>
    <xf numFmtId="1" fontId="34" fillId="23" borderId="13" xfId="36" applyNumberFormat="1" applyFont="1" applyFill="1" applyBorder="1" applyAlignment="1">
      <alignment horizontal="right"/>
    </xf>
    <xf numFmtId="173" fontId="34" fillId="23" borderId="23" xfId="36" applyNumberFormat="1" applyFont="1" applyFill="1" applyBorder="1" applyAlignment="1">
      <alignment horizontal="right"/>
    </xf>
    <xf numFmtId="178" fontId="34" fillId="23" borderId="13" xfId="36" applyNumberFormat="1" applyFont="1" applyFill="1" applyBorder="1" applyAlignment="1">
      <alignment horizontal="right"/>
    </xf>
    <xf numFmtId="176" fontId="34" fillId="23" borderId="14" xfId="36" applyNumberFormat="1" applyFont="1" applyFill="1" applyBorder="1" applyAlignment="1">
      <alignment horizontal="right"/>
    </xf>
    <xf numFmtId="176" fontId="31" fillId="19" borderId="13" xfId="36" applyNumberFormat="1" applyFont="1" applyFill="1" applyBorder="1" applyAlignment="1">
      <alignment horizontal="right"/>
    </xf>
    <xf numFmtId="174" fontId="34" fillId="23" borderId="13" xfId="36" applyNumberFormat="1" applyFont="1" applyFill="1" applyBorder="1" applyAlignment="1">
      <alignment horizontal="right"/>
    </xf>
    <xf numFmtId="172" fontId="32" fillId="16" borderId="0" xfId="36" applyNumberFormat="1" applyFont="1" applyFill="1"/>
    <xf numFmtId="172" fontId="30" fillId="16" borderId="0" xfId="36" applyNumberFormat="1" applyFont="1" applyFill="1" applyAlignment="1">
      <alignment horizontal="centerContinuous"/>
    </xf>
    <xf numFmtId="172" fontId="34" fillId="16" borderId="0" xfId="36" applyNumberFormat="1" applyFont="1" applyFill="1"/>
    <xf numFmtId="172" fontId="31" fillId="0" borderId="11" xfId="36" applyNumberFormat="1" applyFont="1" applyBorder="1" applyAlignment="1">
      <alignment horizontal="centerContinuous"/>
    </xf>
    <xf numFmtId="172" fontId="31" fillId="0" borderId="12" xfId="36" applyNumberFormat="1" applyFont="1" applyBorder="1" applyAlignment="1">
      <alignment horizontal="centerContinuous"/>
    </xf>
    <xf numFmtId="172" fontId="30" fillId="0" borderId="15" xfId="33" applyNumberFormat="1" applyFont="1" applyBorder="1" applyAlignment="1">
      <alignment horizontal="center" vertical="center"/>
    </xf>
    <xf numFmtId="172" fontId="30" fillId="0" borderId="16" xfId="33" applyNumberFormat="1" applyFont="1" applyBorder="1" applyAlignment="1">
      <alignment horizontal="center" vertical="center"/>
    </xf>
    <xf numFmtId="172" fontId="30" fillId="0" borderId="17" xfId="33" applyNumberFormat="1" applyFont="1" applyBorder="1" applyAlignment="1">
      <alignment horizontal="center" vertical="center"/>
    </xf>
    <xf numFmtId="174" fontId="32" fillId="0" borderId="0" xfId="36" applyNumberFormat="1" applyFont="1"/>
    <xf numFmtId="174" fontId="34" fillId="0" borderId="0" xfId="36" applyNumberFormat="1" applyFont="1" applyAlignment="1">
      <alignment horizontal="right"/>
    </xf>
    <xf numFmtId="174" fontId="30" fillId="0" borderId="0" xfId="36" applyNumberFormat="1" applyFont="1"/>
    <xf numFmtId="174" fontId="31" fillId="19" borderId="14" xfId="36" applyNumberFormat="1" applyFont="1" applyFill="1" applyBorder="1" applyAlignment="1">
      <alignment horizontal="right"/>
    </xf>
    <xf numFmtId="174" fontId="31" fillId="19" borderId="13" xfId="36" applyNumberFormat="1" applyFont="1" applyFill="1" applyBorder="1" applyAlignment="1">
      <alignment horizontal="right"/>
    </xf>
    <xf numFmtId="174" fontId="34" fillId="22" borderId="14" xfId="36" applyNumberFormat="1" applyFont="1" applyFill="1" applyBorder="1"/>
    <xf numFmtId="172" fontId="34" fillId="23" borderId="14" xfId="36" applyNumberFormat="1" applyFont="1" applyFill="1" applyBorder="1" applyAlignment="1">
      <alignment horizontal="right"/>
    </xf>
    <xf numFmtId="172" fontId="34" fillId="20" borderId="11" xfId="36" applyNumberFormat="1" applyFont="1" applyFill="1" applyBorder="1"/>
    <xf numFmtId="172" fontId="34" fillId="20" borderId="12" xfId="36" applyNumberFormat="1" applyFont="1" applyFill="1" applyBorder="1"/>
    <xf numFmtId="172" fontId="34" fillId="20" borderId="13" xfId="36" applyNumberFormat="1" applyFont="1" applyFill="1" applyBorder="1"/>
    <xf numFmtId="173" fontId="34" fillId="17" borderId="13" xfId="36" applyNumberFormat="1" applyFont="1" applyFill="1" applyBorder="1" applyAlignment="1">
      <alignment horizontal="right"/>
    </xf>
    <xf numFmtId="173" fontId="38" fillId="18" borderId="13" xfId="36" applyNumberFormat="1" applyFont="1" applyFill="1" applyBorder="1" applyAlignment="1">
      <alignment horizontal="right"/>
    </xf>
    <xf numFmtId="173" fontId="34" fillId="17" borderId="14" xfId="36" applyNumberFormat="1" applyFont="1" applyFill="1" applyBorder="1" applyAlignment="1">
      <alignment horizontal="right"/>
    </xf>
    <xf numFmtId="173" fontId="32" fillId="0" borderId="0" xfId="36" applyNumberFormat="1" applyFont="1"/>
    <xf numFmtId="173" fontId="38" fillId="18" borderId="14" xfId="36" applyNumberFormat="1" applyFont="1" applyFill="1" applyBorder="1" applyAlignment="1">
      <alignment horizontal="right"/>
    </xf>
    <xf numFmtId="173" fontId="34" fillId="0" borderId="0" xfId="36" applyNumberFormat="1" applyFont="1" applyAlignment="1">
      <alignment horizontal="right"/>
    </xf>
    <xf numFmtId="173" fontId="30" fillId="0" borderId="0" xfId="36" applyNumberFormat="1" applyFont="1"/>
    <xf numFmtId="173" fontId="34" fillId="0" borderId="0" xfId="36" applyNumberFormat="1" applyFont="1"/>
    <xf numFmtId="173" fontId="31" fillId="19" borderId="14" xfId="36" applyNumberFormat="1" applyFont="1" applyFill="1" applyBorder="1" applyAlignment="1">
      <alignment horizontal="right"/>
    </xf>
    <xf numFmtId="173" fontId="31" fillId="19" borderId="13" xfId="36" applyNumberFormat="1" applyFont="1" applyFill="1" applyBorder="1" applyAlignment="1">
      <alignment horizontal="right"/>
    </xf>
    <xf numFmtId="173" fontId="34" fillId="22" borderId="14" xfId="36" applyNumberFormat="1" applyFont="1" applyFill="1" applyBorder="1"/>
    <xf numFmtId="173" fontId="34" fillId="20" borderId="16" xfId="36" applyNumberFormat="1" applyFont="1" applyFill="1" applyBorder="1"/>
    <xf numFmtId="173" fontId="34" fillId="20" borderId="4" xfId="36" applyNumberFormat="1" applyFont="1" applyFill="1" applyBorder="1"/>
    <xf numFmtId="173" fontId="36" fillId="22" borderId="13" xfId="36" applyNumberFormat="1" applyFont="1" applyFill="1" applyBorder="1"/>
    <xf numFmtId="173" fontId="36" fillId="22" borderId="14" xfId="36" applyNumberFormat="1" applyFont="1" applyFill="1" applyBorder="1"/>
    <xf numFmtId="173" fontId="36" fillId="0" borderId="0" xfId="36" applyNumberFormat="1" applyFont="1"/>
    <xf numFmtId="174" fontId="34" fillId="20" borderId="15" xfId="36" applyNumberFormat="1" applyFont="1" applyFill="1" applyBorder="1"/>
    <xf numFmtId="174" fontId="34" fillId="20" borderId="16" xfId="36" applyNumberFormat="1" applyFont="1" applyFill="1" applyBorder="1"/>
    <xf numFmtId="174" fontId="34" fillId="20" borderId="17" xfId="36" applyNumberFormat="1" applyFont="1" applyFill="1" applyBorder="1"/>
    <xf numFmtId="174" fontId="31" fillId="18" borderId="14" xfId="36" applyNumberFormat="1" applyFont="1" applyFill="1" applyBorder="1" applyAlignment="1">
      <alignment horizontal="right"/>
    </xf>
    <xf numFmtId="174" fontId="34" fillId="20" borderId="19" xfId="36" applyNumberFormat="1" applyFont="1" applyFill="1" applyBorder="1"/>
    <xf numFmtId="174" fontId="34" fillId="20" borderId="0" xfId="36" applyNumberFormat="1" applyFont="1" applyFill="1"/>
    <xf numFmtId="174" fontId="34" fillId="20" borderId="20" xfId="36" applyNumberFormat="1" applyFont="1" applyFill="1" applyBorder="1"/>
    <xf numFmtId="174" fontId="34" fillId="20" borderId="22" xfId="36" applyNumberFormat="1" applyFont="1" applyFill="1" applyBorder="1"/>
    <xf numFmtId="174" fontId="34" fillId="20" borderId="4" xfId="36" applyNumberFormat="1" applyFont="1" applyFill="1" applyBorder="1"/>
    <xf numFmtId="174" fontId="34" fillId="20" borderId="23" xfId="36" applyNumberFormat="1" applyFont="1" applyFill="1" applyBorder="1"/>
    <xf numFmtId="174" fontId="34" fillId="20" borderId="18" xfId="36" applyNumberFormat="1" applyFont="1" applyFill="1" applyBorder="1"/>
    <xf numFmtId="174" fontId="34" fillId="20" borderId="21" xfId="36" applyNumberFormat="1" applyFont="1" applyFill="1" applyBorder="1"/>
    <xf numFmtId="174" fontId="34" fillId="20" borderId="24" xfId="36" applyNumberFormat="1" applyFont="1" applyFill="1" applyBorder="1"/>
    <xf numFmtId="174" fontId="31" fillId="21" borderId="0" xfId="36" applyNumberFormat="1" applyFont="1" applyFill="1" applyAlignment="1">
      <alignment horizontal="left" indent="1"/>
    </xf>
    <xf numFmtId="174" fontId="31" fillId="21" borderId="20" xfId="36" applyNumberFormat="1" applyFont="1" applyFill="1" applyBorder="1" applyAlignment="1">
      <alignment horizontal="left" indent="1"/>
    </xf>
    <xf numFmtId="174" fontId="31" fillId="21" borderId="4" xfId="36" applyNumberFormat="1" applyFont="1" applyFill="1" applyBorder="1" applyAlignment="1">
      <alignment horizontal="left" indent="1"/>
    </xf>
    <xf numFmtId="174" fontId="31" fillId="21" borderId="23" xfId="36" applyNumberFormat="1" applyFont="1" applyFill="1" applyBorder="1" applyAlignment="1">
      <alignment horizontal="left" indent="1"/>
    </xf>
    <xf numFmtId="174" fontId="31" fillId="21" borderId="16" xfId="36" applyNumberFormat="1" applyFont="1" applyFill="1" applyBorder="1" applyAlignment="1">
      <alignment horizontal="left" indent="1"/>
    </xf>
    <xf numFmtId="174" fontId="31" fillId="21" borderId="17" xfId="36" applyNumberFormat="1" applyFont="1" applyFill="1" applyBorder="1" applyAlignment="1">
      <alignment horizontal="left" indent="1"/>
    </xf>
    <xf numFmtId="179" fontId="34" fillId="22" borderId="14" xfId="36" applyNumberFormat="1" applyFont="1" applyFill="1" applyBorder="1"/>
    <xf numFmtId="174" fontId="36" fillId="22" borderId="13" xfId="36" applyNumberFormat="1" applyFont="1" applyFill="1" applyBorder="1"/>
    <xf numFmtId="174" fontId="36" fillId="22" borderId="14" xfId="36" applyNumberFormat="1" applyFont="1" applyFill="1" applyBorder="1"/>
    <xf numFmtId="174" fontId="31" fillId="18" borderId="24" xfId="36" applyNumberFormat="1" applyFont="1" applyFill="1" applyBorder="1" applyAlignment="1">
      <alignment horizontal="right"/>
    </xf>
    <xf numFmtId="174" fontId="36" fillId="0" borderId="0" xfId="36" applyNumberFormat="1" applyFont="1"/>
    <xf numFmtId="174" fontId="36" fillId="17" borderId="14" xfId="36" applyNumberFormat="1" applyFont="1" applyFill="1" applyBorder="1" applyAlignment="1">
      <alignment horizontal="right"/>
    </xf>
    <xf numFmtId="174" fontId="36" fillId="17" borderId="13" xfId="36" applyNumberFormat="1" applyFont="1" applyFill="1" applyBorder="1" applyAlignment="1">
      <alignment horizontal="right"/>
    </xf>
    <xf numFmtId="174" fontId="32" fillId="18" borderId="14" xfId="34" applyNumberFormat="1" applyFont="1" applyFill="1" applyBorder="1" applyAlignment="1">
      <alignment horizontal="right" vertical="center"/>
    </xf>
    <xf numFmtId="174" fontId="36" fillId="20" borderId="15" xfId="36" applyNumberFormat="1" applyFont="1" applyFill="1" applyBorder="1"/>
    <xf numFmtId="174" fontId="36" fillId="20" borderId="16" xfId="36" applyNumberFormat="1" applyFont="1" applyFill="1" applyBorder="1"/>
    <xf numFmtId="174" fontId="36" fillId="20" borderId="17" xfId="36" applyNumberFormat="1" applyFont="1" applyFill="1" applyBorder="1"/>
    <xf numFmtId="174" fontId="36" fillId="23" borderId="13" xfId="36" applyNumberFormat="1" applyFont="1" applyFill="1" applyBorder="1" applyAlignment="1">
      <alignment horizontal="right"/>
    </xf>
    <xf numFmtId="174" fontId="38" fillId="20" borderId="17" xfId="36" applyNumberFormat="1" applyFont="1" applyFill="1" applyBorder="1"/>
    <xf numFmtId="174" fontId="36" fillId="20" borderId="18" xfId="36" applyNumberFormat="1" applyFont="1" applyFill="1" applyBorder="1"/>
    <xf numFmtId="174" fontId="36" fillId="20" borderId="19" xfId="36" applyNumberFormat="1" applyFont="1" applyFill="1" applyBorder="1"/>
    <xf numFmtId="174" fontId="36" fillId="20" borderId="0" xfId="36" applyNumberFormat="1" applyFont="1" applyFill="1"/>
    <xf numFmtId="174" fontId="36" fillId="20" borderId="20" xfId="36" applyNumberFormat="1" applyFont="1" applyFill="1" applyBorder="1"/>
    <xf numFmtId="174" fontId="38" fillId="20" borderId="20" xfId="36" applyNumberFormat="1" applyFont="1" applyFill="1" applyBorder="1"/>
    <xf numFmtId="174" fontId="36" fillId="20" borderId="21" xfId="36" applyNumberFormat="1" applyFont="1" applyFill="1" applyBorder="1"/>
    <xf numFmtId="174" fontId="36" fillId="20" borderId="22" xfId="36" applyNumberFormat="1" applyFont="1" applyFill="1" applyBorder="1"/>
    <xf numFmtId="174" fontId="36" fillId="20" borderId="4" xfId="36" applyNumberFormat="1" applyFont="1" applyFill="1" applyBorder="1"/>
    <xf numFmtId="174" fontId="36" fillId="20" borderId="23" xfId="36" applyNumberFormat="1" applyFont="1" applyFill="1" applyBorder="1"/>
    <xf numFmtId="174" fontId="38" fillId="20" borderId="23" xfId="36" applyNumberFormat="1" applyFont="1" applyFill="1" applyBorder="1"/>
    <xf numFmtId="174" fontId="36" fillId="20" borderId="24" xfId="36" applyNumberFormat="1" applyFont="1" applyFill="1" applyBorder="1"/>
    <xf numFmtId="174" fontId="36" fillId="23" borderId="14" xfId="36" applyNumberFormat="1" applyFont="1" applyFill="1" applyBorder="1" applyAlignment="1">
      <alignment horizontal="right"/>
    </xf>
    <xf numFmtId="174" fontId="36" fillId="0" borderId="0" xfId="36" applyNumberFormat="1" applyFont="1" applyAlignment="1">
      <alignment horizontal="right"/>
    </xf>
    <xf numFmtId="174" fontId="38" fillId="0" borderId="0" xfId="36" applyNumberFormat="1" applyFont="1" applyAlignment="1">
      <alignment horizontal="right"/>
    </xf>
    <xf numFmtId="174" fontId="38" fillId="0" borderId="0" xfId="36" applyNumberFormat="1" applyFont="1"/>
    <xf numFmtId="174" fontId="38" fillId="24" borderId="14" xfId="36" applyNumberFormat="1" applyFont="1" applyFill="1" applyBorder="1" applyAlignment="1">
      <alignment horizontal="right"/>
    </xf>
    <xf numFmtId="174" fontId="31" fillId="24" borderId="14" xfId="36" applyNumberFormat="1" applyFont="1" applyFill="1" applyBorder="1" applyAlignment="1">
      <alignment horizontal="right"/>
    </xf>
    <xf numFmtId="180" fontId="36" fillId="23" borderId="13" xfId="37" applyFont="1" applyFill="1" applyBorder="1" applyAlignment="1">
      <alignment horizontal="right"/>
    </xf>
    <xf numFmtId="180" fontId="36" fillId="23" borderId="14" xfId="37" applyFont="1" applyFill="1" applyBorder="1" applyAlignment="1">
      <alignment horizontal="right"/>
    </xf>
    <xf numFmtId="180" fontId="31" fillId="21" borderId="18" xfId="37" applyFont="1" applyFill="1" applyBorder="1" applyAlignment="1">
      <alignment horizontal="left" indent="1"/>
    </xf>
    <xf numFmtId="180" fontId="31" fillId="18" borderId="14" xfId="37" applyFont="1" applyFill="1" applyBorder="1" applyAlignment="1">
      <alignment horizontal="right"/>
    </xf>
    <xf numFmtId="180" fontId="34" fillId="20" borderId="24" xfId="37" applyFont="1" applyFill="1" applyBorder="1"/>
    <xf numFmtId="180" fontId="36" fillId="0" borderId="0" xfId="37" applyFont="1"/>
    <xf numFmtId="180" fontId="34" fillId="0" borderId="0" xfId="37" applyFont="1"/>
    <xf numFmtId="180" fontId="34" fillId="20" borderId="18" xfId="37" applyFont="1" applyFill="1" applyBorder="1"/>
    <xf numFmtId="180" fontId="38" fillId="18" borderId="14" xfId="37" applyFont="1" applyFill="1" applyBorder="1" applyAlignment="1">
      <alignment horizontal="right"/>
    </xf>
    <xf numFmtId="180" fontId="34" fillId="20" borderId="21" xfId="37" applyFont="1" applyFill="1" applyBorder="1"/>
    <xf numFmtId="180" fontId="38" fillId="18" borderId="13" xfId="37" applyFont="1" applyFill="1" applyBorder="1" applyAlignment="1">
      <alignment horizontal="right"/>
    </xf>
    <xf numFmtId="174" fontId="36" fillId="24" borderId="13" xfId="36" applyNumberFormat="1" applyFont="1" applyFill="1" applyBorder="1"/>
    <xf numFmtId="181" fontId="36" fillId="23" borderId="13" xfId="36" applyNumberFormat="1" applyFont="1" applyFill="1" applyBorder="1" applyAlignment="1">
      <alignment horizontal="right"/>
    </xf>
    <xf numFmtId="181" fontId="36" fillId="20" borderId="18" xfId="36" applyNumberFormat="1" applyFont="1" applyFill="1" applyBorder="1"/>
    <xf numFmtId="181" fontId="31" fillId="18" borderId="14" xfId="36" applyNumberFormat="1" applyFont="1" applyFill="1" applyBorder="1" applyAlignment="1">
      <alignment horizontal="right"/>
    </xf>
    <xf numFmtId="181" fontId="36" fillId="20" borderId="21" xfId="36" applyNumberFormat="1" applyFont="1" applyFill="1" applyBorder="1"/>
    <xf numFmtId="181" fontId="38" fillId="18" borderId="13" xfId="36" applyNumberFormat="1" applyFont="1" applyFill="1" applyBorder="1" applyAlignment="1">
      <alignment horizontal="right"/>
    </xf>
    <xf numFmtId="181" fontId="38" fillId="18" borderId="14" xfId="36" applyNumberFormat="1" applyFont="1" applyFill="1" applyBorder="1" applyAlignment="1">
      <alignment horizontal="right"/>
    </xf>
    <xf numFmtId="181" fontId="36" fillId="20" borderId="24" xfId="36" applyNumberFormat="1" applyFont="1" applyFill="1" applyBorder="1"/>
    <xf numFmtId="180" fontId="36" fillId="23" borderId="23" xfId="37" applyFont="1" applyFill="1" applyBorder="1" applyAlignment="1">
      <alignment horizontal="right"/>
    </xf>
    <xf numFmtId="180" fontId="36" fillId="20" borderId="18" xfId="37" applyFont="1" applyFill="1" applyBorder="1"/>
    <xf numFmtId="180" fontId="31" fillId="18" borderId="24" xfId="37" applyFont="1" applyFill="1" applyBorder="1" applyAlignment="1">
      <alignment horizontal="right"/>
    </xf>
    <xf numFmtId="180" fontId="36" fillId="20" borderId="21" xfId="37" applyFont="1" applyFill="1" applyBorder="1"/>
    <xf numFmtId="0" fontId="30" fillId="24" borderId="14" xfId="36" applyFont="1" applyFill="1" applyBorder="1"/>
    <xf numFmtId="0" fontId="32" fillId="0" borderId="24" xfId="36" applyFont="1" applyBorder="1"/>
    <xf numFmtId="180" fontId="36" fillId="20" borderId="24" xfId="37" applyFont="1" applyFill="1" applyBorder="1"/>
    <xf numFmtId="180" fontId="36" fillId="22" borderId="13" xfId="37" applyFont="1" applyFill="1" applyBorder="1"/>
    <xf numFmtId="180" fontId="36" fillId="22" borderId="14" xfId="37" applyFont="1" applyFill="1" applyBorder="1"/>
    <xf numFmtId="180" fontId="36" fillId="17" borderId="14" xfId="37" applyFont="1" applyFill="1" applyBorder="1" applyAlignment="1">
      <alignment horizontal="right"/>
    </xf>
    <xf numFmtId="180" fontId="31" fillId="19" borderId="14" xfId="37" applyFont="1" applyFill="1" applyBorder="1" applyAlignment="1">
      <alignment horizontal="right"/>
    </xf>
    <xf numFmtId="180" fontId="36" fillId="20" borderId="15" xfId="37" applyFont="1" applyFill="1" applyBorder="1"/>
    <xf numFmtId="180" fontId="36" fillId="20" borderId="16" xfId="37" applyFont="1" applyFill="1" applyBorder="1"/>
    <xf numFmtId="180" fontId="36" fillId="20" borderId="17" xfId="37" applyFont="1" applyFill="1" applyBorder="1"/>
    <xf numFmtId="180" fontId="36" fillId="20" borderId="19" xfId="37" applyFont="1" applyFill="1" applyBorder="1"/>
    <xf numFmtId="180" fontId="36" fillId="20" borderId="0" xfId="37" applyFont="1" applyFill="1"/>
    <xf numFmtId="180" fontId="36" fillId="20" borderId="20" xfId="37" applyFont="1" applyFill="1" applyBorder="1"/>
    <xf numFmtId="180" fontId="36" fillId="20" borderId="22" xfId="37" applyFont="1" applyFill="1" applyBorder="1"/>
    <xf numFmtId="180" fontId="36" fillId="20" borderId="4" xfId="37" applyFont="1" applyFill="1" applyBorder="1"/>
    <xf numFmtId="180" fontId="36" fillId="20" borderId="23" xfId="37" applyFont="1" applyFill="1" applyBorder="1"/>
    <xf numFmtId="174" fontId="31" fillId="21" borderId="18" xfId="36" applyNumberFormat="1" applyFont="1" applyFill="1" applyBorder="1" applyAlignment="1">
      <alignment horizontal="left" indent="1"/>
    </xf>
    <xf numFmtId="180" fontId="36" fillId="24" borderId="13" xfId="37" applyFont="1" applyFill="1" applyBorder="1"/>
    <xf numFmtId="0" fontId="36" fillId="24" borderId="13" xfId="36" applyFont="1" applyFill="1" applyBorder="1"/>
    <xf numFmtId="172" fontId="38" fillId="24" borderId="14" xfId="36" applyNumberFormat="1" applyFont="1" applyFill="1" applyBorder="1" applyAlignment="1">
      <alignment horizontal="right"/>
    </xf>
    <xf numFmtId="176" fontId="31" fillId="24" borderId="14" xfId="36" applyNumberFormat="1" applyFont="1" applyFill="1" applyBorder="1" applyAlignment="1">
      <alignment horizontal="right"/>
    </xf>
    <xf numFmtId="1" fontId="7" fillId="7" borderId="0" xfId="15" applyNumberFormat="1"/>
    <xf numFmtId="0" fontId="20" fillId="7" borderId="0" xfId="4" applyFill="1">
      <alignment horizontal="left" vertical="center"/>
    </xf>
    <xf numFmtId="0" fontId="11" fillId="7" borderId="0" xfId="9" applyFill="1" applyAlignment="1">
      <alignment horizontal="left" vertical="center"/>
    </xf>
    <xf numFmtId="167" fontId="0" fillId="0" borderId="0" xfId="0" applyNumberFormat="1" applyFill="1">
      <alignment vertical="top"/>
    </xf>
    <xf numFmtId="0" fontId="20" fillId="0" borderId="0" xfId="4" applyFill="1">
      <alignment horizontal="left" vertical="center"/>
    </xf>
    <xf numFmtId="0" fontId="11" fillId="0" borderId="0" xfId="9" applyFill="1" applyAlignment="1">
      <alignment horizontal="left" vertical="center"/>
    </xf>
    <xf numFmtId="171" fontId="0" fillId="0" borderId="0" xfId="0" applyNumberFormat="1">
      <alignment vertical="top"/>
    </xf>
    <xf numFmtId="0" fontId="29" fillId="16" borderId="0" xfId="36" applyFont="1" applyFill="1" applyAlignment="1">
      <alignment horizontal="left"/>
    </xf>
    <xf numFmtId="174" fontId="34" fillId="23" borderId="14" xfId="36" applyNumberFormat="1" applyFont="1" applyFill="1" applyBorder="1" applyAlignment="1">
      <alignment horizontal="right"/>
    </xf>
    <xf numFmtId="182" fontId="34" fillId="0" borderId="0" xfId="36" applyNumberFormat="1" applyFont="1"/>
    <xf numFmtId="1" fontId="29" fillId="16" borderId="0" xfId="36" applyNumberFormat="1" applyFont="1" applyFill="1" applyAlignment="1">
      <alignment horizontal="left"/>
    </xf>
    <xf numFmtId="167" fontId="42" fillId="0" borderId="0" xfId="0" applyNumberFormat="1" applyFont="1">
      <alignment vertical="top"/>
    </xf>
    <xf numFmtId="171" fontId="25" fillId="0" borderId="10" xfId="14" applyNumberFormat="1" applyAlignment="1">
      <alignment vertical="top"/>
    </xf>
    <xf numFmtId="170" fontId="25" fillId="0" borderId="10" xfId="14" applyNumberFormat="1" applyAlignment="1">
      <alignment vertical="top"/>
    </xf>
    <xf numFmtId="167" fontId="0" fillId="10" borderId="0" xfId="10" applyNumberFormat="1" applyFont="1" applyAlignment="1">
      <alignment vertical="top"/>
    </xf>
    <xf numFmtId="167" fontId="11" fillId="0" borderId="0" xfId="9" applyNumberFormat="1" applyAlignment="1">
      <alignment horizontal="center" vertical="top"/>
    </xf>
    <xf numFmtId="167" fontId="11" fillId="0" borderId="9" xfId="9" applyNumberFormat="1" applyBorder="1" applyAlignment="1">
      <alignment horizontal="center" vertical="top"/>
    </xf>
    <xf numFmtId="167" fontId="16" fillId="0" borderId="9" xfId="20" applyNumberFormat="1" applyAlignment="1">
      <alignment horizontal="center" vertical="top"/>
    </xf>
    <xf numFmtId="183" fontId="25" fillId="0" borderId="10" xfId="14" applyNumberFormat="1" applyAlignment="1">
      <alignment vertical="top"/>
    </xf>
    <xf numFmtId="183" fontId="0" fillId="0" borderId="0" xfId="0" applyNumberFormat="1">
      <alignment vertical="top"/>
    </xf>
    <xf numFmtId="183" fontId="15" fillId="14" borderId="10" xfId="7" applyNumberFormat="1" applyAlignment="1">
      <alignment vertical="top"/>
    </xf>
    <xf numFmtId="183" fontId="23" fillId="0" borderId="0" xfId="6" applyNumberFormat="1">
      <alignment horizontal="left"/>
    </xf>
    <xf numFmtId="183" fontId="20" fillId="7" borderId="0" xfId="4" applyNumberFormat="1" applyFill="1">
      <alignment horizontal="left" vertical="center"/>
    </xf>
    <xf numFmtId="183" fontId="20" fillId="0" borderId="0" xfId="4" applyNumberFormat="1" applyFill="1">
      <alignment horizontal="left" vertical="center"/>
    </xf>
    <xf numFmtId="183" fontId="20" fillId="5" borderId="0" xfId="4" applyNumberFormat="1">
      <alignment horizontal="left" vertical="center"/>
    </xf>
    <xf numFmtId="183" fontId="17" fillId="0" borderId="0" xfId="5" applyNumberFormat="1">
      <alignment horizontal="left" vertical="center"/>
    </xf>
    <xf numFmtId="183" fontId="16" fillId="0" borderId="9" xfId="20" applyNumberFormat="1" applyAlignment="1">
      <alignment vertical="top"/>
    </xf>
    <xf numFmtId="171" fontId="26" fillId="0" borderId="10" xfId="31" applyNumberFormat="1" applyAlignment="1">
      <alignment vertical="top"/>
    </xf>
    <xf numFmtId="171" fontId="26" fillId="14" borderId="10" xfId="31" applyNumberFormat="1" applyFill="1" applyAlignment="1">
      <alignment vertical="top"/>
    </xf>
    <xf numFmtId="171" fontId="16" fillId="14" borderId="0" xfId="7" applyFont="1" applyBorder="1" applyAlignment="1">
      <alignment vertical="top"/>
    </xf>
    <xf numFmtId="171" fontId="16" fillId="14" borderId="4" xfId="7" applyFont="1" applyBorder="1" applyAlignment="1">
      <alignment vertical="top"/>
    </xf>
    <xf numFmtId="171" fontId="15" fillId="14" borderId="10" xfId="7" applyAlignment="1">
      <alignment horizontal="center"/>
    </xf>
    <xf numFmtId="168" fontId="15" fillId="14" borderId="10" xfId="28" applyFill="1" applyBorder="1">
      <alignment vertical="top"/>
    </xf>
    <xf numFmtId="168" fontId="23" fillId="0" borderId="0" xfId="28" applyFont="1">
      <alignment vertical="top"/>
    </xf>
    <xf numFmtId="167" fontId="23" fillId="10" borderId="0" xfId="10" applyNumberFormat="1" applyFont="1" applyAlignment="1">
      <alignment horizontal="left"/>
    </xf>
    <xf numFmtId="171" fontId="15" fillId="14" borderId="25" xfId="7" applyBorder="1" applyAlignment="1">
      <alignment vertical="top"/>
    </xf>
    <xf numFmtId="167" fontId="23" fillId="0" borderId="0" xfId="6" applyNumberFormat="1" applyBorder="1">
      <alignment horizontal="left"/>
    </xf>
    <xf numFmtId="167" fontId="0" fillId="0" borderId="0" xfId="0" applyNumberFormat="1" applyBorder="1">
      <alignment vertical="top"/>
    </xf>
    <xf numFmtId="167" fontId="0" fillId="0" borderId="0" xfId="0" applyNumberFormat="1" applyBorder="1" applyAlignment="1">
      <alignment horizontal="left"/>
    </xf>
    <xf numFmtId="167" fontId="23" fillId="0" borderId="0" xfId="6" applyNumberFormat="1" applyFill="1" applyBorder="1">
      <alignment horizontal="left"/>
    </xf>
    <xf numFmtId="167" fontId="0" fillId="0" borderId="0" xfId="0" applyNumberFormat="1" applyFill="1" applyBorder="1">
      <alignment vertical="top"/>
    </xf>
    <xf numFmtId="171" fontId="15" fillId="0" borderId="0" xfId="7" applyFill="1" applyBorder="1" applyAlignment="1">
      <alignment horizontal="center"/>
    </xf>
    <xf numFmtId="167" fontId="11" fillId="0" borderId="0" xfId="9" applyNumberFormat="1" applyFill="1" applyBorder="1" applyAlignment="1">
      <alignment vertical="top"/>
    </xf>
    <xf numFmtId="167" fontId="0" fillId="0" borderId="0" xfId="0" applyNumberFormat="1" applyFill="1" applyBorder="1" applyAlignment="1">
      <alignment horizontal="left"/>
    </xf>
    <xf numFmtId="167" fontId="0" fillId="0" borderId="0" xfId="10" applyNumberFormat="1" applyFont="1" applyFill="1" applyAlignment="1">
      <alignment vertical="top"/>
    </xf>
    <xf numFmtId="171" fontId="42" fillId="14" borderId="0" xfId="7" applyFont="1" applyBorder="1" applyAlignment="1">
      <alignment vertical="top"/>
    </xf>
    <xf numFmtId="167" fontId="42" fillId="0" borderId="0" xfId="0" applyNumberFormat="1" applyFont="1" applyBorder="1">
      <alignment vertical="top"/>
    </xf>
    <xf numFmtId="171" fontId="15" fillId="10" borderId="0" xfId="10" applyNumberFormat="1" applyFont="1" applyAlignment="1">
      <alignment vertical="top"/>
    </xf>
    <xf numFmtId="167" fontId="25" fillId="0" borderId="10" xfId="14" applyNumberFormat="1" applyAlignment="1">
      <alignment horizontal="center"/>
    </xf>
    <xf numFmtId="168" fontId="15" fillId="14" borderId="0" xfId="28" applyFill="1" applyBorder="1">
      <alignment vertical="top"/>
    </xf>
    <xf numFmtId="171" fontId="15" fillId="14" borderId="0" xfId="7" applyBorder="1" applyAlignment="1">
      <alignment horizontal="center"/>
    </xf>
    <xf numFmtId="167" fontId="11" fillId="0" borderId="0" xfId="9" applyNumberFormat="1" applyBorder="1" applyAlignment="1">
      <alignment horizontal="center" vertical="top"/>
    </xf>
    <xf numFmtId="171" fontId="15" fillId="14" borderId="0" xfId="7" applyBorder="1" applyAlignment="1">
      <alignment vertical="top"/>
    </xf>
    <xf numFmtId="171" fontId="0" fillId="0" borderId="0" xfId="0" applyNumberFormat="1" applyBorder="1">
      <alignment vertical="top"/>
    </xf>
    <xf numFmtId="180" fontId="15" fillId="14" borderId="0" xfId="37" applyFont="1" applyFill="1" applyBorder="1" applyAlignment="1">
      <alignment vertical="top"/>
    </xf>
    <xf numFmtId="171" fontId="5" fillId="13" borderId="8" xfId="13" applyNumberFormat="1" applyAlignment="1">
      <alignment horizontal="center"/>
    </xf>
    <xf numFmtId="185" fontId="38" fillId="0" borderId="14" xfId="38" applyNumberFormat="1" applyFont="1" applyBorder="1"/>
    <xf numFmtId="0" fontId="36" fillId="0" borderId="0" xfId="35"/>
    <xf numFmtId="0" fontId="36" fillId="0" borderId="0" xfId="35" applyAlignment="1">
      <alignment vertical="center"/>
    </xf>
    <xf numFmtId="0" fontId="38" fillId="0" borderId="0" xfId="35" applyFont="1"/>
    <xf numFmtId="0" fontId="38" fillId="0" borderId="14" xfId="35" applyFont="1" applyBorder="1"/>
    <xf numFmtId="0" fontId="38" fillId="0" borderId="14" xfId="35" applyFont="1" applyBorder="1" applyAlignment="1">
      <alignment horizontal="center" vertical="center"/>
    </xf>
    <xf numFmtId="0" fontId="36" fillId="0" borderId="14" xfId="35" applyBorder="1"/>
    <xf numFmtId="185" fontId="0" fillId="0" borderId="14" xfId="38" applyNumberFormat="1" applyFont="1" applyBorder="1"/>
    <xf numFmtId="180" fontId="0" fillId="0" borderId="0" xfId="38" applyFont="1"/>
    <xf numFmtId="180" fontId="0" fillId="0" borderId="0" xfId="38" applyFont="1" applyAlignment="1">
      <alignment vertical="center"/>
    </xf>
    <xf numFmtId="180" fontId="36" fillId="0" borderId="0" xfId="35" applyNumberFormat="1"/>
    <xf numFmtId="180" fontId="36" fillId="0" borderId="0" xfId="35" applyNumberFormat="1" applyAlignment="1">
      <alignment vertical="center"/>
    </xf>
    <xf numFmtId="9" fontId="36" fillId="0" borderId="0" xfId="35" applyNumberFormat="1"/>
    <xf numFmtId="0" fontId="38" fillId="0" borderId="14" xfId="35" applyFont="1" applyBorder="1" applyAlignment="1">
      <alignment vertical="center"/>
    </xf>
    <xf numFmtId="9" fontId="38" fillId="0" borderId="14" xfId="39" applyFont="1" applyBorder="1" applyAlignment="1">
      <alignment vertical="center"/>
    </xf>
    <xf numFmtId="180" fontId="0" fillId="0" borderId="14" xfId="38" applyFont="1" applyBorder="1" applyAlignment="1">
      <alignment vertical="center"/>
    </xf>
    <xf numFmtId="0" fontId="38" fillId="0" borderId="14" xfId="35" applyFont="1" applyBorder="1" applyAlignment="1">
      <alignment horizontal="center" vertical="center" wrapText="1"/>
    </xf>
    <xf numFmtId="0" fontId="45" fillId="0" borderId="14" xfId="35" applyFont="1" applyBorder="1" applyAlignment="1">
      <alignment horizontal="center" vertical="center" wrapText="1"/>
    </xf>
    <xf numFmtId="186" fontId="38" fillId="0" borderId="14" xfId="38" applyNumberFormat="1" applyFont="1" applyBorder="1" applyAlignment="1">
      <alignment horizontal="center" vertical="center"/>
    </xf>
    <xf numFmtId="186" fontId="0" fillId="0" borderId="14" xfId="38" applyNumberFormat="1" applyFont="1" applyBorder="1"/>
    <xf numFmtId="186" fontId="38" fillId="14" borderId="14" xfId="38" applyNumberFormat="1" applyFont="1" applyFill="1" applyBorder="1"/>
    <xf numFmtId="186" fontId="46" fillId="0" borderId="14" xfId="38" applyNumberFormat="1" applyFont="1" applyBorder="1" applyAlignment="1">
      <alignment horizontal="center" vertical="center"/>
    </xf>
    <xf numFmtId="186" fontId="46" fillId="0" borderId="14" xfId="38" applyNumberFormat="1" applyFont="1" applyBorder="1"/>
    <xf numFmtId="187" fontId="36" fillId="0" borderId="0" xfId="35" applyNumberFormat="1"/>
    <xf numFmtId="186" fontId="38" fillId="0" borderId="14" xfId="38" applyNumberFormat="1" applyFont="1" applyBorder="1"/>
    <xf numFmtId="188" fontId="36" fillId="0" borderId="0" xfId="35" applyNumberFormat="1" applyAlignment="1">
      <alignment vertical="center"/>
    </xf>
    <xf numFmtId="186" fontId="38" fillId="0" borderId="14" xfId="35" applyNumberFormat="1" applyFont="1" applyBorder="1"/>
    <xf numFmtId="186" fontId="38" fillId="0" borderId="0" xfId="35" applyNumberFormat="1" applyFont="1"/>
    <xf numFmtId="43" fontId="36" fillId="0" borderId="0" xfId="35" applyNumberFormat="1" applyAlignment="1">
      <alignment vertical="center"/>
    </xf>
    <xf numFmtId="0" fontId="38" fillId="0" borderId="0" xfId="35" applyFont="1" applyAlignment="1">
      <alignment horizontal="center" vertical="center"/>
    </xf>
    <xf numFmtId="188" fontId="36" fillId="0" borderId="0" xfId="35" applyNumberFormat="1"/>
    <xf numFmtId="0" fontId="38" fillId="0" borderId="26" xfId="35" applyFont="1" applyBorder="1" applyAlignment="1">
      <alignment horizontal="center" vertical="center" wrapText="1"/>
    </xf>
    <xf numFmtId="0" fontId="45" fillId="0" borderId="27" xfId="35" applyFont="1" applyBorder="1" applyAlignment="1">
      <alignment horizontal="center" vertical="center" wrapText="1"/>
    </xf>
    <xf numFmtId="0" fontId="38" fillId="0" borderId="27" xfId="35" applyFont="1" applyBorder="1" applyAlignment="1">
      <alignment horizontal="center" vertical="center" wrapText="1"/>
    </xf>
    <xf numFmtId="0" fontId="38" fillId="0" borderId="28" xfId="35" applyFont="1" applyBorder="1" applyAlignment="1">
      <alignment horizontal="center" vertical="center" wrapText="1"/>
    </xf>
    <xf numFmtId="189" fontId="36" fillId="0" borderId="0" xfId="35" applyNumberFormat="1"/>
    <xf numFmtId="186" fontId="46" fillId="0" borderId="24" xfId="38" applyNumberFormat="1" applyFont="1" applyBorder="1" applyAlignment="1"/>
    <xf numFmtId="186" fontId="0" fillId="0" borderId="24" xfId="38" applyNumberFormat="1" applyFont="1" applyBorder="1" applyAlignment="1"/>
    <xf numFmtId="186" fontId="38" fillId="14" borderId="24" xfId="38" applyNumberFormat="1" applyFont="1" applyFill="1" applyBorder="1" applyAlignment="1"/>
    <xf numFmtId="9" fontId="38" fillId="14" borderId="29" xfId="39" applyFont="1" applyFill="1" applyBorder="1" applyAlignment="1"/>
    <xf numFmtId="186" fontId="46" fillId="0" borderId="14" xfId="38" applyNumberFormat="1" applyFont="1" applyBorder="1" applyAlignment="1"/>
    <xf numFmtId="186" fontId="0" fillId="0" borderId="14" xfId="38" applyNumberFormat="1" applyFont="1" applyBorder="1" applyAlignment="1"/>
    <xf numFmtId="186" fontId="38" fillId="0" borderId="14" xfId="38" applyNumberFormat="1" applyFont="1" applyBorder="1" applyAlignment="1"/>
    <xf numFmtId="9" fontId="38" fillId="14" borderId="30" xfId="39" applyFont="1" applyFill="1" applyBorder="1" applyAlignment="1"/>
    <xf numFmtId="186" fontId="46" fillId="0" borderId="18" xfId="38" applyNumberFormat="1" applyFont="1" applyBorder="1" applyAlignment="1"/>
    <xf numFmtId="186" fontId="0" fillId="0" borderId="18" xfId="38" applyNumberFormat="1" applyFont="1" applyBorder="1" applyAlignment="1"/>
    <xf numFmtId="186" fontId="38" fillId="0" borderId="18" xfId="38" applyNumberFormat="1" applyFont="1" applyBorder="1" applyAlignment="1"/>
    <xf numFmtId="9" fontId="38" fillId="14" borderId="31" xfId="39" applyFont="1" applyFill="1" applyBorder="1" applyAlignment="1"/>
    <xf numFmtId="0" fontId="38" fillId="0" borderId="26" xfId="35" applyFont="1" applyBorder="1"/>
    <xf numFmtId="186" fontId="38" fillId="0" borderId="27" xfId="35" applyNumberFormat="1" applyFont="1" applyBorder="1"/>
    <xf numFmtId="0" fontId="38" fillId="0" borderId="27" xfId="35" applyFont="1" applyBorder="1"/>
    <xf numFmtId="186" fontId="0" fillId="0" borderId="27" xfId="38" applyNumberFormat="1" applyFont="1" applyBorder="1" applyAlignment="1"/>
    <xf numFmtId="9" fontId="38" fillId="14" borderId="28" xfId="39" applyFont="1" applyFill="1" applyBorder="1" applyAlignment="1"/>
    <xf numFmtId="171" fontId="25" fillId="0" borderId="10" xfId="14" applyNumberFormat="1" applyAlignment="1">
      <alignment horizontal="center"/>
    </xf>
    <xf numFmtId="183" fontId="21" fillId="14" borderId="10" xfId="27" applyNumberFormat="1" applyFill="1" applyBorder="1" applyAlignment="1">
      <alignment vertical="top"/>
    </xf>
    <xf numFmtId="183" fontId="25" fillId="10" borderId="0" xfId="10" applyNumberFormat="1" applyFont="1" applyAlignment="1">
      <alignment vertical="top"/>
    </xf>
    <xf numFmtId="183" fontId="15" fillId="10" borderId="0" xfId="10" applyNumberFormat="1" applyFont="1" applyAlignment="1">
      <alignment vertical="top"/>
    </xf>
    <xf numFmtId="171" fontId="15" fillId="15" borderId="2" xfId="11" applyNumberFormat="1" applyAlignment="1">
      <alignment vertical="top"/>
      <protection locked="0"/>
    </xf>
    <xf numFmtId="167" fontId="15" fillId="15" borderId="2" xfId="11" applyNumberFormat="1" applyAlignment="1">
      <alignment vertical="top"/>
      <protection locked="0"/>
    </xf>
    <xf numFmtId="170" fontId="21" fillId="14" borderId="10" xfId="27" applyNumberFormat="1" applyFill="1" applyBorder="1">
      <alignment vertical="top"/>
    </xf>
    <xf numFmtId="167" fontId="15" fillId="15" borderId="2" xfId="11" applyNumberFormat="1" applyAlignment="1">
      <alignment horizontal="center"/>
      <protection locked="0"/>
    </xf>
    <xf numFmtId="171" fontId="15" fillId="15" borderId="2" xfId="11" applyNumberFormat="1" applyAlignment="1">
      <alignment horizontal="center"/>
      <protection locked="0"/>
    </xf>
    <xf numFmtId="167" fontId="11" fillId="10" borderId="0" xfId="10" applyNumberFormat="1" applyFont="1" applyAlignment="1">
      <alignment horizontal="center"/>
    </xf>
    <xf numFmtId="171" fontId="11" fillId="10" borderId="0" xfId="10" applyNumberFormat="1" applyFont="1" applyAlignment="1">
      <alignment horizontal="center"/>
    </xf>
    <xf numFmtId="184" fontId="15" fillId="15" borderId="2" xfId="37" applyNumberFormat="1" applyFont="1" applyFill="1" applyBorder="1" applyAlignment="1" applyProtection="1">
      <alignment horizontal="left"/>
      <protection locked="0"/>
    </xf>
    <xf numFmtId="171" fontId="25" fillId="14" borderId="10" xfId="14" applyNumberFormat="1" applyFill="1" applyAlignment="1">
      <alignment vertical="top"/>
    </xf>
    <xf numFmtId="167" fontId="11" fillId="0" borderId="0" xfId="9" applyNumberFormat="1" applyFill="1" applyBorder="1" applyAlignment="1">
      <alignment horizontal="left"/>
    </xf>
    <xf numFmtId="167" fontId="11" fillId="0" borderId="0" xfId="9" applyNumberFormat="1" applyFill="1" applyBorder="1" applyAlignment="1">
      <alignment horizontal="center" vertical="top"/>
    </xf>
    <xf numFmtId="167" fontId="23" fillId="0" borderId="0" xfId="10" applyNumberFormat="1" applyFont="1" applyFill="1" applyAlignment="1">
      <alignment horizontal="left"/>
    </xf>
    <xf numFmtId="170" fontId="0" fillId="0" borderId="0" xfId="0" applyFill="1" applyBorder="1">
      <alignment vertical="top"/>
    </xf>
    <xf numFmtId="183" fontId="21" fillId="0" borderId="0" xfId="27" applyNumberFormat="1" applyFill="1" applyAlignment="1">
      <alignment vertical="top"/>
    </xf>
    <xf numFmtId="179" fontId="34" fillId="17" borderId="14" xfId="32" applyNumberFormat="1" applyFont="1" applyFill="1" applyBorder="1" applyAlignment="1">
      <alignment horizontal="right"/>
    </xf>
    <xf numFmtId="177" fontId="34" fillId="17" borderId="14" xfId="32" applyNumberFormat="1" applyFont="1" applyFill="1" applyBorder="1" applyAlignment="1">
      <alignment horizontal="right"/>
    </xf>
    <xf numFmtId="179" fontId="38" fillId="18" borderId="14" xfId="32" applyNumberFormat="1" applyFont="1" applyFill="1" applyBorder="1" applyAlignment="1">
      <alignment horizontal="right"/>
    </xf>
    <xf numFmtId="179" fontId="38" fillId="18" borderId="13" xfId="32" applyNumberFormat="1" applyFont="1" applyFill="1" applyBorder="1" applyAlignment="1">
      <alignment horizontal="right"/>
    </xf>
    <xf numFmtId="179" fontId="34" fillId="0" borderId="0" xfId="32" applyNumberFormat="1" applyFont="1"/>
    <xf numFmtId="179" fontId="34" fillId="0" borderId="0" xfId="36" applyNumberFormat="1" applyFont="1"/>
    <xf numFmtId="179" fontId="36" fillId="0" borderId="0" xfId="37" applyNumberFormat="1" applyFont="1"/>
    <xf numFmtId="179" fontId="36" fillId="0" borderId="0" xfId="36" applyNumberFormat="1" applyFont="1"/>
    <xf numFmtId="190" fontId="16" fillId="0" borderId="9" xfId="20" applyNumberFormat="1" applyAlignment="1">
      <alignment vertical="top"/>
    </xf>
    <xf numFmtId="167" fontId="14" fillId="12" borderId="7" xfId="29" applyNumberFormat="1" applyAlignment="1">
      <alignment vertical="top"/>
    </xf>
    <xf numFmtId="170" fontId="38" fillId="0" borderId="0" xfId="0" applyFont="1" applyAlignment="1"/>
    <xf numFmtId="170" fontId="38" fillId="0" borderId="0" xfId="0" applyFont="1" applyAlignment="1">
      <alignment horizontal="center" vertical="center"/>
    </xf>
    <xf numFmtId="0" fontId="32" fillId="0" borderId="0" xfId="33" applyFont="1" applyAlignment="1">
      <alignment horizontal="center" vertical="center"/>
    </xf>
    <xf numFmtId="170" fontId="0" fillId="0" borderId="0" xfId="0" applyAlignment="1"/>
    <xf numFmtId="180" fontId="38" fillId="0" borderId="0" xfId="0" applyNumberFormat="1" applyFont="1" applyAlignment="1"/>
    <xf numFmtId="0" fontId="21" fillId="0" borderId="0" xfId="27" applyAlignment="1"/>
    <xf numFmtId="180" fontId="0" fillId="0" borderId="0" xfId="0" applyNumberFormat="1" applyAlignment="1"/>
    <xf numFmtId="171" fontId="15" fillId="14" borderId="32" xfId="7" applyBorder="1" applyAlignment="1">
      <alignment vertical="top"/>
    </xf>
    <xf numFmtId="170" fontId="0" fillId="0" borderId="0" xfId="0" applyBorder="1">
      <alignment vertical="top"/>
    </xf>
    <xf numFmtId="190" fontId="16" fillId="0" borderId="0" xfId="20" applyNumberFormat="1" applyBorder="1" applyAlignment="1">
      <alignment vertical="top"/>
    </xf>
    <xf numFmtId="170" fontId="14" fillId="12" borderId="7" xfId="29" applyNumberFormat="1" applyAlignment="1"/>
    <xf numFmtId="184" fontId="25" fillId="0" borderId="10" xfId="37" applyNumberFormat="1" applyFont="1" applyBorder="1" applyAlignment="1">
      <alignment vertical="top"/>
    </xf>
    <xf numFmtId="190" fontId="26" fillId="0" borderId="10" xfId="31" applyNumberFormat="1" applyAlignment="1">
      <alignment vertical="top"/>
    </xf>
    <xf numFmtId="171" fontId="15" fillId="14" borderId="25" xfId="7" applyBorder="1" applyAlignment="1">
      <alignment horizontal="center"/>
    </xf>
    <xf numFmtId="168" fontId="0" fillId="0" borderId="0" xfId="28" applyFont="1">
      <alignment vertical="top"/>
    </xf>
    <xf numFmtId="167" fontId="15" fillId="14" borderId="10" xfId="7" applyNumberFormat="1" applyAlignment="1">
      <alignment horizontal="center"/>
    </xf>
    <xf numFmtId="167" fontId="26" fillId="0" borderId="10" xfId="31" applyNumberFormat="1" applyAlignment="1">
      <alignment horizontal="center"/>
    </xf>
    <xf numFmtId="180" fontId="38" fillId="0" borderId="14" xfId="38" applyFont="1" applyBorder="1"/>
    <xf numFmtId="174" fontId="34" fillId="24" borderId="13" xfId="36" applyNumberFormat="1" applyFont="1" applyFill="1" applyBorder="1" applyAlignment="1">
      <alignment horizontal="right"/>
    </xf>
    <xf numFmtId="179" fontId="34" fillId="17" borderId="14" xfId="36" applyNumberFormat="1" applyFont="1" applyFill="1" applyBorder="1" applyAlignment="1">
      <alignment horizontal="right"/>
    </xf>
    <xf numFmtId="179" fontId="34" fillId="17" borderId="13" xfId="36" applyNumberFormat="1" applyFont="1" applyFill="1" applyBorder="1" applyAlignment="1">
      <alignment horizontal="right"/>
    </xf>
    <xf numFmtId="179" fontId="34" fillId="20" borderId="18" xfId="36" applyNumberFormat="1" applyFont="1" applyFill="1" applyBorder="1"/>
    <xf numFmtId="179" fontId="31" fillId="18" borderId="14" xfId="36" applyNumberFormat="1" applyFont="1" applyFill="1" applyBorder="1" applyAlignment="1">
      <alignment horizontal="right"/>
    </xf>
    <xf numFmtId="179" fontId="34" fillId="20" borderId="21" xfId="36" applyNumberFormat="1" applyFont="1" applyFill="1" applyBorder="1"/>
    <xf numFmtId="179" fontId="38" fillId="18" borderId="13" xfId="36" applyNumberFormat="1" applyFont="1" applyFill="1" applyBorder="1" applyAlignment="1">
      <alignment horizontal="right"/>
    </xf>
    <xf numFmtId="179" fontId="38" fillId="18" borderId="14" xfId="36" applyNumberFormat="1" applyFont="1" applyFill="1" applyBorder="1" applyAlignment="1">
      <alignment horizontal="right"/>
    </xf>
    <xf numFmtId="179" fontId="34" fillId="20" borderId="24" xfId="36" applyNumberFormat="1" applyFont="1" applyFill="1" applyBorder="1"/>
    <xf numFmtId="171" fontId="17" fillId="0" borderId="0" xfId="5" applyNumberFormat="1">
      <alignment horizontal="left" vertical="center"/>
    </xf>
    <xf numFmtId="168" fontId="15" fillId="15" borderId="2" xfId="11" applyNumberFormat="1" applyAlignment="1">
      <alignment vertical="top"/>
      <protection locked="0"/>
    </xf>
    <xf numFmtId="167" fontId="0" fillId="0" borderId="14" xfId="0" applyNumberFormat="1" applyFill="1" applyBorder="1">
      <alignment vertical="top"/>
    </xf>
    <xf numFmtId="170" fontId="0" fillId="0" borderId="14" xfId="0" applyFill="1" applyBorder="1">
      <alignment vertical="top"/>
    </xf>
    <xf numFmtId="167" fontId="0" fillId="0" borderId="14" xfId="0" applyNumberFormat="1" applyBorder="1">
      <alignment vertical="top"/>
    </xf>
    <xf numFmtId="171" fontId="15" fillId="14" borderId="14" xfId="7" applyBorder="1" applyAlignment="1">
      <alignment horizontal="center"/>
    </xf>
    <xf numFmtId="171" fontId="15" fillId="14" borderId="14" xfId="7" applyBorder="1" applyAlignment="1">
      <alignment horizontal="center" vertical="top"/>
    </xf>
    <xf numFmtId="170" fontId="0" fillId="0" borderId="14" xfId="0" applyBorder="1">
      <alignment vertical="top"/>
    </xf>
    <xf numFmtId="167" fontId="20" fillId="25" borderId="14" xfId="0" applyNumberFormat="1" applyFont="1" applyFill="1" applyBorder="1" applyAlignment="1">
      <alignment horizontal="center" vertical="top" wrapText="1"/>
    </xf>
    <xf numFmtId="170" fontId="20" fillId="25" borderId="14" xfId="9" applyNumberFormat="1" applyFont="1" applyFill="1" applyBorder="1" applyAlignment="1">
      <alignment horizontal="center" vertical="top" wrapText="1"/>
    </xf>
    <xf numFmtId="170" fontId="20" fillId="25" borderId="14" xfId="0" applyFont="1" applyFill="1" applyBorder="1" applyAlignment="1">
      <alignment horizontal="center" vertical="top" wrapText="1"/>
    </xf>
    <xf numFmtId="171" fontId="16" fillId="14" borderId="14" xfId="7" applyFont="1" applyBorder="1" applyAlignment="1">
      <alignment horizontal="center"/>
    </xf>
    <xf numFmtId="171" fontId="16" fillId="14" borderId="14" xfId="7" applyFont="1" applyBorder="1" applyAlignment="1">
      <alignment horizontal="center" vertical="top"/>
    </xf>
    <xf numFmtId="171" fontId="0" fillId="14" borderId="14" xfId="7" applyFont="1" applyBorder="1" applyAlignment="1">
      <alignment horizontal="center" vertical="top"/>
    </xf>
    <xf numFmtId="49" fontId="14" fillId="0" borderId="0" xfId="0" applyNumberFormat="1" applyFont="1" applyAlignment="1">
      <alignment horizontal="left" vertical="top" wrapText="1"/>
    </xf>
    <xf numFmtId="49" fontId="14" fillId="0" borderId="0" xfId="0" applyNumberFormat="1" applyFont="1" applyAlignment="1">
      <alignment horizontal="left" vertical="top"/>
    </xf>
    <xf numFmtId="0" fontId="21" fillId="0" borderId="0" xfId="27" applyAlignment="1">
      <alignment horizontal="left" vertical="center"/>
    </xf>
    <xf numFmtId="0" fontId="36" fillId="0" borderId="14" xfId="35" applyBorder="1" applyAlignment="1">
      <alignment horizontal="left" vertical="center" wrapText="1"/>
    </xf>
    <xf numFmtId="0" fontId="36" fillId="0" borderId="0" xfId="35" applyAlignment="1">
      <alignment horizontal="left" vertical="top" wrapText="1"/>
    </xf>
    <xf numFmtId="170" fontId="38" fillId="0" borderId="0" xfId="0" applyFont="1" applyAlignment="1">
      <alignment horizontal="center" vertical="center"/>
    </xf>
    <xf numFmtId="0" fontId="2" fillId="0" borderId="18" xfId="32" applyBorder="1" applyAlignment="1">
      <alignment horizontal="left" vertical="center"/>
    </xf>
    <xf numFmtId="0" fontId="2" fillId="0" borderId="21" xfId="32" applyBorder="1" applyAlignment="1">
      <alignment horizontal="left" vertical="center"/>
    </xf>
    <xf numFmtId="0" fontId="2" fillId="0" borderId="24" xfId="32" applyBorder="1" applyAlignment="1">
      <alignment horizontal="left" vertical="center"/>
    </xf>
    <xf numFmtId="0" fontId="2" fillId="0" borderId="20" xfId="32" applyBorder="1" applyAlignment="1">
      <alignment horizontal="left" vertical="center"/>
    </xf>
    <xf numFmtId="0" fontId="2" fillId="0" borderId="23" xfId="32" applyBorder="1" applyAlignment="1">
      <alignment horizontal="left" vertical="center"/>
    </xf>
    <xf numFmtId="0" fontId="39" fillId="0" borderId="0" xfId="32" applyFont="1" applyAlignment="1">
      <alignment horizontal="center" wrapText="1"/>
    </xf>
    <xf numFmtId="0" fontId="40" fillId="0" borderId="0" xfId="32" applyFont="1" applyAlignment="1">
      <alignment horizontal="center" wrapText="1"/>
    </xf>
    <xf numFmtId="0" fontId="39" fillId="0" borderId="11" xfId="32" applyFont="1" applyBorder="1" applyAlignment="1">
      <alignment horizontal="center" wrapText="1"/>
    </xf>
    <xf numFmtId="0" fontId="39" fillId="0" borderId="12" xfId="32" applyFont="1" applyBorder="1" applyAlignment="1">
      <alignment horizontal="center" wrapText="1"/>
    </xf>
    <xf numFmtId="0" fontId="39" fillId="0" borderId="13" xfId="32" applyFont="1" applyBorder="1" applyAlignment="1">
      <alignment horizontal="center" wrapText="1"/>
    </xf>
    <xf numFmtId="0" fontId="32" fillId="0" borderId="0" xfId="32" applyFont="1" applyAlignment="1">
      <alignment horizontal="left" vertical="top" wrapText="1"/>
    </xf>
    <xf numFmtId="0" fontId="30" fillId="0" borderId="11" xfId="33" applyFont="1" applyBorder="1" applyAlignment="1">
      <alignment horizontal="center" vertical="center"/>
    </xf>
    <xf numFmtId="0" fontId="30" fillId="0" borderId="12" xfId="33" applyFont="1" applyBorder="1" applyAlignment="1">
      <alignment horizontal="center" vertical="center"/>
    </xf>
    <xf numFmtId="0" fontId="30" fillId="0" borderId="13" xfId="33" applyFont="1" applyBorder="1" applyAlignment="1">
      <alignment horizontal="center" vertical="center"/>
    </xf>
    <xf numFmtId="0" fontId="32" fillId="0" borderId="0" xfId="35" applyFont="1" applyAlignment="1">
      <alignment horizontal="left"/>
    </xf>
    <xf numFmtId="0" fontId="1" fillId="0" borderId="18" xfId="36" applyBorder="1" applyAlignment="1">
      <alignment horizontal="left" vertical="center"/>
    </xf>
    <xf numFmtId="0" fontId="1" fillId="0" borderId="21" xfId="36" applyBorder="1" applyAlignment="1">
      <alignment horizontal="left" vertical="center"/>
    </xf>
    <xf numFmtId="0" fontId="1" fillId="0" borderId="24" xfId="36" applyBorder="1" applyAlignment="1">
      <alignment horizontal="left" vertical="center"/>
    </xf>
    <xf numFmtId="0" fontId="1" fillId="0" borderId="20" xfId="36" applyBorder="1" applyAlignment="1">
      <alignment horizontal="left" vertical="center"/>
    </xf>
    <xf numFmtId="0" fontId="1" fillId="0" borderId="23" xfId="36" applyBorder="1" applyAlignment="1">
      <alignment horizontal="left" vertical="center"/>
    </xf>
    <xf numFmtId="176" fontId="39" fillId="0" borderId="0" xfId="36" applyNumberFormat="1" applyFont="1" applyAlignment="1">
      <alignment horizontal="center" wrapText="1"/>
    </xf>
    <xf numFmtId="176" fontId="40" fillId="0" borderId="0" xfId="36" applyNumberFormat="1" applyFont="1" applyAlignment="1">
      <alignment horizontal="center" wrapText="1"/>
    </xf>
    <xf numFmtId="176" fontId="39" fillId="0" borderId="11" xfId="36" applyNumberFormat="1" applyFont="1" applyBorder="1" applyAlignment="1">
      <alignment horizontal="center" wrapText="1"/>
    </xf>
    <xf numFmtId="176" fontId="39" fillId="0" borderId="12" xfId="36" applyNumberFormat="1" applyFont="1" applyBorder="1" applyAlignment="1">
      <alignment horizontal="center" wrapText="1"/>
    </xf>
    <xf numFmtId="176" fontId="39" fillId="0" borderId="13" xfId="36" applyNumberFormat="1" applyFont="1" applyBorder="1" applyAlignment="1">
      <alignment horizontal="center" wrapText="1"/>
    </xf>
    <xf numFmtId="0" fontId="32" fillId="0" borderId="0" xfId="36" applyFont="1" applyAlignment="1">
      <alignment horizontal="left" vertical="top" wrapText="1"/>
    </xf>
    <xf numFmtId="0" fontId="39" fillId="0" borderId="0" xfId="36" applyFont="1" applyAlignment="1">
      <alignment horizontal="center" wrapText="1"/>
    </xf>
    <xf numFmtId="0" fontId="40" fillId="0" borderId="0" xfId="36" applyFont="1" applyAlignment="1">
      <alignment horizontal="center" wrapText="1"/>
    </xf>
    <xf numFmtId="0" fontId="39" fillId="0" borderId="11" xfId="36" applyFont="1" applyBorder="1" applyAlignment="1">
      <alignment horizontal="center" wrapText="1"/>
    </xf>
    <xf numFmtId="0" fontId="39" fillId="0" borderId="12" xfId="36" applyFont="1" applyBorder="1" applyAlignment="1">
      <alignment horizontal="center" wrapText="1"/>
    </xf>
    <xf numFmtId="0" fontId="39" fillId="0" borderId="13" xfId="36" applyFont="1" applyBorder="1" applyAlignment="1">
      <alignment horizontal="center" wrapText="1"/>
    </xf>
    <xf numFmtId="172" fontId="30" fillId="0" borderId="11" xfId="33" applyNumberFormat="1" applyFont="1" applyBorder="1" applyAlignment="1">
      <alignment horizontal="center" vertical="center"/>
    </xf>
    <xf numFmtId="172" fontId="30" fillId="0" borderId="12" xfId="33" applyNumberFormat="1" applyFont="1" applyBorder="1" applyAlignment="1">
      <alignment horizontal="center" vertical="center"/>
    </xf>
    <xf numFmtId="172" fontId="30" fillId="0" borderId="13" xfId="33" applyNumberFormat="1" applyFont="1" applyBorder="1" applyAlignment="1">
      <alignment horizontal="center" vertical="center"/>
    </xf>
  </cellXfs>
  <cellStyles count="40">
    <cellStyle name="Blank" xfId="10" xr:uid="{6F8C9B7A-5753-4CC2-9357-1897D8D36160}"/>
    <cellStyle name="Calculation" xfId="7" builtinId="22" customBuiltin="1"/>
    <cellStyle name="Check Cell" xfId="29" builtinId="23" customBuiltin="1"/>
    <cellStyle name="Column Head" xfId="15" xr:uid="{6CB1F8E2-7B7F-4F3C-A767-20F4ED41B679}"/>
    <cellStyle name="Comma" xfId="1" builtinId="3" hidden="1"/>
    <cellStyle name="Comma" xfId="37" builtinId="3"/>
    <cellStyle name="Comma [0]" xfId="24" builtinId="6" hidden="1"/>
    <cellStyle name="Comma 2" xfId="38" xr:uid="{81AF56D7-AC28-47EE-9360-386BCC093FF5}"/>
    <cellStyle name="Currency" xfId="25" builtinId="4" hidden="1"/>
    <cellStyle name="Currency [0]" xfId="26" builtinId="7" hidden="1"/>
    <cellStyle name="End" xfId="19" xr:uid="{9AAE7D78-F2B7-490A-8503-5995A80C9AF3}"/>
    <cellStyle name="Explanatory Text" xfId="9" builtinId="53" customBuiltin="1"/>
    <cellStyle name="From Elsewhere" xfId="14" xr:uid="{AB00C835-CBB4-4794-B0E3-CC9297AEEB25}"/>
    <cellStyle name="Heading 1" xfId="4" builtinId="16" customBuiltin="1"/>
    <cellStyle name="Heading 2" xfId="5" builtinId="17" customBuiltin="1"/>
    <cellStyle name="Heading 3" xfId="6" builtinId="18" customBuiltin="1"/>
    <cellStyle name="Heading 4" xfId="23" builtinId="19" customBuiltin="1"/>
    <cellStyle name="Hyperlink" xfId="27" builtinId="8" customBuiltin="1"/>
    <cellStyle name="Input" xfId="16" builtinId="20" hidden="1" customBuiltin="1"/>
    <cellStyle name="Input (Fixed)" xfId="11" xr:uid="{17AC8B73-D4C8-44A1-9354-B5F01893807E}"/>
    <cellStyle name="Input (User)" xfId="12" xr:uid="{E7C81BFE-494E-456C-9BDC-ECBBFB847F6F}"/>
    <cellStyle name="Linked Cell" xfId="21" builtinId="24" hidden="1"/>
    <cellStyle name="Normal" xfId="0" builtinId="0" customBuiltin="1"/>
    <cellStyle name="Normal 2" xfId="32" xr:uid="{6FAAF1B5-7FD8-4588-83B4-4B9AAC52FB38}"/>
    <cellStyle name="Normal 3" xfId="34" xr:uid="{48AA7667-9238-443F-B102-D00588C2B737}"/>
    <cellStyle name="Normal 4" xfId="36" xr:uid="{6610A565-DD6B-4647-94B7-FEE06C3DE63E}"/>
    <cellStyle name="Normal 68 2 3" xfId="35" xr:uid="{4803D20F-966B-4E36-B9A3-A05DBF94EEF6}"/>
    <cellStyle name="Normal_risk table" xfId="33" xr:uid="{90AB4C1A-6F5B-4A43-9196-234EEE8D422B}"/>
    <cellStyle name="Note" xfId="22" builtinId="10" hidden="1"/>
    <cellStyle name="Output" xfId="30" builtinId="21" customBuiltin="1"/>
    <cellStyle name="Percent" xfId="2" builtinId="5" hidden="1" customBuiltin="1"/>
    <cellStyle name="Percent" xfId="28" xr:uid="{2D56A3A0-C6B9-4A13-85CE-E3DE260AE0B6}"/>
    <cellStyle name="Percent 2" xfId="39" xr:uid="{CD46CEE9-8615-4393-9CB6-886315A46300}"/>
    <cellStyle name="Tab Subtitle" xfId="18" xr:uid="{CFC5BC38-AC6C-40D9-8C3C-B0BA5273E17F}"/>
    <cellStyle name="Tab Title" xfId="17" xr:uid="{2D2FE35B-C679-4749-AE8D-D16576D9FDA1}"/>
    <cellStyle name="Title" xfId="3" builtinId="15"/>
    <cellStyle name="Total" xfId="20" builtinId="25" customBuiltin="1"/>
    <cellStyle name="Unique Formula" xfId="13" xr:uid="{E9700484-7120-453C-99DA-346BFE94F54A}"/>
    <cellStyle name="Used elsewhere" xfId="31" xr:uid="{3D199E84-775D-4810-8150-C7F3E32D8183}"/>
    <cellStyle name="Warning Text" xfId="8" builtinId="11" customBuiltin="1"/>
  </cellStyles>
  <dxfs count="4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00B050"/>
      </font>
    </dxf>
    <dxf>
      <font>
        <color rgb="FFFF0000"/>
      </font>
    </dxf>
    <dxf>
      <fill>
        <patternFill>
          <bgColor theme="9"/>
        </patternFill>
      </fill>
    </dxf>
    <dxf>
      <fill>
        <patternFill>
          <bgColor rgb="FFFF0000"/>
        </patternFill>
      </fill>
    </dxf>
  </dxfs>
  <tableStyles count="0" defaultTableStyle="TableStyleMedium2" defaultPivotStyle="PivotStyleLight16"/>
  <colors>
    <mruColors>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303646</xdr:colOff>
      <xdr:row>0</xdr:row>
      <xdr:rowOff>705764</xdr:rowOff>
    </xdr:to>
    <xdr:pic>
      <xdr:nvPicPr>
        <xdr:cNvPr id="2" name="Picture 1" descr="Ofgem logo.">
          <a:extLst>
            <a:ext uri="{FF2B5EF4-FFF2-40B4-BE49-F238E27FC236}">
              <a16:creationId xmlns:a16="http://schemas.microsoft.com/office/drawing/2014/main" id="{B8FD84E0-86F4-45AA-87DC-B3BFBC472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78596" cy="713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epalondon.sharepoint.com/projectslive/4090/Shared%20Documents/Task%20Orders/TO_21_RIIO_ED1%20close%20out/Data&amp;Documents/Received%20from%20Ofgem/DNOs%20Initial%20Submissions/NGED/EMID_CV_DNO_2023.xlsx" TargetMode="External"/><Relationship Id="rId1" Type="http://schemas.openxmlformats.org/officeDocument/2006/relationships/externalLinkPath" Target="https://cepalondon.sharepoint.com/projectslive/4090/Shared%20Documents/Task%20Orders/TO_21_RIIO_ED1%20close%20out/Data&amp;Documents/Received%20from%20Ofgem/DNOs%20Initial%20Submissions/NGED/EMID_CV_DNO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9d -  Legacy Adjustments"/>
      <sheetName val="M9m - Scheme Metrics "/>
      <sheetName val="M10 - Shetland (SSEH)"/>
      <sheetName val="M11a - Subsea Cable (Proactive)"/>
      <sheetName val="M11b - Subsea Cable (Reactive)"/>
      <sheetName val="M12 - Moorside (ENWL)"/>
      <sheetName val="M13 - Uncertainty Mech Info"/>
      <sheetName val="M14 - Drivers"/>
      <sheetName val="M15 - MEAV"/>
      <sheetName val="M16 - Forecasts C1"/>
      <sheetName val="M17 - Forecasts TOTEX"/>
      <sheetName val="M18 - FTE"/>
      <sheetName val="M19 - DSO"/>
      <sheetName val="M20 - Green Recovery"/>
      <sheetName val="M21 - D&amp;D"/>
    </sheetNames>
    <sheetDataSet>
      <sheetData sheetId="0">
        <row r="12">
          <cell r="D12" t="str">
            <v>EMID</v>
          </cell>
        </row>
      </sheetData>
      <sheetData sheetId="1" refreshError="1"/>
      <sheetData sheetId="2" refreshError="1"/>
      <sheetData sheetId="3" refreshError="1"/>
      <sheetData sheetId="4">
        <row r="9">
          <cell r="K9">
            <v>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persons/person.xml><?xml version="1.0" encoding="utf-8"?>
<personList xmlns="http://schemas.microsoft.com/office/spreadsheetml/2018/threadedcomments" xmlns:x="http://schemas.openxmlformats.org/spreadsheetml/2006/main">
  <person displayName="Tommaso Marossi" id="{B2F40E1F-42DB-42D1-800A-ECE1DA2D1445}" userId="S::tommaso.marossi@cepa.co.uk::fb64663d-ef31-4830-bd0b-83fd2d53b69e" providerId="AD"/>
</personList>
</file>

<file path=xl/theme/theme1.xml><?xml version="1.0" encoding="utf-8"?>
<a:theme xmlns:a="http://schemas.openxmlformats.org/drawingml/2006/main" name="Excel">
  <a:themeElements>
    <a:clrScheme name="CEPA_Excel">
      <a:dk1>
        <a:sysClr val="windowText" lastClr="000000"/>
      </a:dk1>
      <a:lt1>
        <a:srgbClr val="FFFFFF"/>
      </a:lt1>
      <a:dk2>
        <a:srgbClr val="002776"/>
      </a:dk2>
      <a:lt2>
        <a:srgbClr val="5A85D7"/>
      </a:lt2>
      <a:accent1>
        <a:srgbClr val="F7403A"/>
      </a:accent1>
      <a:accent2>
        <a:srgbClr val="FFA02F"/>
      </a:accent2>
      <a:accent3>
        <a:srgbClr val="F3CF45"/>
      </a:accent3>
      <a:accent4>
        <a:srgbClr val="BED600"/>
      </a:accent4>
      <a:accent5>
        <a:srgbClr val="7765A0"/>
      </a:accent5>
      <a:accent6>
        <a:srgbClr val="009AA6"/>
      </a:accent6>
      <a:hlink>
        <a:srgbClr val="4186CD"/>
      </a:hlink>
      <a:folHlink>
        <a:srgbClr val="4186CD"/>
      </a:folHlink>
    </a:clrScheme>
    <a:fontScheme name="2019">
      <a:majorFont>
        <a:latin typeface="Rockwell Nova"/>
        <a:ea typeface=""/>
        <a:cs typeface=""/>
      </a:majorFont>
      <a:minorFont>
        <a:latin typeface="Arial Nov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CEPA2019" id="{536A63FB-1EAD-4361-AEB6-D84A87527CD7}" vid="{5282DCE9-F17A-4B02-84C5-58F6967263E3}"/>
    </a:ext>
  </a:extLst>
</a:theme>
</file>

<file path=xl/threadedComments/threadedComment1.xml><?xml version="1.0" encoding="utf-8"?>
<ThreadedComments xmlns="http://schemas.microsoft.com/office/spreadsheetml/2018/threadedcomments" xmlns:x="http://schemas.openxmlformats.org/spreadsheetml/2006/main">
  <threadedComment ref="L31" dT="2024-02-27T09:55:50.41" personId="{B2F40E1F-42DB-42D1-800A-ECE1DA2D1445}" id="{E58E22E9-E070-494F-98F2-5C97050382D5}">
    <text>Manually overwritten to reflect NPGN reinstatement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file:///C:\Users\AlcornS\AppData\Local\Microsoft\Windows\INetCache\mungalla\AppData\Local\Microsoft\Windows\INetCache\Data&amp;Documents\Received%20from%20Ofgem\DNOs%20Submissions\NPG\NPg%20ED1%20Street%20Works%20Close%20Out%20-%20Notice%20Supporting%20File%20-%20September%202023.xlsx" TargetMode="External"/><Relationship Id="rId7" Type="http://schemas.openxmlformats.org/officeDocument/2006/relationships/printerSettings" Target="../printerSettings/printerSettings7.bin"/><Relationship Id="rId2" Type="http://schemas.openxmlformats.org/officeDocument/2006/relationships/hyperlink" Target="file:///C:\Users\AlcornS\AppData\Local\Microsoft\Windows\INetCache\mungalla\AppData\Local\Microsoft\Windows\INetCache\Data&amp;Documents\Received%20from%20Ofgem\DNOs%20Submissions\SPEN\SPM%20Specified%20Street%20Works%20Costs%20ED1%20Closeout%20September%202023%20Final.pdf" TargetMode="External"/><Relationship Id="rId1" Type="http://schemas.openxmlformats.org/officeDocument/2006/relationships/hyperlink" Target="file:///C:\Users\AlcornS\AppData\Local\Microsoft\Windows\INetCache\mungalla\AppData\Local\Microsoft\Windows\INetCache\Data&amp;Documents\Received%20from%20Ofgem\DNOs%20Submissions\UKPN\Appendix%201%20-%20Ofgem%20submission%20Streetworks%20ED1%20close%20out%20-%20Final%20version.xlsx" TargetMode="External"/><Relationship Id="rId6" Type="http://schemas.openxmlformats.org/officeDocument/2006/relationships/hyperlink" Target="file:///C:\Users\AlcornS\AppData\Local\Microsoft\Windows\INetCache\mungalla\AppData\Local\Microsoft\Windows\INetCache\Data&amp;Documents\Received%20from%20Ofgem\DNOs%20Submissions\NPG\NPg%20ED1%20Street%20Works%20Close%20Out%20-%20Notice%20Supporting%20File%20-%20September%202023.xlsx" TargetMode="External"/><Relationship Id="rId5" Type="http://schemas.openxmlformats.org/officeDocument/2006/relationships/hyperlink" Target="file:///C:\Users\AlcornS\AppData\Local\Microsoft\Windows\INetCache\mungalla\AppData\Local\Microsoft\Windows\INetCache\Data&amp;Documents\Received%20from%20Ofgem\DNOs%20Submissions\SPEN\SPM%20Specified%20Street%20Works%20Costs%20ED1%20Closeout%20September%202023%20Final.pdf" TargetMode="External"/><Relationship Id="rId4" Type="http://schemas.openxmlformats.org/officeDocument/2006/relationships/hyperlink" Target="file:///C:\Users\AlcornS\AppData\Local\Microsoft\Windows\INetCache\mungalla\AppData\Local\Microsoft\Windows\INetCache\Data&amp;Documents\Received%20from%20Ofgem\DNOs%20Submissions\UKPN\Appendix%201%20-%20Ofgem%20submission%20Streetworks%20ED1%20close%20out%20-%20Final%20version.xls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 Id="rId4" Type="http://schemas.microsoft.com/office/2017/10/relationships/threadedComment" Target="../threadedComments/threadedComment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6.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11D5-C913-4A09-A2BF-849D2E5C6928}">
  <sheetPr codeName="Sheet4">
    <tabColor theme="0" tint="-0.14999847407452621"/>
  </sheetPr>
  <dimension ref="B1:K26"/>
  <sheetViews>
    <sheetView showGridLines="0" tabSelected="1" zoomScale="90" zoomScaleNormal="90" workbookViewId="0">
      <selection activeCell="B3" sqref="B3"/>
    </sheetView>
  </sheetViews>
  <sheetFormatPr defaultColWidth="0" defaultRowHeight="13" zeroHeight="1" x14ac:dyDescent="0.3"/>
  <cols>
    <col min="1" max="1" width="3.453125" customWidth="1"/>
    <col min="2" max="2" width="14.1796875" customWidth="1"/>
    <col min="3" max="3" width="2.1796875" customWidth="1"/>
    <col min="4" max="4" width="13" customWidth="1"/>
    <col min="5" max="5" width="37.1796875" customWidth="1"/>
    <col min="6" max="6" width="4.1796875" customWidth="1"/>
    <col min="7" max="7" width="7" hidden="1" customWidth="1"/>
    <col min="8" max="8" width="13" hidden="1" customWidth="1"/>
    <col min="9" max="9" width="9.81640625" hidden="1" customWidth="1"/>
    <col min="10" max="10" width="64.453125" hidden="1" customWidth="1"/>
    <col min="11" max="11" width="8" hidden="1" customWidth="1"/>
  </cols>
  <sheetData>
    <row r="1" spans="2:10" x14ac:dyDescent="0.3"/>
    <row r="2" spans="2:10" ht="23.5" x14ac:dyDescent="0.55000000000000004">
      <c r="B2" s="37" t="s">
        <v>0</v>
      </c>
      <c r="G2" s="639"/>
      <c r="H2" s="640"/>
      <c r="I2" s="640"/>
      <c r="J2" s="640"/>
    </row>
    <row r="3" spans="2:10" ht="15.5" x14ac:dyDescent="0.3">
      <c r="B3" s="38" t="s">
        <v>1</v>
      </c>
      <c r="G3" s="640"/>
      <c r="H3" s="640"/>
      <c r="I3" s="640"/>
      <c r="J3" s="640"/>
    </row>
    <row r="4" spans="2:10" x14ac:dyDescent="0.3">
      <c r="B4" s="33" t="s">
        <v>224</v>
      </c>
      <c r="C4" s="4"/>
      <c r="D4" t="s">
        <v>225</v>
      </c>
      <c r="E4" t="s">
        <v>2</v>
      </c>
      <c r="G4" s="640"/>
      <c r="H4" s="640"/>
      <c r="I4" s="640"/>
      <c r="J4" s="640"/>
    </row>
    <row r="5" spans="2:10" x14ac:dyDescent="0.3">
      <c r="G5" s="640"/>
      <c r="H5" s="640"/>
      <c r="I5" s="640"/>
      <c r="J5" s="640"/>
    </row>
    <row r="6" spans="2:10" x14ac:dyDescent="0.3">
      <c r="B6" s="3" t="s">
        <v>3</v>
      </c>
      <c r="C6" s="3"/>
      <c r="D6" s="3"/>
      <c r="E6" s="3"/>
    </row>
    <row r="7" spans="2:10" x14ac:dyDescent="0.3"/>
    <row r="8" spans="2:10" x14ac:dyDescent="0.3">
      <c r="B8" s="48" t="s">
        <v>4</v>
      </c>
      <c r="C8" s="15"/>
      <c r="D8" s="15"/>
      <c r="E8" s="15"/>
    </row>
    <row r="9" spans="2:10" x14ac:dyDescent="0.3">
      <c r="B9" s="5"/>
      <c r="D9" s="6" t="s">
        <v>5</v>
      </c>
    </row>
    <row r="10" spans="2:10" x14ac:dyDescent="0.3">
      <c r="B10" s="7" t="s">
        <v>6</v>
      </c>
      <c r="D10" s="6" t="s">
        <v>7</v>
      </c>
    </row>
    <row r="11" spans="2:10" x14ac:dyDescent="0.3">
      <c r="B11" s="36" t="s">
        <v>6</v>
      </c>
      <c r="D11" s="6" t="s">
        <v>8</v>
      </c>
    </row>
    <row r="12" spans="2:10" s="15" customFormat="1" x14ac:dyDescent="0.3">
      <c r="B12" s="8" t="s">
        <v>6</v>
      </c>
      <c r="C12"/>
      <c r="D12" s="6" t="s">
        <v>9</v>
      </c>
      <c r="E12"/>
      <c r="G12"/>
      <c r="H12"/>
      <c r="I12"/>
      <c r="J12"/>
    </row>
    <row r="13" spans="2:10" s="15" customFormat="1" x14ac:dyDescent="0.3">
      <c r="B13" s="9" t="s">
        <v>6</v>
      </c>
      <c r="C13"/>
      <c r="D13" s="6" t="s">
        <v>10</v>
      </c>
      <c r="E13"/>
      <c r="G13"/>
      <c r="H13"/>
      <c r="I13"/>
      <c r="J13"/>
    </row>
    <row r="14" spans="2:10" s="15" customFormat="1" x14ac:dyDescent="0.3">
      <c r="B14" s="43" t="s">
        <v>6</v>
      </c>
      <c r="C14"/>
      <c r="D14" s="6" t="s">
        <v>11</v>
      </c>
      <c r="E14"/>
      <c r="G14"/>
      <c r="H14"/>
      <c r="I14"/>
      <c r="J14"/>
    </row>
    <row r="15" spans="2:10" s="15" customFormat="1" x14ac:dyDescent="0.3">
      <c r="B15" s="44" t="s">
        <v>6</v>
      </c>
      <c r="C15"/>
      <c r="D15" s="6" t="s">
        <v>12</v>
      </c>
      <c r="E15"/>
      <c r="G15"/>
      <c r="H15"/>
      <c r="I15"/>
      <c r="J15"/>
    </row>
    <row r="16" spans="2:10" s="15" customFormat="1" x14ac:dyDescent="0.3">
      <c r="B16" s="46" t="s">
        <v>6</v>
      </c>
      <c r="C16"/>
      <c r="D16" s="6" t="s">
        <v>13</v>
      </c>
      <c r="E16"/>
      <c r="G16"/>
      <c r="H16"/>
      <c r="I16"/>
      <c r="J16"/>
    </row>
    <row r="17" spans="2:10" s="15" customFormat="1" x14ac:dyDescent="0.3">
      <c r="B17" s="45" t="s">
        <v>6</v>
      </c>
      <c r="C17"/>
      <c r="D17" s="6" t="s">
        <v>14</v>
      </c>
      <c r="E17"/>
      <c r="G17"/>
      <c r="H17"/>
      <c r="I17"/>
      <c r="J17"/>
    </row>
    <row r="18" spans="2:10" x14ac:dyDescent="0.3"/>
    <row r="19" spans="2:10" x14ac:dyDescent="0.3">
      <c r="B19" s="48" t="s">
        <v>15</v>
      </c>
      <c r="C19" s="15"/>
      <c r="D19" s="6"/>
      <c r="G19" s="3"/>
      <c r="H19" s="3"/>
      <c r="I19" s="3"/>
      <c r="J19" s="3"/>
    </row>
    <row r="20" spans="2:10" x14ac:dyDescent="0.3">
      <c r="B20" s="2" t="s">
        <v>16</v>
      </c>
      <c r="D20" s="6" t="s">
        <v>17</v>
      </c>
    </row>
    <row r="21" spans="2:10" x14ac:dyDescent="0.3">
      <c r="B21" s="39" t="s">
        <v>16</v>
      </c>
      <c r="C21" s="15"/>
      <c r="D21" s="6" t="s">
        <v>18</v>
      </c>
    </row>
    <row r="22" spans="2:10" x14ac:dyDescent="0.3">
      <c r="B22" s="11" t="s">
        <v>16</v>
      </c>
      <c r="D22" s="6" t="s">
        <v>19</v>
      </c>
    </row>
    <row r="23" spans="2:10" x14ac:dyDescent="0.3">
      <c r="B23" s="34" t="s">
        <v>16</v>
      </c>
      <c r="D23" s="6" t="s">
        <v>20</v>
      </c>
    </row>
    <row r="24" spans="2:10" x14ac:dyDescent="0.3"/>
    <row r="25" spans="2:10" s="15" customFormat="1" hidden="1" x14ac:dyDescent="0.3">
      <c r="B25"/>
      <c r="C25"/>
      <c r="D25"/>
      <c r="E25"/>
      <c r="G25"/>
      <c r="H25"/>
      <c r="I25"/>
      <c r="J25"/>
    </row>
    <row r="26" spans="2:10" s="15" customFormat="1" hidden="1" x14ac:dyDescent="0.3">
      <c r="B26"/>
      <c r="C26"/>
      <c r="D26"/>
      <c r="E26"/>
      <c r="G26"/>
      <c r="H26"/>
      <c r="I26"/>
      <c r="J26"/>
    </row>
  </sheetData>
  <mergeCells count="1">
    <mergeCell ref="G2:J5"/>
  </mergeCells>
  <phoneticPr fontId="8" type="noConversion"/>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E2FAD-3E09-439D-B2A3-D77AAE1627D2}">
  <sheetPr>
    <tabColor theme="2" tint="0.59999389629810485"/>
    <pageSetUpPr autoPageBreaks="0"/>
  </sheetPr>
  <dimension ref="A1:Z60"/>
  <sheetViews>
    <sheetView showGridLines="0" zoomScale="90" zoomScaleNormal="90" workbookViewId="0">
      <pane xSplit="11" ySplit="6" topLeftCell="L7" activePane="bottomRight" state="frozen"/>
      <selection pane="topRight" activeCell="H21" sqref="H21"/>
      <selection pane="bottomLeft" activeCell="H21" sqref="H21"/>
      <selection pane="bottomRight" activeCell="L7" sqref="L7"/>
    </sheetView>
  </sheetViews>
  <sheetFormatPr defaultColWidth="0" defaultRowHeight="13" x14ac:dyDescent="0.3"/>
  <cols>
    <col min="1" max="2" width="2.1796875" style="15" customWidth="1"/>
    <col min="3" max="3" width="2.1796875" style="41" customWidth="1"/>
    <col min="4" max="5" width="2.1796875" style="31" customWidth="1"/>
    <col min="6" max="6" width="17.1796875" style="15" customWidth="1"/>
    <col min="7" max="7" width="2.453125" style="15" customWidth="1"/>
    <col min="8" max="8" width="10.81640625" style="53" customWidth="1"/>
    <col min="9" max="9" width="2.453125" style="15" customWidth="1"/>
    <col min="10" max="10" width="8.453125" style="15" bestFit="1" customWidth="1"/>
    <col min="11" max="11" width="13.453125" style="15" bestFit="1" customWidth="1"/>
    <col min="12" max="13" width="2.1796875" style="15" customWidth="1"/>
    <col min="14" max="14" width="2.1796875" style="6" customWidth="1"/>
    <col min="15" max="15" width="2.1796875" style="15" customWidth="1"/>
    <col min="16" max="16" width="8.81640625" style="15" bestFit="1" customWidth="1"/>
    <col min="17" max="23" width="11.453125" style="15" customWidth="1"/>
    <col min="24" max="24" width="2.453125" style="15" customWidth="1"/>
    <col min="25" max="25" width="101.453125" style="15" bestFit="1" customWidth="1"/>
    <col min="26" max="26" width="2.453125" style="15" customWidth="1"/>
    <col min="27" max="16384" width="8.81640625" style="15" hidden="1"/>
  </cols>
  <sheetData>
    <row r="1" spans="1:25" s="21" customFormat="1" ht="17.5" x14ac:dyDescent="0.35">
      <c r="A1" s="19" t="str" cm="1">
        <f t="array" aca="1" ref="A1" ca="1">RIGHT(CELL("filename",A$2),LEN(CELL("filename",A$2))-FIND("]",CELL("filename",A$2)))</f>
        <v>Submissions</v>
      </c>
      <c r="B1" s="19"/>
      <c r="C1" s="19"/>
      <c r="D1" s="19"/>
      <c r="E1" s="19"/>
      <c r="F1" s="19"/>
      <c r="G1" s="19"/>
      <c r="H1" s="49"/>
      <c r="I1" s="19"/>
      <c r="J1" s="19"/>
      <c r="K1" s="20"/>
      <c r="L1" s="19"/>
      <c r="M1" s="19"/>
      <c r="N1" s="19"/>
      <c r="O1" s="19"/>
      <c r="P1" s="19"/>
      <c r="Q1" s="19"/>
      <c r="R1" s="19"/>
      <c r="S1" s="19"/>
      <c r="T1" s="19"/>
      <c r="U1" s="19"/>
      <c r="V1" s="19"/>
      <c r="W1" s="19"/>
      <c r="X1" s="19"/>
      <c r="Y1" s="19"/>
    </row>
    <row r="2" spans="1:25" s="1" customFormat="1" x14ac:dyDescent="0.3">
      <c r="A2" s="22" t="str">
        <f>"["&amp;_xlfn.SINGLE(_ModelStatus)&amp;"] "&amp;_xlfn.SINGLE(_ModelName)&amp;" - "&amp;_xlfn.SINGLE(_OrganisationName)&amp;" - "&amp;_xlfn.SINGLE(_ModelVersion)&amp;" ("&amp;TEXT(_xlfn.SINGLE(_ModelDate),"dd/mm/yyyy")&amp;")"</f>
        <v>[Final] ED1CloseOut_StreetWorks Costs - Ofgem - Version 2 (02/10/2024)</v>
      </c>
      <c r="B2" s="22"/>
      <c r="C2" s="22"/>
      <c r="D2" s="22"/>
      <c r="E2" s="22"/>
      <c r="F2" s="22"/>
      <c r="G2" s="22"/>
      <c r="H2" s="50"/>
      <c r="I2" s="22"/>
      <c r="J2" s="22"/>
      <c r="K2" s="22"/>
      <c r="L2" s="22"/>
      <c r="M2" s="22"/>
      <c r="N2" s="22"/>
      <c r="O2" s="22"/>
      <c r="P2" s="22"/>
      <c r="Q2" s="22"/>
      <c r="R2" s="22"/>
      <c r="S2" s="22"/>
      <c r="T2" s="22"/>
      <c r="U2" s="22"/>
      <c r="V2" s="22"/>
      <c r="W2" s="22"/>
      <c r="X2" s="22"/>
      <c r="Y2" s="22"/>
    </row>
    <row r="3" spans="1:25" customFormat="1" x14ac:dyDescent="0.3">
      <c r="A3" s="40" t="s">
        <v>22</v>
      </c>
      <c r="C3" s="3"/>
      <c r="D3" s="42"/>
      <c r="E3" s="42"/>
      <c r="H3" s="51"/>
    </row>
    <row r="4" spans="1:25" ht="13.5" customHeight="1" x14ac:dyDescent="0.3">
      <c r="D4" s="41"/>
      <c r="E4" s="41"/>
      <c r="F4" s="41"/>
      <c r="G4" s="41"/>
      <c r="H4" s="52"/>
      <c r="I4" s="41"/>
      <c r="J4" s="41"/>
      <c r="K4" s="41"/>
      <c r="L4" s="41"/>
      <c r="M4" s="41"/>
    </row>
    <row r="5" spans="1:25" customFormat="1" x14ac:dyDescent="0.3">
      <c r="B5" s="29"/>
      <c r="C5" s="29"/>
      <c r="D5" s="29"/>
      <c r="E5" s="29"/>
      <c r="F5" s="29" t="s">
        <v>34</v>
      </c>
      <c r="G5" s="29"/>
      <c r="H5" s="29" t="s">
        <v>35</v>
      </c>
      <c r="I5" s="30"/>
      <c r="J5" s="30"/>
      <c r="K5" s="29" t="s">
        <v>36</v>
      </c>
      <c r="L5" s="29"/>
      <c r="M5" s="29"/>
      <c r="N5" s="29"/>
      <c r="O5" s="29"/>
      <c r="P5" s="461">
        <v>2016</v>
      </c>
      <c r="Q5" s="461">
        <f>P5+1</f>
        <v>2017</v>
      </c>
      <c r="R5" s="461">
        <f t="shared" ref="R5:W5" si="0">Q5+1</f>
        <v>2018</v>
      </c>
      <c r="S5" s="461">
        <f t="shared" si="0"/>
        <v>2019</v>
      </c>
      <c r="T5" s="461">
        <f t="shared" si="0"/>
        <v>2020</v>
      </c>
      <c r="U5" s="461">
        <f t="shared" si="0"/>
        <v>2021</v>
      </c>
      <c r="V5" s="461">
        <f t="shared" si="0"/>
        <v>2022</v>
      </c>
      <c r="W5" s="461">
        <f t="shared" si="0"/>
        <v>2023</v>
      </c>
      <c r="X5" s="461"/>
      <c r="Y5" s="461" t="s">
        <v>92</v>
      </c>
    </row>
    <row r="6" spans="1:25" s="16" customFormat="1" ht="13.4" customHeight="1" x14ac:dyDescent="0.3">
      <c r="C6" s="41"/>
      <c r="D6" s="31"/>
      <c r="E6" s="31"/>
      <c r="F6"/>
      <c r="H6" s="18"/>
      <c r="I6" s="17"/>
      <c r="J6" s="17"/>
      <c r="K6" s="17"/>
      <c r="L6" s="17"/>
      <c r="M6" s="17"/>
      <c r="N6" s="14"/>
      <c r="O6" s="14"/>
      <c r="P6" s="14"/>
      <c r="Q6" s="14"/>
      <c r="R6" s="14"/>
      <c r="S6" s="14"/>
      <c r="T6" s="14"/>
      <c r="U6" s="14"/>
      <c r="V6" s="14"/>
      <c r="W6" s="14"/>
      <c r="X6" s="14"/>
      <c r="Y6" s="14"/>
    </row>
    <row r="7" spans="1:25" customFormat="1" x14ac:dyDescent="0.3">
      <c r="A7" s="15"/>
      <c r="B7" s="23" t="s">
        <v>63</v>
      </c>
      <c r="C7" s="23"/>
      <c r="D7" s="23"/>
      <c r="E7" s="23"/>
      <c r="F7" s="23"/>
      <c r="G7" s="23"/>
      <c r="H7" s="49"/>
      <c r="I7" s="23"/>
      <c r="J7" s="23"/>
      <c r="K7" s="23"/>
      <c r="L7" s="23"/>
      <c r="M7" s="23"/>
      <c r="N7" s="23"/>
      <c r="O7" s="23"/>
      <c r="P7" s="23"/>
      <c r="Q7" s="23"/>
      <c r="R7" s="23"/>
      <c r="S7" s="23"/>
      <c r="T7" s="23"/>
      <c r="U7" s="23"/>
      <c r="V7" s="23"/>
      <c r="W7" s="23"/>
      <c r="X7" s="23"/>
      <c r="Y7" s="23"/>
    </row>
    <row r="9" spans="1:25" x14ac:dyDescent="0.3">
      <c r="D9" s="15"/>
      <c r="E9" s="31" t="s">
        <v>93</v>
      </c>
      <c r="F9" s="31"/>
      <c r="G9" s="31"/>
      <c r="H9" s="55" t="s">
        <v>59</v>
      </c>
      <c r="I9" s="31"/>
      <c r="J9" s="31" t="s">
        <v>94</v>
      </c>
      <c r="K9" s="31"/>
      <c r="L9" s="31"/>
      <c r="M9" s="31"/>
      <c r="N9" s="31"/>
      <c r="O9" s="31"/>
      <c r="P9" s="31"/>
      <c r="Q9" s="31"/>
      <c r="R9" s="31"/>
      <c r="S9" s="31"/>
      <c r="T9" s="31"/>
      <c r="U9" s="31"/>
      <c r="V9" s="31"/>
      <c r="W9" s="31"/>
      <c r="X9" s="31"/>
      <c r="Y9" s="31"/>
    </row>
    <row r="10" spans="1:25" x14ac:dyDescent="0.3">
      <c r="F10" s="15" t="s">
        <v>64</v>
      </c>
      <c r="H10" s="579"/>
      <c r="J10" s="475"/>
      <c r="K10" s="476" t="s">
        <v>68</v>
      </c>
      <c r="P10" s="572"/>
      <c r="Q10" s="572"/>
      <c r="R10" s="572"/>
      <c r="S10" s="572"/>
      <c r="T10" s="572"/>
      <c r="U10" s="572"/>
      <c r="V10" s="572"/>
      <c r="W10" s="572"/>
      <c r="X10" s="480"/>
      <c r="Y10" s="573"/>
    </row>
    <row r="11" spans="1:25" x14ac:dyDescent="0.3">
      <c r="F11" s="15" t="s">
        <v>29</v>
      </c>
      <c r="H11" s="578">
        <v>12.278308493877798</v>
      </c>
      <c r="J11" s="475"/>
      <c r="K11" s="476" t="s">
        <v>68</v>
      </c>
      <c r="P11" s="574">
        <v>0.59385218960942188</v>
      </c>
      <c r="Q11" s="574">
        <v>0.86132707826277133</v>
      </c>
      <c r="R11" s="574">
        <v>1.1554528944498119</v>
      </c>
      <c r="S11" s="574">
        <v>1.6764978399998023</v>
      </c>
      <c r="T11" s="574">
        <v>1.7666861237551192</v>
      </c>
      <c r="U11" s="574">
        <v>1.9571050697567096</v>
      </c>
      <c r="V11" s="574">
        <v>2.1369795255759287</v>
      </c>
      <c r="W11" s="574">
        <v>2.130407772468236</v>
      </c>
      <c r="X11" s="480"/>
      <c r="Y11" s="576" t="s">
        <v>95</v>
      </c>
    </row>
    <row r="12" spans="1:25" x14ac:dyDescent="0.3">
      <c r="F12" s="15" t="s">
        <v>30</v>
      </c>
      <c r="H12" s="578">
        <v>7.3712989350250488</v>
      </c>
      <c r="J12" s="475"/>
      <c r="K12" s="476" t="s">
        <v>68</v>
      </c>
      <c r="P12" s="574">
        <v>0.12224664586106149</v>
      </c>
      <c r="Q12" s="574">
        <v>0.29509142950347855</v>
      </c>
      <c r="R12" s="574">
        <v>0.34221335934565711</v>
      </c>
      <c r="S12" s="574">
        <v>0.42216614194673052</v>
      </c>
      <c r="T12" s="574">
        <v>0.87754938197893118</v>
      </c>
      <c r="U12" s="574">
        <v>1.4729465528946539</v>
      </c>
      <c r="V12" s="574">
        <v>1.8808216177581007</v>
      </c>
      <c r="W12" s="574">
        <v>1.9582638057364354</v>
      </c>
      <c r="X12" s="480"/>
      <c r="Y12" s="576" t="s">
        <v>95</v>
      </c>
    </row>
    <row r="13" spans="1:25" x14ac:dyDescent="0.3">
      <c r="F13" s="15" t="s">
        <v>96</v>
      </c>
      <c r="H13" s="578">
        <v>3.5283653991827562</v>
      </c>
      <c r="J13" s="475"/>
      <c r="K13" s="476" t="s">
        <v>68</v>
      </c>
      <c r="P13" s="574">
        <v>0</v>
      </c>
      <c r="Q13" s="574">
        <v>0</v>
      </c>
      <c r="R13" s="574">
        <v>0</v>
      </c>
      <c r="S13" s="574">
        <v>0</v>
      </c>
      <c r="T13" s="574">
        <v>0.12198308400024772</v>
      </c>
      <c r="U13" s="574">
        <v>0.6472811997954353</v>
      </c>
      <c r="V13" s="574">
        <v>1.45768026315935</v>
      </c>
      <c r="W13" s="574">
        <v>1.3014208522277233</v>
      </c>
      <c r="X13" s="480"/>
      <c r="Y13" s="576" t="s">
        <v>95</v>
      </c>
    </row>
    <row r="14" spans="1:25" x14ac:dyDescent="0.3">
      <c r="F14" s="15" t="s">
        <v>65</v>
      </c>
      <c r="H14" s="580"/>
      <c r="J14" s="475"/>
      <c r="K14" s="476" t="s">
        <v>68</v>
      </c>
      <c r="P14" s="572"/>
      <c r="Q14" s="572"/>
      <c r="R14" s="572"/>
      <c r="S14" s="572"/>
      <c r="T14" s="572"/>
      <c r="U14" s="572"/>
      <c r="V14" s="572"/>
      <c r="W14" s="572"/>
      <c r="X14" s="480"/>
      <c r="Y14" s="573"/>
    </row>
    <row r="15" spans="1:25" x14ac:dyDescent="0.3">
      <c r="F15" s="15" t="s">
        <v>66</v>
      </c>
      <c r="H15" s="578">
        <v>10.58</v>
      </c>
      <c r="J15" s="475"/>
      <c r="K15" s="476" t="s">
        <v>68</v>
      </c>
      <c r="P15" s="572"/>
      <c r="Q15" s="572"/>
      <c r="R15" s="572"/>
      <c r="S15" s="572"/>
      <c r="T15" s="572"/>
      <c r="U15" s="572"/>
      <c r="V15" s="572"/>
      <c r="W15" s="572"/>
      <c r="X15" s="480"/>
      <c r="Y15" s="571" t="s">
        <v>223</v>
      </c>
    </row>
    <row r="16" spans="1:25" x14ac:dyDescent="0.3">
      <c r="F16" s="15" t="s">
        <v>32</v>
      </c>
      <c r="H16" s="578">
        <v>8.5266980568186383</v>
      </c>
      <c r="J16" s="475"/>
      <c r="K16" s="476" t="s">
        <v>68</v>
      </c>
      <c r="P16" s="574">
        <v>0.2216655149804076</v>
      </c>
      <c r="Q16" s="574">
        <v>0.33557697282221211</v>
      </c>
      <c r="R16" s="574">
        <v>0.19413333978480848</v>
      </c>
      <c r="S16" s="574">
        <v>0.43361280563258386</v>
      </c>
      <c r="T16" s="574">
        <v>1.0806171806153404</v>
      </c>
      <c r="U16" s="574">
        <v>2.7378329380557864</v>
      </c>
      <c r="V16" s="574">
        <v>2.0268022002711512</v>
      </c>
      <c r="W16" s="574">
        <v>1.4964571046563495</v>
      </c>
      <c r="X16" s="480"/>
      <c r="Y16" s="571" t="s">
        <v>97</v>
      </c>
    </row>
    <row r="17" spans="4:25" x14ac:dyDescent="0.3">
      <c r="F17" s="15" t="s">
        <v>98</v>
      </c>
      <c r="H17" s="580"/>
      <c r="J17" s="475"/>
      <c r="K17" s="476" t="s">
        <v>68</v>
      </c>
      <c r="P17" s="572"/>
      <c r="Q17" s="572"/>
      <c r="R17" s="572"/>
      <c r="S17" s="572"/>
      <c r="T17" s="572"/>
      <c r="U17" s="572"/>
      <c r="V17" s="572"/>
      <c r="W17" s="572"/>
      <c r="X17" s="480"/>
      <c r="Y17" s="573"/>
    </row>
    <row r="18" spans="4:25" x14ac:dyDescent="0.3">
      <c r="F18" s="15" t="s">
        <v>31</v>
      </c>
      <c r="H18" s="578">
        <v>9.2899999999999991</v>
      </c>
      <c r="J18" s="475"/>
      <c r="K18" s="476" t="s">
        <v>68</v>
      </c>
      <c r="P18" s="574">
        <v>0.31</v>
      </c>
      <c r="Q18" s="574">
        <v>0.8</v>
      </c>
      <c r="R18" s="574">
        <v>0.82</v>
      </c>
      <c r="S18" s="574">
        <v>0.98</v>
      </c>
      <c r="T18" s="574">
        <v>1.46</v>
      </c>
      <c r="U18" s="574">
        <v>1.94</v>
      </c>
      <c r="V18" s="574">
        <v>1.69</v>
      </c>
      <c r="W18" s="574">
        <v>1.29</v>
      </c>
      <c r="X18" s="480"/>
      <c r="Y18" s="571" t="s">
        <v>99</v>
      </c>
    </row>
    <row r="19" spans="4:25" x14ac:dyDescent="0.3">
      <c r="F19" s="15" t="s">
        <v>100</v>
      </c>
      <c r="H19" s="580"/>
      <c r="J19" s="475"/>
      <c r="K19" s="476" t="s">
        <v>68</v>
      </c>
      <c r="P19" s="572"/>
      <c r="Q19" s="572"/>
      <c r="R19" s="572"/>
      <c r="S19" s="572"/>
      <c r="T19" s="572"/>
      <c r="U19" s="572"/>
      <c r="V19" s="572"/>
      <c r="W19" s="572"/>
      <c r="X19" s="480"/>
      <c r="Y19" s="573"/>
    </row>
    <row r="20" spans="4:25" x14ac:dyDescent="0.3">
      <c r="F20" s="15" t="s">
        <v>101</v>
      </c>
      <c r="H20" s="580"/>
      <c r="J20" s="475"/>
      <c r="K20" s="476" t="s">
        <v>68</v>
      </c>
      <c r="P20" s="572"/>
      <c r="Q20" s="572"/>
      <c r="R20" s="572"/>
      <c r="S20" s="572"/>
      <c r="T20" s="572"/>
      <c r="U20" s="572"/>
      <c r="V20" s="572"/>
      <c r="W20" s="572"/>
      <c r="X20" s="480"/>
      <c r="Y20" s="573"/>
    </row>
    <row r="21" spans="4:25" x14ac:dyDescent="0.3">
      <c r="F21" s="15" t="s">
        <v>28</v>
      </c>
      <c r="H21" s="578">
        <v>11.527765004960676</v>
      </c>
      <c r="J21" s="575">
        <v>0.34722867603440277</v>
      </c>
      <c r="K21" s="476" t="s">
        <v>68</v>
      </c>
      <c r="P21" s="574">
        <v>1.0939766431543669</v>
      </c>
      <c r="Q21" s="574">
        <v>1.2411836193864338</v>
      </c>
      <c r="R21" s="574">
        <v>1.2981878309155146</v>
      </c>
      <c r="S21" s="574">
        <v>1.5004035994462666</v>
      </c>
      <c r="T21" s="574">
        <v>1.4660187641923403</v>
      </c>
      <c r="U21" s="574">
        <v>1.5439283809179265</v>
      </c>
      <c r="V21" s="574">
        <v>1.5228233637475364</v>
      </c>
      <c r="W21" s="574">
        <v>1.5140141271658887</v>
      </c>
      <c r="X21" s="480"/>
      <c r="Y21" s="571" t="s">
        <v>102</v>
      </c>
    </row>
    <row r="22" spans="4:25" x14ac:dyDescent="0.3">
      <c r="F22" s="15" t="s">
        <v>103</v>
      </c>
      <c r="H22" s="579"/>
      <c r="J22" s="475"/>
      <c r="K22" s="476" t="s">
        <v>68</v>
      </c>
      <c r="P22" s="572"/>
      <c r="Q22" s="572"/>
      <c r="R22" s="572"/>
      <c r="S22" s="572"/>
      <c r="T22" s="572"/>
      <c r="U22" s="572"/>
      <c r="V22" s="572"/>
      <c r="W22" s="572"/>
      <c r="X22" s="480"/>
      <c r="Y22" s="573"/>
    </row>
    <row r="23" spans="4:25" x14ac:dyDescent="0.3">
      <c r="F23" s="15" t="s">
        <v>104</v>
      </c>
      <c r="H23" s="579"/>
      <c r="J23" s="475"/>
      <c r="K23" s="476" t="s">
        <v>68</v>
      </c>
      <c r="P23" s="572"/>
      <c r="Q23" s="572"/>
      <c r="R23" s="572"/>
      <c r="S23" s="572"/>
      <c r="T23" s="572"/>
      <c r="U23" s="572"/>
      <c r="V23" s="572"/>
      <c r="W23" s="572"/>
      <c r="X23" s="480"/>
      <c r="Y23" s="573"/>
    </row>
    <row r="24" spans="4:25" customFormat="1" x14ac:dyDescent="0.3">
      <c r="H24" s="51"/>
      <c r="P24" s="480"/>
      <c r="Q24" s="480"/>
      <c r="R24" s="480"/>
      <c r="S24" s="480"/>
      <c r="T24" s="480"/>
      <c r="U24" s="480"/>
      <c r="V24" s="480"/>
      <c r="W24" s="480"/>
      <c r="X24" s="480"/>
      <c r="Y24" s="480"/>
    </row>
    <row r="25" spans="4:25" x14ac:dyDescent="0.3">
      <c r="D25" s="15"/>
      <c r="E25" s="31" t="s">
        <v>105</v>
      </c>
      <c r="F25" s="31"/>
      <c r="G25" s="31"/>
      <c r="H25" s="55"/>
      <c r="I25" s="31"/>
      <c r="J25" s="31"/>
      <c r="K25" s="31"/>
      <c r="L25" s="31"/>
      <c r="M25" s="31"/>
      <c r="N25" s="31"/>
      <c r="O25" s="31"/>
      <c r="P25" s="482"/>
      <c r="Q25" s="482"/>
      <c r="R25" s="482"/>
      <c r="S25" s="482"/>
      <c r="T25" s="482"/>
      <c r="U25" s="482"/>
      <c r="V25" s="482"/>
      <c r="W25" s="482"/>
      <c r="X25" s="482"/>
      <c r="Y25" s="482"/>
    </row>
    <row r="26" spans="4:25" x14ac:dyDescent="0.3">
      <c r="F26" s="15" t="s">
        <v>64</v>
      </c>
      <c r="H26" s="577">
        <v>6.2</v>
      </c>
      <c r="K26" s="476" t="s">
        <v>68</v>
      </c>
      <c r="P26" s="572"/>
      <c r="Q26" s="572"/>
      <c r="R26" s="572"/>
      <c r="S26" s="572"/>
      <c r="T26" s="572"/>
      <c r="U26" s="572"/>
      <c r="V26" s="572"/>
      <c r="W26" s="572"/>
      <c r="X26" s="480"/>
      <c r="Y26" s="587" t="s">
        <v>106</v>
      </c>
    </row>
    <row r="27" spans="4:25" x14ac:dyDescent="0.3">
      <c r="F27" s="15" t="s">
        <v>29</v>
      </c>
      <c r="H27" s="578">
        <v>5.7</v>
      </c>
      <c r="K27" s="476" t="s">
        <v>68</v>
      </c>
      <c r="P27" s="572"/>
      <c r="Q27" s="572"/>
      <c r="R27" s="572"/>
      <c r="S27" s="572"/>
      <c r="T27" s="572"/>
      <c r="U27" s="572"/>
      <c r="V27" s="572"/>
      <c r="W27" s="572"/>
      <c r="X27" s="480"/>
      <c r="Y27" s="587" t="s">
        <v>106</v>
      </c>
    </row>
    <row r="28" spans="4:25" x14ac:dyDescent="0.3">
      <c r="F28" s="15" t="s">
        <v>30</v>
      </c>
      <c r="H28" s="578">
        <v>5.7</v>
      </c>
      <c r="K28" s="476" t="s">
        <v>68</v>
      </c>
      <c r="P28" s="572"/>
      <c r="Q28" s="572"/>
      <c r="R28" s="572"/>
      <c r="S28" s="572"/>
      <c r="T28" s="572"/>
      <c r="U28" s="572"/>
      <c r="V28" s="572"/>
      <c r="W28" s="572"/>
      <c r="X28" s="480"/>
      <c r="Y28" s="587" t="s">
        <v>106</v>
      </c>
    </row>
    <row r="29" spans="4:25" x14ac:dyDescent="0.3">
      <c r="F29" s="15" t="s">
        <v>96</v>
      </c>
      <c r="H29" s="578">
        <v>2.9</v>
      </c>
      <c r="K29" s="476" t="s">
        <v>68</v>
      </c>
      <c r="P29" s="572"/>
      <c r="Q29" s="572"/>
      <c r="R29" s="572"/>
      <c r="S29" s="572"/>
      <c r="T29" s="572"/>
      <c r="U29" s="572"/>
      <c r="V29" s="572"/>
      <c r="W29" s="572"/>
      <c r="X29" s="480"/>
      <c r="Y29" s="587" t="s">
        <v>106</v>
      </c>
    </row>
    <row r="30" spans="4:25" x14ac:dyDescent="0.3">
      <c r="F30" s="15" t="s">
        <v>65</v>
      </c>
      <c r="H30" s="578">
        <v>4.2</v>
      </c>
      <c r="K30" s="476" t="s">
        <v>68</v>
      </c>
      <c r="P30" s="572"/>
      <c r="Q30" s="572"/>
      <c r="R30" s="572"/>
      <c r="S30" s="572"/>
      <c r="T30" s="572"/>
      <c r="U30" s="572"/>
      <c r="V30" s="572"/>
      <c r="W30" s="572"/>
      <c r="X30" s="480"/>
      <c r="Y30" s="587" t="s">
        <v>106</v>
      </c>
    </row>
    <row r="31" spans="4:25" x14ac:dyDescent="0.3">
      <c r="F31" s="15" t="s">
        <v>66</v>
      </c>
      <c r="H31" s="578">
        <v>5.9</v>
      </c>
      <c r="K31" s="476" t="s">
        <v>68</v>
      </c>
      <c r="P31" s="572"/>
      <c r="Q31" s="572"/>
      <c r="R31" s="572"/>
      <c r="S31" s="572"/>
      <c r="T31" s="572"/>
      <c r="U31" s="572"/>
      <c r="V31" s="572"/>
      <c r="W31" s="572"/>
      <c r="X31" s="480"/>
      <c r="Y31" s="587" t="s">
        <v>106</v>
      </c>
    </row>
    <row r="32" spans="4:25" x14ac:dyDescent="0.3">
      <c r="F32" s="15" t="s">
        <v>32</v>
      </c>
      <c r="H32" s="578">
        <v>4.49</v>
      </c>
      <c r="K32" s="476" t="s">
        <v>68</v>
      </c>
      <c r="P32" s="572"/>
      <c r="Q32" s="572"/>
      <c r="R32" s="572"/>
      <c r="S32" s="572"/>
      <c r="T32" s="572"/>
      <c r="U32" s="572"/>
      <c r="V32" s="572"/>
      <c r="W32" s="572"/>
      <c r="X32" s="480"/>
      <c r="Y32" s="587" t="s">
        <v>106</v>
      </c>
    </row>
    <row r="33" spans="4:25" x14ac:dyDescent="0.3">
      <c r="F33" s="15" t="s">
        <v>98</v>
      </c>
      <c r="H33" s="578">
        <v>6.47</v>
      </c>
      <c r="K33" s="476" t="s">
        <v>68</v>
      </c>
      <c r="P33" s="572"/>
      <c r="Q33" s="572"/>
      <c r="R33" s="572"/>
      <c r="S33" s="572"/>
      <c r="T33" s="572"/>
      <c r="U33" s="572"/>
      <c r="V33" s="572"/>
      <c r="W33" s="572"/>
      <c r="X33" s="480"/>
      <c r="Y33" s="587" t="s">
        <v>106</v>
      </c>
    </row>
    <row r="34" spans="4:25" x14ac:dyDescent="0.3">
      <c r="F34" s="15" t="s">
        <v>31</v>
      </c>
      <c r="H34" s="578">
        <v>5.8</v>
      </c>
      <c r="K34" s="476" t="s">
        <v>68</v>
      </c>
      <c r="P34" s="572"/>
      <c r="Q34" s="572"/>
      <c r="R34" s="572"/>
      <c r="S34" s="572"/>
      <c r="T34" s="572"/>
      <c r="U34" s="572"/>
      <c r="V34" s="572"/>
      <c r="W34" s="572"/>
      <c r="X34" s="480"/>
      <c r="Y34" s="587" t="s">
        <v>106</v>
      </c>
    </row>
    <row r="35" spans="4:25" x14ac:dyDescent="0.3">
      <c r="F35" s="15" t="s">
        <v>100</v>
      </c>
      <c r="H35" s="578">
        <v>4.54</v>
      </c>
      <c r="K35" s="476" t="s">
        <v>68</v>
      </c>
      <c r="P35" s="572"/>
      <c r="Q35" s="572"/>
      <c r="R35" s="572"/>
      <c r="S35" s="572"/>
      <c r="T35" s="572"/>
      <c r="U35" s="572"/>
      <c r="V35" s="572"/>
      <c r="W35" s="572"/>
      <c r="X35" s="480"/>
      <c r="Y35" s="587" t="s">
        <v>106</v>
      </c>
    </row>
    <row r="36" spans="4:25" x14ac:dyDescent="0.3">
      <c r="F36" s="15" t="s">
        <v>101</v>
      </c>
      <c r="H36" s="578">
        <v>8.42</v>
      </c>
      <c r="K36" s="476" t="s">
        <v>68</v>
      </c>
      <c r="P36" s="572"/>
      <c r="Q36" s="572"/>
      <c r="R36" s="572"/>
      <c r="S36" s="572"/>
      <c r="T36" s="572"/>
      <c r="U36" s="572"/>
      <c r="V36" s="572"/>
      <c r="W36" s="572"/>
      <c r="X36" s="480"/>
      <c r="Y36" s="587" t="s">
        <v>106</v>
      </c>
    </row>
    <row r="37" spans="4:25" x14ac:dyDescent="0.3">
      <c r="F37" s="15" t="s">
        <v>28</v>
      </c>
      <c r="H37" s="578">
        <v>9.6999999999999993</v>
      </c>
      <c r="K37" s="476" t="s">
        <v>68</v>
      </c>
      <c r="P37" s="572"/>
      <c r="Q37" s="572"/>
      <c r="R37" s="572"/>
      <c r="S37" s="572"/>
      <c r="T37" s="572"/>
      <c r="U37" s="572"/>
      <c r="V37" s="572"/>
      <c r="W37" s="572"/>
      <c r="X37" s="480"/>
      <c r="Y37" s="587" t="s">
        <v>106</v>
      </c>
    </row>
    <row r="38" spans="4:25" x14ac:dyDescent="0.3">
      <c r="F38" s="15" t="s">
        <v>103</v>
      </c>
      <c r="H38" s="577">
        <v>7.44</v>
      </c>
      <c r="K38" s="476" t="s">
        <v>68</v>
      </c>
      <c r="P38" s="572"/>
      <c r="Q38" s="572"/>
      <c r="R38" s="572"/>
      <c r="S38" s="572"/>
      <c r="T38" s="572"/>
      <c r="U38" s="572"/>
      <c r="V38" s="572"/>
      <c r="W38" s="572"/>
      <c r="X38" s="480"/>
      <c r="Y38" s="587" t="s">
        <v>106</v>
      </c>
    </row>
    <row r="39" spans="4:25" x14ac:dyDescent="0.3">
      <c r="F39" s="15" t="s">
        <v>104</v>
      </c>
      <c r="H39" s="577">
        <v>6.52</v>
      </c>
      <c r="K39" s="476" t="s">
        <v>68</v>
      </c>
      <c r="P39" s="572"/>
      <c r="Q39" s="572"/>
      <c r="R39" s="572"/>
      <c r="S39" s="572"/>
      <c r="T39" s="572"/>
      <c r="U39" s="572"/>
      <c r="V39" s="572"/>
      <c r="W39" s="572"/>
      <c r="X39" s="480"/>
      <c r="Y39" s="587" t="s">
        <v>106</v>
      </c>
    </row>
    <row r="40" spans="4:25" customFormat="1" x14ac:dyDescent="0.3">
      <c r="H40" s="51"/>
      <c r="P40" s="480"/>
      <c r="Q40" s="480"/>
      <c r="R40" s="480"/>
      <c r="S40" s="480"/>
      <c r="T40" s="480"/>
      <c r="U40" s="480"/>
      <c r="V40" s="480"/>
      <c r="W40" s="480"/>
      <c r="X40" s="480"/>
      <c r="Y40" s="480"/>
    </row>
    <row r="41" spans="4:25" x14ac:dyDescent="0.3">
      <c r="D41" s="15"/>
      <c r="E41" s="31" t="s">
        <v>107</v>
      </c>
      <c r="F41" s="31"/>
      <c r="G41" s="31"/>
      <c r="H41" s="55"/>
      <c r="I41" s="31"/>
      <c r="J41" s="31"/>
      <c r="K41" s="31"/>
      <c r="L41" s="31"/>
      <c r="M41" s="31"/>
      <c r="N41" s="31"/>
      <c r="O41" s="31"/>
      <c r="P41" s="482"/>
      <c r="Q41" s="482"/>
      <c r="R41" s="482"/>
      <c r="S41" s="482"/>
      <c r="T41" s="482"/>
      <c r="U41" s="482"/>
      <c r="V41" s="482"/>
      <c r="W41" s="482"/>
      <c r="X41" s="482"/>
      <c r="Y41" s="482"/>
    </row>
    <row r="42" spans="4:25" x14ac:dyDescent="0.3">
      <c r="F42" s="15" t="s">
        <v>64</v>
      </c>
      <c r="H42" s="579"/>
      <c r="K42" s="476" t="s">
        <v>68</v>
      </c>
      <c r="P42" s="572"/>
      <c r="Q42" s="572"/>
      <c r="R42" s="572"/>
      <c r="S42" s="572"/>
      <c r="T42" s="572"/>
      <c r="U42" s="572"/>
      <c r="V42" s="572"/>
      <c r="W42" s="572"/>
      <c r="X42" s="480"/>
      <c r="Y42" s="573"/>
    </row>
    <row r="43" spans="4:25" x14ac:dyDescent="0.3">
      <c r="F43" s="15" t="s">
        <v>29</v>
      </c>
      <c r="H43" s="578">
        <v>4.3659903295163538</v>
      </c>
      <c r="K43" s="476" t="s">
        <v>68</v>
      </c>
      <c r="P43" s="572"/>
      <c r="Q43" s="572"/>
      <c r="R43" s="572"/>
      <c r="S43" s="572"/>
      <c r="T43" s="572"/>
      <c r="U43" s="572"/>
      <c r="V43" s="572"/>
      <c r="W43" s="572"/>
      <c r="X43" s="480"/>
      <c r="Y43" s="576" t="s">
        <v>95</v>
      </c>
    </row>
    <row r="44" spans="4:25" x14ac:dyDescent="0.3">
      <c r="F44" s="15" t="s">
        <v>30</v>
      </c>
      <c r="H44" s="578">
        <v>7.3712989350250488</v>
      </c>
      <c r="K44" s="476" t="s">
        <v>68</v>
      </c>
      <c r="P44" s="572"/>
      <c r="Q44" s="572"/>
      <c r="R44" s="572"/>
      <c r="S44" s="572"/>
      <c r="T44" s="572"/>
      <c r="U44" s="572"/>
      <c r="V44" s="572"/>
      <c r="W44" s="572"/>
      <c r="X44" s="480"/>
      <c r="Y44" s="576" t="s">
        <v>95</v>
      </c>
    </row>
    <row r="45" spans="4:25" x14ac:dyDescent="0.3">
      <c r="F45" s="15" t="s">
        <v>96</v>
      </c>
      <c r="H45" s="580"/>
      <c r="K45" s="476" t="s">
        <v>68</v>
      </c>
      <c r="P45" s="572"/>
      <c r="Q45" s="572"/>
      <c r="R45" s="572"/>
      <c r="S45" s="572"/>
      <c r="T45" s="572"/>
      <c r="U45" s="572"/>
      <c r="V45" s="572"/>
      <c r="W45" s="572"/>
      <c r="X45" s="480"/>
      <c r="Y45" s="576" t="s">
        <v>95</v>
      </c>
    </row>
    <row r="46" spans="4:25" x14ac:dyDescent="0.3">
      <c r="F46" s="15" t="s">
        <v>65</v>
      </c>
      <c r="H46" s="580"/>
      <c r="K46" s="476" t="s">
        <v>68</v>
      </c>
      <c r="P46" s="572"/>
      <c r="Q46" s="572"/>
      <c r="R46" s="572"/>
      <c r="S46" s="572"/>
      <c r="T46" s="572"/>
      <c r="U46" s="572"/>
      <c r="V46" s="572"/>
      <c r="W46" s="572"/>
      <c r="X46" s="480"/>
      <c r="Y46" s="573"/>
    </row>
    <row r="47" spans="4:25" x14ac:dyDescent="0.3">
      <c r="F47" s="15" t="s">
        <v>66</v>
      </c>
      <c r="H47" s="578">
        <v>10.58</v>
      </c>
      <c r="K47" s="476" t="s">
        <v>68</v>
      </c>
      <c r="P47" s="572"/>
      <c r="Q47" s="572"/>
      <c r="R47" s="572"/>
      <c r="S47" s="572"/>
      <c r="T47" s="572"/>
      <c r="U47" s="572"/>
      <c r="V47" s="572"/>
      <c r="W47" s="572"/>
      <c r="X47" s="480"/>
      <c r="Y47" s="573"/>
    </row>
    <row r="48" spans="4:25" x14ac:dyDescent="0.3">
      <c r="F48" s="15" t="s">
        <v>32</v>
      </c>
      <c r="H48" s="578">
        <v>8.5266980568186383</v>
      </c>
      <c r="K48" s="476" t="s">
        <v>68</v>
      </c>
      <c r="P48" s="572"/>
      <c r="Q48" s="572"/>
      <c r="R48" s="572"/>
      <c r="S48" s="572"/>
      <c r="T48" s="572"/>
      <c r="U48" s="572"/>
      <c r="V48" s="572"/>
      <c r="W48" s="572"/>
      <c r="X48" s="480"/>
      <c r="Y48" s="571" t="s">
        <v>97</v>
      </c>
    </row>
    <row r="49" spans="1:25" x14ac:dyDescent="0.3">
      <c r="F49" s="15" t="s">
        <v>98</v>
      </c>
      <c r="H49" s="580"/>
      <c r="K49" s="476" t="s">
        <v>68</v>
      </c>
      <c r="P49" s="572"/>
      <c r="Q49" s="572"/>
      <c r="R49" s="572"/>
      <c r="S49" s="572"/>
      <c r="T49" s="572"/>
      <c r="U49" s="572"/>
      <c r="V49" s="572"/>
      <c r="W49" s="572"/>
      <c r="X49" s="480"/>
      <c r="Y49" s="573"/>
    </row>
    <row r="50" spans="1:25" x14ac:dyDescent="0.3">
      <c r="F50" s="15" t="s">
        <v>31</v>
      </c>
      <c r="H50" s="578">
        <v>1.06</v>
      </c>
      <c r="K50" s="476" t="s">
        <v>68</v>
      </c>
      <c r="P50" s="572"/>
      <c r="Q50" s="572"/>
      <c r="R50" s="572"/>
      <c r="S50" s="572"/>
      <c r="T50" s="572"/>
      <c r="U50" s="572"/>
      <c r="V50" s="572"/>
      <c r="W50" s="572"/>
      <c r="X50" s="480"/>
      <c r="Y50" s="571" t="s">
        <v>99</v>
      </c>
    </row>
    <row r="51" spans="1:25" x14ac:dyDescent="0.3">
      <c r="F51" s="15" t="s">
        <v>100</v>
      </c>
      <c r="H51" s="580"/>
      <c r="K51" s="476" t="s">
        <v>68</v>
      </c>
      <c r="P51" s="572"/>
      <c r="Q51" s="572"/>
      <c r="R51" s="572"/>
      <c r="S51" s="572"/>
      <c r="T51" s="572"/>
      <c r="U51" s="572"/>
      <c r="V51" s="572"/>
      <c r="W51" s="572"/>
      <c r="X51" s="480"/>
      <c r="Y51" s="573"/>
    </row>
    <row r="52" spans="1:25" x14ac:dyDescent="0.3">
      <c r="F52" s="15" t="s">
        <v>101</v>
      </c>
      <c r="H52" s="580"/>
      <c r="K52" s="476" t="s">
        <v>68</v>
      </c>
      <c r="P52" s="572"/>
      <c r="Q52" s="572"/>
      <c r="R52" s="572"/>
      <c r="S52" s="572"/>
      <c r="T52" s="572"/>
      <c r="U52" s="572"/>
      <c r="V52" s="572"/>
      <c r="W52" s="572"/>
      <c r="X52" s="480"/>
      <c r="Y52" s="573"/>
    </row>
    <row r="53" spans="1:25" x14ac:dyDescent="0.3">
      <c r="F53" s="15" t="s">
        <v>28</v>
      </c>
      <c r="H53" s="578">
        <v>1.5893464654230023</v>
      </c>
      <c r="K53" s="476" t="s">
        <v>68</v>
      </c>
      <c r="P53" s="572"/>
      <c r="Q53" s="572"/>
      <c r="R53" s="572"/>
      <c r="S53" s="572"/>
      <c r="T53" s="572"/>
      <c r="U53" s="572"/>
      <c r="V53" s="572"/>
      <c r="W53" s="572"/>
      <c r="X53" s="480"/>
      <c r="Y53" s="571" t="s">
        <v>102</v>
      </c>
    </row>
    <row r="54" spans="1:25" x14ac:dyDescent="0.3">
      <c r="F54" s="15" t="s">
        <v>103</v>
      </c>
      <c r="H54" s="579"/>
      <c r="K54" s="476" t="s">
        <v>68</v>
      </c>
      <c r="P54" s="572"/>
      <c r="Q54" s="572"/>
      <c r="R54" s="572"/>
      <c r="S54" s="572"/>
      <c r="T54" s="572"/>
      <c r="U54" s="572"/>
      <c r="V54" s="572"/>
      <c r="W54" s="572"/>
      <c r="X54" s="480"/>
      <c r="Y54" s="573"/>
    </row>
    <row r="55" spans="1:25" x14ac:dyDescent="0.3">
      <c r="F55" s="15" t="s">
        <v>104</v>
      </c>
      <c r="H55" s="579"/>
      <c r="K55" s="476" t="s">
        <v>68</v>
      </c>
      <c r="P55" s="572"/>
      <c r="Q55" s="572"/>
      <c r="R55" s="572"/>
      <c r="S55" s="572"/>
      <c r="T55" s="572"/>
      <c r="U55" s="572"/>
      <c r="V55" s="572"/>
      <c r="W55" s="572"/>
      <c r="X55" s="480"/>
      <c r="Y55" s="573"/>
    </row>
    <row r="56" spans="1:25" customFormat="1" x14ac:dyDescent="0.3">
      <c r="H56" s="51"/>
      <c r="P56" s="480"/>
      <c r="Q56" s="480"/>
      <c r="R56" s="480"/>
      <c r="S56" s="480"/>
      <c r="T56" s="480"/>
      <c r="U56" s="480"/>
      <c r="V56" s="480"/>
      <c r="W56" s="480"/>
      <c r="X56" s="480"/>
      <c r="Y56" s="480"/>
    </row>
    <row r="57" spans="1:25" customFormat="1" x14ac:dyDescent="0.3">
      <c r="A57" s="15"/>
      <c r="B57" s="23" t="s">
        <v>108</v>
      </c>
      <c r="C57" s="23"/>
      <c r="D57" s="23"/>
      <c r="E57" s="23"/>
      <c r="F57" s="23"/>
      <c r="G57" s="23"/>
      <c r="H57" s="49"/>
      <c r="I57" s="23"/>
      <c r="J57" s="23"/>
      <c r="K57" s="23"/>
      <c r="L57" s="23"/>
      <c r="M57" s="23"/>
      <c r="N57" s="23"/>
      <c r="O57" s="23"/>
      <c r="P57" s="23"/>
      <c r="Q57" s="23"/>
      <c r="R57" s="23"/>
      <c r="S57" s="23"/>
      <c r="T57" s="23"/>
      <c r="U57" s="23"/>
      <c r="V57" s="23"/>
      <c r="W57" s="23"/>
      <c r="X57" s="23"/>
      <c r="Y57" s="23"/>
    </row>
    <row r="58" spans="1:25" s="464" customFormat="1" x14ac:dyDescent="0.3">
      <c r="C58" s="465"/>
      <c r="D58" s="465"/>
      <c r="E58" s="465"/>
      <c r="F58" s="465"/>
      <c r="G58" s="465"/>
      <c r="H58" s="465"/>
      <c r="I58" s="466"/>
      <c r="J58" s="466"/>
      <c r="K58" s="465"/>
      <c r="L58" s="465"/>
      <c r="M58" s="465"/>
      <c r="N58" s="465"/>
      <c r="O58" s="465"/>
      <c r="P58" s="484"/>
      <c r="Q58" s="484"/>
      <c r="R58" s="484"/>
      <c r="S58" s="484"/>
      <c r="T58" s="484"/>
      <c r="U58" s="484"/>
      <c r="V58" s="484"/>
      <c r="W58" s="484"/>
      <c r="X58" s="484"/>
      <c r="Y58" s="484"/>
    </row>
    <row r="59" spans="1:25" x14ac:dyDescent="0.3">
      <c r="D59" s="15"/>
      <c r="E59" s="31" t="s">
        <v>38</v>
      </c>
      <c r="F59" s="31"/>
      <c r="G59" s="31"/>
      <c r="H59" s="55"/>
      <c r="I59" s="31"/>
      <c r="J59" s="31"/>
      <c r="K59" s="31"/>
      <c r="L59" s="31"/>
      <c r="M59" s="31"/>
      <c r="N59" s="31"/>
      <c r="O59" s="31"/>
      <c r="P59" s="581">
        <v>0.94311440718798312</v>
      </c>
      <c r="Q59" s="581">
        <v>0.92332976089844221</v>
      </c>
      <c r="R59" s="581">
        <v>0.89002502655433813</v>
      </c>
      <c r="S59" s="581">
        <v>0.86363604275205785</v>
      </c>
      <c r="T59" s="581">
        <v>0.84184322981537429</v>
      </c>
      <c r="U59" s="581">
        <v>0.83175543143860475</v>
      </c>
      <c r="V59" s="581">
        <v>0.78633684494694012</v>
      </c>
      <c r="W59" s="581">
        <v>0.69664908019828209</v>
      </c>
      <c r="X59" s="482"/>
      <c r="Y59" s="573"/>
    </row>
    <row r="60" spans="1:25" x14ac:dyDescent="0.3">
      <c r="H60" s="56"/>
      <c r="N60" s="15"/>
    </row>
  </sheetData>
  <hyperlinks>
    <hyperlink ref="A3" location="Intro!A1" display="Return to Intro tab" xr:uid="{3183CD4F-A8C0-4AF2-892D-6644FA9AB56B}"/>
    <hyperlink ref="Y21" r:id="rId1" xr:uid="{5DD10F29-E523-4358-AFD4-AE5239A4D2F0}"/>
    <hyperlink ref="Y18" r:id="rId2" xr:uid="{103D17DD-9814-4236-8037-7CD0EC6573C1}"/>
    <hyperlink ref="Y16" r:id="rId3" xr:uid="{EE9FEE2F-42C6-4013-9A6B-D54BA80D13D2}"/>
    <hyperlink ref="Y53" r:id="rId4" xr:uid="{E680A076-B508-4F13-ADA8-EAD7F29A9100}"/>
    <hyperlink ref="Y50" r:id="rId5" xr:uid="{873DB910-F668-4F85-A778-2F74D0222290}"/>
    <hyperlink ref="Y48" r:id="rId6" xr:uid="{AB4CC1EC-7BD2-460E-AC46-F2B9A2D39D08}"/>
  </hyperlinks>
  <pageMargins left="0.7" right="0.7" top="0.75" bottom="0.75" header="0.3" footer="0.3"/>
  <pageSetup paperSize="9"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5E60C-3A24-4303-8B3F-D7D47D867C85}">
  <sheetPr>
    <tabColor theme="2" tint="0.59999389629810485"/>
    <pageSetUpPr autoPageBreaks="0"/>
  </sheetPr>
  <dimension ref="A1:AX60"/>
  <sheetViews>
    <sheetView zoomScaleNormal="100" workbookViewId="0"/>
  </sheetViews>
  <sheetFormatPr defaultColWidth="8.81640625" defaultRowHeight="13.5" x14ac:dyDescent="0.3"/>
  <cols>
    <col min="1" max="1" width="15.81640625" style="518" customWidth="1"/>
    <col min="2" max="2" width="12.453125" style="518" customWidth="1"/>
    <col min="3" max="13" width="11.453125" style="518" customWidth="1"/>
    <col min="14" max="14" width="12.1796875" style="518" customWidth="1"/>
    <col min="15" max="15" width="11.453125" style="518" customWidth="1"/>
    <col min="16" max="16" width="8.81640625" style="518"/>
    <col min="17" max="17" width="30.1796875" style="519" bestFit="1" customWidth="1"/>
    <col min="18" max="16384" width="8.81640625" style="518"/>
  </cols>
  <sheetData>
    <row r="1" spans="1:19" ht="59.15" customHeight="1" x14ac:dyDescent="0.3"/>
    <row r="3" spans="1:19" x14ac:dyDescent="0.3">
      <c r="A3" s="520" t="s">
        <v>109</v>
      </c>
    </row>
    <row r="5" spans="1:19" x14ac:dyDescent="0.3">
      <c r="A5" s="521" t="s">
        <v>110</v>
      </c>
      <c r="B5" s="522">
        <v>2016</v>
      </c>
      <c r="C5" s="522">
        <v>2017</v>
      </c>
      <c r="D5" s="522">
        <v>2018</v>
      </c>
      <c r="E5" s="522">
        <v>2019</v>
      </c>
      <c r="F5" s="522">
        <v>2020</v>
      </c>
      <c r="G5" s="522">
        <v>2021</v>
      </c>
      <c r="H5" s="522">
        <v>2022</v>
      </c>
      <c r="I5" s="522">
        <v>2023</v>
      </c>
      <c r="J5" s="522" t="s">
        <v>111</v>
      </c>
    </row>
    <row r="6" spans="1:19" x14ac:dyDescent="0.3">
      <c r="A6" s="523" t="s">
        <v>64</v>
      </c>
      <c r="B6" s="524">
        <v>7614</v>
      </c>
      <c r="C6" s="524">
        <v>7266</v>
      </c>
      <c r="D6" s="524">
        <v>9289</v>
      </c>
      <c r="E6" s="524">
        <v>9990</v>
      </c>
      <c r="F6" s="524">
        <v>8282.0623704016307</v>
      </c>
      <c r="G6" s="524">
        <v>9018.2821973072223</v>
      </c>
      <c r="H6" s="524">
        <v>8866.0255705498294</v>
      </c>
      <c r="I6" s="524">
        <v>8668.6736459618078</v>
      </c>
      <c r="J6" s="517">
        <f>SUM(B6:I6)</f>
        <v>68994.043784220485</v>
      </c>
    </row>
    <row r="7" spans="1:19" x14ac:dyDescent="0.3">
      <c r="A7" s="523" t="s">
        <v>112</v>
      </c>
      <c r="B7" s="524">
        <v>1405</v>
      </c>
      <c r="C7" s="524">
        <v>942</v>
      </c>
      <c r="D7" s="524">
        <v>1275</v>
      </c>
      <c r="E7" s="524">
        <v>3121</v>
      </c>
      <c r="F7" s="524">
        <v>6262.7824983069577</v>
      </c>
      <c r="G7" s="524">
        <v>18310.195921371542</v>
      </c>
      <c r="H7" s="524">
        <v>18310.195921371542</v>
      </c>
      <c r="I7" s="524">
        <v>18310.195921371542</v>
      </c>
      <c r="J7" s="517">
        <f>SUM(B7:I7)</f>
        <v>67936.37026242158</v>
      </c>
      <c r="K7" s="525"/>
      <c r="L7" s="525"/>
      <c r="M7" s="525"/>
      <c r="N7" s="525"/>
      <c r="O7" s="525"/>
      <c r="P7" s="525"/>
      <c r="Q7" s="526"/>
      <c r="R7" s="525"/>
      <c r="S7" s="527"/>
    </row>
    <row r="8" spans="1:19" x14ac:dyDescent="0.3">
      <c r="A8" s="523" t="s">
        <v>113</v>
      </c>
      <c r="B8" s="524">
        <v>6371</v>
      </c>
      <c r="C8" s="524">
        <v>6238</v>
      </c>
      <c r="D8" s="524">
        <v>6025</v>
      </c>
      <c r="E8" s="524">
        <v>7409</v>
      </c>
      <c r="F8" s="524">
        <v>14008</v>
      </c>
      <c r="G8" s="524">
        <v>23643</v>
      </c>
      <c r="H8" s="524">
        <v>23643</v>
      </c>
      <c r="I8" s="524">
        <v>23643</v>
      </c>
      <c r="J8" s="517">
        <f t="shared" ref="J8:J13" si="0">SUM(B8:I8)</f>
        <v>110980</v>
      </c>
      <c r="K8" s="525"/>
      <c r="L8" s="525"/>
      <c r="M8" s="525"/>
      <c r="N8" s="525"/>
      <c r="O8" s="525"/>
      <c r="P8" s="525"/>
      <c r="Q8" s="526"/>
      <c r="R8" s="525"/>
      <c r="S8" s="527"/>
    </row>
    <row r="9" spans="1:19" x14ac:dyDescent="0.3">
      <c r="A9" s="523" t="s">
        <v>31</v>
      </c>
      <c r="B9" s="524">
        <v>8355</v>
      </c>
      <c r="C9" s="524">
        <v>4823</v>
      </c>
      <c r="D9" s="524">
        <v>5019</v>
      </c>
      <c r="E9" s="524">
        <v>7961</v>
      </c>
      <c r="F9" s="524">
        <v>8490.8435448266864</v>
      </c>
      <c r="G9" s="524">
        <v>8490.8435448266864</v>
      </c>
      <c r="H9" s="524">
        <v>8490.8435448266864</v>
      </c>
      <c r="I9" s="524">
        <v>8490.8435448266864</v>
      </c>
      <c r="J9" s="517">
        <f t="shared" si="0"/>
        <v>60121.374179306731</v>
      </c>
    </row>
    <row r="10" spans="1:19" x14ac:dyDescent="0.3">
      <c r="A10" s="523" t="s">
        <v>28</v>
      </c>
      <c r="B10" s="524">
        <v>7451</v>
      </c>
      <c r="C10" s="524">
        <v>8454</v>
      </c>
      <c r="D10" s="524">
        <v>8842</v>
      </c>
      <c r="E10" s="524">
        <v>10219</v>
      </c>
      <c r="F10" s="524">
        <v>9357</v>
      </c>
      <c r="G10" s="524">
        <v>9357</v>
      </c>
      <c r="H10" s="524">
        <v>9357</v>
      </c>
      <c r="I10" s="524">
        <v>9357</v>
      </c>
      <c r="J10" s="517">
        <f t="shared" si="0"/>
        <v>72394</v>
      </c>
      <c r="K10" s="527"/>
      <c r="L10" s="527"/>
      <c r="M10" s="527"/>
      <c r="N10" s="527"/>
      <c r="O10" s="527"/>
      <c r="P10" s="527"/>
      <c r="Q10" s="528"/>
      <c r="R10" s="527"/>
      <c r="S10" s="527"/>
    </row>
    <row r="11" spans="1:19" x14ac:dyDescent="0.3">
      <c r="A11" s="523" t="s">
        <v>30</v>
      </c>
      <c r="B11" s="524">
        <v>632.51367006212661</v>
      </c>
      <c r="C11" s="524">
        <v>1527.5706022181002</v>
      </c>
      <c r="D11" s="524">
        <v>1772.4872013254112</v>
      </c>
      <c r="E11" s="524">
        <v>2206.7231060132835</v>
      </c>
      <c r="F11" s="524">
        <v>4963.2585968016356</v>
      </c>
      <c r="G11" s="524">
        <v>7774.6913266050651</v>
      </c>
      <c r="H11" s="524">
        <v>7774.6913266050651</v>
      </c>
      <c r="I11" s="524">
        <v>7774.6913266050651</v>
      </c>
      <c r="J11" s="517">
        <f t="shared" si="0"/>
        <v>34426.627156235751</v>
      </c>
      <c r="K11" s="527"/>
      <c r="L11" s="527"/>
      <c r="M11" s="527"/>
      <c r="N11" s="527"/>
      <c r="O11" s="527"/>
      <c r="P11" s="527"/>
      <c r="Q11" s="528"/>
      <c r="R11" s="527"/>
      <c r="S11" s="527"/>
    </row>
    <row r="12" spans="1:19" x14ac:dyDescent="0.3">
      <c r="A12" s="523" t="s">
        <v>29</v>
      </c>
      <c r="B12" s="524">
        <v>3074.5888504218815</v>
      </c>
      <c r="C12" s="524">
        <v>4459.3620940167675</v>
      </c>
      <c r="D12" s="524">
        <v>5982.6422274890028</v>
      </c>
      <c r="E12" s="524">
        <v>8666.3935130163227</v>
      </c>
      <c r="F12" s="524">
        <v>8023.4305970929136</v>
      </c>
      <c r="G12" s="524">
        <v>9310.7390097383159</v>
      </c>
      <c r="H12" s="524">
        <v>9310.7390097383159</v>
      </c>
      <c r="I12" s="524">
        <v>9310.7390097383159</v>
      </c>
      <c r="J12" s="517">
        <f t="shared" si="0"/>
        <v>58138.634311251837</v>
      </c>
    </row>
    <row r="13" spans="1:19" x14ac:dyDescent="0.3">
      <c r="A13" s="523" t="s">
        <v>65</v>
      </c>
      <c r="B13" s="524">
        <v>0</v>
      </c>
      <c r="C13" s="524">
        <v>0</v>
      </c>
      <c r="D13" s="524">
        <v>0</v>
      </c>
      <c r="E13" s="524">
        <v>0</v>
      </c>
      <c r="F13" s="524">
        <v>0</v>
      </c>
      <c r="G13" s="524">
        <v>0</v>
      </c>
      <c r="H13" s="524">
        <v>0</v>
      </c>
      <c r="I13" s="524">
        <v>0</v>
      </c>
      <c r="J13" s="517">
        <f t="shared" si="0"/>
        <v>0</v>
      </c>
    </row>
    <row r="15" spans="1:19" ht="14.5" x14ac:dyDescent="0.3">
      <c r="A15" s="521" t="s">
        <v>114</v>
      </c>
      <c r="B15" s="522">
        <v>2016</v>
      </c>
      <c r="C15" s="522">
        <v>2017</v>
      </c>
      <c r="D15" s="522">
        <v>2018</v>
      </c>
      <c r="E15" s="522">
        <v>2019</v>
      </c>
      <c r="F15" s="522">
        <v>2020</v>
      </c>
      <c r="G15" s="522">
        <v>2021</v>
      </c>
      <c r="H15" s="522">
        <v>2022</v>
      </c>
      <c r="I15" s="522">
        <v>2023</v>
      </c>
    </row>
    <row r="16" spans="1:19" x14ac:dyDescent="0.3">
      <c r="A16" s="523" t="s">
        <v>115</v>
      </c>
      <c r="B16" s="524">
        <v>49.269502015064909</v>
      </c>
      <c r="C16" s="524">
        <f>B16</f>
        <v>49.269502015064909</v>
      </c>
      <c r="D16" s="524">
        <f>C16</f>
        <v>49.269502015064909</v>
      </c>
      <c r="E16" s="524">
        <f>D16</f>
        <v>49.269502015064909</v>
      </c>
      <c r="F16" s="524">
        <f t="shared" ref="F16:I18" si="1">E16</f>
        <v>49.269502015064909</v>
      </c>
      <c r="G16" s="524">
        <f t="shared" si="1"/>
        <v>49.269502015064909</v>
      </c>
      <c r="H16" s="524">
        <f t="shared" si="1"/>
        <v>49.269502015064909</v>
      </c>
      <c r="I16" s="524">
        <f t="shared" si="1"/>
        <v>49.269502015064909</v>
      </c>
    </row>
    <row r="17" spans="1:17" x14ac:dyDescent="0.3">
      <c r="A17" s="523" t="s">
        <v>116</v>
      </c>
      <c r="B17" s="524">
        <v>72.054321127627347</v>
      </c>
      <c r="C17" s="524">
        <f t="shared" ref="C17:E18" si="2">B17</f>
        <v>72.054321127627347</v>
      </c>
      <c r="D17" s="524">
        <f t="shared" si="2"/>
        <v>72.054321127627347</v>
      </c>
      <c r="E17" s="524">
        <f t="shared" si="2"/>
        <v>72.054321127627347</v>
      </c>
      <c r="F17" s="524">
        <f t="shared" si="1"/>
        <v>72.054321127627347</v>
      </c>
      <c r="G17" s="524">
        <f t="shared" si="1"/>
        <v>72.054321127627347</v>
      </c>
      <c r="H17" s="524">
        <f t="shared" si="1"/>
        <v>72.054321127627347</v>
      </c>
      <c r="I17" s="524">
        <f t="shared" si="1"/>
        <v>72.054321127627347</v>
      </c>
    </row>
    <row r="18" spans="1:17" x14ac:dyDescent="0.3">
      <c r="A18" s="523" t="s">
        <v>71</v>
      </c>
      <c r="B18" s="524">
        <v>21.326368958832376</v>
      </c>
      <c r="C18" s="524">
        <f t="shared" si="2"/>
        <v>21.326368958832376</v>
      </c>
      <c r="D18" s="524">
        <f t="shared" si="2"/>
        <v>21.326368958832376</v>
      </c>
      <c r="E18" s="524">
        <f t="shared" si="2"/>
        <v>21.326368958832376</v>
      </c>
      <c r="F18" s="524">
        <f t="shared" si="1"/>
        <v>21.326368958832376</v>
      </c>
      <c r="G18" s="524">
        <f t="shared" si="1"/>
        <v>21.326368958832376</v>
      </c>
      <c r="H18" s="524">
        <f t="shared" si="1"/>
        <v>21.326368958832376</v>
      </c>
      <c r="I18" s="524">
        <f t="shared" si="1"/>
        <v>21.326368958832376</v>
      </c>
    </row>
    <row r="19" spans="1:17" x14ac:dyDescent="0.3">
      <c r="A19" s="521" t="s">
        <v>59</v>
      </c>
      <c r="B19" s="517">
        <f>SUM(B16:B18)</f>
        <v>142.65019210152462</v>
      </c>
      <c r="C19" s="517">
        <f t="shared" ref="C19:I19" si="3">SUM(C16:C18)</f>
        <v>142.65019210152462</v>
      </c>
      <c r="D19" s="517">
        <f t="shared" si="3"/>
        <v>142.65019210152462</v>
      </c>
      <c r="E19" s="517">
        <f>SUM(E16:E18)</f>
        <v>142.65019210152462</v>
      </c>
      <c r="F19" s="517">
        <f t="shared" si="3"/>
        <v>142.65019210152462</v>
      </c>
      <c r="G19" s="517">
        <f t="shared" si="3"/>
        <v>142.65019210152462</v>
      </c>
      <c r="H19" s="517">
        <f t="shared" si="3"/>
        <v>142.65019210152462</v>
      </c>
      <c r="I19" s="517">
        <f t="shared" si="3"/>
        <v>142.65019210152462</v>
      </c>
    </row>
    <row r="20" spans="1:17" ht="14.5" x14ac:dyDescent="0.3">
      <c r="A20" s="518" t="s">
        <v>117</v>
      </c>
    </row>
    <row r="22" spans="1:17" x14ac:dyDescent="0.3">
      <c r="B22" s="529"/>
    </row>
    <row r="23" spans="1:17" ht="24.65" customHeight="1" x14ac:dyDescent="0.3">
      <c r="A23" s="530" t="s">
        <v>118</v>
      </c>
      <c r="B23" s="531">
        <v>0.03</v>
      </c>
      <c r="C23" s="642" t="s">
        <v>119</v>
      </c>
      <c r="D23" s="642"/>
      <c r="E23" s="642"/>
      <c r="F23" s="642"/>
      <c r="G23" s="532">
        <f>1-B23</f>
        <v>0.97</v>
      </c>
      <c r="H23" s="532">
        <f>G23*(1-$B$23)</f>
        <v>0.94089999999999996</v>
      </c>
      <c r="I23" s="532">
        <f t="shared" ref="I23:J23" si="4">H23*(1-$B$23)</f>
        <v>0.91267299999999996</v>
      </c>
      <c r="J23" s="532">
        <f t="shared" si="4"/>
        <v>0.88529280999999993</v>
      </c>
    </row>
    <row r="25" spans="1:17" ht="81" x14ac:dyDescent="0.3">
      <c r="A25" s="533" t="s">
        <v>120</v>
      </c>
      <c r="B25" s="533" t="s">
        <v>121</v>
      </c>
      <c r="C25" s="522">
        <v>2016</v>
      </c>
      <c r="D25" s="522">
        <v>2017</v>
      </c>
      <c r="E25" s="522">
        <v>2018</v>
      </c>
      <c r="F25" s="522">
        <v>2019</v>
      </c>
      <c r="G25" s="522">
        <v>2020</v>
      </c>
      <c r="H25" s="522">
        <v>2021</v>
      </c>
      <c r="I25" s="522">
        <v>2022</v>
      </c>
      <c r="J25" s="522">
        <v>2023</v>
      </c>
      <c r="K25" s="533" t="s">
        <v>122</v>
      </c>
      <c r="L25" s="533" t="s">
        <v>123</v>
      </c>
      <c r="M25" s="534" t="s">
        <v>124</v>
      </c>
      <c r="N25" s="534" t="s">
        <v>125</v>
      </c>
      <c r="O25" s="533" t="s">
        <v>126</v>
      </c>
      <c r="P25" s="519"/>
      <c r="Q25" s="518"/>
    </row>
    <row r="26" spans="1:17" x14ac:dyDescent="0.3">
      <c r="A26" s="523" t="s">
        <v>64</v>
      </c>
      <c r="B26" s="535" t="s">
        <v>127</v>
      </c>
      <c r="C26" s="536">
        <f t="shared" ref="C26:F33" si="5">IF($B26="Y",B6*B$19/1000000,0)</f>
        <v>1.0861385626610085</v>
      </c>
      <c r="D26" s="536">
        <f>IF($B26="Y",C6*C$19/1000000,0)</f>
        <v>1.0364962958096779</v>
      </c>
      <c r="E26" s="536">
        <f>IF($B26="Y",D6*D$19/1000000,0)</f>
        <v>1.3250776344310622</v>
      </c>
      <c r="F26" s="536">
        <f>IF($B26="Y",E6*E$19/1000000,0)</f>
        <v>1.425075419094231</v>
      </c>
      <c r="G26" s="536">
        <v>1.2115905786757917</v>
      </c>
      <c r="H26" s="536">
        <v>1.2797141479184466</v>
      </c>
      <c r="I26" s="536">
        <v>1.2203652902553312</v>
      </c>
      <c r="J26" s="536">
        <v>1.1574047167737003</v>
      </c>
      <c r="K26" s="537">
        <f>SUM(C26:J26)</f>
        <v>9.7418626456192499</v>
      </c>
      <c r="L26" s="536">
        <v>10.33</v>
      </c>
      <c r="M26" s="538">
        <f>L26</f>
        <v>10.33</v>
      </c>
      <c r="N26" s="539">
        <v>6.21</v>
      </c>
      <c r="O26" s="537">
        <f t="shared" ref="O26:O33" si="6">IF(L26&lt;K26,L26,IF(K26&gt;N26,K26,0))</f>
        <v>9.7418626456192499</v>
      </c>
      <c r="P26" s="519"/>
      <c r="Q26" s="540"/>
    </row>
    <row r="27" spans="1:17" x14ac:dyDescent="0.3">
      <c r="A27" s="523" t="s">
        <v>112</v>
      </c>
      <c r="B27" s="535" t="s">
        <v>127</v>
      </c>
      <c r="C27" s="536">
        <v>0.11693918000623194</v>
      </c>
      <c r="D27" s="536">
        <v>7.8403350580690728E-2</v>
      </c>
      <c r="E27" s="536">
        <v>0.10611918470316421</v>
      </c>
      <c r="F27" s="536">
        <v>0.25976311800672586</v>
      </c>
      <c r="G27" s="536">
        <v>0.38777624561640106</v>
      </c>
      <c r="H27" s="536">
        <v>1.0997110728059529</v>
      </c>
      <c r="I27" s="536">
        <v>1.0667197406217743</v>
      </c>
      <c r="J27" s="536">
        <v>1.0347181484031209</v>
      </c>
      <c r="K27" s="541">
        <f t="shared" ref="K27:K33" si="7">SUM(C27:J27)</f>
        <v>4.1501500407440615</v>
      </c>
      <c r="L27" s="536">
        <v>5.23</v>
      </c>
      <c r="M27" s="538">
        <f>L27</f>
        <v>5.23</v>
      </c>
      <c r="N27" s="539">
        <v>4.49</v>
      </c>
      <c r="O27" s="541">
        <f t="shared" si="6"/>
        <v>0</v>
      </c>
      <c r="P27" s="519"/>
      <c r="Q27" s="540"/>
    </row>
    <row r="28" spans="1:17" x14ac:dyDescent="0.3">
      <c r="A28" s="523" t="s">
        <v>113</v>
      </c>
      <c r="B28" s="535" t="s">
        <v>127</v>
      </c>
      <c r="C28" s="536">
        <v>0.68056053107157199</v>
      </c>
      <c r="D28" s="536">
        <v>0.66635325581925386</v>
      </c>
      <c r="E28" s="536">
        <v>0.64360025109185715</v>
      </c>
      <c r="F28" s="536">
        <v>0.79144137101071688</v>
      </c>
      <c r="G28" s="536">
        <v>1.0593880046382953</v>
      </c>
      <c r="H28" s="536">
        <v>1.734415853501807</v>
      </c>
      <c r="I28" s="536">
        <v>1.682383377896753</v>
      </c>
      <c r="J28" s="536">
        <v>1.6319118765598504</v>
      </c>
      <c r="K28" s="541">
        <f t="shared" si="7"/>
        <v>8.8900545215901055</v>
      </c>
      <c r="L28" s="536">
        <v>9.25</v>
      </c>
      <c r="M28" s="538">
        <f>L28</f>
        <v>9.25</v>
      </c>
      <c r="N28" s="539">
        <v>5.86</v>
      </c>
      <c r="O28" s="541">
        <f t="shared" si="6"/>
        <v>8.8900545215901055</v>
      </c>
      <c r="P28" s="519"/>
      <c r="Q28" s="540"/>
    </row>
    <row r="29" spans="1:17" x14ac:dyDescent="0.3">
      <c r="A29" s="523" t="s">
        <v>31</v>
      </c>
      <c r="B29" s="535" t="s">
        <v>127</v>
      </c>
      <c r="C29" s="536">
        <f t="shared" si="5"/>
        <v>1.1918423550082382</v>
      </c>
      <c r="D29" s="536">
        <f t="shared" si="5"/>
        <v>0.68800187650565325</v>
      </c>
      <c r="E29" s="536">
        <f t="shared" si="5"/>
        <v>0.71596131415755204</v>
      </c>
      <c r="F29" s="536">
        <f t="shared" si="5"/>
        <v>1.1356381793202377</v>
      </c>
      <c r="G29" s="536">
        <f>IF($B29="Y",F9*F$19/1000000,0)*G23</f>
        <v>1.1748838488903115</v>
      </c>
      <c r="H29" s="536">
        <f t="shared" ref="H29:J29" si="8">IF($B29="Y",G9*G$19/1000000,0)*H23</f>
        <v>1.1396373334236021</v>
      </c>
      <c r="I29" s="536">
        <f t="shared" si="8"/>
        <v>1.1054482134208941</v>
      </c>
      <c r="J29" s="536">
        <f t="shared" si="8"/>
        <v>1.0722847670182671</v>
      </c>
      <c r="K29" s="541">
        <f t="shared" si="7"/>
        <v>8.2236978877447555</v>
      </c>
      <c r="L29" s="536">
        <v>21.303336999999999</v>
      </c>
      <c r="M29" s="539">
        <f>L29-12.528877</f>
        <v>8.7744599999999995</v>
      </c>
      <c r="N29" s="539">
        <v>5.82</v>
      </c>
      <c r="O29" s="541">
        <f t="shared" si="6"/>
        <v>8.2236978877447555</v>
      </c>
      <c r="P29" s="519"/>
      <c r="Q29" s="540"/>
    </row>
    <row r="30" spans="1:17" x14ac:dyDescent="0.3">
      <c r="A30" s="523" t="s">
        <v>28</v>
      </c>
      <c r="B30" s="535" t="s">
        <v>127</v>
      </c>
      <c r="C30" s="536">
        <f t="shared" si="5"/>
        <v>1.06288658134846</v>
      </c>
      <c r="D30" s="536">
        <f t="shared" si="5"/>
        <v>1.2059647240262892</v>
      </c>
      <c r="E30" s="536">
        <f t="shared" si="5"/>
        <v>1.2613129985616809</v>
      </c>
      <c r="F30" s="536">
        <f t="shared" si="5"/>
        <v>1.4577423130854801</v>
      </c>
      <c r="G30" s="536">
        <f>IF($B30="Y",F10*F$19/1000000,0)*G23</f>
        <v>1.2947345120691467</v>
      </c>
      <c r="H30" s="536">
        <f t="shared" ref="H30:J30" si="9">IF($B30="Y",G10*G$19/1000000,0)*H23</f>
        <v>1.2558924767070723</v>
      </c>
      <c r="I30" s="536">
        <f t="shared" si="9"/>
        <v>1.2182157024058602</v>
      </c>
      <c r="J30" s="536">
        <f t="shared" si="9"/>
        <v>1.1816692313336843</v>
      </c>
      <c r="K30" s="541">
        <f t="shared" si="7"/>
        <v>9.9384185395376718</v>
      </c>
      <c r="L30" s="536">
        <v>10.210000000000001</v>
      </c>
      <c r="M30" s="538">
        <f>L30</f>
        <v>10.210000000000001</v>
      </c>
      <c r="N30" s="539">
        <v>9.7200000000000006</v>
      </c>
      <c r="O30" s="615">
        <f t="shared" si="6"/>
        <v>9.9384185395376718</v>
      </c>
      <c r="P30" s="542"/>
      <c r="Q30" s="540"/>
    </row>
    <row r="31" spans="1:17" x14ac:dyDescent="0.3">
      <c r="A31" s="523" t="s">
        <v>30</v>
      </c>
      <c r="B31" s="535" t="s">
        <v>127</v>
      </c>
      <c r="C31" s="536">
        <f t="shared" si="5"/>
        <v>9.0228196541202718E-2</v>
      </c>
      <c r="D31" s="536">
        <f t="shared" si="5"/>
        <v>0.21790823985505367</v>
      </c>
      <c r="E31" s="536">
        <f t="shared" si="5"/>
        <v>0.25284563976656366</v>
      </c>
      <c r="F31" s="536">
        <f t="shared" si="5"/>
        <v>0.31478947498766796</v>
      </c>
      <c r="G31" s="536">
        <f>IF($B31="Y",F11*F$19/1000000,0)*G23</f>
        <v>0.68676949851479796</v>
      </c>
      <c r="H31" s="536">
        <f t="shared" ref="H31:J31" si="10">IF($B31="Y",G11*G$19/1000000,0)*H23</f>
        <v>1.0435156936841969</v>
      </c>
      <c r="I31" s="536">
        <f t="shared" si="10"/>
        <v>1.0122102228736711</v>
      </c>
      <c r="J31" s="536">
        <f t="shared" si="10"/>
        <v>0.98184391618746092</v>
      </c>
      <c r="K31" s="541">
        <f t="shared" si="7"/>
        <v>4.6001108824106147</v>
      </c>
      <c r="L31" s="536">
        <v>24.5</v>
      </c>
      <c r="M31" s="539">
        <f>L31-14.5</f>
        <v>10</v>
      </c>
      <c r="N31" s="539">
        <v>5.7</v>
      </c>
      <c r="O31" s="541">
        <f t="shared" si="6"/>
        <v>0</v>
      </c>
      <c r="P31" s="519"/>
      <c r="Q31" s="540"/>
    </row>
    <row r="32" spans="1:17" x14ac:dyDescent="0.3">
      <c r="A32" s="523" t="s">
        <v>29</v>
      </c>
      <c r="B32" s="535" t="s">
        <v>127</v>
      </c>
      <c r="C32" s="536">
        <f t="shared" si="5"/>
        <v>0.43859069014588714</v>
      </c>
      <c r="D32" s="536">
        <f t="shared" si="5"/>
        <v>0.63612885936174901</v>
      </c>
      <c r="E32" s="536">
        <f t="shared" si="5"/>
        <v>0.85342506302599952</v>
      </c>
      <c r="F32" s="536">
        <f t="shared" si="5"/>
        <v>1.2362626994591854</v>
      </c>
      <c r="G32" s="536">
        <f>IF($B32="Y",F12*F$19/1000000,0)*G23</f>
        <v>1.1102075985088977</v>
      </c>
      <c r="H32" s="536">
        <f t="shared" ref="H32:J32" si="11">IF($B32="Y",G12*G$19/1000000,0)*H23</f>
        <v>1.2496833466830617</v>
      </c>
      <c r="I32" s="536">
        <f t="shared" si="11"/>
        <v>1.21219284628257</v>
      </c>
      <c r="J32" s="536">
        <f t="shared" si="11"/>
        <v>1.1758270608940928</v>
      </c>
      <c r="K32" s="541">
        <f t="shared" si="7"/>
        <v>7.9123181643614444</v>
      </c>
      <c r="L32" s="536">
        <v>20.7</v>
      </c>
      <c r="M32" s="539">
        <f>L32-7.5</f>
        <v>13.2</v>
      </c>
      <c r="N32" s="539">
        <v>5.7</v>
      </c>
      <c r="O32" s="541">
        <f t="shared" si="6"/>
        <v>7.9123181643614444</v>
      </c>
      <c r="P32" s="519"/>
      <c r="Q32" s="540"/>
    </row>
    <row r="33" spans="1:17" x14ac:dyDescent="0.3">
      <c r="A33" s="523" t="s">
        <v>65</v>
      </c>
      <c r="B33" s="535" t="s">
        <v>128</v>
      </c>
      <c r="C33" s="536">
        <f t="shared" si="5"/>
        <v>0</v>
      </c>
      <c r="D33" s="536">
        <f t="shared" si="5"/>
        <v>0</v>
      </c>
      <c r="E33" s="536">
        <f t="shared" si="5"/>
        <v>0</v>
      </c>
      <c r="F33" s="536">
        <f t="shared" si="5"/>
        <v>0</v>
      </c>
      <c r="G33" s="536">
        <f>IF($B33="Y",F13*F$19/1000000,0)*G23</f>
        <v>0</v>
      </c>
      <c r="H33" s="536">
        <f t="shared" ref="H33:J33" si="12">IF($B33="Y",G13*G$19/1000000,0)*H23</f>
        <v>0</v>
      </c>
      <c r="I33" s="536">
        <f t="shared" si="12"/>
        <v>0</v>
      </c>
      <c r="J33" s="536">
        <f t="shared" si="12"/>
        <v>0</v>
      </c>
      <c r="K33" s="541">
        <f t="shared" si="7"/>
        <v>0</v>
      </c>
      <c r="L33" s="536">
        <v>11</v>
      </c>
      <c r="M33" s="539">
        <f>L33-5.4</f>
        <v>5.6</v>
      </c>
      <c r="N33" s="539">
        <v>4.2</v>
      </c>
      <c r="O33" s="541">
        <f t="shared" si="6"/>
        <v>0</v>
      </c>
      <c r="P33" s="519"/>
      <c r="Q33" s="540"/>
    </row>
    <row r="34" spans="1:17" x14ac:dyDescent="0.3">
      <c r="A34" s="521" t="s">
        <v>59</v>
      </c>
      <c r="B34" s="543"/>
      <c r="C34" s="543">
        <f>SUM(C26:C33)</f>
        <v>4.6671860967826007</v>
      </c>
      <c r="D34" s="543">
        <f t="shared" ref="D34:O34" si="13">SUM(D26:D33)</f>
        <v>4.5292566019583678</v>
      </c>
      <c r="E34" s="543">
        <f t="shared" si="13"/>
        <v>5.1583420857378792</v>
      </c>
      <c r="F34" s="543">
        <f t="shared" si="13"/>
        <v>6.6207125749642453</v>
      </c>
      <c r="G34" s="543">
        <f t="shared" si="13"/>
        <v>6.9253502869136412</v>
      </c>
      <c r="H34" s="543">
        <f t="shared" si="13"/>
        <v>8.8025699247241391</v>
      </c>
      <c r="I34" s="543">
        <f t="shared" si="13"/>
        <v>8.5175353937568534</v>
      </c>
      <c r="J34" s="543">
        <f>SUM(J26:J33)</f>
        <v>8.2356597171701758</v>
      </c>
      <c r="K34" s="543">
        <f t="shared" si="13"/>
        <v>53.456612682007908</v>
      </c>
      <c r="L34" s="543">
        <f t="shared" si="13"/>
        <v>112.52333700000001</v>
      </c>
      <c r="M34" s="543">
        <f t="shared" si="13"/>
        <v>72.594459999999998</v>
      </c>
      <c r="N34" s="543"/>
      <c r="O34" s="541">
        <f t="shared" si="13"/>
        <v>44.706351758853224</v>
      </c>
      <c r="P34" s="519"/>
      <c r="Q34" s="540"/>
    </row>
    <row r="35" spans="1:17" ht="14.5" x14ac:dyDescent="0.3">
      <c r="A35" s="518" t="s">
        <v>129</v>
      </c>
      <c r="B35" s="544"/>
      <c r="C35" s="544"/>
      <c r="D35" s="544"/>
      <c r="E35" s="544"/>
      <c r="F35" s="544"/>
      <c r="G35" s="544"/>
      <c r="H35" s="544"/>
      <c r="I35" s="544"/>
      <c r="J35" s="544"/>
      <c r="K35" s="544"/>
      <c r="L35" s="544"/>
      <c r="M35" s="544"/>
      <c r="N35" s="544"/>
      <c r="O35" s="544"/>
      <c r="P35" s="545"/>
      <c r="Q35" s="518"/>
    </row>
    <row r="36" spans="1:17" ht="14.5" x14ac:dyDescent="0.3">
      <c r="A36" s="518" t="s">
        <v>130</v>
      </c>
      <c r="C36" s="546"/>
      <c r="D36" s="546"/>
      <c r="E36" s="546"/>
      <c r="F36" s="546"/>
      <c r="G36" s="546"/>
      <c r="H36" s="546"/>
      <c r="I36" s="546"/>
      <c r="J36" s="546"/>
      <c r="K36" s="546"/>
    </row>
    <row r="37" spans="1:17" ht="27.65" customHeight="1" x14ac:dyDescent="0.3">
      <c r="A37" s="643" t="s">
        <v>131</v>
      </c>
      <c r="B37" s="643"/>
      <c r="C37" s="643"/>
      <c r="D37" s="643"/>
      <c r="E37" s="643"/>
      <c r="F37" s="643"/>
      <c r="G37" s="643"/>
      <c r="H37" s="643"/>
      <c r="I37" s="643"/>
      <c r="J37" s="643"/>
      <c r="K37" s="643"/>
      <c r="L37" s="643"/>
      <c r="M37" s="643"/>
      <c r="N37" s="643"/>
      <c r="O37" s="643"/>
    </row>
    <row r="38" spans="1:17" ht="14" thickBot="1" x14ac:dyDescent="0.35">
      <c r="N38" s="547"/>
    </row>
    <row r="39" spans="1:17" ht="54.5" thickBot="1" x14ac:dyDescent="0.35">
      <c r="A39" s="548" t="s">
        <v>23</v>
      </c>
      <c r="B39" s="549" t="str">
        <f>N25</f>
        <v>Materiality threshold</v>
      </c>
      <c r="C39" s="550" t="str">
        <f>L25</f>
        <v>Funding requested</v>
      </c>
      <c r="D39" s="550" t="s">
        <v>132</v>
      </c>
      <c r="E39" s="550" t="str">
        <f>O25</f>
        <v>Decision on funding allowed</v>
      </c>
      <c r="F39" s="550" t="s">
        <v>133</v>
      </c>
      <c r="G39" s="551" t="s">
        <v>134</v>
      </c>
      <c r="I39" s="552"/>
      <c r="Q39" s="518"/>
    </row>
    <row r="40" spans="1:17" x14ac:dyDescent="0.3">
      <c r="A40" s="523" t="s">
        <v>64</v>
      </c>
      <c r="B40" s="553">
        <f t="shared" ref="B40:B47" si="14">N26</f>
        <v>6.21</v>
      </c>
      <c r="C40" s="554">
        <f t="shared" ref="C40:C47" si="15">L26</f>
        <v>10.33</v>
      </c>
      <c r="D40" s="554">
        <v>9</v>
      </c>
      <c r="E40" s="555">
        <f t="shared" ref="E40:E47" si="16">O26</f>
        <v>9.7418626456192499</v>
      </c>
      <c r="F40" s="554">
        <f>E40-C40</f>
        <v>-0.58813735438075021</v>
      </c>
      <c r="G40" s="556">
        <f>F40/C40</f>
        <v>-5.6934884257575043E-2</v>
      </c>
      <c r="Q40" s="518"/>
    </row>
    <row r="41" spans="1:17" x14ac:dyDescent="0.3">
      <c r="A41" s="523" t="s">
        <v>112</v>
      </c>
      <c r="B41" s="557">
        <f t="shared" si="14"/>
        <v>4.49</v>
      </c>
      <c r="C41" s="558">
        <f t="shared" si="15"/>
        <v>5.23</v>
      </c>
      <c r="D41" s="558">
        <v>0</v>
      </c>
      <c r="E41" s="559">
        <f t="shared" si="16"/>
        <v>0</v>
      </c>
      <c r="F41" s="558">
        <f t="shared" ref="F41:F48" si="17">E41-C41</f>
        <v>-5.23</v>
      </c>
      <c r="G41" s="560">
        <f t="shared" ref="G41:G48" si="18">F41/C41</f>
        <v>-1</v>
      </c>
      <c r="Q41" s="518"/>
    </row>
    <row r="42" spans="1:17" x14ac:dyDescent="0.3">
      <c r="A42" s="523" t="s">
        <v>113</v>
      </c>
      <c r="B42" s="557">
        <f t="shared" si="14"/>
        <v>5.86</v>
      </c>
      <c r="C42" s="558">
        <f t="shared" si="15"/>
        <v>9.25</v>
      </c>
      <c r="D42" s="558">
        <v>0</v>
      </c>
      <c r="E42" s="559">
        <f t="shared" si="16"/>
        <v>8.8900545215901055</v>
      </c>
      <c r="F42" s="558">
        <f t="shared" si="17"/>
        <v>-0.35994547840989455</v>
      </c>
      <c r="G42" s="560">
        <f t="shared" si="18"/>
        <v>-3.8913024692961574E-2</v>
      </c>
      <c r="Q42" s="518"/>
    </row>
    <row r="43" spans="1:17" x14ac:dyDescent="0.3">
      <c r="A43" s="523" t="s">
        <v>31</v>
      </c>
      <c r="B43" s="557">
        <f t="shared" si="14"/>
        <v>5.82</v>
      </c>
      <c r="C43" s="558">
        <f t="shared" si="15"/>
        <v>21.303336999999999</v>
      </c>
      <c r="D43" s="558">
        <v>8</v>
      </c>
      <c r="E43" s="559">
        <f t="shared" si="16"/>
        <v>8.2236978877447555</v>
      </c>
      <c r="F43" s="558">
        <f t="shared" si="17"/>
        <v>-13.079639112255244</v>
      </c>
      <c r="G43" s="560">
        <f t="shared" si="18"/>
        <v>-0.61397137510687849</v>
      </c>
      <c r="Q43" s="518"/>
    </row>
    <row r="44" spans="1:17" x14ac:dyDescent="0.3">
      <c r="A44" s="523" t="s">
        <v>28</v>
      </c>
      <c r="B44" s="557">
        <f t="shared" si="14"/>
        <v>9.7200000000000006</v>
      </c>
      <c r="C44" s="558">
        <f t="shared" si="15"/>
        <v>10.210000000000001</v>
      </c>
      <c r="D44" s="558">
        <v>0</v>
      </c>
      <c r="E44" s="559">
        <f t="shared" si="16"/>
        <v>9.9384185395376718</v>
      </c>
      <c r="F44" s="558">
        <f t="shared" si="17"/>
        <v>-0.27158146046232901</v>
      </c>
      <c r="G44" s="560">
        <f t="shared" si="18"/>
        <v>-2.6599555383185994E-2</v>
      </c>
      <c r="Q44" s="518"/>
    </row>
    <row r="45" spans="1:17" x14ac:dyDescent="0.3">
      <c r="A45" s="523" t="s">
        <v>30</v>
      </c>
      <c r="B45" s="557">
        <f t="shared" si="14"/>
        <v>5.7</v>
      </c>
      <c r="C45" s="558">
        <f t="shared" si="15"/>
        <v>24.5</v>
      </c>
      <c r="D45" s="558">
        <v>0</v>
      </c>
      <c r="E45" s="559">
        <f t="shared" si="16"/>
        <v>0</v>
      </c>
      <c r="F45" s="558">
        <f t="shared" si="17"/>
        <v>-24.5</v>
      </c>
      <c r="G45" s="560">
        <f t="shared" si="18"/>
        <v>-1</v>
      </c>
      <c r="Q45" s="518"/>
    </row>
    <row r="46" spans="1:17" x14ac:dyDescent="0.3">
      <c r="A46" s="523" t="s">
        <v>29</v>
      </c>
      <c r="B46" s="557">
        <f t="shared" si="14"/>
        <v>5.7</v>
      </c>
      <c r="C46" s="558">
        <f t="shared" si="15"/>
        <v>20.7</v>
      </c>
      <c r="D46" s="558">
        <v>7.6</v>
      </c>
      <c r="E46" s="559">
        <f t="shared" si="16"/>
        <v>7.9123181643614444</v>
      </c>
      <c r="F46" s="558">
        <f t="shared" si="17"/>
        <v>-12.787681835638555</v>
      </c>
      <c r="G46" s="560">
        <f t="shared" si="18"/>
        <v>-0.61776240751877076</v>
      </c>
      <c r="Q46" s="518"/>
    </row>
    <row r="47" spans="1:17" ht="14" thickBot="1" x14ac:dyDescent="0.35">
      <c r="A47" s="523" t="s">
        <v>65</v>
      </c>
      <c r="B47" s="561">
        <f t="shared" si="14"/>
        <v>4.2</v>
      </c>
      <c r="C47" s="562">
        <f t="shared" si="15"/>
        <v>11</v>
      </c>
      <c r="D47" s="562">
        <v>0</v>
      </c>
      <c r="E47" s="563">
        <f t="shared" si="16"/>
        <v>0</v>
      </c>
      <c r="F47" s="562">
        <f t="shared" si="17"/>
        <v>-11</v>
      </c>
      <c r="G47" s="564">
        <f t="shared" si="18"/>
        <v>-1</v>
      </c>
      <c r="Q47" s="518"/>
    </row>
    <row r="48" spans="1:17" ht="14" thickBot="1" x14ac:dyDescent="0.35">
      <c r="A48" s="565" t="s">
        <v>59</v>
      </c>
      <c r="B48" s="566"/>
      <c r="C48" s="566">
        <f>SUM(C40:C47)</f>
        <v>112.52333700000001</v>
      </c>
      <c r="D48" s="567">
        <f>SUM(D40:D47)</f>
        <v>24.6</v>
      </c>
      <c r="E48" s="566">
        <f>SUM(E40:E47)</f>
        <v>44.706351758853224</v>
      </c>
      <c r="F48" s="568">
        <f t="shared" si="17"/>
        <v>-67.816985241146796</v>
      </c>
      <c r="G48" s="569">
        <f t="shared" si="18"/>
        <v>-0.60269262403004265</v>
      </c>
      <c r="Q48" s="518"/>
    </row>
    <row r="49" spans="1:50" ht="28.75" customHeight="1" x14ac:dyDescent="0.3">
      <c r="Q49" s="518"/>
    </row>
    <row r="50" spans="1:50" x14ac:dyDescent="0.3">
      <c r="I50" s="519"/>
      <c r="Q50" s="518"/>
    </row>
    <row r="51" spans="1:50" s="601" customFormat="1" x14ac:dyDescent="0.3">
      <c r="A51" s="598"/>
      <c r="B51" s="644" t="s">
        <v>115</v>
      </c>
      <c r="C51" s="644"/>
      <c r="D51" s="644"/>
      <c r="E51" s="644"/>
      <c r="F51" s="644"/>
      <c r="G51" s="644"/>
      <c r="H51" s="644"/>
      <c r="I51" s="644"/>
      <c r="J51" s="598"/>
      <c r="K51" s="598"/>
      <c r="L51" s="644" t="s">
        <v>135</v>
      </c>
      <c r="M51" s="644"/>
      <c r="N51" s="644"/>
      <c r="O51" s="644"/>
      <c r="P51" s="644"/>
      <c r="Q51" s="644"/>
      <c r="R51" s="644"/>
      <c r="S51" s="644"/>
      <c r="T51" s="600"/>
      <c r="U51" s="598"/>
      <c r="V51" s="644" t="s">
        <v>136</v>
      </c>
      <c r="W51" s="644"/>
      <c r="X51" s="644"/>
      <c r="Y51" s="644"/>
      <c r="Z51" s="644"/>
      <c r="AA51" s="644"/>
      <c r="AB51" s="644"/>
      <c r="AC51" s="644"/>
      <c r="AD51" s="598"/>
      <c r="AM51" s="598" t="s">
        <v>137</v>
      </c>
    </row>
    <row r="52" spans="1:50" s="601" customFormat="1" x14ac:dyDescent="0.3">
      <c r="A52" s="598" t="s">
        <v>138</v>
      </c>
      <c r="B52" s="600">
        <v>2016</v>
      </c>
      <c r="C52" s="600">
        <v>2017</v>
      </c>
      <c r="D52" s="600">
        <v>2018</v>
      </c>
      <c r="E52" s="600">
        <v>2019</v>
      </c>
      <c r="F52" s="600">
        <v>2020</v>
      </c>
      <c r="G52" s="600">
        <v>2021</v>
      </c>
      <c r="H52" s="600">
        <v>2022</v>
      </c>
      <c r="I52" s="600">
        <v>2023</v>
      </c>
      <c r="J52" s="599" t="s">
        <v>59</v>
      </c>
      <c r="K52" s="598"/>
      <c r="L52" s="600">
        <v>2016</v>
      </c>
      <c r="M52" s="600">
        <v>2017</v>
      </c>
      <c r="N52" s="600">
        <v>2018</v>
      </c>
      <c r="O52" s="600">
        <v>2019</v>
      </c>
      <c r="P52" s="600">
        <v>2020</v>
      </c>
      <c r="Q52" s="600">
        <v>2021</v>
      </c>
      <c r="R52" s="600">
        <v>2022</v>
      </c>
      <c r="S52" s="600">
        <v>2023</v>
      </c>
      <c r="T52" s="599" t="s">
        <v>59</v>
      </c>
      <c r="U52" s="598"/>
      <c r="V52" s="600">
        <v>2016</v>
      </c>
      <c r="W52" s="600">
        <v>2017</v>
      </c>
      <c r="X52" s="600">
        <v>2018</v>
      </c>
      <c r="Y52" s="600">
        <v>2019</v>
      </c>
      <c r="Z52" s="600">
        <v>2020</v>
      </c>
      <c r="AA52" s="600">
        <v>2021</v>
      </c>
      <c r="AB52" s="600">
        <v>2022</v>
      </c>
      <c r="AC52" s="600">
        <v>2023</v>
      </c>
      <c r="AD52" s="599" t="s">
        <v>59</v>
      </c>
      <c r="AE52" s="601" t="s">
        <v>92</v>
      </c>
      <c r="AM52" s="600">
        <v>2016</v>
      </c>
      <c r="AN52" s="600">
        <v>2017</v>
      </c>
      <c r="AO52" s="600">
        <v>2018</v>
      </c>
      <c r="AP52" s="600">
        <v>2019</v>
      </c>
      <c r="AQ52" s="600">
        <v>2020</v>
      </c>
      <c r="AR52" s="600">
        <v>2021</v>
      </c>
      <c r="AS52" s="600">
        <v>2022</v>
      </c>
      <c r="AT52" s="600">
        <v>2023</v>
      </c>
      <c r="AU52" s="598" t="s">
        <v>59</v>
      </c>
      <c r="AV52" s="598" t="s">
        <v>139</v>
      </c>
      <c r="AW52" s="598" t="s">
        <v>140</v>
      </c>
      <c r="AX52" s="598" t="s">
        <v>141</v>
      </c>
    </row>
    <row r="53" spans="1:50" s="601" customFormat="1" x14ac:dyDescent="0.3">
      <c r="A53" s="523" t="s">
        <v>64</v>
      </c>
      <c r="B53" s="525">
        <v>0.40482701815623778</v>
      </c>
      <c r="C53" s="525">
        <v>0.41745181471932841</v>
      </c>
      <c r="D53" s="525">
        <v>0.3656548644661079</v>
      </c>
      <c r="E53" s="525">
        <v>0.3819241986143696</v>
      </c>
      <c r="F53" s="525">
        <v>0.35340120922970675</v>
      </c>
      <c r="G53" s="525">
        <v>0.37477271192672124</v>
      </c>
      <c r="H53" s="525">
        <v>0.35858405270866445</v>
      </c>
      <c r="I53" s="525">
        <v>0.34121859243716446</v>
      </c>
      <c r="J53" s="602">
        <v>2.9978344622583011</v>
      </c>
      <c r="K53" s="608">
        <f>SUM(B53:E53)</f>
        <v>1.5698578959560436</v>
      </c>
      <c r="L53" s="525">
        <v>0.44898092443335691</v>
      </c>
      <c r="M53" s="525">
        <v>0.54061971308005541</v>
      </c>
      <c r="N53" s="525">
        <v>0.87402897393033563</v>
      </c>
      <c r="O53" s="525">
        <v>0.73176584057886096</v>
      </c>
      <c r="P53" s="525">
        <v>0.72579411752437328</v>
      </c>
      <c r="Q53" s="525">
        <v>0.79031319720290605</v>
      </c>
      <c r="R53" s="525">
        <v>0.77696968561855895</v>
      </c>
      <c r="S53" s="525">
        <v>0.75967462650379403</v>
      </c>
      <c r="T53" s="602">
        <v>5.648147078872241</v>
      </c>
      <c r="U53" s="608">
        <f>SUM(L53:O53)</f>
        <v>2.595395452022609</v>
      </c>
      <c r="V53" s="525">
        <v>0.2351150051121671</v>
      </c>
      <c r="W53" s="525">
        <v>0.20363369526359085</v>
      </c>
      <c r="X53" s="525">
        <v>0.21415742654007153</v>
      </c>
      <c r="Y53" s="525">
        <v>0.23209337433311816</v>
      </c>
      <c r="Z53" s="525">
        <v>0.19094280959762344</v>
      </c>
      <c r="AA53" s="525">
        <v>0.20791656847637083</v>
      </c>
      <c r="AB53" s="525">
        <v>0.20440614102828936</v>
      </c>
      <c r="AC53" s="525">
        <v>0.19985613559314702</v>
      </c>
      <c r="AD53" s="602">
        <v>1.6881211559443783</v>
      </c>
      <c r="AE53" s="603" t="s">
        <v>142</v>
      </c>
      <c r="AL53" s="608">
        <f>SUM(V53:Y53)</f>
        <v>0.88499950124894766</v>
      </c>
      <c r="AM53" s="604">
        <v>1.0889229477017617</v>
      </c>
      <c r="AN53" s="604">
        <v>1.1617052230629747</v>
      </c>
      <c r="AO53" s="604">
        <v>1.4538412649365151</v>
      </c>
      <c r="AP53" s="604">
        <v>1.3457834135263487</v>
      </c>
      <c r="AQ53" s="604">
        <v>1.2701381363517035</v>
      </c>
      <c r="AR53" s="604">
        <v>1.3730024776059981</v>
      </c>
      <c r="AS53" s="604">
        <v>1.3399598793555128</v>
      </c>
      <c r="AT53" s="604">
        <v>1.3007493545341053</v>
      </c>
      <c r="AU53" s="604">
        <v>10.33410269707492</v>
      </c>
      <c r="AV53" s="601">
        <v>0</v>
      </c>
      <c r="AW53" s="604">
        <v>10.33410269707492</v>
      </c>
      <c r="AX53" s="604">
        <v>14.978253382849863</v>
      </c>
    </row>
    <row r="54" spans="1:50" s="601" customFormat="1" x14ac:dyDescent="0.3">
      <c r="A54" s="523" t="s">
        <v>112</v>
      </c>
      <c r="B54" s="525">
        <v>2.5086402446869785E-2</v>
      </c>
      <c r="C54" s="525">
        <v>1.5269538239425262E-2</v>
      </c>
      <c r="D54" s="525">
        <v>4.9468083473591017E-2</v>
      </c>
      <c r="E54" s="525">
        <v>0.11388026077333882</v>
      </c>
      <c r="F54" s="525">
        <v>0.30910105042507613</v>
      </c>
      <c r="G54" s="525">
        <v>0.87968859528485388</v>
      </c>
      <c r="H54" s="525">
        <v>0.85362642064518979</v>
      </c>
      <c r="I54" s="525">
        <v>0.82821922450308394</v>
      </c>
      <c r="J54" s="602">
        <v>3.0743395757914285</v>
      </c>
      <c r="K54" s="608">
        <f t="shared" ref="K54:K60" si="19">SUM(B54:E54)</f>
        <v>0.2037042849332249</v>
      </c>
      <c r="L54" s="525">
        <v>5.6892360400873691E-2</v>
      </c>
      <c r="M54" s="525">
        <v>0.19735090468253713</v>
      </c>
      <c r="N54" s="525">
        <v>3.4497328200309187E-3</v>
      </c>
      <c r="O54" s="525">
        <v>0.12192885669323764</v>
      </c>
      <c r="P54" s="525">
        <v>0.23808362703421454</v>
      </c>
      <c r="Q54" s="525">
        <v>0.58061360330113165</v>
      </c>
      <c r="R54" s="525">
        <v>0.58061360330113165</v>
      </c>
      <c r="S54" s="525">
        <v>0.58061360330113154</v>
      </c>
      <c r="T54" s="602">
        <v>2.3595462915342891</v>
      </c>
      <c r="U54" s="608">
        <f t="shared" ref="U54:U60" si="20">SUM(L54:O54)</f>
        <v>0.37962185459667941</v>
      </c>
      <c r="V54" s="525">
        <v>2.6670950945158543E-3</v>
      </c>
      <c r="W54" s="525">
        <v>9.4307456462300505E-4</v>
      </c>
      <c r="X54" s="525">
        <v>4.7440261291873545E-3</v>
      </c>
      <c r="Y54" s="525">
        <v>1.0383994858727937E-2</v>
      </c>
      <c r="Z54" s="525">
        <v>2.8184899618642584E-2</v>
      </c>
      <c r="AA54" s="525">
        <v>8.0213039456422608E-2</v>
      </c>
      <c r="AB54" s="525">
        <v>8.0213039456422608E-2</v>
      </c>
      <c r="AC54" s="525">
        <v>8.0213039456422622E-2</v>
      </c>
      <c r="AD54" s="602">
        <v>0.28756220863496457</v>
      </c>
      <c r="AE54" s="641" t="s">
        <v>143</v>
      </c>
      <c r="AF54" s="641"/>
      <c r="AG54" s="641"/>
      <c r="AH54" s="641"/>
      <c r="AI54" s="641"/>
      <c r="AJ54" s="641"/>
      <c r="AK54" s="641"/>
      <c r="AL54" s="608">
        <f t="shared" ref="AL54:AL60" si="21">SUM(V54:Y54)</f>
        <v>1.8738190647054148E-2</v>
      </c>
      <c r="AM54" s="604">
        <v>8.4645857942259317E-2</v>
      </c>
      <c r="AN54" s="604">
        <v>0.21356351748658539</v>
      </c>
      <c r="AO54" s="604">
        <v>5.7661842422809292E-2</v>
      </c>
      <c r="AP54" s="604">
        <v>0.24619311232530439</v>
      </c>
      <c r="AQ54" s="604">
        <v>0.57536957707793324</v>
      </c>
      <c r="AR54" s="604">
        <v>1.5405152380424081</v>
      </c>
      <c r="AS54" s="604">
        <v>1.514453063402744</v>
      </c>
      <c r="AT54" s="604">
        <v>1.4890458672606381</v>
      </c>
      <c r="AU54" s="604">
        <v>5.7214480759606818</v>
      </c>
      <c r="AV54" s="601">
        <v>0</v>
      </c>
      <c r="AW54" s="604">
        <v>5.7214480759606818</v>
      </c>
      <c r="AX54" s="604">
        <v>7.3717651372330426</v>
      </c>
    </row>
    <row r="55" spans="1:50" s="601" customFormat="1" x14ac:dyDescent="0.3">
      <c r="A55" s="523" t="s">
        <v>113</v>
      </c>
      <c r="B55" s="525">
        <v>7.2681499317583206E-2</v>
      </c>
      <c r="C55" s="525">
        <v>8.268382156352802E-2</v>
      </c>
      <c r="D55" s="525">
        <v>8.2205051856608688E-2</v>
      </c>
      <c r="E55" s="525">
        <v>0.1518040788524688</v>
      </c>
      <c r="F55" s="525">
        <v>0.60847449106074669</v>
      </c>
      <c r="G55" s="525">
        <v>1.0401047661630394</v>
      </c>
      <c r="H55" s="525">
        <v>1.0092900071624293</v>
      </c>
      <c r="I55" s="525">
        <v>0.97924966567808114</v>
      </c>
      <c r="J55" s="602">
        <v>4.0264933816544852</v>
      </c>
      <c r="K55" s="608">
        <f t="shared" si="19"/>
        <v>0.38937445159018869</v>
      </c>
      <c r="L55" s="525">
        <v>0.2427045221636901</v>
      </c>
      <c r="M55" s="525">
        <v>0.69143636120632701</v>
      </c>
      <c r="N55" s="525">
        <v>0.79551586450028777</v>
      </c>
      <c r="O55" s="525">
        <v>0.6410702348148366</v>
      </c>
      <c r="P55" s="525">
        <v>0.69020120521675132</v>
      </c>
      <c r="Q55" s="525">
        <v>0.73686233886762809</v>
      </c>
      <c r="R55" s="525">
        <v>0.7368623388676282</v>
      </c>
      <c r="S55" s="525">
        <v>0.7368623388676282</v>
      </c>
      <c r="T55" s="602">
        <v>5.2715152045047775</v>
      </c>
      <c r="U55" s="608">
        <f t="shared" si="20"/>
        <v>2.3707269826851416</v>
      </c>
      <c r="V55" s="525">
        <v>9.2391582869785355E-3</v>
      </c>
      <c r="W55" s="525">
        <v>1.0031731261829496E-2</v>
      </c>
      <c r="X55" s="525">
        <v>9.7943770944683654E-3</v>
      </c>
      <c r="Y55" s="525">
        <v>1.7560730845738053E-2</v>
      </c>
      <c r="Z55" s="525">
        <v>7.0388469432364278E-2</v>
      </c>
      <c r="AA55" s="525">
        <v>0.1203195591846339</v>
      </c>
      <c r="AB55" s="525">
        <v>0.1203195591846339</v>
      </c>
      <c r="AC55" s="525">
        <v>0.12031955918463393</v>
      </c>
      <c r="AD55" s="602">
        <v>0.47797314447528044</v>
      </c>
      <c r="AE55" s="641"/>
      <c r="AF55" s="641"/>
      <c r="AG55" s="641"/>
      <c r="AH55" s="641"/>
      <c r="AI55" s="641"/>
      <c r="AJ55" s="641"/>
      <c r="AK55" s="641"/>
      <c r="AL55" s="608">
        <f t="shared" si="21"/>
        <v>4.6625997489014449E-2</v>
      </c>
      <c r="AM55" s="604">
        <v>0.32462517976825184</v>
      </c>
      <c r="AN55" s="604">
        <v>0.7841519140316846</v>
      </c>
      <c r="AO55" s="604">
        <v>0.88751529345136482</v>
      </c>
      <c r="AP55" s="604">
        <v>0.81043504451304349</v>
      </c>
      <c r="AQ55" s="604">
        <v>1.3690641657098623</v>
      </c>
      <c r="AR55" s="604">
        <v>1.8972866642153015</v>
      </c>
      <c r="AS55" s="604">
        <v>1.8664719052146914</v>
      </c>
      <c r="AT55" s="604">
        <v>1.8364315637303434</v>
      </c>
      <c r="AU55" s="604">
        <v>9.7759817306345447</v>
      </c>
      <c r="AV55" s="601">
        <v>0</v>
      </c>
      <c r="AW55" s="604">
        <v>9.7759817306345447</v>
      </c>
      <c r="AX55" s="604">
        <v>8.8087779155113939</v>
      </c>
    </row>
    <row r="56" spans="1:50" s="601" customFormat="1" x14ac:dyDescent="0.3">
      <c r="A56" s="523" t="s">
        <v>31</v>
      </c>
      <c r="B56" s="525">
        <v>0.21738684</v>
      </c>
      <c r="C56" s="525">
        <v>0.27106460999999998</v>
      </c>
      <c r="D56" s="525">
        <v>0.42812900999999998</v>
      </c>
      <c r="E56" s="525">
        <v>0.33086525999999999</v>
      </c>
      <c r="F56" s="525">
        <v>0.45560245999999999</v>
      </c>
      <c r="G56" s="525">
        <v>0.45608879000000002</v>
      </c>
      <c r="H56" s="525">
        <v>0.44758682999999999</v>
      </c>
      <c r="I56" s="525">
        <v>0.43557559000000001</v>
      </c>
      <c r="J56" s="602">
        <v>3.0422993900000002</v>
      </c>
      <c r="K56" s="608">
        <f t="shared" si="19"/>
        <v>1.24744572</v>
      </c>
      <c r="L56" s="525">
        <v>0.15069223000000001</v>
      </c>
      <c r="M56" s="525">
        <v>0.55213305999999995</v>
      </c>
      <c r="N56" s="525">
        <v>0.45835946999999999</v>
      </c>
      <c r="O56" s="525">
        <v>0.59569145999999995</v>
      </c>
      <c r="P56" s="525">
        <v>0.64008072000000005</v>
      </c>
      <c r="Q56" s="525">
        <v>0.64076396999999996</v>
      </c>
      <c r="R56" s="525">
        <v>0.64045339999999995</v>
      </c>
      <c r="S56" s="525">
        <v>0.64101242000000003</v>
      </c>
      <c r="T56" s="602">
        <v>4.3191867300000002</v>
      </c>
      <c r="U56" s="608">
        <f t="shared" si="20"/>
        <v>1.7568762199999997</v>
      </c>
      <c r="V56" s="525">
        <v>6.4197000000000004E-2</v>
      </c>
      <c r="W56" s="525">
        <v>5.7355999999999997E-2</v>
      </c>
      <c r="X56" s="525">
        <v>7.1933999999999998E-2</v>
      </c>
      <c r="Y56" s="525">
        <v>0.240671</v>
      </c>
      <c r="Z56" s="525">
        <v>0.22847300000000001</v>
      </c>
      <c r="AA56" s="525">
        <v>0.228717</v>
      </c>
      <c r="AB56" s="525">
        <v>0.228606</v>
      </c>
      <c r="AC56" s="525">
        <v>0.22880500000000001</v>
      </c>
      <c r="AD56" s="602">
        <v>1.348759</v>
      </c>
      <c r="AE56" s="603" t="s">
        <v>144</v>
      </c>
      <c r="AL56" s="608">
        <f t="shared" si="21"/>
        <v>0.43415799999999999</v>
      </c>
      <c r="AM56" s="604">
        <v>0.43227607000000001</v>
      </c>
      <c r="AN56" s="604">
        <v>0.88055366999999984</v>
      </c>
      <c r="AO56" s="604">
        <v>0.95842247999999985</v>
      </c>
      <c r="AP56" s="604">
        <v>1.1672277200000001</v>
      </c>
      <c r="AQ56" s="604">
        <v>1.3241561799999999</v>
      </c>
      <c r="AR56" s="604">
        <v>1.32556976</v>
      </c>
      <c r="AS56" s="604">
        <v>1.3166462299999999</v>
      </c>
      <c r="AT56" s="604">
        <v>1.30539301</v>
      </c>
      <c r="AU56" s="604">
        <v>8.7102451199999997</v>
      </c>
      <c r="AV56" s="601">
        <v>12.5</v>
      </c>
      <c r="AW56" s="604">
        <v>21.21024512</v>
      </c>
      <c r="AX56" s="604">
        <v>32.838788524361732</v>
      </c>
    </row>
    <row r="57" spans="1:50" s="601" customFormat="1" x14ac:dyDescent="0.3">
      <c r="A57" s="523" t="s">
        <v>28</v>
      </c>
      <c r="B57" s="525">
        <v>0.40392035761643358</v>
      </c>
      <c r="C57" s="525">
        <v>0.50291979681305587</v>
      </c>
      <c r="D57" s="525">
        <v>0.44823601128941859</v>
      </c>
      <c r="E57" s="525">
        <v>0.52216617882647709</v>
      </c>
      <c r="F57" s="525">
        <v>0.4693105861363463</v>
      </c>
      <c r="G57" s="525">
        <v>0.4693105861363463</v>
      </c>
      <c r="H57" s="525">
        <v>0.4693105861363463</v>
      </c>
      <c r="I57" s="525">
        <v>0.4693105861363463</v>
      </c>
      <c r="J57" s="602">
        <v>3.7544846890907704</v>
      </c>
      <c r="K57" s="608">
        <f t="shared" si="19"/>
        <v>1.8772423445453852</v>
      </c>
      <c r="L57" s="525">
        <v>0.48908800045622408</v>
      </c>
      <c r="M57" s="525">
        <v>0.57796574417631541</v>
      </c>
      <c r="N57" s="525">
        <v>0.63403431833491997</v>
      </c>
      <c r="O57" s="525">
        <v>0.812192145013649</v>
      </c>
      <c r="P57" s="525">
        <v>0.62832005199527707</v>
      </c>
      <c r="Q57" s="525">
        <v>0.62832005199527707</v>
      </c>
      <c r="R57" s="525">
        <v>0.62832005199527707</v>
      </c>
      <c r="S57" s="525">
        <v>0.62832005199527707</v>
      </c>
      <c r="T57" s="602">
        <v>5.0265604159622166</v>
      </c>
      <c r="U57" s="608">
        <f t="shared" si="20"/>
        <v>2.5132802079811083</v>
      </c>
      <c r="V57" s="525">
        <v>0.16445588132208705</v>
      </c>
      <c r="W57" s="525">
        <v>0.17434486043998373</v>
      </c>
      <c r="X57" s="525">
        <v>0.17139763507594663</v>
      </c>
      <c r="Y57" s="525">
        <v>0.20268453541746043</v>
      </c>
      <c r="Z57" s="525">
        <v>0.17822072806386946</v>
      </c>
      <c r="AA57" s="525">
        <v>0.17822072806386946</v>
      </c>
      <c r="AB57" s="525">
        <v>0.17822072806386946</v>
      </c>
      <c r="AC57" s="525">
        <v>0.17822072806386946</v>
      </c>
      <c r="AD57" s="602">
        <v>1.4257658245109557</v>
      </c>
      <c r="AE57" s="603" t="s">
        <v>145</v>
      </c>
      <c r="AL57" s="608">
        <f t="shared" si="21"/>
        <v>0.71288291225547784</v>
      </c>
      <c r="AM57" s="604">
        <v>1.0574642393947447</v>
      </c>
      <c r="AN57" s="604">
        <v>1.2552304014293552</v>
      </c>
      <c r="AO57" s="604">
        <v>1.2536679647002851</v>
      </c>
      <c r="AP57" s="604">
        <v>1.5370428592575867</v>
      </c>
      <c r="AQ57" s="604">
        <v>1.2758513661954929</v>
      </c>
      <c r="AR57" s="604">
        <v>1.2758513661954929</v>
      </c>
      <c r="AS57" s="604">
        <v>1.2758513661954929</v>
      </c>
      <c r="AT57" s="604">
        <v>1.2758513661954929</v>
      </c>
      <c r="AU57" s="604">
        <v>10.206810929563943</v>
      </c>
      <c r="AW57" s="604">
        <v>10.206810929563943</v>
      </c>
      <c r="AX57" s="604">
        <v>14.59491939480645</v>
      </c>
    </row>
    <row r="58" spans="1:50" s="601" customFormat="1" x14ac:dyDescent="0.3">
      <c r="A58" s="523" t="s">
        <v>30</v>
      </c>
      <c r="B58" s="525">
        <v>5.3128782971225683E-2</v>
      </c>
      <c r="C58" s="525">
        <v>0.10504490022832332</v>
      </c>
      <c r="D58" s="525">
        <v>0.12294677395456462</v>
      </c>
      <c r="E58" s="525">
        <v>0.13761019082657699</v>
      </c>
      <c r="F58" s="525">
        <v>0.34069071110627519</v>
      </c>
      <c r="G58" s="525">
        <v>0.61113452167909077</v>
      </c>
      <c r="H58" s="525">
        <v>0.62172294638232162</v>
      </c>
      <c r="I58" s="525">
        <v>0.60244555772495001</v>
      </c>
      <c r="J58" s="602">
        <v>2.5947243848733281</v>
      </c>
      <c r="K58" s="608">
        <f t="shared" si="19"/>
        <v>0.4187306479806906</v>
      </c>
      <c r="L58" s="525">
        <v>0.29770043889000541</v>
      </c>
      <c r="M58" s="525">
        <v>0.55971053678374394</v>
      </c>
      <c r="N58" s="525">
        <v>0.61415102512638109</v>
      </c>
      <c r="O58" s="525">
        <v>0.45654855460129568</v>
      </c>
      <c r="P58" s="525">
        <v>0.52881606870470044</v>
      </c>
      <c r="Q58" s="525">
        <v>0.94354139067738751</v>
      </c>
      <c r="R58" s="525">
        <v>0.94230213711999578</v>
      </c>
      <c r="S58" s="525">
        <v>0.94107489152260171</v>
      </c>
      <c r="T58" s="602">
        <v>5.2838450434261119</v>
      </c>
      <c r="U58" s="608">
        <f t="shared" si="20"/>
        <v>1.9281105554014262</v>
      </c>
      <c r="V58" s="525">
        <v>3.5199873806080292E-2</v>
      </c>
      <c r="W58" s="525">
        <v>9.3834342382266289E-2</v>
      </c>
      <c r="X58" s="525">
        <v>0.11776281491733565</v>
      </c>
      <c r="Y58" s="525">
        <v>0.1295192190904188</v>
      </c>
      <c r="Z58" s="525">
        <v>0.27892106069534511</v>
      </c>
      <c r="AA58" s="525">
        <v>0.47959581549045732</v>
      </c>
      <c r="AB58" s="525">
        <v>0.47891017619479476</v>
      </c>
      <c r="AC58" s="525">
        <v>0.48093632787848661</v>
      </c>
      <c r="AD58" s="602">
        <v>2.0946796304551851</v>
      </c>
      <c r="AE58" s="601" t="s">
        <v>146</v>
      </c>
      <c r="AL58" s="608">
        <f t="shared" si="21"/>
        <v>0.37631625019610104</v>
      </c>
      <c r="AM58" s="604">
        <v>0.38602909566731142</v>
      </c>
      <c r="AN58" s="604">
        <v>0.75858977939433359</v>
      </c>
      <c r="AO58" s="604">
        <v>0.85486061399828139</v>
      </c>
      <c r="AP58" s="604">
        <v>0.72367796451829158</v>
      </c>
      <c r="AQ58" s="604">
        <v>1.1484278405063209</v>
      </c>
      <c r="AR58" s="604">
        <v>2.0342717278469356</v>
      </c>
      <c r="AS58" s="604">
        <v>2.0429352596971122</v>
      </c>
      <c r="AT58" s="604">
        <v>2.024456777126038</v>
      </c>
      <c r="AU58" s="604">
        <v>9.9732490587546252</v>
      </c>
      <c r="AV58" s="601">
        <v>14.5</v>
      </c>
      <c r="AW58" s="604">
        <v>24.473249058754625</v>
      </c>
      <c r="AX58" s="604">
        <v>66.630172031474018</v>
      </c>
    </row>
    <row r="59" spans="1:50" s="601" customFormat="1" ht="13.5" customHeight="1" x14ac:dyDescent="0.3">
      <c r="A59" s="523" t="s">
        <v>29</v>
      </c>
      <c r="B59" s="525">
        <v>0.15152308659678287</v>
      </c>
      <c r="C59" s="525">
        <v>0.23761607620663008</v>
      </c>
      <c r="D59" s="525">
        <v>0.33256551643325899</v>
      </c>
      <c r="E59" s="525">
        <v>0.44675398786598058</v>
      </c>
      <c r="F59" s="525">
        <v>0.43105300352632331</v>
      </c>
      <c r="G59" s="525">
        <v>0.58704642749192826</v>
      </c>
      <c r="H59" s="525">
        <v>0.63794341758185802</v>
      </c>
      <c r="I59" s="525">
        <v>0.58105868188370979</v>
      </c>
      <c r="J59" s="602">
        <v>3.405560197586472</v>
      </c>
      <c r="K59" s="608">
        <f t="shared" si="19"/>
        <v>1.1684586671026524</v>
      </c>
      <c r="L59" s="525">
        <v>0.57242005240631078</v>
      </c>
      <c r="M59" s="525">
        <v>0.83422166072354209</v>
      </c>
      <c r="N59" s="525">
        <v>0.84043200950550989</v>
      </c>
      <c r="O59" s="525">
        <v>0.6109103332666378</v>
      </c>
      <c r="P59" s="525">
        <v>0.86837599579929936</v>
      </c>
      <c r="Q59" s="525">
        <v>1.0065000285761041</v>
      </c>
      <c r="R59" s="525">
        <v>1.0053102944761203</v>
      </c>
      <c r="S59" s="525">
        <v>1.004132088508854</v>
      </c>
      <c r="T59" s="602">
        <v>6.7423024632623791</v>
      </c>
      <c r="U59" s="608">
        <f t="shared" si="20"/>
        <v>2.8579840559020009</v>
      </c>
      <c r="V59" s="525">
        <v>0.12823647230427213</v>
      </c>
      <c r="W59" s="525">
        <v>0.2097291955921915</v>
      </c>
      <c r="X59" s="525">
        <v>0.33163553785958372</v>
      </c>
      <c r="Y59" s="525">
        <v>0.43560535526276095</v>
      </c>
      <c r="Z59" s="525">
        <v>0.44700863897549786</v>
      </c>
      <c r="AA59" s="525">
        <v>0.52426170252023407</v>
      </c>
      <c r="AB59" s="525">
        <v>0.52552827362413124</v>
      </c>
      <c r="AC59" s="525">
        <v>0.52777414353668006</v>
      </c>
      <c r="AD59" s="602">
        <v>3.1297793196753521</v>
      </c>
      <c r="AE59" s="601" t="s">
        <v>146</v>
      </c>
      <c r="AL59" s="608">
        <f t="shared" si="21"/>
        <v>1.1052065610188084</v>
      </c>
      <c r="AM59" s="604">
        <v>0.85217961130736586</v>
      </c>
      <c r="AN59" s="604">
        <v>1.2815669325223635</v>
      </c>
      <c r="AO59" s="604">
        <v>1.5046330637983525</v>
      </c>
      <c r="AP59" s="604">
        <v>1.4932696763953794</v>
      </c>
      <c r="AQ59" s="604">
        <v>1.7464376383011206</v>
      </c>
      <c r="AR59" s="604">
        <v>2.1178081585882662</v>
      </c>
      <c r="AS59" s="604">
        <v>2.1687819856821098</v>
      </c>
      <c r="AT59" s="604">
        <v>2.1129649139292441</v>
      </c>
      <c r="AU59" s="604">
        <v>13.277641980524201</v>
      </c>
      <c r="AV59" s="601">
        <v>7.5</v>
      </c>
      <c r="AW59" s="604">
        <v>20.777641980524201</v>
      </c>
      <c r="AX59" s="604">
        <v>35.738097784149375</v>
      </c>
    </row>
    <row r="60" spans="1:50" s="601" customFormat="1" x14ac:dyDescent="0.3">
      <c r="A60" s="523" t="s">
        <v>65</v>
      </c>
      <c r="B60" s="525">
        <v>0</v>
      </c>
      <c r="C60" s="525">
        <v>0</v>
      </c>
      <c r="D60" s="525">
        <v>0</v>
      </c>
      <c r="E60" s="525">
        <v>0</v>
      </c>
      <c r="F60" s="525">
        <v>0.11873690793228715</v>
      </c>
      <c r="G60" s="525">
        <v>0.52229518328418534</v>
      </c>
      <c r="H60" s="525">
        <v>0.50610055751961391</v>
      </c>
      <c r="I60" s="525">
        <v>0.49040820258275997</v>
      </c>
      <c r="J60" s="602">
        <v>1.6375408513188465</v>
      </c>
      <c r="K60" s="608">
        <f t="shared" si="19"/>
        <v>0</v>
      </c>
      <c r="L60" s="525">
        <v>0</v>
      </c>
      <c r="M60" s="525">
        <v>0</v>
      </c>
      <c r="N60" s="525">
        <v>0</v>
      </c>
      <c r="O60" s="525">
        <v>0</v>
      </c>
      <c r="P60" s="525">
        <v>0.18990372485832602</v>
      </c>
      <c r="Q60" s="525">
        <v>0.85583274263707798</v>
      </c>
      <c r="R60" s="525">
        <v>0.85489756609868883</v>
      </c>
      <c r="S60" s="525">
        <v>0.85397145111384276</v>
      </c>
      <c r="T60" s="602">
        <v>2.7546054847079358</v>
      </c>
      <c r="U60" s="608">
        <f t="shared" si="20"/>
        <v>0</v>
      </c>
      <c r="V60" s="525">
        <v>0</v>
      </c>
      <c r="W60" s="525">
        <v>0</v>
      </c>
      <c r="X60" s="525">
        <v>0</v>
      </c>
      <c r="Y60" s="525">
        <v>0</v>
      </c>
      <c r="Z60" s="525">
        <v>0.12758175065687544</v>
      </c>
      <c r="AA60" s="525">
        <v>0.36336138109006261</v>
      </c>
      <c r="AB60" s="525">
        <v>0.36191404137787919</v>
      </c>
      <c r="AC60" s="525">
        <v>0.36358868379021314</v>
      </c>
      <c r="AD60" s="602">
        <v>1.2164458569150303</v>
      </c>
      <c r="AE60" s="601" t="s">
        <v>146</v>
      </c>
      <c r="AL60" s="608">
        <f t="shared" si="21"/>
        <v>0</v>
      </c>
      <c r="AM60" s="604">
        <v>0</v>
      </c>
      <c r="AN60" s="604">
        <v>0</v>
      </c>
      <c r="AO60" s="604">
        <v>0</v>
      </c>
      <c r="AP60" s="604">
        <v>0</v>
      </c>
      <c r="AQ60" s="604">
        <v>0.43622238344748859</v>
      </c>
      <c r="AR60" s="604">
        <v>1.741489307011326</v>
      </c>
      <c r="AS60" s="604">
        <v>1.7229121649961818</v>
      </c>
      <c r="AT60" s="604">
        <v>1.7079683374868158</v>
      </c>
      <c r="AU60" s="604">
        <v>5.6085921929418117</v>
      </c>
      <c r="AV60" s="601">
        <v>5.4</v>
      </c>
      <c r="AW60" s="604">
        <v>11.008592192941812</v>
      </c>
      <c r="AX60" s="604">
        <v>42.712752951844926</v>
      </c>
    </row>
  </sheetData>
  <mergeCells count="6">
    <mergeCell ref="AE54:AK55"/>
    <mergeCell ref="C23:F23"/>
    <mergeCell ref="A37:O37"/>
    <mergeCell ref="B51:I51"/>
    <mergeCell ref="L51:S51"/>
    <mergeCell ref="V51:AC51"/>
  </mergeCells>
  <conditionalFormatting sqref="B26:B33">
    <cfRule type="containsText" dxfId="45" priority="3" operator="containsText" text="N">
      <formula>NOT(ISERROR(SEARCH("N",B26)))</formula>
    </cfRule>
  </conditionalFormatting>
  <conditionalFormatting sqref="C36:K36">
    <cfRule type="containsText" dxfId="43" priority="1" operator="containsText" text="Error">
      <formula>NOT(ISERROR(SEARCH("Error",C36)))</formula>
    </cfRule>
    <cfRule type="containsText" dxfId="42" priority="2" operator="containsText" text="OK">
      <formula>NOT(ISERROR(SEARCH("OK",C36)))</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containsText" priority="4" operator="containsText" id="{A9233473-9DBC-42CA-8817-83EA3E5B4B17}">
            <xm:f>NOT(ISERROR(SEARCH("Y",B26)))</xm:f>
            <xm:f>"Y"</xm:f>
            <x14:dxf>
              <fill>
                <patternFill>
                  <bgColor theme="9"/>
                </patternFill>
              </fill>
            </x14:dxf>
          </x14:cfRule>
          <xm:sqref>B26:B33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C9AF-2A81-4177-8B18-2FE9BF25ABBB}">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70" bestFit="1" customWidth="1"/>
    <col min="2" max="2" width="66.453125" style="70" customWidth="1"/>
    <col min="3" max="5" width="2.453125" style="70" customWidth="1"/>
    <col min="6" max="7" width="8.453125" style="70" customWidth="1"/>
    <col min="8" max="8" width="10.453125" style="70" customWidth="1"/>
    <col min="9" max="17" width="8.453125" style="70" customWidth="1"/>
    <col min="18" max="18" width="9" style="70" customWidth="1"/>
    <col min="19" max="20" width="8.453125" style="70" customWidth="1"/>
    <col min="21" max="21" width="9.453125" style="70" bestFit="1" customWidth="1"/>
    <col min="22" max="22" width="2.453125" style="70" customWidth="1"/>
    <col min="23" max="23" width="3.453125" style="70" customWidth="1"/>
    <col min="24" max="34" width="8.453125" style="70" customWidth="1"/>
    <col min="35" max="37" width="11.453125" style="70" bestFit="1" customWidth="1"/>
    <col min="38" max="38" width="8.453125" style="70" customWidth="1"/>
    <col min="39" max="39" width="11.453125" style="70" bestFit="1" customWidth="1"/>
    <col min="40" max="40" width="8.453125" style="70" customWidth="1"/>
    <col min="41" max="41" width="5.453125" style="70" customWidth="1"/>
    <col min="42" max="42" width="17.453125" style="70" bestFit="1" customWidth="1"/>
    <col min="43" max="16384" width="9.453125" style="70"/>
  </cols>
  <sheetData>
    <row r="1" spans="1:78" s="59" customFormat="1" x14ac:dyDescent="0.3">
      <c r="A1" s="58" t="str">
        <f ca="1">MID(CELL("filename",A1),FIND("]",CELL("filename",A1))+1,256)</f>
        <v>M9c - EMID</v>
      </c>
      <c r="AC1" s="60"/>
      <c r="BL1" s="61"/>
      <c r="BM1" s="61"/>
      <c r="BN1" s="61"/>
      <c r="BO1" s="61"/>
      <c r="BP1" s="61"/>
      <c r="BQ1" s="61"/>
      <c r="BR1" s="61"/>
      <c r="BS1" s="61"/>
      <c r="BT1" s="61"/>
      <c r="BU1" s="61"/>
      <c r="BV1" s="61"/>
      <c r="BW1" s="61"/>
      <c r="BX1" s="61"/>
      <c r="BY1" s="61"/>
      <c r="BZ1" s="61"/>
    </row>
    <row r="2" spans="1:78" s="59" customFormat="1" x14ac:dyDescent="0.3">
      <c r="A2" s="62" t="s">
        <v>29</v>
      </c>
      <c r="L2" s="63"/>
      <c r="AC2" s="60"/>
      <c r="AD2" s="63"/>
      <c r="AU2" s="63"/>
      <c r="BL2" s="61"/>
      <c r="BM2" s="61"/>
      <c r="BN2" s="61"/>
      <c r="BO2" s="61"/>
      <c r="BP2" s="61"/>
      <c r="BQ2" s="61"/>
      <c r="BR2" s="61"/>
      <c r="BS2" s="61"/>
      <c r="BT2" s="61"/>
      <c r="BU2" s="61"/>
      <c r="BV2" s="61"/>
      <c r="BW2" s="61"/>
      <c r="BX2" s="61"/>
      <c r="BY2" s="61"/>
      <c r="BZ2" s="61"/>
    </row>
    <row r="3" spans="1:78" s="59" customFormat="1" x14ac:dyDescent="0.3">
      <c r="A3" s="62">
        <v>2023</v>
      </c>
      <c r="L3" s="63"/>
      <c r="M3" s="63"/>
      <c r="N3" s="63"/>
      <c r="O3" s="64"/>
      <c r="P3" s="64"/>
      <c r="Q3" s="64"/>
    </row>
    <row r="4" spans="1:78" s="67" customFormat="1" ht="15" x14ac:dyDescent="0.3">
      <c r="A4" s="65"/>
      <c r="B4" s="66"/>
      <c r="C4" s="66"/>
      <c r="D4" s="66"/>
      <c r="E4" s="66"/>
      <c r="F4" s="66"/>
    </row>
    <row r="5" spans="1:78" s="67" customFormat="1" ht="15" x14ac:dyDescent="0.3">
      <c r="A5" s="65"/>
      <c r="B5" s="66"/>
      <c r="C5" s="66"/>
      <c r="D5" s="66"/>
      <c r="E5" s="66"/>
      <c r="F5" s="66"/>
    </row>
    <row r="6" spans="1:78" ht="15" x14ac:dyDescent="0.3">
      <c r="A6" s="68"/>
      <c r="B6" s="69"/>
      <c r="G6" s="71" t="s">
        <v>147</v>
      </c>
      <c r="H6" s="72"/>
      <c r="I6" s="72"/>
      <c r="J6" s="72"/>
      <c r="K6" s="72"/>
      <c r="L6" s="72"/>
      <c r="M6" s="72"/>
      <c r="N6" s="72"/>
      <c r="O6" s="72"/>
      <c r="P6" s="72"/>
      <c r="Q6" s="72"/>
      <c r="R6" s="72"/>
      <c r="S6" s="72"/>
      <c r="T6" s="72"/>
      <c r="U6" s="73"/>
      <c r="Y6" s="71" t="s">
        <v>148</v>
      </c>
      <c r="Z6" s="72"/>
      <c r="AA6" s="72"/>
      <c r="AB6" s="72"/>
      <c r="AC6" s="72"/>
      <c r="AD6" s="72"/>
      <c r="AE6" s="72"/>
      <c r="AF6" s="72"/>
      <c r="AG6" s="72"/>
      <c r="AH6" s="72"/>
      <c r="AI6" s="72"/>
      <c r="AJ6" s="72"/>
      <c r="AK6" s="72"/>
      <c r="AL6" s="72"/>
      <c r="AM6" s="73"/>
      <c r="AO6" s="74"/>
    </row>
    <row r="7" spans="1:78" ht="28.5" customHeight="1" x14ac:dyDescent="0.25">
      <c r="A7" s="655"/>
      <c r="B7" s="655"/>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77"/>
    </row>
    <row r="8" spans="1:78" ht="14" x14ac:dyDescent="0.3">
      <c r="A8" s="78" t="s">
        <v>151</v>
      </c>
      <c r="B8" s="79"/>
      <c r="C8" s="80"/>
      <c r="G8" s="81"/>
      <c r="H8" s="82"/>
      <c r="I8" s="82" t="s">
        <v>149</v>
      </c>
      <c r="J8" s="82"/>
      <c r="K8" s="83"/>
      <c r="L8" s="656" t="s">
        <v>150</v>
      </c>
      <c r="M8" s="657"/>
      <c r="N8" s="657"/>
      <c r="O8" s="657"/>
      <c r="P8" s="657"/>
      <c r="Q8" s="657"/>
      <c r="R8" s="657"/>
      <c r="S8" s="658"/>
      <c r="T8" s="87" t="s">
        <v>152</v>
      </c>
      <c r="U8" s="87" t="s">
        <v>152</v>
      </c>
      <c r="W8" s="77"/>
      <c r="Y8" s="84"/>
      <c r="Z8" s="85"/>
      <c r="AA8" s="82" t="s">
        <v>149</v>
      </c>
      <c r="AB8" s="85"/>
      <c r="AC8" s="86"/>
      <c r="AD8" s="656" t="s">
        <v>150</v>
      </c>
      <c r="AE8" s="657"/>
      <c r="AF8" s="657"/>
      <c r="AG8" s="657"/>
      <c r="AH8" s="657"/>
      <c r="AI8" s="657"/>
      <c r="AJ8" s="657"/>
      <c r="AK8" s="658"/>
      <c r="AL8" s="87" t="s">
        <v>42</v>
      </c>
      <c r="AM8" s="87" t="s">
        <v>42</v>
      </c>
    </row>
    <row r="9" spans="1:78" ht="14" x14ac:dyDescent="0.3">
      <c r="A9" s="88" t="s">
        <v>115</v>
      </c>
      <c r="B9" s="89" t="s">
        <v>153</v>
      </c>
      <c r="C9" s="90"/>
      <c r="D9" s="91"/>
      <c r="G9" s="92">
        <v>0</v>
      </c>
      <c r="H9" s="92">
        <v>0</v>
      </c>
      <c r="I9" s="93">
        <v>0</v>
      </c>
      <c r="J9" s="93">
        <v>1.2999999999999999E-2</v>
      </c>
      <c r="K9" s="93">
        <v>1.4E-2</v>
      </c>
      <c r="L9" s="93">
        <v>3.7999999999999999E-2</v>
      </c>
      <c r="M9" s="93">
        <v>8.2000000000000003E-2</v>
      </c>
      <c r="N9" s="93">
        <v>0.159</v>
      </c>
      <c r="O9" s="93">
        <v>0.19900000000000001</v>
      </c>
      <c r="P9" s="93">
        <v>0.152</v>
      </c>
      <c r="Q9" s="93">
        <v>0.16900000000000001</v>
      </c>
      <c r="R9" s="94">
        <v>0.16722921899560125</v>
      </c>
      <c r="S9" s="94">
        <v>0.16495282316353793</v>
      </c>
      <c r="T9" s="95">
        <f t="shared" ref="T9:T32" si="0">SUM(G9:K9)</f>
        <v>2.7E-2</v>
      </c>
      <c r="U9" s="96">
        <f t="shared" ref="U9:U32" si="1">SUM(L9:S9)</f>
        <v>1.1311820421591392</v>
      </c>
      <c r="W9" s="97"/>
      <c r="Y9" s="98">
        <v>0</v>
      </c>
      <c r="Z9" s="98">
        <v>0</v>
      </c>
      <c r="AA9" s="98">
        <v>0</v>
      </c>
      <c r="AB9" s="98">
        <v>151</v>
      </c>
      <c r="AC9" s="98">
        <v>436</v>
      </c>
      <c r="AD9" s="98">
        <v>800</v>
      </c>
      <c r="AE9" s="98">
        <v>1533</v>
      </c>
      <c r="AF9" s="98">
        <v>1912</v>
      </c>
      <c r="AG9" s="98">
        <v>2325</v>
      </c>
      <c r="AH9" s="98">
        <v>2626</v>
      </c>
      <c r="AI9" s="98">
        <v>3193</v>
      </c>
      <c r="AJ9" s="99">
        <v>3363.4421152241734</v>
      </c>
      <c r="AK9" s="99">
        <v>3335.0866614900701</v>
      </c>
      <c r="AL9" s="100">
        <f t="shared" ref="AL9:AL17" si="2">SUM(Y9:AC9)</f>
        <v>587</v>
      </c>
      <c r="AM9" s="100">
        <f t="shared" ref="AM9:AM26" si="3">SUM(AD9:AK9)</f>
        <v>19087.528776714244</v>
      </c>
    </row>
    <row r="10" spans="1:78" ht="14" x14ac:dyDescent="0.3">
      <c r="A10" s="88" t="s">
        <v>115</v>
      </c>
      <c r="B10" s="89" t="s">
        <v>154</v>
      </c>
      <c r="C10" s="90"/>
      <c r="D10" s="101"/>
      <c r="G10" s="92">
        <v>0</v>
      </c>
      <c r="H10" s="92">
        <v>0</v>
      </c>
      <c r="I10" s="93">
        <v>0</v>
      </c>
      <c r="J10" s="93">
        <v>1.6E-2</v>
      </c>
      <c r="K10" s="93">
        <v>1.6E-2</v>
      </c>
      <c r="L10" s="93">
        <v>0.123</v>
      </c>
      <c r="M10" s="93">
        <v>0.20499999999999999</v>
      </c>
      <c r="N10" s="589">
        <v>0.29399999999999998</v>
      </c>
      <c r="O10" s="93">
        <v>0.41199999999999998</v>
      </c>
      <c r="P10" s="93">
        <v>0.42499999999999999</v>
      </c>
      <c r="Q10" s="93">
        <v>0.53700000000000003</v>
      </c>
      <c r="R10" s="94">
        <v>0.56543978100439873</v>
      </c>
      <c r="S10" s="94">
        <v>0.56151317683646196</v>
      </c>
      <c r="T10" s="95">
        <f t="shared" si="0"/>
        <v>3.2000000000000001E-2</v>
      </c>
      <c r="U10" s="96">
        <f t="shared" si="1"/>
        <v>3.122952957840861</v>
      </c>
      <c r="Y10" s="98">
        <v>0</v>
      </c>
      <c r="Z10" s="98">
        <v>0</v>
      </c>
      <c r="AA10" s="98">
        <v>0</v>
      </c>
      <c r="AB10" s="98">
        <v>182</v>
      </c>
      <c r="AC10" s="98">
        <v>524</v>
      </c>
      <c r="AD10" s="98">
        <v>3075</v>
      </c>
      <c r="AE10" s="98">
        <v>4459</v>
      </c>
      <c r="AF10" s="98">
        <v>5983</v>
      </c>
      <c r="AG10" s="98">
        <v>8681</v>
      </c>
      <c r="AH10" s="98">
        <v>9148</v>
      </c>
      <c r="AI10" s="98">
        <v>10134</v>
      </c>
      <c r="AJ10" s="99">
        <v>11372.557884775826</v>
      </c>
      <c r="AK10" s="99">
        <v>11352.91333850993</v>
      </c>
      <c r="AL10" s="100">
        <f t="shared" si="2"/>
        <v>706</v>
      </c>
      <c r="AM10" s="100">
        <f t="shared" si="3"/>
        <v>64205.471223285756</v>
      </c>
    </row>
    <row r="11" spans="1:78" ht="14" x14ac:dyDescent="0.3">
      <c r="A11" s="102" t="s">
        <v>155</v>
      </c>
      <c r="B11" s="102"/>
      <c r="C11" s="90"/>
      <c r="D11" s="91"/>
      <c r="E11" s="91"/>
      <c r="G11" s="103">
        <f t="shared" ref="G11:S11" si="4">SUM(G9:G10)</f>
        <v>0</v>
      </c>
      <c r="H11" s="104">
        <f t="shared" si="4"/>
        <v>0</v>
      </c>
      <c r="I11" s="105">
        <f t="shared" si="4"/>
        <v>0</v>
      </c>
      <c r="J11" s="105">
        <f t="shared" si="4"/>
        <v>2.8999999999999998E-2</v>
      </c>
      <c r="K11" s="105">
        <f t="shared" si="4"/>
        <v>0.03</v>
      </c>
      <c r="L11" s="105">
        <f t="shared" si="4"/>
        <v>0.161</v>
      </c>
      <c r="M11" s="105">
        <f t="shared" si="4"/>
        <v>0.28699999999999998</v>
      </c>
      <c r="N11" s="104">
        <f t="shared" si="4"/>
        <v>0.45299999999999996</v>
      </c>
      <c r="O11" s="105">
        <f t="shared" si="4"/>
        <v>0.61099999999999999</v>
      </c>
      <c r="P11" s="105">
        <f t="shared" si="4"/>
        <v>0.57699999999999996</v>
      </c>
      <c r="Q11" s="105">
        <f t="shared" si="4"/>
        <v>0.70600000000000007</v>
      </c>
      <c r="R11" s="105">
        <f t="shared" si="4"/>
        <v>0.73266900000000001</v>
      </c>
      <c r="S11" s="105">
        <f t="shared" si="4"/>
        <v>0.72646599999999983</v>
      </c>
      <c r="T11" s="95">
        <f t="shared" si="0"/>
        <v>5.8999999999999997E-2</v>
      </c>
      <c r="U11" s="96">
        <f t="shared" si="1"/>
        <v>4.2541349999999998</v>
      </c>
      <c r="Y11" s="106">
        <f t="shared" ref="Y11:AK11" si="5">SUM(Y9:Y10)</f>
        <v>0</v>
      </c>
      <c r="Z11" s="106">
        <f t="shared" si="5"/>
        <v>0</v>
      </c>
      <c r="AA11" s="106">
        <f t="shared" si="5"/>
        <v>0</v>
      </c>
      <c r="AB11" s="106">
        <f t="shared" si="5"/>
        <v>333</v>
      </c>
      <c r="AC11" s="106">
        <f t="shared" si="5"/>
        <v>960</v>
      </c>
      <c r="AD11" s="106">
        <f t="shared" si="5"/>
        <v>3875</v>
      </c>
      <c r="AE11" s="106">
        <f t="shared" si="5"/>
        <v>5992</v>
      </c>
      <c r="AF11" s="106">
        <f t="shared" si="5"/>
        <v>7895</v>
      </c>
      <c r="AG11" s="106">
        <f t="shared" si="5"/>
        <v>11006</v>
      </c>
      <c r="AH11" s="106">
        <f t="shared" si="5"/>
        <v>11774</v>
      </c>
      <c r="AI11" s="106">
        <f t="shared" si="5"/>
        <v>13327</v>
      </c>
      <c r="AJ11" s="106">
        <f t="shared" si="5"/>
        <v>14736</v>
      </c>
      <c r="AK11" s="106">
        <f t="shared" si="5"/>
        <v>14688</v>
      </c>
      <c r="AL11" s="100">
        <f t="shared" si="2"/>
        <v>1293</v>
      </c>
      <c r="AM11" s="100">
        <f t="shared" si="3"/>
        <v>83293</v>
      </c>
    </row>
    <row r="12" spans="1:78" ht="14" x14ac:dyDescent="0.3">
      <c r="A12" s="88" t="s">
        <v>156</v>
      </c>
      <c r="B12" s="89" t="s">
        <v>153</v>
      </c>
      <c r="C12" s="90"/>
      <c r="D12" s="91"/>
      <c r="E12" s="91"/>
      <c r="G12" s="107"/>
      <c r="H12" s="108"/>
      <c r="I12" s="109"/>
      <c r="J12" s="109"/>
      <c r="K12" s="110"/>
      <c r="L12" s="93">
        <v>7.0000000000000001E-3</v>
      </c>
      <c r="M12" s="93">
        <v>1.0999999999999999E-2</v>
      </c>
      <c r="N12" s="93">
        <v>1.7999999999999999E-2</v>
      </c>
      <c r="O12" s="93">
        <v>2.5000000000000001E-2</v>
      </c>
      <c r="P12" s="93">
        <v>2.5000000000000001E-2</v>
      </c>
      <c r="Q12" s="93">
        <v>2.1999999999999999E-2</v>
      </c>
      <c r="R12" s="94">
        <v>4.0723761006941979E-2</v>
      </c>
      <c r="S12" s="94">
        <v>3.6766333224523086E-2</v>
      </c>
      <c r="T12" s="110"/>
      <c r="U12" s="111">
        <f t="shared" si="1"/>
        <v>0.18549009423146504</v>
      </c>
      <c r="Y12" s="112"/>
      <c r="Z12" s="113"/>
      <c r="AA12" s="113"/>
      <c r="AB12" s="113"/>
      <c r="AC12" s="114"/>
      <c r="AD12" s="98">
        <v>262</v>
      </c>
      <c r="AE12" s="98">
        <v>351</v>
      </c>
      <c r="AF12" s="98">
        <v>547</v>
      </c>
      <c r="AG12" s="98">
        <v>765</v>
      </c>
      <c r="AH12" s="98">
        <v>781</v>
      </c>
      <c r="AI12" s="98">
        <v>603</v>
      </c>
      <c r="AJ12" s="99">
        <v>1068.6506503447054</v>
      </c>
      <c r="AK12" s="99">
        <v>812.42783733738224</v>
      </c>
      <c r="AL12" s="115"/>
      <c r="AM12" s="116">
        <f t="shared" si="3"/>
        <v>5190.0784876820871</v>
      </c>
    </row>
    <row r="13" spans="1:78" ht="14" x14ac:dyDescent="0.3">
      <c r="A13" s="88" t="s">
        <v>156</v>
      </c>
      <c r="B13" s="89" t="s">
        <v>154</v>
      </c>
      <c r="C13" s="90"/>
      <c r="D13" s="91"/>
      <c r="E13" s="91"/>
      <c r="G13" s="117"/>
      <c r="H13" s="118"/>
      <c r="I13" s="119"/>
      <c r="J13" s="119"/>
      <c r="K13" s="120"/>
      <c r="L13" s="93">
        <v>3.7999999999999999E-2</v>
      </c>
      <c r="M13" s="93">
        <v>5.1999999999999998E-2</v>
      </c>
      <c r="N13" s="589">
        <v>7.9000000000000001E-2</v>
      </c>
      <c r="O13" s="93">
        <v>0.106</v>
      </c>
      <c r="P13" s="93">
        <v>0.112</v>
      </c>
      <c r="Q13" s="93">
        <v>7.0000000000000007E-2</v>
      </c>
      <c r="R13" s="94">
        <v>0.13769623899305802</v>
      </c>
      <c r="S13" s="94">
        <v>0.1251556667754769</v>
      </c>
      <c r="T13" s="120"/>
      <c r="U13" s="111">
        <f t="shared" si="1"/>
        <v>0.71985190576853486</v>
      </c>
      <c r="Y13" s="121"/>
      <c r="Z13" s="122"/>
      <c r="AA13" s="122"/>
      <c r="AB13" s="122"/>
      <c r="AC13" s="123"/>
      <c r="AD13" s="98">
        <v>1375</v>
      </c>
      <c r="AE13" s="98">
        <v>1714</v>
      </c>
      <c r="AF13" s="98">
        <v>2489</v>
      </c>
      <c r="AG13" s="98">
        <v>3287</v>
      </c>
      <c r="AH13" s="98">
        <v>3447</v>
      </c>
      <c r="AI13" s="98">
        <v>1914</v>
      </c>
      <c r="AJ13" s="99">
        <v>3613.3493496552946</v>
      </c>
      <c r="AK13" s="99">
        <v>2765.5721626626178</v>
      </c>
      <c r="AL13" s="124"/>
      <c r="AM13" s="116">
        <f t="shared" si="3"/>
        <v>20604.921512317913</v>
      </c>
    </row>
    <row r="14" spans="1:78" ht="14" x14ac:dyDescent="0.3">
      <c r="A14" s="102" t="s">
        <v>157</v>
      </c>
      <c r="B14" s="102"/>
      <c r="C14" s="90"/>
      <c r="D14" s="91"/>
      <c r="E14" s="91"/>
      <c r="G14" s="125"/>
      <c r="H14" s="126"/>
      <c r="I14" s="127"/>
      <c r="J14" s="127"/>
      <c r="K14" s="128"/>
      <c r="L14" s="105">
        <f t="shared" ref="L14:S14" si="6">SUM(L12:L13)</f>
        <v>4.4999999999999998E-2</v>
      </c>
      <c r="M14" s="105">
        <f t="shared" si="6"/>
        <v>6.3E-2</v>
      </c>
      <c r="N14" s="104">
        <f t="shared" si="6"/>
        <v>9.7000000000000003E-2</v>
      </c>
      <c r="O14" s="105">
        <f t="shared" si="6"/>
        <v>0.13100000000000001</v>
      </c>
      <c r="P14" s="105">
        <f t="shared" si="6"/>
        <v>0.13700000000000001</v>
      </c>
      <c r="Q14" s="105">
        <f t="shared" si="6"/>
        <v>9.1999999999999998E-2</v>
      </c>
      <c r="R14" s="105">
        <f t="shared" si="6"/>
        <v>0.17842</v>
      </c>
      <c r="S14" s="105">
        <f t="shared" si="6"/>
        <v>0.16192199999999998</v>
      </c>
      <c r="T14" s="128"/>
      <c r="U14" s="111">
        <f>SUM(L14:S14)</f>
        <v>0.90534200000000009</v>
      </c>
      <c r="Y14" s="129"/>
      <c r="Z14" s="130"/>
      <c r="AA14" s="130"/>
      <c r="AB14" s="130"/>
      <c r="AC14" s="131"/>
      <c r="AD14" s="132">
        <f t="shared" ref="AD14:AK14" si="7">SUM(AD12:AD13)</f>
        <v>1637</v>
      </c>
      <c r="AE14" s="106">
        <f t="shared" si="7"/>
        <v>2065</v>
      </c>
      <c r="AF14" s="106">
        <f t="shared" si="7"/>
        <v>3036</v>
      </c>
      <c r="AG14" s="106">
        <f t="shared" si="7"/>
        <v>4052</v>
      </c>
      <c r="AH14" s="106">
        <f t="shared" si="7"/>
        <v>4228</v>
      </c>
      <c r="AI14" s="106">
        <f t="shared" si="7"/>
        <v>2517</v>
      </c>
      <c r="AJ14" s="106">
        <f t="shared" si="7"/>
        <v>4682</v>
      </c>
      <c r="AK14" s="106">
        <f t="shared" si="7"/>
        <v>3578</v>
      </c>
      <c r="AL14" s="133"/>
      <c r="AM14" s="116">
        <f t="shared" si="3"/>
        <v>25795</v>
      </c>
    </row>
    <row r="15" spans="1:78" ht="14" x14ac:dyDescent="0.3">
      <c r="A15" s="88" t="s">
        <v>158</v>
      </c>
      <c r="B15" s="89" t="s">
        <v>153</v>
      </c>
      <c r="C15" s="90"/>
      <c r="D15" s="91"/>
      <c r="E15" s="91"/>
      <c r="G15" s="92">
        <v>0</v>
      </c>
      <c r="H15" s="92">
        <v>0</v>
      </c>
      <c r="I15" s="93">
        <v>0</v>
      </c>
      <c r="J15" s="93">
        <v>0</v>
      </c>
      <c r="K15" s="93">
        <v>0</v>
      </c>
      <c r="L15" s="93">
        <v>7.0000000000000001E-3</v>
      </c>
      <c r="M15" s="93">
        <v>0.01</v>
      </c>
      <c r="N15" s="93">
        <v>1.9E-2</v>
      </c>
      <c r="O15" s="93">
        <v>3.6999999999999998E-2</v>
      </c>
      <c r="P15" s="93">
        <v>1.9E-2</v>
      </c>
      <c r="Q15" s="93">
        <v>2.1000000000000001E-2</v>
      </c>
      <c r="R15" s="94">
        <v>1.1741005863676131E-2</v>
      </c>
      <c r="S15" s="94">
        <v>3.49130531774723E-2</v>
      </c>
      <c r="T15" s="95">
        <f t="shared" si="0"/>
        <v>0</v>
      </c>
      <c r="U15" s="96">
        <f t="shared" si="1"/>
        <v>0.15965405904114843</v>
      </c>
      <c r="Y15" s="98">
        <v>0</v>
      </c>
      <c r="Z15" s="98">
        <v>0</v>
      </c>
      <c r="AA15" s="98">
        <v>0</v>
      </c>
      <c r="AB15" s="98">
        <v>0</v>
      </c>
      <c r="AC15" s="98">
        <v>2</v>
      </c>
      <c r="AD15" s="98">
        <v>55</v>
      </c>
      <c r="AE15" s="98">
        <v>139</v>
      </c>
      <c r="AF15" s="98">
        <v>228</v>
      </c>
      <c r="AG15" s="98">
        <v>423</v>
      </c>
      <c r="AH15" s="98">
        <v>167</v>
      </c>
      <c r="AI15" s="98">
        <v>204</v>
      </c>
      <c r="AJ15" s="99">
        <v>146.76257329595165</v>
      </c>
      <c r="AK15" s="99">
        <v>262.71073443246263</v>
      </c>
      <c r="AL15" s="100">
        <f t="shared" si="2"/>
        <v>2</v>
      </c>
      <c r="AM15" s="100">
        <f t="shared" si="3"/>
        <v>1625.4733077284143</v>
      </c>
    </row>
    <row r="16" spans="1:78" ht="14" x14ac:dyDescent="0.3">
      <c r="A16" s="88" t="s">
        <v>158</v>
      </c>
      <c r="B16" s="89" t="s">
        <v>154</v>
      </c>
      <c r="C16" s="90"/>
      <c r="D16" s="91"/>
      <c r="E16" s="91"/>
      <c r="G16" s="92">
        <v>0</v>
      </c>
      <c r="H16" s="92">
        <v>0</v>
      </c>
      <c r="I16" s="93">
        <v>0</v>
      </c>
      <c r="J16" s="93">
        <v>0</v>
      </c>
      <c r="K16" s="93">
        <v>5.0000000000000001E-3</v>
      </c>
      <c r="L16" s="93">
        <v>2.9000000000000001E-2</v>
      </c>
      <c r="M16" s="93">
        <v>0.04</v>
      </c>
      <c r="N16" s="93">
        <v>7.0999999999999994E-2</v>
      </c>
      <c r="O16" s="93">
        <v>0.126</v>
      </c>
      <c r="P16" s="93">
        <v>7.0000000000000007E-2</v>
      </c>
      <c r="Q16" s="93">
        <v>0.10199999999999999</v>
      </c>
      <c r="R16" s="94">
        <v>3.969899413632387E-2</v>
      </c>
      <c r="S16" s="94">
        <v>0.11884694682252771</v>
      </c>
      <c r="T16" s="95">
        <f t="shared" si="0"/>
        <v>5.0000000000000001E-3</v>
      </c>
      <c r="U16" s="96">
        <f t="shared" si="1"/>
        <v>0.59654594095885161</v>
      </c>
      <c r="Y16" s="98">
        <v>0</v>
      </c>
      <c r="Z16" s="98">
        <v>0</v>
      </c>
      <c r="AA16" s="98">
        <v>0</v>
      </c>
      <c r="AB16" s="98">
        <v>1</v>
      </c>
      <c r="AC16" s="98">
        <v>25</v>
      </c>
      <c r="AD16" s="98">
        <v>245</v>
      </c>
      <c r="AE16" s="98">
        <v>558</v>
      </c>
      <c r="AF16" s="98">
        <v>834</v>
      </c>
      <c r="AG16" s="98">
        <v>1423</v>
      </c>
      <c r="AH16" s="98">
        <v>608</v>
      </c>
      <c r="AI16" s="98">
        <v>698</v>
      </c>
      <c r="AJ16" s="99">
        <v>496.23742670404835</v>
      </c>
      <c r="AK16" s="99">
        <v>894.28926556753731</v>
      </c>
      <c r="AL16" s="100">
        <f t="shared" si="2"/>
        <v>26</v>
      </c>
      <c r="AM16" s="100">
        <f t="shared" si="3"/>
        <v>5756.5266922715855</v>
      </c>
    </row>
    <row r="17" spans="1:39" ht="14" x14ac:dyDescent="0.3">
      <c r="A17" s="102" t="s">
        <v>159</v>
      </c>
      <c r="B17" s="102"/>
      <c r="C17" s="90"/>
      <c r="D17" s="91"/>
      <c r="E17" s="91"/>
      <c r="G17" s="103">
        <f t="shared" ref="G17:S17" si="8">SUM(G15:G16)</f>
        <v>0</v>
      </c>
      <c r="H17" s="104">
        <f t="shared" si="8"/>
        <v>0</v>
      </c>
      <c r="I17" s="105">
        <f t="shared" si="8"/>
        <v>0</v>
      </c>
      <c r="J17" s="105">
        <f t="shared" si="8"/>
        <v>0</v>
      </c>
      <c r="K17" s="105">
        <f t="shared" si="8"/>
        <v>5.0000000000000001E-3</v>
      </c>
      <c r="L17" s="105">
        <f t="shared" si="8"/>
        <v>3.6000000000000004E-2</v>
      </c>
      <c r="M17" s="105">
        <f t="shared" si="8"/>
        <v>0.05</v>
      </c>
      <c r="N17" s="105">
        <f t="shared" si="8"/>
        <v>0.09</v>
      </c>
      <c r="O17" s="105">
        <f t="shared" si="8"/>
        <v>0.16300000000000001</v>
      </c>
      <c r="P17" s="105">
        <f t="shared" si="8"/>
        <v>8.900000000000001E-2</v>
      </c>
      <c r="Q17" s="105">
        <f t="shared" si="8"/>
        <v>0.123</v>
      </c>
      <c r="R17" s="105">
        <f t="shared" si="8"/>
        <v>5.144E-2</v>
      </c>
      <c r="S17" s="105">
        <f t="shared" si="8"/>
        <v>0.15376000000000001</v>
      </c>
      <c r="T17" s="95">
        <f t="shared" si="0"/>
        <v>5.0000000000000001E-3</v>
      </c>
      <c r="U17" s="96">
        <f t="shared" si="1"/>
        <v>0.75619999999999998</v>
      </c>
      <c r="V17" s="134"/>
      <c r="Y17" s="106">
        <f t="shared" ref="Y17:AK17" si="9">SUM(Y15:Y16)</f>
        <v>0</v>
      </c>
      <c r="Z17" s="106">
        <f t="shared" si="9"/>
        <v>0</v>
      </c>
      <c r="AA17" s="106">
        <f t="shared" si="9"/>
        <v>0</v>
      </c>
      <c r="AB17" s="106">
        <f t="shared" si="9"/>
        <v>1</v>
      </c>
      <c r="AC17" s="106">
        <f t="shared" si="9"/>
        <v>27</v>
      </c>
      <c r="AD17" s="106">
        <f t="shared" si="9"/>
        <v>300</v>
      </c>
      <c r="AE17" s="106">
        <f t="shared" si="9"/>
        <v>697</v>
      </c>
      <c r="AF17" s="106">
        <f t="shared" si="9"/>
        <v>1062</v>
      </c>
      <c r="AG17" s="106">
        <f t="shared" si="9"/>
        <v>1846</v>
      </c>
      <c r="AH17" s="106">
        <f t="shared" si="9"/>
        <v>775</v>
      </c>
      <c r="AI17" s="106">
        <f t="shared" si="9"/>
        <v>902</v>
      </c>
      <c r="AJ17" s="106">
        <f t="shared" si="9"/>
        <v>643</v>
      </c>
      <c r="AK17" s="106">
        <f t="shared" si="9"/>
        <v>1157</v>
      </c>
      <c r="AL17" s="100">
        <f t="shared" si="2"/>
        <v>28</v>
      </c>
      <c r="AM17" s="100">
        <f t="shared" si="3"/>
        <v>7382</v>
      </c>
    </row>
    <row r="18" spans="1:39" ht="14" x14ac:dyDescent="0.3">
      <c r="A18" s="88" t="s">
        <v>160</v>
      </c>
      <c r="B18" s="89" t="s">
        <v>153</v>
      </c>
      <c r="G18" s="92">
        <v>0</v>
      </c>
      <c r="H18" s="92">
        <v>0</v>
      </c>
      <c r="I18" s="93">
        <v>0</v>
      </c>
      <c r="J18" s="93">
        <v>0</v>
      </c>
      <c r="K18" s="93">
        <v>0</v>
      </c>
      <c r="L18" s="93">
        <v>0.13700000000000001</v>
      </c>
      <c r="M18" s="93">
        <v>0.22500000000000001</v>
      </c>
      <c r="N18" s="93">
        <v>0.25800000000000001</v>
      </c>
      <c r="O18" s="93">
        <v>0.21099999999999999</v>
      </c>
      <c r="P18" s="93">
        <v>0.27400000000000002</v>
      </c>
      <c r="Q18" s="93">
        <v>0.49299999999999999</v>
      </c>
      <c r="R18" s="94">
        <v>0.43492643515356472</v>
      </c>
      <c r="S18" s="94">
        <v>0.50040749236412263</v>
      </c>
      <c r="T18" s="96">
        <f t="shared" si="0"/>
        <v>0</v>
      </c>
      <c r="U18" s="96">
        <f t="shared" si="1"/>
        <v>2.5333339275176874</v>
      </c>
      <c r="Y18" s="112"/>
      <c r="Z18" s="113"/>
      <c r="AA18" s="113"/>
      <c r="AB18" s="113"/>
      <c r="AC18" s="114"/>
      <c r="AD18" s="98">
        <v>1042</v>
      </c>
      <c r="AE18" s="98">
        <v>1648</v>
      </c>
      <c r="AF18" s="98">
        <v>2327</v>
      </c>
      <c r="AG18" s="98">
        <v>3564</v>
      </c>
      <c r="AH18" s="98">
        <v>3684</v>
      </c>
      <c r="AI18" s="98">
        <v>11831</v>
      </c>
      <c r="AJ18" s="99">
        <v>10038</v>
      </c>
      <c r="AK18" s="99">
        <v>10908</v>
      </c>
      <c r="AL18" s="115"/>
      <c r="AM18" s="116">
        <f t="shared" si="3"/>
        <v>45042</v>
      </c>
    </row>
    <row r="19" spans="1:39" ht="14" x14ac:dyDescent="0.3">
      <c r="A19" s="88" t="s">
        <v>160</v>
      </c>
      <c r="B19" s="89" t="s">
        <v>154</v>
      </c>
      <c r="G19" s="92">
        <v>0</v>
      </c>
      <c r="H19" s="92">
        <v>0</v>
      </c>
      <c r="I19" s="93">
        <v>0</v>
      </c>
      <c r="J19" s="93">
        <v>0</v>
      </c>
      <c r="K19" s="93">
        <v>0</v>
      </c>
      <c r="L19" s="93">
        <v>0.60699999999999998</v>
      </c>
      <c r="M19" s="93">
        <v>0.90400000000000003</v>
      </c>
      <c r="N19" s="93">
        <v>0.94399999999999995</v>
      </c>
      <c r="O19" s="93">
        <v>0.71399999999999997</v>
      </c>
      <c r="P19" s="93">
        <v>0.99399999999999999</v>
      </c>
      <c r="Q19" s="93">
        <v>1.5660000000000001</v>
      </c>
      <c r="R19" s="94">
        <v>1.4705845648464353</v>
      </c>
      <c r="S19" s="94">
        <v>1.6919908171237268</v>
      </c>
      <c r="T19" s="96">
        <f t="shared" si="0"/>
        <v>0</v>
      </c>
      <c r="U19" s="96">
        <f t="shared" si="1"/>
        <v>8.8915753819701617</v>
      </c>
      <c r="Y19" s="121"/>
      <c r="Z19" s="122"/>
      <c r="AA19" s="122"/>
      <c r="AB19" s="122"/>
      <c r="AC19" s="123"/>
      <c r="AD19" s="98">
        <v>4606</v>
      </c>
      <c r="AE19" s="98">
        <v>6616</v>
      </c>
      <c r="AF19" s="98">
        <v>8533</v>
      </c>
      <c r="AG19" s="98">
        <v>12065</v>
      </c>
      <c r="AH19" s="98">
        <v>13372</v>
      </c>
      <c r="AI19" s="98">
        <v>37557</v>
      </c>
      <c r="AJ19" s="99">
        <v>33938</v>
      </c>
      <c r="AK19" s="99">
        <v>36882</v>
      </c>
      <c r="AL19" s="124"/>
      <c r="AM19" s="116">
        <f t="shared" si="3"/>
        <v>153569</v>
      </c>
    </row>
    <row r="20" spans="1:39" ht="14" x14ac:dyDescent="0.3">
      <c r="A20" s="102" t="s">
        <v>161</v>
      </c>
      <c r="B20" s="135"/>
      <c r="G20" s="136">
        <f t="shared" ref="G20:S20" si="10">SUM(G18:G19)</f>
        <v>0</v>
      </c>
      <c r="H20" s="105">
        <f t="shared" si="10"/>
        <v>0</v>
      </c>
      <c r="I20" s="105">
        <f t="shared" si="10"/>
        <v>0</v>
      </c>
      <c r="J20" s="105">
        <f t="shared" si="10"/>
        <v>0</v>
      </c>
      <c r="K20" s="105">
        <f t="shared" si="10"/>
        <v>0</v>
      </c>
      <c r="L20" s="105">
        <f t="shared" si="10"/>
        <v>0.74399999999999999</v>
      </c>
      <c r="M20" s="105">
        <f t="shared" si="10"/>
        <v>1.129</v>
      </c>
      <c r="N20" s="105">
        <f t="shared" si="10"/>
        <v>1.202</v>
      </c>
      <c r="O20" s="105">
        <f t="shared" si="10"/>
        <v>0.92499999999999993</v>
      </c>
      <c r="P20" s="105">
        <f t="shared" si="10"/>
        <v>1.268</v>
      </c>
      <c r="Q20" s="105">
        <f t="shared" si="10"/>
        <v>2.0590000000000002</v>
      </c>
      <c r="R20" s="105">
        <f t="shared" si="10"/>
        <v>1.905511</v>
      </c>
      <c r="S20" s="105">
        <f t="shared" si="10"/>
        <v>2.1923983094878494</v>
      </c>
      <c r="T20" s="96">
        <f t="shared" si="0"/>
        <v>0</v>
      </c>
      <c r="U20" s="96">
        <f t="shared" si="1"/>
        <v>11.42490930948785</v>
      </c>
      <c r="Y20" s="129"/>
      <c r="Z20" s="130"/>
      <c r="AA20" s="130"/>
      <c r="AB20" s="130"/>
      <c r="AC20" s="131"/>
      <c r="AD20" s="106">
        <f t="shared" ref="AD20:AK20" si="11">SUM(AD18:AD19)</f>
        <v>5648</v>
      </c>
      <c r="AE20" s="106">
        <f t="shared" si="11"/>
        <v>8264</v>
      </c>
      <c r="AF20" s="106">
        <f t="shared" si="11"/>
        <v>10860</v>
      </c>
      <c r="AG20" s="106">
        <f t="shared" si="11"/>
        <v>15629</v>
      </c>
      <c r="AH20" s="106">
        <f t="shared" si="11"/>
        <v>17056</v>
      </c>
      <c r="AI20" s="106">
        <f t="shared" si="11"/>
        <v>49388</v>
      </c>
      <c r="AJ20" s="106">
        <f t="shared" si="11"/>
        <v>43976</v>
      </c>
      <c r="AK20" s="106">
        <f t="shared" si="11"/>
        <v>47790</v>
      </c>
      <c r="AL20" s="133"/>
      <c r="AM20" s="100">
        <f t="shared" si="3"/>
        <v>198611</v>
      </c>
    </row>
    <row r="21" spans="1:39" ht="14" x14ac:dyDescent="0.3">
      <c r="A21" s="88" t="s">
        <v>162</v>
      </c>
      <c r="B21" s="89" t="s">
        <v>153</v>
      </c>
      <c r="G21" s="92">
        <v>0</v>
      </c>
      <c r="H21" s="92">
        <v>0</v>
      </c>
      <c r="I21" s="93">
        <v>0</v>
      </c>
      <c r="J21" s="93">
        <v>0</v>
      </c>
      <c r="K21" s="93">
        <v>0</v>
      </c>
      <c r="L21" s="93">
        <v>0</v>
      </c>
      <c r="M21" s="93">
        <v>0</v>
      </c>
      <c r="N21" s="93">
        <v>0</v>
      </c>
      <c r="O21" s="93">
        <v>0</v>
      </c>
      <c r="P21" s="93">
        <v>0</v>
      </c>
      <c r="Q21" s="93">
        <v>0</v>
      </c>
      <c r="R21" s="94">
        <v>0</v>
      </c>
      <c r="S21" s="94">
        <v>0</v>
      </c>
      <c r="T21" s="96">
        <f t="shared" si="0"/>
        <v>0</v>
      </c>
      <c r="U21" s="96">
        <f t="shared" si="1"/>
        <v>0</v>
      </c>
      <c r="Y21" s="98">
        <v>0</v>
      </c>
      <c r="Z21" s="98">
        <v>0</v>
      </c>
      <c r="AA21" s="98">
        <v>0</v>
      </c>
      <c r="AB21" s="98">
        <v>0</v>
      </c>
      <c r="AC21" s="98">
        <v>0</v>
      </c>
      <c r="AD21" s="98">
        <v>0</v>
      </c>
      <c r="AE21" s="98">
        <v>0</v>
      </c>
      <c r="AF21" s="98">
        <v>0</v>
      </c>
      <c r="AG21" s="98">
        <v>0</v>
      </c>
      <c r="AH21" s="98">
        <v>0</v>
      </c>
      <c r="AI21" s="98">
        <v>0</v>
      </c>
      <c r="AJ21" s="99">
        <v>0</v>
      </c>
      <c r="AK21" s="99">
        <v>0</v>
      </c>
      <c r="AL21" s="100">
        <f t="shared" ref="AL21:AL26" si="12">SUM(Y21:AC21)</f>
        <v>0</v>
      </c>
      <c r="AM21" s="100">
        <f t="shared" si="3"/>
        <v>0</v>
      </c>
    </row>
    <row r="22" spans="1:39" ht="14" x14ac:dyDescent="0.3">
      <c r="A22" s="88" t="s">
        <v>162</v>
      </c>
      <c r="B22" s="89" t="s">
        <v>154</v>
      </c>
      <c r="G22" s="92">
        <v>0</v>
      </c>
      <c r="H22" s="92">
        <v>0</v>
      </c>
      <c r="I22" s="93">
        <v>0</v>
      </c>
      <c r="J22" s="93">
        <v>0</v>
      </c>
      <c r="K22" s="93">
        <v>0</v>
      </c>
      <c r="L22" s="93">
        <v>0</v>
      </c>
      <c r="M22" s="93">
        <v>0</v>
      </c>
      <c r="N22" s="93">
        <v>0</v>
      </c>
      <c r="O22" s="93">
        <v>0</v>
      </c>
      <c r="P22" s="93">
        <v>0</v>
      </c>
      <c r="Q22" s="93">
        <v>0</v>
      </c>
      <c r="R22" s="94">
        <v>0</v>
      </c>
      <c r="S22" s="94">
        <v>0</v>
      </c>
      <c r="T22" s="96">
        <f t="shared" si="0"/>
        <v>0</v>
      </c>
      <c r="U22" s="96">
        <f t="shared" si="1"/>
        <v>0</v>
      </c>
      <c r="Y22" s="98">
        <v>0</v>
      </c>
      <c r="Z22" s="98">
        <v>0</v>
      </c>
      <c r="AA22" s="98">
        <v>0</v>
      </c>
      <c r="AB22" s="98">
        <v>0</v>
      </c>
      <c r="AC22" s="98">
        <v>0</v>
      </c>
      <c r="AD22" s="98">
        <v>0</v>
      </c>
      <c r="AE22" s="98">
        <v>0</v>
      </c>
      <c r="AF22" s="98">
        <v>0</v>
      </c>
      <c r="AG22" s="98">
        <v>0</v>
      </c>
      <c r="AH22" s="98">
        <v>0</v>
      </c>
      <c r="AI22" s="98">
        <v>0</v>
      </c>
      <c r="AJ22" s="99">
        <v>0</v>
      </c>
      <c r="AK22" s="99">
        <v>0</v>
      </c>
      <c r="AL22" s="100">
        <f t="shared" si="12"/>
        <v>0</v>
      </c>
      <c r="AM22" s="100">
        <f t="shared" si="3"/>
        <v>0</v>
      </c>
    </row>
    <row r="23" spans="1:39" ht="14" x14ac:dyDescent="0.3">
      <c r="A23" s="102" t="s">
        <v>163</v>
      </c>
      <c r="B23" s="135"/>
      <c r="G23" s="136">
        <f t="shared" ref="G23:S23" si="13">SUM(G21:G22)</f>
        <v>0</v>
      </c>
      <c r="H23" s="105">
        <f t="shared" si="13"/>
        <v>0</v>
      </c>
      <c r="I23" s="105">
        <f t="shared" si="13"/>
        <v>0</v>
      </c>
      <c r="J23" s="105">
        <f t="shared" si="13"/>
        <v>0</v>
      </c>
      <c r="K23" s="105">
        <f t="shared" si="13"/>
        <v>0</v>
      </c>
      <c r="L23" s="105">
        <f t="shared" si="13"/>
        <v>0</v>
      </c>
      <c r="M23" s="105">
        <f t="shared" si="13"/>
        <v>0</v>
      </c>
      <c r="N23" s="105">
        <f t="shared" si="13"/>
        <v>0</v>
      </c>
      <c r="O23" s="105">
        <f t="shared" si="13"/>
        <v>0</v>
      </c>
      <c r="P23" s="105">
        <f t="shared" si="13"/>
        <v>0</v>
      </c>
      <c r="Q23" s="105">
        <f t="shared" si="13"/>
        <v>0</v>
      </c>
      <c r="R23" s="105">
        <f t="shared" si="13"/>
        <v>0</v>
      </c>
      <c r="S23" s="105">
        <f t="shared" si="13"/>
        <v>0</v>
      </c>
      <c r="T23" s="96">
        <f t="shared" si="0"/>
        <v>0</v>
      </c>
      <c r="U23" s="96">
        <f t="shared" si="1"/>
        <v>0</v>
      </c>
      <c r="Y23" s="106">
        <f t="shared" ref="Y23:AK23" si="14">SUM(Y21:Y22)</f>
        <v>0</v>
      </c>
      <c r="Z23" s="106">
        <f t="shared" si="14"/>
        <v>0</v>
      </c>
      <c r="AA23" s="106">
        <f t="shared" si="14"/>
        <v>0</v>
      </c>
      <c r="AB23" s="106">
        <f t="shared" si="14"/>
        <v>0</v>
      </c>
      <c r="AC23" s="106">
        <f t="shared" si="14"/>
        <v>0</v>
      </c>
      <c r="AD23" s="106">
        <f t="shared" si="14"/>
        <v>0</v>
      </c>
      <c r="AE23" s="106">
        <f t="shared" si="14"/>
        <v>0</v>
      </c>
      <c r="AF23" s="106">
        <f t="shared" si="14"/>
        <v>0</v>
      </c>
      <c r="AG23" s="106">
        <f t="shared" si="14"/>
        <v>0</v>
      </c>
      <c r="AH23" s="106">
        <f t="shared" si="14"/>
        <v>0</v>
      </c>
      <c r="AI23" s="106">
        <f t="shared" si="14"/>
        <v>0</v>
      </c>
      <c r="AJ23" s="106">
        <f t="shared" si="14"/>
        <v>0</v>
      </c>
      <c r="AK23" s="106">
        <f t="shared" si="14"/>
        <v>0</v>
      </c>
      <c r="AL23" s="100">
        <f t="shared" si="12"/>
        <v>0</v>
      </c>
      <c r="AM23" s="100">
        <f t="shared" si="3"/>
        <v>0</v>
      </c>
    </row>
    <row r="24" spans="1:39" ht="14" x14ac:dyDescent="0.3">
      <c r="A24" s="88" t="s">
        <v>164</v>
      </c>
      <c r="B24" s="89" t="s">
        <v>153</v>
      </c>
      <c r="G24" s="92">
        <v>0</v>
      </c>
      <c r="H24" s="92">
        <v>0</v>
      </c>
      <c r="I24" s="93">
        <v>0</v>
      </c>
      <c r="J24" s="93">
        <v>0</v>
      </c>
      <c r="K24" s="93">
        <v>2E-3</v>
      </c>
      <c r="L24" s="93">
        <v>3.7999999999999999E-2</v>
      </c>
      <c r="M24" s="93">
        <v>0.02</v>
      </c>
      <c r="N24" s="93">
        <v>3.9E-2</v>
      </c>
      <c r="O24" s="93">
        <v>6.0999999999999999E-2</v>
      </c>
      <c r="P24" s="93">
        <v>1.4E-2</v>
      </c>
      <c r="Q24" s="93">
        <v>0.04</v>
      </c>
      <c r="R24" s="94">
        <v>8.0993311250495234E-2</v>
      </c>
      <c r="S24" s="94">
        <v>4.818823302932531E-2</v>
      </c>
      <c r="T24" s="96">
        <f t="shared" si="0"/>
        <v>2E-3</v>
      </c>
      <c r="U24" s="96">
        <f t="shared" si="1"/>
        <v>0.34118154427982056</v>
      </c>
      <c r="Y24" s="98">
        <v>0</v>
      </c>
      <c r="Z24" s="98">
        <v>0</v>
      </c>
      <c r="AA24" s="98">
        <v>0</v>
      </c>
      <c r="AB24" s="98">
        <v>0</v>
      </c>
      <c r="AC24" s="98">
        <v>1</v>
      </c>
      <c r="AD24" s="98">
        <v>35</v>
      </c>
      <c r="AE24" s="98">
        <v>28</v>
      </c>
      <c r="AF24" s="98">
        <v>35</v>
      </c>
      <c r="AG24" s="98">
        <v>58</v>
      </c>
      <c r="AH24" s="98">
        <v>9</v>
      </c>
      <c r="AI24" s="98">
        <v>48</v>
      </c>
      <c r="AJ24" s="99">
        <v>59.572366454499814</v>
      </c>
      <c r="AK24" s="99">
        <v>32.242804053076654</v>
      </c>
      <c r="AL24" s="100">
        <f t="shared" si="12"/>
        <v>1</v>
      </c>
      <c r="AM24" s="100">
        <f t="shared" si="3"/>
        <v>304.81517050757651</v>
      </c>
    </row>
    <row r="25" spans="1:39" ht="14" x14ac:dyDescent="0.3">
      <c r="A25" s="88" t="s">
        <v>164</v>
      </c>
      <c r="B25" s="89" t="s">
        <v>154</v>
      </c>
      <c r="G25" s="92">
        <v>0</v>
      </c>
      <c r="H25" s="92">
        <v>0</v>
      </c>
      <c r="I25" s="93">
        <v>0</v>
      </c>
      <c r="J25" s="93">
        <v>0</v>
      </c>
      <c r="K25" s="93">
        <v>4.0000000000000001E-3</v>
      </c>
      <c r="L25" s="93">
        <v>0.16700000000000001</v>
      </c>
      <c r="M25" s="93">
        <v>0.08</v>
      </c>
      <c r="N25" s="93">
        <v>0.14299999999999999</v>
      </c>
      <c r="O25" s="93">
        <v>0.20699999999999999</v>
      </c>
      <c r="P25" s="93">
        <v>4.9000000000000002E-2</v>
      </c>
      <c r="Q25" s="93">
        <v>8.3000000000000004E-2</v>
      </c>
      <c r="R25" s="94">
        <v>0.2738566887495047</v>
      </c>
      <c r="S25" s="94">
        <v>0.16403676697067471</v>
      </c>
      <c r="T25" s="96">
        <f t="shared" si="0"/>
        <v>4.0000000000000001E-3</v>
      </c>
      <c r="U25" s="96">
        <f t="shared" si="1"/>
        <v>1.1668934557201793</v>
      </c>
      <c r="Y25" s="98">
        <v>0</v>
      </c>
      <c r="Z25" s="98">
        <v>0</v>
      </c>
      <c r="AA25" s="98">
        <v>0</v>
      </c>
      <c r="AB25" s="98">
        <v>0</v>
      </c>
      <c r="AC25" s="98">
        <v>1</v>
      </c>
      <c r="AD25" s="98">
        <v>157</v>
      </c>
      <c r="AE25" s="98">
        <v>110</v>
      </c>
      <c r="AF25" s="98">
        <v>130</v>
      </c>
      <c r="AG25" s="98">
        <v>195</v>
      </c>
      <c r="AH25" s="98">
        <v>33</v>
      </c>
      <c r="AI25" s="98">
        <v>64</v>
      </c>
      <c r="AJ25" s="99">
        <v>201.42763354550021</v>
      </c>
      <c r="AK25" s="99">
        <v>109.75719594692333</v>
      </c>
      <c r="AL25" s="100">
        <f t="shared" si="12"/>
        <v>1</v>
      </c>
      <c r="AM25" s="100">
        <f t="shared" si="3"/>
        <v>1000.1848294924234</v>
      </c>
    </row>
    <row r="26" spans="1:39" ht="14" x14ac:dyDescent="0.3">
      <c r="A26" s="102" t="s">
        <v>165</v>
      </c>
      <c r="B26" s="135"/>
      <c r="G26" s="136">
        <f t="shared" ref="G26:S26" si="15">SUM(G24:G25)</f>
        <v>0</v>
      </c>
      <c r="H26" s="105">
        <f t="shared" si="15"/>
        <v>0</v>
      </c>
      <c r="I26" s="105">
        <f t="shared" si="15"/>
        <v>0</v>
      </c>
      <c r="J26" s="105">
        <f t="shared" si="15"/>
        <v>0</v>
      </c>
      <c r="K26" s="105">
        <f t="shared" si="15"/>
        <v>6.0000000000000001E-3</v>
      </c>
      <c r="L26" s="105">
        <f t="shared" si="15"/>
        <v>0.20500000000000002</v>
      </c>
      <c r="M26" s="105">
        <f t="shared" si="15"/>
        <v>0.1</v>
      </c>
      <c r="N26" s="105">
        <f t="shared" si="15"/>
        <v>0.182</v>
      </c>
      <c r="O26" s="105">
        <f t="shared" si="15"/>
        <v>0.26800000000000002</v>
      </c>
      <c r="P26" s="105">
        <f t="shared" si="15"/>
        <v>6.3E-2</v>
      </c>
      <c r="Q26" s="105">
        <f t="shared" si="15"/>
        <v>0.123</v>
      </c>
      <c r="R26" s="105">
        <f t="shared" si="15"/>
        <v>0.35484999999999994</v>
      </c>
      <c r="S26" s="105">
        <f t="shared" si="15"/>
        <v>0.21222500000000002</v>
      </c>
      <c r="T26" s="96">
        <f t="shared" si="0"/>
        <v>6.0000000000000001E-3</v>
      </c>
      <c r="U26" s="96">
        <f t="shared" si="1"/>
        <v>1.5080750000000001</v>
      </c>
      <c r="Y26" s="106">
        <f t="shared" ref="Y26:AK26" si="16">SUM(Y24:Y25)</f>
        <v>0</v>
      </c>
      <c r="Z26" s="106">
        <f t="shared" si="16"/>
        <v>0</v>
      </c>
      <c r="AA26" s="106">
        <f t="shared" si="16"/>
        <v>0</v>
      </c>
      <c r="AB26" s="106">
        <f t="shared" si="16"/>
        <v>0</v>
      </c>
      <c r="AC26" s="106">
        <f t="shared" si="16"/>
        <v>2</v>
      </c>
      <c r="AD26" s="106">
        <f t="shared" si="16"/>
        <v>192</v>
      </c>
      <c r="AE26" s="106">
        <f t="shared" si="16"/>
        <v>138</v>
      </c>
      <c r="AF26" s="106">
        <f t="shared" si="16"/>
        <v>165</v>
      </c>
      <c r="AG26" s="106">
        <f t="shared" si="16"/>
        <v>253</v>
      </c>
      <c r="AH26" s="106">
        <f t="shared" si="16"/>
        <v>42</v>
      </c>
      <c r="AI26" s="106">
        <f t="shared" si="16"/>
        <v>112</v>
      </c>
      <c r="AJ26" s="106">
        <f t="shared" si="16"/>
        <v>261</v>
      </c>
      <c r="AK26" s="106">
        <f t="shared" si="16"/>
        <v>142</v>
      </c>
      <c r="AL26" s="100">
        <f t="shared" si="12"/>
        <v>2</v>
      </c>
      <c r="AM26" s="100">
        <f t="shared" si="3"/>
        <v>1305</v>
      </c>
    </row>
    <row r="27" spans="1:39" ht="14" x14ac:dyDescent="0.3">
      <c r="A27" s="137" t="s">
        <v>166</v>
      </c>
      <c r="B27" s="89" t="s">
        <v>153</v>
      </c>
      <c r="G27" s="92">
        <v>0</v>
      </c>
      <c r="H27" s="92">
        <v>0</v>
      </c>
      <c r="I27" s="93">
        <v>0</v>
      </c>
      <c r="J27" s="93">
        <v>0</v>
      </c>
      <c r="K27" s="93">
        <v>0</v>
      </c>
      <c r="L27" s="93">
        <v>0</v>
      </c>
      <c r="M27" s="93">
        <v>0</v>
      </c>
      <c r="N27" s="93">
        <v>0</v>
      </c>
      <c r="O27" s="93">
        <v>0</v>
      </c>
      <c r="P27" s="93">
        <v>0</v>
      </c>
      <c r="Q27" s="93">
        <v>0</v>
      </c>
      <c r="R27" s="94">
        <v>0</v>
      </c>
      <c r="S27" s="94">
        <v>0</v>
      </c>
      <c r="T27" s="95">
        <f t="shared" si="0"/>
        <v>0</v>
      </c>
      <c r="U27" s="96">
        <f t="shared" si="1"/>
        <v>0</v>
      </c>
      <c r="Y27" s="117"/>
      <c r="Z27" s="118"/>
      <c r="AA27" s="118"/>
      <c r="AB27" s="118"/>
      <c r="AC27" s="118"/>
      <c r="AD27" s="118"/>
      <c r="AE27" s="118"/>
      <c r="AF27" s="118"/>
      <c r="AG27" s="118"/>
      <c r="AH27" s="118"/>
      <c r="AI27" s="118"/>
      <c r="AJ27" s="118"/>
      <c r="AK27" s="118"/>
      <c r="AL27" s="118"/>
      <c r="AM27" s="138"/>
    </row>
    <row r="28" spans="1:39" ht="14" x14ac:dyDescent="0.3">
      <c r="A28" s="137" t="s">
        <v>166</v>
      </c>
      <c r="B28" s="89" t="s">
        <v>154</v>
      </c>
      <c r="G28" s="92">
        <v>0</v>
      </c>
      <c r="H28" s="92">
        <v>0</v>
      </c>
      <c r="I28" s="93">
        <v>0</v>
      </c>
      <c r="J28" s="93">
        <v>0</v>
      </c>
      <c r="K28" s="93">
        <v>0</v>
      </c>
      <c r="L28" s="93">
        <v>0</v>
      </c>
      <c r="M28" s="93">
        <v>0</v>
      </c>
      <c r="N28" s="93">
        <v>0</v>
      </c>
      <c r="O28" s="93">
        <v>0</v>
      </c>
      <c r="P28" s="93">
        <v>0</v>
      </c>
      <c r="Q28" s="93">
        <v>0</v>
      </c>
      <c r="R28" s="94">
        <v>0</v>
      </c>
      <c r="S28" s="94">
        <v>0</v>
      </c>
      <c r="T28" s="95">
        <f t="shared" si="0"/>
        <v>0</v>
      </c>
      <c r="U28" s="96">
        <f t="shared" si="1"/>
        <v>0</v>
      </c>
      <c r="Y28" s="117"/>
      <c r="Z28" s="118"/>
      <c r="AA28" s="118"/>
      <c r="AB28" s="118"/>
      <c r="AC28" s="118"/>
      <c r="AD28" s="118"/>
      <c r="AE28" s="118"/>
      <c r="AF28" s="118"/>
      <c r="AG28" s="118"/>
      <c r="AH28" s="118"/>
      <c r="AI28" s="118"/>
      <c r="AJ28" s="118"/>
      <c r="AK28" s="118"/>
      <c r="AL28" s="118"/>
      <c r="AM28" s="138"/>
    </row>
    <row r="29" spans="1:39" ht="14" x14ac:dyDescent="0.3">
      <c r="A29" s="139" t="s">
        <v>167</v>
      </c>
      <c r="B29" s="140"/>
      <c r="G29" s="103">
        <f>SUM(G27:G28)</f>
        <v>0</v>
      </c>
      <c r="H29" s="104">
        <f t="shared" ref="H29:S29" si="17">SUM(H27:H28)</f>
        <v>0</v>
      </c>
      <c r="I29" s="105">
        <f t="shared" si="17"/>
        <v>0</v>
      </c>
      <c r="J29" s="105">
        <f t="shared" si="17"/>
        <v>0</v>
      </c>
      <c r="K29" s="105">
        <f t="shared" si="17"/>
        <v>0</v>
      </c>
      <c r="L29" s="105">
        <f t="shared" si="17"/>
        <v>0</v>
      </c>
      <c r="M29" s="105">
        <f t="shared" si="17"/>
        <v>0</v>
      </c>
      <c r="N29" s="105">
        <f t="shared" si="17"/>
        <v>0</v>
      </c>
      <c r="O29" s="105">
        <f t="shared" si="17"/>
        <v>0</v>
      </c>
      <c r="P29" s="105">
        <f t="shared" si="17"/>
        <v>0</v>
      </c>
      <c r="Q29" s="105">
        <f t="shared" si="17"/>
        <v>0</v>
      </c>
      <c r="R29" s="105">
        <f t="shared" si="17"/>
        <v>0</v>
      </c>
      <c r="S29" s="105">
        <f t="shared" si="17"/>
        <v>0</v>
      </c>
      <c r="T29" s="95">
        <f t="shared" si="0"/>
        <v>0</v>
      </c>
      <c r="U29" s="96">
        <f t="shared" si="1"/>
        <v>0</v>
      </c>
      <c r="Y29" s="117"/>
      <c r="Z29" s="118"/>
      <c r="AA29" s="118"/>
      <c r="AB29" s="118"/>
      <c r="AC29" s="118"/>
      <c r="AD29" s="118"/>
      <c r="AE29" s="118"/>
      <c r="AF29" s="118"/>
      <c r="AG29" s="118"/>
      <c r="AH29" s="118"/>
      <c r="AI29" s="118"/>
      <c r="AJ29" s="118"/>
      <c r="AK29" s="118"/>
      <c r="AL29" s="118"/>
      <c r="AM29" s="138"/>
    </row>
    <row r="30" spans="1:39" ht="14" x14ac:dyDescent="0.3">
      <c r="A30" s="137" t="s">
        <v>168</v>
      </c>
      <c r="B30" s="89" t="s">
        <v>153</v>
      </c>
      <c r="G30" s="92">
        <v>0</v>
      </c>
      <c r="H30" s="92">
        <v>0</v>
      </c>
      <c r="I30" s="93">
        <v>0</v>
      </c>
      <c r="J30" s="93">
        <v>0</v>
      </c>
      <c r="K30" s="93">
        <v>1E-3</v>
      </c>
      <c r="L30" s="93">
        <v>3.3000000000000002E-2</v>
      </c>
      <c r="M30" s="93">
        <v>5.8000000000000003E-2</v>
      </c>
      <c r="N30" s="93">
        <v>0.1</v>
      </c>
      <c r="O30" s="93">
        <v>0.14799999999999999</v>
      </c>
      <c r="P30" s="93">
        <v>0.17699999999999999</v>
      </c>
      <c r="Q30" s="94">
        <v>0.25790608815094773</v>
      </c>
      <c r="R30" s="94">
        <v>0.24615415351573869</v>
      </c>
      <c r="S30" s="94">
        <v>0.32177703667496049</v>
      </c>
      <c r="T30" s="96">
        <f t="shared" si="0"/>
        <v>1E-3</v>
      </c>
      <c r="U30" s="96">
        <f t="shared" si="1"/>
        <v>1.341837278341647</v>
      </c>
      <c r="Y30" s="141"/>
      <c r="Z30" s="142"/>
      <c r="AA30" s="142"/>
      <c r="AB30" s="142"/>
      <c r="AC30" s="142"/>
      <c r="AD30" s="142"/>
      <c r="AE30" s="142"/>
      <c r="AF30" s="142"/>
      <c r="AG30" s="142"/>
      <c r="AH30" s="142"/>
      <c r="AI30" s="142"/>
      <c r="AJ30" s="142"/>
      <c r="AK30" s="142"/>
      <c r="AL30" s="142"/>
      <c r="AM30" s="143"/>
    </row>
    <row r="31" spans="1:39" ht="14" x14ac:dyDescent="0.3">
      <c r="A31" s="137" t="s">
        <v>168</v>
      </c>
      <c r="B31" s="89" t="s">
        <v>154</v>
      </c>
      <c r="G31" s="92">
        <v>0</v>
      </c>
      <c r="H31" s="92">
        <v>0</v>
      </c>
      <c r="I31" s="93">
        <v>0</v>
      </c>
      <c r="J31" s="93">
        <v>0</v>
      </c>
      <c r="K31" s="93">
        <v>0</v>
      </c>
      <c r="L31" s="93">
        <v>0.14399999999999999</v>
      </c>
      <c r="M31" s="93">
        <v>0.23499999999999999</v>
      </c>
      <c r="N31" s="93">
        <v>0.36599999999999999</v>
      </c>
      <c r="O31" s="93">
        <v>0.498</v>
      </c>
      <c r="P31" s="93">
        <v>0.64300000000000002</v>
      </c>
      <c r="Q31" s="94">
        <v>0.82373253095760079</v>
      </c>
      <c r="R31" s="94">
        <v>0.83274332309696197</v>
      </c>
      <c r="S31" s="94">
        <v>1.0953558880119778</v>
      </c>
      <c r="T31" s="96">
        <f t="shared" si="0"/>
        <v>0</v>
      </c>
      <c r="U31" s="96">
        <f t="shared" si="1"/>
        <v>4.63783174206654</v>
      </c>
      <c r="Y31" s="141"/>
      <c r="Z31" s="142"/>
      <c r="AA31" s="142"/>
      <c r="AB31" s="142"/>
      <c r="AC31" s="142"/>
      <c r="AD31" s="142"/>
      <c r="AE31" s="142"/>
      <c r="AF31" s="142"/>
      <c r="AG31" s="142"/>
      <c r="AH31" s="142"/>
      <c r="AI31" s="142"/>
      <c r="AJ31" s="142"/>
      <c r="AK31" s="142"/>
      <c r="AL31" s="142"/>
      <c r="AM31" s="143"/>
    </row>
    <row r="32" spans="1:39" ht="14" x14ac:dyDescent="0.3">
      <c r="A32" s="139" t="s">
        <v>168</v>
      </c>
      <c r="B32" s="140" t="s">
        <v>59</v>
      </c>
      <c r="G32" s="136">
        <f t="shared" ref="G32:S32" si="18">SUM(G30:G31)</f>
        <v>0</v>
      </c>
      <c r="H32" s="105">
        <f t="shared" si="18"/>
        <v>0</v>
      </c>
      <c r="I32" s="105">
        <f t="shared" si="18"/>
        <v>0</v>
      </c>
      <c r="J32" s="105">
        <f t="shared" si="18"/>
        <v>0</v>
      </c>
      <c r="K32" s="105">
        <f t="shared" si="18"/>
        <v>1E-3</v>
      </c>
      <c r="L32" s="105">
        <f t="shared" si="18"/>
        <v>0.17699999999999999</v>
      </c>
      <c r="M32" s="105">
        <f t="shared" si="18"/>
        <v>0.29299999999999998</v>
      </c>
      <c r="N32" s="105">
        <f t="shared" si="18"/>
        <v>0.46599999999999997</v>
      </c>
      <c r="O32" s="105">
        <f t="shared" si="18"/>
        <v>0.64600000000000002</v>
      </c>
      <c r="P32" s="105">
        <f t="shared" si="18"/>
        <v>0.82000000000000006</v>
      </c>
      <c r="Q32" s="105">
        <f t="shared" si="18"/>
        <v>1.0816386191085485</v>
      </c>
      <c r="R32" s="105">
        <f t="shared" si="18"/>
        <v>1.0788974766127006</v>
      </c>
      <c r="S32" s="105">
        <f t="shared" si="18"/>
        <v>1.4171329246869382</v>
      </c>
      <c r="T32" s="96">
        <f t="shared" si="0"/>
        <v>1E-3</v>
      </c>
      <c r="U32" s="96">
        <f t="shared" si="1"/>
        <v>5.9796690204081875</v>
      </c>
      <c r="Y32" s="144"/>
      <c r="Z32" s="145"/>
      <c r="AA32" s="145"/>
      <c r="AB32" s="145"/>
      <c r="AC32" s="145"/>
      <c r="AD32" s="145"/>
      <c r="AE32" s="145"/>
      <c r="AF32" s="145"/>
      <c r="AG32" s="145"/>
      <c r="AH32" s="145"/>
      <c r="AI32" s="145"/>
      <c r="AJ32" s="145"/>
      <c r="AK32" s="145"/>
      <c r="AL32" s="145"/>
      <c r="AM32" s="146"/>
    </row>
    <row r="33" spans="1:41" ht="14" x14ac:dyDescent="0.3">
      <c r="A33" s="147"/>
      <c r="B33" s="147"/>
      <c r="C33" s="147"/>
      <c r="D33" s="147"/>
      <c r="E33" s="147"/>
      <c r="G33" s="147"/>
      <c r="H33" s="147"/>
      <c r="I33" s="78"/>
      <c r="J33" s="78"/>
      <c r="K33" s="78"/>
      <c r="L33" s="78"/>
      <c r="M33" s="78"/>
      <c r="N33" s="78"/>
      <c r="O33" s="78"/>
      <c r="P33" s="78"/>
      <c r="Q33" s="78"/>
      <c r="R33" s="78"/>
      <c r="S33" s="78"/>
      <c r="T33" s="78"/>
      <c r="U33" s="78"/>
      <c r="Y33" s="147"/>
      <c r="Z33" s="147"/>
      <c r="AA33" s="147"/>
      <c r="AB33" s="147"/>
      <c r="AC33" s="147"/>
      <c r="AD33" s="147"/>
      <c r="AE33" s="147"/>
      <c r="AF33" s="147"/>
      <c r="AG33" s="147"/>
      <c r="AH33" s="147"/>
      <c r="AI33" s="147"/>
      <c r="AJ33" s="147"/>
      <c r="AK33" s="147"/>
      <c r="AL33" s="147"/>
      <c r="AM33" s="147"/>
      <c r="AN33" s="147"/>
      <c r="AO33" s="147"/>
    </row>
    <row r="34" spans="1:41" ht="14" x14ac:dyDescent="0.3">
      <c r="A34" s="102" t="s">
        <v>169</v>
      </c>
      <c r="B34" s="140" t="s">
        <v>59</v>
      </c>
      <c r="C34" s="147"/>
      <c r="D34" s="147"/>
      <c r="E34" s="147"/>
      <c r="G34" s="136">
        <f>SUM(G11,G14,G17,G20,G23,G26,G29,G32)</f>
        <v>0</v>
      </c>
      <c r="H34" s="136">
        <f t="shared" ref="H34:U34" si="19">SUM(H11,H14,H17,H20,H23,H26,H29,H32)</f>
        <v>0</v>
      </c>
      <c r="I34" s="136">
        <f t="shared" si="19"/>
        <v>0</v>
      </c>
      <c r="J34" s="136">
        <f t="shared" si="19"/>
        <v>2.8999999999999998E-2</v>
      </c>
      <c r="K34" s="136">
        <f t="shared" si="19"/>
        <v>4.1999999999999996E-2</v>
      </c>
      <c r="L34" s="136">
        <f t="shared" si="19"/>
        <v>1.3680000000000001</v>
      </c>
      <c r="M34" s="136">
        <f t="shared" si="19"/>
        <v>1.9219999999999999</v>
      </c>
      <c r="N34" s="136">
        <f t="shared" si="19"/>
        <v>2.4900000000000002</v>
      </c>
      <c r="O34" s="136">
        <f t="shared" si="19"/>
        <v>2.7439999999999998</v>
      </c>
      <c r="P34" s="136">
        <f t="shared" si="19"/>
        <v>2.9539999999999997</v>
      </c>
      <c r="Q34" s="136">
        <f t="shared" si="19"/>
        <v>4.184638619108549</v>
      </c>
      <c r="R34" s="136">
        <f t="shared" si="19"/>
        <v>4.3017874766127004</v>
      </c>
      <c r="S34" s="136">
        <f t="shared" si="19"/>
        <v>4.8639042341747878</v>
      </c>
      <c r="T34" s="136">
        <f t="shared" si="19"/>
        <v>7.1000000000000008E-2</v>
      </c>
      <c r="U34" s="136">
        <f t="shared" si="19"/>
        <v>24.82833032989604</v>
      </c>
      <c r="Y34" s="147"/>
      <c r="Z34" s="147"/>
      <c r="AA34" s="147"/>
      <c r="AB34" s="147"/>
      <c r="AC34" s="147"/>
      <c r="AD34" s="147"/>
      <c r="AE34" s="147"/>
      <c r="AF34" s="147"/>
      <c r="AG34" s="147"/>
      <c r="AH34" s="147"/>
      <c r="AI34" s="147"/>
      <c r="AJ34" s="147"/>
      <c r="AK34" s="147"/>
      <c r="AL34" s="147"/>
      <c r="AM34" s="147"/>
      <c r="AN34" s="147"/>
      <c r="AO34" s="147"/>
    </row>
    <row r="35" spans="1:41" ht="14" x14ac:dyDescent="0.3">
      <c r="A35" s="147"/>
      <c r="B35" s="147"/>
      <c r="C35" s="147"/>
      <c r="D35" s="147"/>
      <c r="E35" s="147"/>
      <c r="G35" s="147"/>
      <c r="H35" s="147"/>
      <c r="I35" s="78"/>
      <c r="J35" s="78"/>
      <c r="K35" s="78"/>
      <c r="L35" s="78"/>
      <c r="M35" s="78"/>
      <c r="N35" s="78"/>
      <c r="O35" s="78"/>
      <c r="P35" s="78"/>
      <c r="Q35" s="78"/>
      <c r="R35" s="78"/>
      <c r="S35" s="78"/>
      <c r="T35" s="78"/>
      <c r="U35" s="78"/>
      <c r="Y35" s="147"/>
      <c r="Z35" s="147"/>
      <c r="AA35" s="147"/>
      <c r="AB35" s="147"/>
      <c r="AC35" s="147"/>
      <c r="AD35" s="147"/>
      <c r="AE35" s="147"/>
      <c r="AF35" s="147"/>
      <c r="AG35" s="147"/>
      <c r="AH35" s="147"/>
      <c r="AI35" s="147"/>
      <c r="AJ35" s="147"/>
      <c r="AK35" s="147"/>
      <c r="AL35" s="147"/>
      <c r="AM35" s="147"/>
      <c r="AN35" s="147"/>
      <c r="AO35" s="147"/>
    </row>
    <row r="36" spans="1:41" ht="14" x14ac:dyDescent="0.3">
      <c r="A36" s="147" t="s">
        <v>170</v>
      </c>
      <c r="B36" s="79"/>
      <c r="G36" s="148"/>
      <c r="H36" s="148"/>
      <c r="I36" s="148"/>
      <c r="J36" s="148"/>
      <c r="K36" s="148"/>
      <c r="L36" s="148"/>
      <c r="M36" s="148"/>
      <c r="N36" s="148"/>
      <c r="O36" s="148"/>
      <c r="P36" s="148"/>
      <c r="Q36" s="148"/>
      <c r="R36" s="148"/>
      <c r="S36" s="148"/>
      <c r="T36" s="148"/>
      <c r="U36" s="148"/>
    </row>
    <row r="37" spans="1:41" ht="14" x14ac:dyDescent="0.3">
      <c r="A37" s="88" t="s">
        <v>171</v>
      </c>
      <c r="B37" s="89" t="s">
        <v>153</v>
      </c>
      <c r="G37" s="92">
        <v>0</v>
      </c>
      <c r="H37" s="92">
        <v>0</v>
      </c>
      <c r="I37" s="93">
        <v>0</v>
      </c>
      <c r="J37" s="93">
        <v>0</v>
      </c>
      <c r="K37" s="93">
        <v>0</v>
      </c>
      <c r="L37" s="93">
        <v>0</v>
      </c>
      <c r="M37" s="93">
        <v>0</v>
      </c>
      <c r="N37" s="93">
        <v>0</v>
      </c>
      <c r="O37" s="93">
        <v>0</v>
      </c>
      <c r="P37" s="93">
        <v>0</v>
      </c>
      <c r="Q37" s="93">
        <v>0</v>
      </c>
      <c r="R37" s="94">
        <v>0</v>
      </c>
      <c r="S37" s="94">
        <v>0</v>
      </c>
      <c r="T37" s="95">
        <f>SUM(G37:K37)</f>
        <v>0</v>
      </c>
      <c r="U37" s="96">
        <f>SUM(L37:S37)</f>
        <v>0</v>
      </c>
      <c r="Y37" s="149"/>
      <c r="Z37" s="150"/>
      <c r="AA37" s="150"/>
      <c r="AB37" s="150"/>
      <c r="AC37" s="150"/>
      <c r="AD37" s="150"/>
      <c r="AE37" s="150"/>
      <c r="AF37" s="150"/>
      <c r="AG37" s="150"/>
      <c r="AH37" s="150"/>
      <c r="AI37" s="150"/>
      <c r="AJ37" s="150"/>
      <c r="AK37" s="150"/>
      <c r="AL37" s="150"/>
      <c r="AM37" s="151"/>
    </row>
    <row r="38" spans="1:41" ht="14" x14ac:dyDescent="0.3">
      <c r="A38" s="88" t="s">
        <v>172</v>
      </c>
      <c r="B38" s="89" t="s">
        <v>153</v>
      </c>
      <c r="G38" s="92">
        <v>0</v>
      </c>
      <c r="H38" s="92">
        <v>0</v>
      </c>
      <c r="I38" s="93">
        <v>0</v>
      </c>
      <c r="J38" s="93">
        <v>0</v>
      </c>
      <c r="K38" s="93">
        <v>-2E-3</v>
      </c>
      <c r="L38" s="93">
        <v>-2.5999999999999999E-2</v>
      </c>
      <c r="M38" s="93">
        <v>-3.4000000000000002E-2</v>
      </c>
      <c r="N38" s="93">
        <v>-5.1999999999999998E-2</v>
      </c>
      <c r="O38" s="93">
        <v>-8.4000000000000005E-2</v>
      </c>
      <c r="P38" s="93">
        <v>-2.3E-2</v>
      </c>
      <c r="Q38" s="93">
        <v>-5.1999999999999998E-2</v>
      </c>
      <c r="R38" s="94">
        <v>-6.0680275522584641E-2</v>
      </c>
      <c r="S38" s="94">
        <v>-5.0203408282642595E-2</v>
      </c>
      <c r="T38" s="95">
        <f>SUM(G38:K38)</f>
        <v>-2E-3</v>
      </c>
      <c r="U38" s="96">
        <f>SUM(L38:S38)</f>
        <v>-0.38188368380522725</v>
      </c>
      <c r="Y38" s="141"/>
      <c r="Z38" s="142"/>
      <c r="AA38" s="142"/>
      <c r="AB38" s="142"/>
      <c r="AC38" s="142"/>
      <c r="AD38" s="142"/>
      <c r="AE38" s="142"/>
      <c r="AF38" s="142"/>
      <c r="AG38" s="142"/>
      <c r="AH38" s="142"/>
      <c r="AI38" s="142"/>
      <c r="AJ38" s="142"/>
      <c r="AK38" s="142"/>
      <c r="AL38" s="142"/>
      <c r="AM38" s="143"/>
    </row>
    <row r="39" spans="1:41" ht="14" x14ac:dyDescent="0.3">
      <c r="A39" s="88" t="s">
        <v>172</v>
      </c>
      <c r="B39" s="89" t="s">
        <v>154</v>
      </c>
      <c r="G39" s="92">
        <v>0</v>
      </c>
      <c r="H39" s="92">
        <v>0</v>
      </c>
      <c r="I39" s="93">
        <v>0</v>
      </c>
      <c r="J39" s="93">
        <v>0</v>
      </c>
      <c r="K39" s="93">
        <v>-5.0000000000000001E-3</v>
      </c>
      <c r="L39" s="93">
        <v>-0.114</v>
      </c>
      <c r="M39" s="93">
        <v>-0.13600000000000001</v>
      </c>
      <c r="N39" s="93">
        <v>-0.19</v>
      </c>
      <c r="O39" s="93">
        <v>-0.28199999999999997</v>
      </c>
      <c r="P39" s="93">
        <v>-8.4000000000000005E-2</v>
      </c>
      <c r="Q39" s="93">
        <v>-0.1</v>
      </c>
      <c r="R39" s="94">
        <v>-0.20517372447741533</v>
      </c>
      <c r="S39" s="94">
        <v>-0.17089659171735741</v>
      </c>
      <c r="T39" s="95">
        <f>SUM(G39:K39)</f>
        <v>-5.0000000000000001E-3</v>
      </c>
      <c r="U39" s="96">
        <f>SUM(L39:S39)</f>
        <v>-1.2820703161947729</v>
      </c>
      <c r="Y39" s="141"/>
      <c r="Z39" s="142"/>
      <c r="AA39" s="142"/>
      <c r="AB39" s="142"/>
      <c r="AC39" s="142"/>
      <c r="AD39" s="142"/>
      <c r="AE39" s="142"/>
      <c r="AF39" s="142"/>
      <c r="AG39" s="142"/>
      <c r="AH39" s="142"/>
      <c r="AI39" s="142"/>
      <c r="AJ39" s="142"/>
      <c r="AK39" s="142"/>
      <c r="AL39" s="142"/>
      <c r="AM39" s="143"/>
    </row>
    <row r="40" spans="1:41" ht="14" x14ac:dyDescent="0.3">
      <c r="A40" s="102" t="s">
        <v>173</v>
      </c>
      <c r="B40" s="140"/>
      <c r="C40" s="152"/>
      <c r="D40" s="152"/>
      <c r="E40" s="152"/>
      <c r="G40" s="136">
        <f t="shared" ref="G40:S40" si="20">SUM(G37:G39)</f>
        <v>0</v>
      </c>
      <c r="H40" s="105">
        <f t="shared" si="20"/>
        <v>0</v>
      </c>
      <c r="I40" s="105">
        <f t="shared" si="20"/>
        <v>0</v>
      </c>
      <c r="J40" s="105">
        <f t="shared" si="20"/>
        <v>0</v>
      </c>
      <c r="K40" s="105">
        <f t="shared" si="20"/>
        <v>-7.0000000000000001E-3</v>
      </c>
      <c r="L40" s="105">
        <f t="shared" si="20"/>
        <v>-0.14000000000000001</v>
      </c>
      <c r="M40" s="105">
        <f t="shared" si="20"/>
        <v>-0.17</v>
      </c>
      <c r="N40" s="105">
        <f t="shared" si="20"/>
        <v>-0.24199999999999999</v>
      </c>
      <c r="O40" s="105">
        <f t="shared" si="20"/>
        <v>-0.36599999999999999</v>
      </c>
      <c r="P40" s="105">
        <f t="shared" si="20"/>
        <v>-0.10700000000000001</v>
      </c>
      <c r="Q40" s="105">
        <f t="shared" si="20"/>
        <v>-0.152</v>
      </c>
      <c r="R40" s="105">
        <f t="shared" si="20"/>
        <v>-0.26585399999999998</v>
      </c>
      <c r="S40" s="105">
        <f t="shared" si="20"/>
        <v>-0.22110000000000002</v>
      </c>
      <c r="T40" s="95">
        <f t="shared" ref="T40" si="21">SUM(G40:K40)</f>
        <v>-7.0000000000000001E-3</v>
      </c>
      <c r="U40" s="96">
        <f>SUM(L40:S40)</f>
        <v>-1.6639540000000002</v>
      </c>
      <c r="Y40" s="144"/>
      <c r="Z40" s="145"/>
      <c r="AA40" s="145"/>
      <c r="AB40" s="145"/>
      <c r="AC40" s="145"/>
      <c r="AD40" s="145"/>
      <c r="AE40" s="145"/>
      <c r="AF40" s="145"/>
      <c r="AG40" s="145"/>
      <c r="AH40" s="145"/>
      <c r="AI40" s="145"/>
      <c r="AJ40" s="145"/>
      <c r="AK40" s="145"/>
      <c r="AL40" s="145"/>
      <c r="AM40" s="146"/>
    </row>
    <row r="41" spans="1:41" ht="14" x14ac:dyDescent="0.3">
      <c r="A41" s="152"/>
      <c r="B41" s="152"/>
      <c r="C41" s="152"/>
      <c r="D41" s="152"/>
      <c r="E41" s="152"/>
      <c r="G41" s="152"/>
      <c r="H41" s="152"/>
      <c r="I41" s="153"/>
      <c r="J41" s="153"/>
      <c r="K41" s="153"/>
      <c r="L41" s="153"/>
      <c r="M41" s="153"/>
      <c r="N41" s="153"/>
      <c r="O41" s="153"/>
      <c r="P41" s="153"/>
      <c r="Q41" s="153"/>
      <c r="R41" s="153"/>
      <c r="S41" s="153"/>
      <c r="T41" s="153"/>
      <c r="U41" s="153"/>
      <c r="V41" s="152"/>
      <c r="W41" s="152"/>
      <c r="Y41" s="152"/>
      <c r="Z41" s="152"/>
      <c r="AA41" s="152"/>
      <c r="AB41" s="152"/>
      <c r="AC41" s="152"/>
      <c r="AD41" s="152"/>
      <c r="AE41" s="152"/>
      <c r="AF41" s="152"/>
      <c r="AG41" s="152"/>
      <c r="AH41" s="152"/>
      <c r="AI41" s="152"/>
      <c r="AJ41" s="152"/>
      <c r="AK41" s="152"/>
      <c r="AL41" s="152"/>
      <c r="AM41" s="152"/>
      <c r="AN41" s="152"/>
      <c r="AO41" s="152"/>
    </row>
    <row r="42" spans="1:41" ht="14" x14ac:dyDescent="0.3">
      <c r="A42" s="147" t="s">
        <v>174</v>
      </c>
      <c r="B42" s="79"/>
      <c r="G42" s="148"/>
      <c r="H42" s="148"/>
      <c r="I42" s="148"/>
      <c r="J42" s="148"/>
      <c r="K42" s="148"/>
      <c r="L42" s="148"/>
      <c r="M42" s="148"/>
      <c r="N42" s="148"/>
      <c r="O42" s="148"/>
      <c r="P42" s="148"/>
      <c r="Q42" s="148"/>
      <c r="R42" s="148"/>
      <c r="S42" s="148"/>
      <c r="T42" s="148"/>
      <c r="U42" s="148"/>
    </row>
    <row r="43" spans="1:41" ht="14" x14ac:dyDescent="0.3">
      <c r="A43" s="88" t="s">
        <v>171</v>
      </c>
      <c r="B43" s="89" t="s">
        <v>153</v>
      </c>
      <c r="G43" s="92">
        <v>0</v>
      </c>
      <c r="H43" s="92">
        <v>0</v>
      </c>
      <c r="I43" s="93">
        <v>0</v>
      </c>
      <c r="J43" s="93">
        <v>0</v>
      </c>
      <c r="K43" s="93">
        <v>0</v>
      </c>
      <c r="L43" s="93">
        <v>0</v>
      </c>
      <c r="M43" s="93">
        <v>0</v>
      </c>
      <c r="N43" s="93">
        <v>0</v>
      </c>
      <c r="O43" s="93">
        <v>0</v>
      </c>
      <c r="P43" s="93">
        <v>0</v>
      </c>
      <c r="Q43" s="93">
        <v>0</v>
      </c>
      <c r="R43" s="94">
        <v>0</v>
      </c>
      <c r="S43" s="94">
        <v>0</v>
      </c>
      <c r="T43" s="95">
        <f>SUM(G43:K43)</f>
        <v>0</v>
      </c>
      <c r="U43" s="96">
        <f>SUM(L43:S43)</f>
        <v>0</v>
      </c>
      <c r="Y43" s="149"/>
      <c r="Z43" s="150"/>
      <c r="AA43" s="150"/>
      <c r="AB43" s="150"/>
      <c r="AC43" s="150"/>
      <c r="AD43" s="150"/>
      <c r="AE43" s="150"/>
      <c r="AF43" s="150"/>
      <c r="AG43" s="150"/>
      <c r="AH43" s="150"/>
      <c r="AI43" s="150"/>
      <c r="AJ43" s="150"/>
      <c r="AK43" s="150"/>
      <c r="AL43" s="150"/>
      <c r="AM43" s="151"/>
    </row>
    <row r="44" spans="1:41" ht="14" x14ac:dyDescent="0.3">
      <c r="A44" s="88" t="s">
        <v>172</v>
      </c>
      <c r="B44" s="89" t="s">
        <v>153</v>
      </c>
      <c r="G44" s="92">
        <v>0</v>
      </c>
      <c r="H44" s="92">
        <v>0</v>
      </c>
      <c r="I44" s="93">
        <v>0</v>
      </c>
      <c r="J44" s="93">
        <v>0</v>
      </c>
      <c r="K44" s="93">
        <v>0</v>
      </c>
      <c r="L44" s="93">
        <v>0</v>
      </c>
      <c r="M44" s="93">
        <v>0</v>
      </c>
      <c r="N44" s="93">
        <v>0</v>
      </c>
      <c r="O44" s="93">
        <v>0</v>
      </c>
      <c r="P44" s="93">
        <v>0</v>
      </c>
      <c r="Q44" s="93">
        <v>0</v>
      </c>
      <c r="R44" s="94">
        <v>0</v>
      </c>
      <c r="S44" s="94">
        <v>0</v>
      </c>
      <c r="T44" s="95">
        <f>SUM(G44:K44)</f>
        <v>0</v>
      </c>
      <c r="U44" s="96">
        <f>SUM(L44:S44)</f>
        <v>0</v>
      </c>
      <c r="Y44" s="141"/>
      <c r="Z44" s="142"/>
      <c r="AA44" s="142"/>
      <c r="AB44" s="142"/>
      <c r="AC44" s="142"/>
      <c r="AD44" s="142"/>
      <c r="AE44" s="142"/>
      <c r="AF44" s="142"/>
      <c r="AG44" s="142"/>
      <c r="AH44" s="142"/>
      <c r="AI44" s="142"/>
      <c r="AJ44" s="142"/>
      <c r="AK44" s="142"/>
      <c r="AL44" s="142"/>
      <c r="AM44" s="143"/>
    </row>
    <row r="45" spans="1:41" ht="14" x14ac:dyDescent="0.3">
      <c r="A45" s="88" t="s">
        <v>172</v>
      </c>
      <c r="B45" s="89" t="s">
        <v>154</v>
      </c>
      <c r="G45" s="92">
        <v>0</v>
      </c>
      <c r="H45" s="92">
        <v>0</v>
      </c>
      <c r="I45" s="93">
        <v>0</v>
      </c>
      <c r="J45" s="93">
        <v>0</v>
      </c>
      <c r="K45" s="93">
        <v>0</v>
      </c>
      <c r="L45" s="93">
        <v>0</v>
      </c>
      <c r="M45" s="93">
        <v>0</v>
      </c>
      <c r="N45" s="93">
        <v>0</v>
      </c>
      <c r="O45" s="93">
        <v>0</v>
      </c>
      <c r="P45" s="93">
        <v>0</v>
      </c>
      <c r="Q45" s="93">
        <v>0</v>
      </c>
      <c r="R45" s="94">
        <v>0</v>
      </c>
      <c r="S45" s="94">
        <v>0</v>
      </c>
      <c r="T45" s="95">
        <f>SUM(G45:K45)</f>
        <v>0</v>
      </c>
      <c r="U45" s="96">
        <f>SUM(L45:S45)</f>
        <v>0</v>
      </c>
      <c r="Y45" s="141"/>
      <c r="Z45" s="142"/>
      <c r="AA45" s="142"/>
      <c r="AB45" s="142"/>
      <c r="AC45" s="142"/>
      <c r="AD45" s="142"/>
      <c r="AE45" s="142"/>
      <c r="AF45" s="142"/>
      <c r="AG45" s="142"/>
      <c r="AH45" s="142"/>
      <c r="AI45" s="142"/>
      <c r="AJ45" s="142"/>
      <c r="AK45" s="142"/>
      <c r="AL45" s="142"/>
      <c r="AM45" s="143"/>
    </row>
    <row r="46" spans="1:41" ht="14" x14ac:dyDescent="0.3">
      <c r="A46" s="102" t="s">
        <v>175</v>
      </c>
      <c r="B46" s="140"/>
      <c r="C46" s="152"/>
      <c r="D46" s="152"/>
      <c r="E46" s="152"/>
      <c r="G46" s="136">
        <f t="shared" ref="G46:S46" si="22">SUM(G43:G45)</f>
        <v>0</v>
      </c>
      <c r="H46" s="105">
        <f t="shared" si="22"/>
        <v>0</v>
      </c>
      <c r="I46" s="105">
        <f t="shared" si="22"/>
        <v>0</v>
      </c>
      <c r="J46" s="105">
        <f t="shared" si="22"/>
        <v>0</v>
      </c>
      <c r="K46" s="105">
        <f t="shared" si="22"/>
        <v>0</v>
      </c>
      <c r="L46" s="105">
        <f t="shared" si="22"/>
        <v>0</v>
      </c>
      <c r="M46" s="105">
        <f t="shared" si="22"/>
        <v>0</v>
      </c>
      <c r="N46" s="105">
        <f t="shared" si="22"/>
        <v>0</v>
      </c>
      <c r="O46" s="105">
        <f t="shared" si="22"/>
        <v>0</v>
      </c>
      <c r="P46" s="105">
        <f t="shared" si="22"/>
        <v>0</v>
      </c>
      <c r="Q46" s="105">
        <f t="shared" si="22"/>
        <v>0</v>
      </c>
      <c r="R46" s="105">
        <f t="shared" si="22"/>
        <v>0</v>
      </c>
      <c r="S46" s="105">
        <f t="shared" si="22"/>
        <v>0</v>
      </c>
      <c r="T46" s="95">
        <f t="shared" ref="T46" si="23">SUM(G46:K46)</f>
        <v>0</v>
      </c>
      <c r="U46" s="96">
        <f>SUM(L46:S46)</f>
        <v>0</v>
      </c>
      <c r="Y46" s="144"/>
      <c r="Z46" s="145"/>
      <c r="AA46" s="145"/>
      <c r="AB46" s="145"/>
      <c r="AC46" s="145"/>
      <c r="AD46" s="145"/>
      <c r="AE46" s="145"/>
      <c r="AF46" s="145"/>
      <c r="AG46" s="145"/>
      <c r="AH46" s="145"/>
      <c r="AI46" s="145"/>
      <c r="AJ46" s="145"/>
      <c r="AK46" s="145"/>
      <c r="AL46" s="145"/>
      <c r="AM46" s="146"/>
    </row>
    <row r="47" spans="1:41" ht="14" x14ac:dyDescent="0.3">
      <c r="A47" s="152"/>
      <c r="B47" s="152"/>
      <c r="C47" s="152"/>
      <c r="D47" s="152"/>
      <c r="E47" s="152"/>
      <c r="G47" s="152"/>
      <c r="H47" s="152"/>
      <c r="I47" s="153"/>
      <c r="J47" s="153"/>
      <c r="K47" s="153"/>
      <c r="L47" s="153"/>
      <c r="M47" s="153"/>
      <c r="N47" s="153"/>
      <c r="O47" s="153"/>
      <c r="P47" s="153"/>
      <c r="Q47" s="153"/>
      <c r="R47" s="153"/>
      <c r="S47" s="153"/>
      <c r="T47" s="153"/>
      <c r="U47" s="153"/>
      <c r="V47" s="152"/>
      <c r="W47" s="152"/>
      <c r="Y47" s="152"/>
      <c r="Z47" s="152"/>
      <c r="AA47" s="152"/>
      <c r="AB47" s="152"/>
      <c r="AC47" s="152"/>
      <c r="AD47" s="152"/>
      <c r="AE47" s="152"/>
      <c r="AF47" s="152"/>
      <c r="AG47" s="152"/>
      <c r="AH47" s="152"/>
      <c r="AI47" s="152"/>
      <c r="AJ47" s="152"/>
      <c r="AK47" s="152"/>
      <c r="AL47" s="152"/>
      <c r="AM47" s="152"/>
      <c r="AN47" s="152"/>
      <c r="AO47" s="152"/>
    </row>
    <row r="48" spans="1:41" ht="14" x14ac:dyDescent="0.3">
      <c r="A48" s="102" t="s">
        <v>176</v>
      </c>
      <c r="B48" s="140" t="s">
        <v>59</v>
      </c>
      <c r="C48" s="147"/>
      <c r="D48" s="147"/>
      <c r="E48" s="147"/>
      <c r="G48" s="136">
        <f t="shared" ref="G48:K48" si="24">SUM(G34,G40,G46)</f>
        <v>0</v>
      </c>
      <c r="H48" s="136">
        <f t="shared" si="24"/>
        <v>0</v>
      </c>
      <c r="I48" s="136">
        <f t="shared" si="24"/>
        <v>0</v>
      </c>
      <c r="J48" s="136">
        <f t="shared" si="24"/>
        <v>2.8999999999999998E-2</v>
      </c>
      <c r="K48" s="136">
        <f t="shared" si="24"/>
        <v>3.4999999999999996E-2</v>
      </c>
      <c r="L48" s="136">
        <f>SUM(L34,L40,L46)</f>
        <v>1.2280000000000002</v>
      </c>
      <c r="M48" s="136">
        <f t="shared" ref="M48:S48" si="25">SUM(M34,M40,M46)</f>
        <v>1.752</v>
      </c>
      <c r="N48" s="136">
        <f t="shared" si="25"/>
        <v>2.2480000000000002</v>
      </c>
      <c r="O48" s="136">
        <f t="shared" si="25"/>
        <v>2.3779999999999997</v>
      </c>
      <c r="P48" s="136">
        <f t="shared" si="25"/>
        <v>2.8469999999999995</v>
      </c>
      <c r="Q48" s="136">
        <f t="shared" si="25"/>
        <v>4.0326386191085488</v>
      </c>
      <c r="R48" s="136">
        <f t="shared" si="25"/>
        <v>4.0359334766127004</v>
      </c>
      <c r="S48" s="136">
        <f t="shared" si="25"/>
        <v>4.6428042341747879</v>
      </c>
      <c r="T48" s="96">
        <f t="shared" ref="T48" si="26">SUM(G48:K48)</f>
        <v>6.4000000000000001E-2</v>
      </c>
      <c r="U48" s="96">
        <f t="shared" ref="U48" si="27">SUM(L48:S48)</f>
        <v>23.164376329896037</v>
      </c>
      <c r="Y48" s="147"/>
      <c r="Z48" s="147"/>
      <c r="AA48" s="147"/>
      <c r="AB48" s="147"/>
      <c r="AC48" s="147"/>
      <c r="AD48" s="147"/>
      <c r="AE48" s="147"/>
      <c r="AF48" s="147"/>
      <c r="AG48" s="147"/>
      <c r="AH48" s="147"/>
      <c r="AI48" s="147"/>
      <c r="AJ48" s="147"/>
      <c r="AK48" s="147"/>
      <c r="AL48" s="147"/>
      <c r="AM48" s="147"/>
      <c r="AN48" s="147"/>
      <c r="AO48" s="147"/>
    </row>
    <row r="49" spans="1:39" ht="14" x14ac:dyDescent="0.3">
      <c r="B49" s="79"/>
      <c r="I49" s="154"/>
      <c r="J49" s="154"/>
      <c r="K49" s="154"/>
      <c r="L49" s="154"/>
      <c r="M49" s="154"/>
      <c r="N49" s="154"/>
      <c r="O49" s="154"/>
      <c r="P49" s="154"/>
      <c r="Q49" s="154"/>
      <c r="R49" s="154"/>
      <c r="S49" s="154"/>
      <c r="T49" s="154"/>
      <c r="U49" s="154"/>
    </row>
    <row r="50" spans="1:39" ht="14" x14ac:dyDescent="0.3">
      <c r="A50" s="102" t="s">
        <v>177</v>
      </c>
      <c r="B50" s="140" t="s">
        <v>59</v>
      </c>
      <c r="C50" s="152"/>
      <c r="D50" s="152"/>
      <c r="E50" s="152"/>
      <c r="G50" s="136">
        <f>SUM(G9,G12,G15,G18,G21,G24,G27,G30)</f>
        <v>0</v>
      </c>
      <c r="H50" s="136">
        <f t="shared" ref="H50:S51" si="28">SUM(H9,H12,H15,H18,H21,H24,H27,H30)</f>
        <v>0</v>
      </c>
      <c r="I50" s="136">
        <f t="shared" si="28"/>
        <v>0</v>
      </c>
      <c r="J50" s="136">
        <f t="shared" si="28"/>
        <v>1.2999999999999999E-2</v>
      </c>
      <c r="K50" s="136">
        <f t="shared" si="28"/>
        <v>1.7000000000000001E-2</v>
      </c>
      <c r="L50" s="136">
        <f t="shared" si="28"/>
        <v>0.26</v>
      </c>
      <c r="M50" s="136">
        <f t="shared" si="28"/>
        <v>0.40600000000000003</v>
      </c>
      <c r="N50" s="136">
        <f t="shared" si="28"/>
        <v>0.59299999999999997</v>
      </c>
      <c r="O50" s="136">
        <f t="shared" si="28"/>
        <v>0.68099999999999994</v>
      </c>
      <c r="P50" s="136">
        <f t="shared" si="28"/>
        <v>0.66100000000000003</v>
      </c>
      <c r="Q50" s="136">
        <f t="shared" si="28"/>
        <v>1.0029060881509477</v>
      </c>
      <c r="R50" s="136">
        <f t="shared" si="28"/>
        <v>0.98176788578601804</v>
      </c>
      <c r="S50" s="136">
        <f t="shared" si="28"/>
        <v>1.1070049716339416</v>
      </c>
      <c r="T50" s="95">
        <f t="shared" ref="T50:T52" si="29">SUM(G50:K50)</f>
        <v>0.03</v>
      </c>
      <c r="U50" s="96">
        <f t="shared" ref="U50:U52" si="30">SUM(L50:S50)</f>
        <v>5.6926789455709077</v>
      </c>
      <c r="Y50" s="149"/>
      <c r="Z50" s="150"/>
      <c r="AA50" s="150"/>
      <c r="AB50" s="150"/>
      <c r="AC50" s="150"/>
      <c r="AD50" s="150"/>
      <c r="AE50" s="150"/>
      <c r="AF50" s="150"/>
      <c r="AG50" s="150"/>
      <c r="AH50" s="150"/>
      <c r="AI50" s="150"/>
      <c r="AJ50" s="150"/>
      <c r="AK50" s="150"/>
      <c r="AL50" s="150"/>
      <c r="AM50" s="151"/>
    </row>
    <row r="51" spans="1:39" ht="14" x14ac:dyDescent="0.3">
      <c r="A51" s="102" t="s">
        <v>178</v>
      </c>
      <c r="B51" s="140" t="s">
        <v>59</v>
      </c>
      <c r="G51" s="96">
        <f>SUM(G10,G13,G16,G19,G22,G25,G28,G31)</f>
        <v>0</v>
      </c>
      <c r="H51" s="96">
        <f t="shared" si="28"/>
        <v>0</v>
      </c>
      <c r="I51" s="96">
        <f t="shared" si="28"/>
        <v>0</v>
      </c>
      <c r="J51" s="96">
        <f t="shared" si="28"/>
        <v>1.6E-2</v>
      </c>
      <c r="K51" s="96">
        <f t="shared" si="28"/>
        <v>2.5000000000000001E-2</v>
      </c>
      <c r="L51" s="96">
        <f t="shared" si="28"/>
        <v>1.1079999999999999</v>
      </c>
      <c r="M51" s="96">
        <f t="shared" si="28"/>
        <v>1.516</v>
      </c>
      <c r="N51" s="96">
        <f t="shared" si="28"/>
        <v>1.8969999999999998</v>
      </c>
      <c r="O51" s="96">
        <f t="shared" si="28"/>
        <v>2.0630000000000002</v>
      </c>
      <c r="P51" s="96">
        <f t="shared" si="28"/>
        <v>2.2930000000000001</v>
      </c>
      <c r="Q51" s="96">
        <f t="shared" si="28"/>
        <v>3.1817325309576008</v>
      </c>
      <c r="R51" s="96">
        <f t="shared" si="28"/>
        <v>3.3200195908266825</v>
      </c>
      <c r="S51" s="96">
        <f t="shared" si="28"/>
        <v>3.7568992625408462</v>
      </c>
      <c r="T51" s="95">
        <f t="shared" si="29"/>
        <v>4.1000000000000002E-2</v>
      </c>
      <c r="U51" s="96">
        <f t="shared" si="30"/>
        <v>19.135651384325126</v>
      </c>
      <c r="Y51" s="117"/>
      <c r="Z51" s="118"/>
      <c r="AA51" s="118"/>
      <c r="AB51" s="118"/>
      <c r="AC51" s="118"/>
      <c r="AD51" s="118"/>
      <c r="AE51" s="118"/>
      <c r="AF51" s="118"/>
      <c r="AG51" s="118"/>
      <c r="AH51" s="118"/>
      <c r="AI51" s="118"/>
      <c r="AJ51" s="118"/>
      <c r="AK51" s="118"/>
      <c r="AL51" s="118"/>
      <c r="AM51" s="138"/>
    </row>
    <row r="52" spans="1:39" ht="14" x14ac:dyDescent="0.3">
      <c r="A52" s="139" t="s">
        <v>179</v>
      </c>
      <c r="B52" s="140" t="s">
        <v>59</v>
      </c>
      <c r="G52" s="96">
        <f t="shared" ref="G52:K52" si="31">SUM(G50:G51)</f>
        <v>0</v>
      </c>
      <c r="H52" s="155">
        <f t="shared" si="31"/>
        <v>0</v>
      </c>
      <c r="I52" s="155">
        <f t="shared" si="31"/>
        <v>0</v>
      </c>
      <c r="J52" s="155">
        <f t="shared" si="31"/>
        <v>2.8999999999999998E-2</v>
      </c>
      <c r="K52" s="155">
        <f t="shared" si="31"/>
        <v>4.2000000000000003E-2</v>
      </c>
      <c r="L52" s="155">
        <f>SUM(L50:L51)</f>
        <v>1.3679999999999999</v>
      </c>
      <c r="M52" s="155">
        <f t="shared" ref="M52:S52" si="32">SUM(M50:M51)</f>
        <v>1.9220000000000002</v>
      </c>
      <c r="N52" s="155">
        <f t="shared" si="32"/>
        <v>2.4899999999999998</v>
      </c>
      <c r="O52" s="155">
        <f t="shared" si="32"/>
        <v>2.7440000000000002</v>
      </c>
      <c r="P52" s="155">
        <f t="shared" si="32"/>
        <v>2.9540000000000002</v>
      </c>
      <c r="Q52" s="155">
        <f t="shared" si="32"/>
        <v>4.184638619108549</v>
      </c>
      <c r="R52" s="155">
        <f t="shared" si="32"/>
        <v>4.3017874766127004</v>
      </c>
      <c r="S52" s="155">
        <f t="shared" si="32"/>
        <v>4.8639042341747878</v>
      </c>
      <c r="T52" s="95">
        <f t="shared" si="29"/>
        <v>7.1000000000000008E-2</v>
      </c>
      <c r="U52" s="96">
        <f t="shared" si="30"/>
        <v>24.82833032989604</v>
      </c>
      <c r="Y52" s="125"/>
      <c r="Z52" s="126"/>
      <c r="AA52" s="126"/>
      <c r="AB52" s="126"/>
      <c r="AC52" s="126"/>
      <c r="AD52" s="126"/>
      <c r="AE52" s="126"/>
      <c r="AF52" s="126"/>
      <c r="AG52" s="126"/>
      <c r="AH52" s="126"/>
      <c r="AI52" s="126"/>
      <c r="AJ52" s="126"/>
      <c r="AK52" s="126"/>
      <c r="AL52" s="126"/>
      <c r="AM52" s="156"/>
    </row>
    <row r="53" spans="1:39" ht="14" x14ac:dyDescent="0.3">
      <c r="B53" s="79"/>
      <c r="G53" s="157" t="str">
        <f t="shared" ref="G53:S53" si="33">IF(ABS(G52-G34)&lt;DecimalPlaces,"OK","ERROR")</f>
        <v>OK</v>
      </c>
      <c r="H53" s="157" t="str">
        <f t="shared" si="33"/>
        <v>OK</v>
      </c>
      <c r="I53" s="158" t="str">
        <f t="shared" si="33"/>
        <v>OK</v>
      </c>
      <c r="J53" s="158" t="str">
        <f t="shared" si="33"/>
        <v>OK</v>
      </c>
      <c r="K53" s="158" t="str">
        <f t="shared" si="33"/>
        <v>OK</v>
      </c>
      <c r="L53" s="158" t="str">
        <f t="shared" si="33"/>
        <v>OK</v>
      </c>
      <c r="M53" s="158" t="str">
        <f t="shared" si="33"/>
        <v>OK</v>
      </c>
      <c r="N53" s="158" t="str">
        <f t="shared" si="33"/>
        <v>OK</v>
      </c>
      <c r="O53" s="158" t="str">
        <f t="shared" si="33"/>
        <v>OK</v>
      </c>
      <c r="P53" s="158" t="str">
        <f t="shared" si="33"/>
        <v>OK</v>
      </c>
      <c r="Q53" s="158" t="str">
        <f t="shared" si="33"/>
        <v>OK</v>
      </c>
      <c r="R53" s="158" t="str">
        <f t="shared" si="33"/>
        <v>OK</v>
      </c>
      <c r="S53" s="158" t="str">
        <f t="shared" si="33"/>
        <v>OK</v>
      </c>
      <c r="T53" s="154"/>
      <c r="U53" s="154"/>
    </row>
    <row r="54" spans="1:39" ht="14" x14ac:dyDescent="0.3">
      <c r="B54" s="79"/>
      <c r="I54" s="154"/>
      <c r="J54" s="154"/>
      <c r="K54" s="154"/>
      <c r="L54" s="154"/>
      <c r="M54" s="154"/>
      <c r="N54" s="154"/>
      <c r="O54" s="154"/>
      <c r="P54" s="154"/>
      <c r="Q54" s="154"/>
      <c r="R54" s="154"/>
      <c r="S54" s="154"/>
      <c r="T54" s="154"/>
      <c r="U54" s="154"/>
    </row>
    <row r="55" spans="1:39" ht="14" x14ac:dyDescent="0.3">
      <c r="A55" s="102" t="s">
        <v>180</v>
      </c>
      <c r="B55" s="140" t="s">
        <v>59</v>
      </c>
      <c r="C55" s="152"/>
      <c r="D55" s="152"/>
      <c r="E55" s="152"/>
      <c r="G55" s="136">
        <f t="shared" ref="G55:P55" si="34">SUM(G9,G12,G15,G18,G21,G24,G27,G30)+SUM(G37,G38,G43,G44)</f>
        <v>0</v>
      </c>
      <c r="H55" s="136">
        <f t="shared" si="34"/>
        <v>0</v>
      </c>
      <c r="I55" s="136">
        <f t="shared" si="34"/>
        <v>0</v>
      </c>
      <c r="J55" s="136">
        <f t="shared" si="34"/>
        <v>1.2999999999999999E-2</v>
      </c>
      <c r="K55" s="136">
        <f t="shared" si="34"/>
        <v>1.5000000000000001E-2</v>
      </c>
      <c r="L55" s="136">
        <f t="shared" si="34"/>
        <v>0.23400000000000001</v>
      </c>
      <c r="M55" s="136">
        <f t="shared" si="34"/>
        <v>0.372</v>
      </c>
      <c r="N55" s="136">
        <f t="shared" si="34"/>
        <v>0.54099999999999993</v>
      </c>
      <c r="O55" s="136">
        <f t="shared" si="34"/>
        <v>0.59699999999999998</v>
      </c>
      <c r="P55" s="136">
        <f t="shared" si="34"/>
        <v>0.63800000000000001</v>
      </c>
      <c r="Q55" s="136">
        <f>SUM(Q9,Q12,Q15,Q18,Q21,Q24,Q27,Q30)+SUM(Q37,Q38,Q43,Q44)</f>
        <v>0.95090608815094768</v>
      </c>
      <c r="R55" s="136">
        <f t="shared" ref="R55:S55" si="35">SUM(R9,R12,R15,R18,R21,R24,R27,R30)+SUM(R37,R38,R43,R44)</f>
        <v>0.92108761026343344</v>
      </c>
      <c r="S55" s="136">
        <f t="shared" si="35"/>
        <v>1.056801563351299</v>
      </c>
      <c r="T55" s="95">
        <f t="shared" ref="T55:T57" si="36">SUM(G55:K55)</f>
        <v>2.8000000000000001E-2</v>
      </c>
      <c r="U55" s="96">
        <f t="shared" ref="U55:U57" si="37">SUM(L55:S55)</f>
        <v>5.31079526176568</v>
      </c>
      <c r="Y55" s="149"/>
      <c r="Z55" s="150"/>
      <c r="AA55" s="150"/>
      <c r="AB55" s="150"/>
      <c r="AC55" s="150"/>
      <c r="AD55" s="150"/>
      <c r="AE55" s="150"/>
      <c r="AF55" s="150"/>
      <c r="AG55" s="150"/>
      <c r="AH55" s="150"/>
      <c r="AI55" s="150"/>
      <c r="AJ55" s="150"/>
      <c r="AK55" s="150"/>
      <c r="AL55" s="150"/>
      <c r="AM55" s="151"/>
    </row>
    <row r="56" spans="1:39" ht="14" x14ac:dyDescent="0.3">
      <c r="A56" s="102" t="s">
        <v>181</v>
      </c>
      <c r="B56" s="140" t="s">
        <v>59</v>
      </c>
      <c r="G56" s="96">
        <f t="shared" ref="G56:P56" si="38">SUM(G10,G13,G16,G19,G22,G25,G28,G31)+SUM(G39,G45)</f>
        <v>0</v>
      </c>
      <c r="H56" s="96">
        <f t="shared" si="38"/>
        <v>0</v>
      </c>
      <c r="I56" s="96">
        <f t="shared" si="38"/>
        <v>0</v>
      </c>
      <c r="J56" s="96">
        <f t="shared" si="38"/>
        <v>1.6E-2</v>
      </c>
      <c r="K56" s="96">
        <f t="shared" si="38"/>
        <v>0.02</v>
      </c>
      <c r="L56" s="96">
        <f t="shared" si="38"/>
        <v>0.99399999999999988</v>
      </c>
      <c r="M56" s="96">
        <f t="shared" si="38"/>
        <v>1.38</v>
      </c>
      <c r="N56" s="96">
        <f t="shared" si="38"/>
        <v>1.7069999999999999</v>
      </c>
      <c r="O56" s="96">
        <f t="shared" si="38"/>
        <v>1.7810000000000001</v>
      </c>
      <c r="P56" s="96">
        <f t="shared" si="38"/>
        <v>2.2090000000000001</v>
      </c>
      <c r="Q56" s="96">
        <f>SUM(Q10,Q13,Q16,Q19,Q22,Q25,Q28,Q31)+SUM(Q39,Q45)</f>
        <v>3.0817325309576007</v>
      </c>
      <c r="R56" s="96">
        <f t="shared" ref="R56:S56" si="39">SUM(R10,R13,R16,R19,R22,R25,R28,R31)+SUM(R39,R45)</f>
        <v>3.1148458663492673</v>
      </c>
      <c r="S56" s="96">
        <f t="shared" si="39"/>
        <v>3.5860026708234889</v>
      </c>
      <c r="T56" s="95">
        <f t="shared" si="36"/>
        <v>3.6000000000000004E-2</v>
      </c>
      <c r="U56" s="96">
        <f t="shared" si="37"/>
        <v>17.853581068130357</v>
      </c>
      <c r="Y56" s="117"/>
      <c r="Z56" s="118"/>
      <c r="AA56" s="118"/>
      <c r="AB56" s="118"/>
      <c r="AC56" s="118"/>
      <c r="AD56" s="118"/>
      <c r="AE56" s="118"/>
      <c r="AF56" s="118"/>
      <c r="AG56" s="118"/>
      <c r="AH56" s="118"/>
      <c r="AI56" s="118"/>
      <c r="AJ56" s="118"/>
      <c r="AK56" s="118"/>
      <c r="AL56" s="118"/>
      <c r="AM56" s="138"/>
    </row>
    <row r="57" spans="1:39" ht="14" x14ac:dyDescent="0.3">
      <c r="A57" s="139" t="s">
        <v>182</v>
      </c>
      <c r="B57" s="140" t="s">
        <v>59</v>
      </c>
      <c r="G57" s="96">
        <f t="shared" ref="G57:K57" si="40">SUM(G55:G56)</f>
        <v>0</v>
      </c>
      <c r="H57" s="155">
        <f t="shared" si="40"/>
        <v>0</v>
      </c>
      <c r="I57" s="155">
        <f t="shared" si="40"/>
        <v>0</v>
      </c>
      <c r="J57" s="155">
        <f t="shared" si="40"/>
        <v>2.8999999999999998E-2</v>
      </c>
      <c r="K57" s="155">
        <f t="shared" si="40"/>
        <v>3.5000000000000003E-2</v>
      </c>
      <c r="L57" s="155">
        <f>SUM(L55:L56)</f>
        <v>1.228</v>
      </c>
      <c r="M57" s="155">
        <f t="shared" ref="M57:S57" si="41">SUM(M55:M56)</f>
        <v>1.7519999999999998</v>
      </c>
      <c r="N57" s="155">
        <f t="shared" si="41"/>
        <v>2.2479999999999998</v>
      </c>
      <c r="O57" s="155">
        <f t="shared" si="41"/>
        <v>2.3780000000000001</v>
      </c>
      <c r="P57" s="155">
        <f t="shared" si="41"/>
        <v>2.847</v>
      </c>
      <c r="Q57" s="155">
        <f t="shared" si="41"/>
        <v>4.0326386191085479</v>
      </c>
      <c r="R57" s="155">
        <f t="shared" si="41"/>
        <v>4.0359334766127004</v>
      </c>
      <c r="S57" s="155">
        <f t="shared" si="41"/>
        <v>4.6428042341747879</v>
      </c>
      <c r="T57" s="95">
        <f t="shared" si="36"/>
        <v>6.4000000000000001E-2</v>
      </c>
      <c r="U57" s="96">
        <f t="shared" si="37"/>
        <v>23.164376329896037</v>
      </c>
      <c r="Y57" s="125"/>
      <c r="Z57" s="126"/>
      <c r="AA57" s="126"/>
      <c r="AB57" s="126"/>
      <c r="AC57" s="126"/>
      <c r="AD57" s="126"/>
      <c r="AE57" s="126"/>
      <c r="AF57" s="126"/>
      <c r="AG57" s="126"/>
      <c r="AH57" s="126"/>
      <c r="AI57" s="126"/>
      <c r="AJ57" s="126"/>
      <c r="AK57" s="126"/>
      <c r="AL57" s="126"/>
      <c r="AM57" s="156"/>
    </row>
    <row r="58" spans="1:39" ht="14" x14ac:dyDescent="0.3">
      <c r="B58" s="79"/>
      <c r="G58" s="157" t="str">
        <f t="shared" ref="G58:S58" si="42">IF(ABS(G57-G48)&lt;DecimalPlaces,"OK","ERROR")</f>
        <v>OK</v>
      </c>
      <c r="H58" s="157" t="str">
        <f t="shared" si="42"/>
        <v>OK</v>
      </c>
      <c r="I58" s="158" t="str">
        <f t="shared" si="42"/>
        <v>OK</v>
      </c>
      <c r="J58" s="158" t="str">
        <f t="shared" si="42"/>
        <v>OK</v>
      </c>
      <c r="K58" s="158" t="str">
        <f t="shared" si="42"/>
        <v>OK</v>
      </c>
      <c r="L58" s="158" t="str">
        <f t="shared" si="42"/>
        <v>OK</v>
      </c>
      <c r="M58" s="158" t="str">
        <f t="shared" si="42"/>
        <v>OK</v>
      </c>
      <c r="N58" s="158" t="str">
        <f t="shared" si="42"/>
        <v>OK</v>
      </c>
      <c r="O58" s="158" t="str">
        <f t="shared" si="42"/>
        <v>OK</v>
      </c>
      <c r="P58" s="158" t="str">
        <f t="shared" si="42"/>
        <v>OK</v>
      </c>
      <c r="Q58" s="158" t="str">
        <f t="shared" si="42"/>
        <v>OK</v>
      </c>
      <c r="R58" s="158" t="str">
        <f t="shared" si="42"/>
        <v>OK</v>
      </c>
      <c r="S58" s="158" t="str">
        <f t="shared" si="42"/>
        <v>OK</v>
      </c>
      <c r="T58" s="154"/>
      <c r="U58" s="154"/>
    </row>
    <row r="59" spans="1:39" x14ac:dyDescent="0.25">
      <c r="I59" s="154"/>
      <c r="J59" s="154"/>
      <c r="K59" s="154"/>
      <c r="L59" s="154"/>
      <c r="M59" s="154"/>
      <c r="N59" s="154"/>
      <c r="O59" s="154"/>
      <c r="P59" s="154"/>
      <c r="Q59" s="154"/>
      <c r="R59" s="154"/>
      <c r="S59" s="154"/>
      <c r="T59" s="154"/>
      <c r="U59" s="154"/>
    </row>
    <row r="60" spans="1:39" ht="14" x14ac:dyDescent="0.3">
      <c r="A60" s="159" t="s">
        <v>183</v>
      </c>
      <c r="B60" s="89" t="s">
        <v>153</v>
      </c>
      <c r="G60" s="107"/>
      <c r="H60" s="108"/>
      <c r="I60" s="109"/>
      <c r="J60" s="109"/>
      <c r="K60" s="109"/>
      <c r="L60" s="109"/>
      <c r="M60" s="109"/>
      <c r="N60" s="109"/>
      <c r="O60" s="109"/>
      <c r="P60" s="109"/>
      <c r="Q60" s="109"/>
      <c r="R60" s="109"/>
      <c r="S60" s="109"/>
      <c r="T60" s="109"/>
      <c r="U60" s="110"/>
      <c r="Y60" s="107"/>
      <c r="Z60" s="108"/>
      <c r="AA60" s="108"/>
      <c r="AB60" s="108"/>
      <c r="AC60" s="160"/>
      <c r="AD60" s="98">
        <v>7</v>
      </c>
      <c r="AE60" s="98">
        <v>9</v>
      </c>
      <c r="AF60" s="98">
        <v>13</v>
      </c>
      <c r="AG60" s="98">
        <v>14</v>
      </c>
      <c r="AH60" s="98">
        <v>13</v>
      </c>
      <c r="AI60" s="98">
        <v>302</v>
      </c>
      <c r="AJ60" s="99">
        <v>229</v>
      </c>
      <c r="AK60" s="99">
        <v>216</v>
      </c>
      <c r="AL60" s="161"/>
      <c r="AM60" s="116">
        <f t="shared" ref="AM60:AM61" si="43">SUM(AD60:AK60)</f>
        <v>803</v>
      </c>
    </row>
    <row r="61" spans="1:39" ht="14" x14ac:dyDescent="0.3">
      <c r="A61" s="159" t="s">
        <v>183</v>
      </c>
      <c r="B61" s="89" t="s">
        <v>154</v>
      </c>
      <c r="G61" s="125"/>
      <c r="H61" s="126"/>
      <c r="I61" s="127"/>
      <c r="J61" s="127"/>
      <c r="K61" s="127"/>
      <c r="L61" s="127"/>
      <c r="M61" s="127"/>
      <c r="N61" s="127"/>
      <c r="O61" s="127"/>
      <c r="P61" s="127"/>
      <c r="Q61" s="127"/>
      <c r="R61" s="127"/>
      <c r="S61" s="127"/>
      <c r="T61" s="127"/>
      <c r="U61" s="128"/>
      <c r="Y61" s="125"/>
      <c r="Z61" s="126"/>
      <c r="AA61" s="126"/>
      <c r="AB61" s="126"/>
      <c r="AC61" s="156"/>
      <c r="AD61" s="98">
        <v>74</v>
      </c>
      <c r="AE61" s="98">
        <v>94</v>
      </c>
      <c r="AF61" s="98">
        <v>114</v>
      </c>
      <c r="AG61" s="98">
        <v>122</v>
      </c>
      <c r="AH61" s="98">
        <v>404</v>
      </c>
      <c r="AI61" s="98">
        <v>958</v>
      </c>
      <c r="AJ61" s="99">
        <v>726</v>
      </c>
      <c r="AK61" s="99">
        <v>736</v>
      </c>
      <c r="AL61" s="162"/>
      <c r="AM61" s="116">
        <f t="shared" si="43"/>
        <v>3228</v>
      </c>
    </row>
    <row r="62" spans="1:39" ht="14" x14ac:dyDescent="0.3">
      <c r="A62" s="659"/>
      <c r="B62" s="659"/>
      <c r="I62" s="154"/>
      <c r="J62" s="154"/>
      <c r="K62" s="154"/>
      <c r="L62" s="154"/>
      <c r="M62" s="154"/>
      <c r="N62" s="154"/>
      <c r="O62" s="154"/>
      <c r="P62" s="154"/>
      <c r="Q62" s="154"/>
      <c r="R62" s="154"/>
      <c r="S62" s="154"/>
      <c r="T62" s="154"/>
      <c r="U62" s="154"/>
    </row>
    <row r="63" spans="1:39" ht="13.5" customHeight="1" x14ac:dyDescent="0.3">
      <c r="A63" s="164" t="s">
        <v>184</v>
      </c>
      <c r="B63" s="164"/>
      <c r="I63" s="154"/>
      <c r="J63" s="154"/>
      <c r="K63" s="154"/>
      <c r="L63" s="154"/>
      <c r="M63" s="154"/>
      <c r="N63" s="154"/>
      <c r="O63" s="154"/>
      <c r="P63" s="154"/>
      <c r="Q63" s="154"/>
      <c r="R63" s="154"/>
      <c r="S63" s="154"/>
      <c r="T63" s="154"/>
      <c r="U63" s="154"/>
    </row>
    <row r="64" spans="1:39" x14ac:dyDescent="0.25">
      <c r="I64" s="154"/>
      <c r="J64" s="154"/>
      <c r="K64" s="154"/>
      <c r="L64" s="154"/>
      <c r="M64" s="154"/>
      <c r="N64" s="154"/>
      <c r="O64" s="154"/>
      <c r="P64" s="154"/>
      <c r="Q64" s="154"/>
      <c r="R64" s="154"/>
      <c r="S64" s="154"/>
      <c r="T64" s="154"/>
      <c r="U64" s="154"/>
    </row>
    <row r="65" spans="1:39" ht="14" x14ac:dyDescent="0.3">
      <c r="A65" s="645" t="s">
        <v>185</v>
      </c>
      <c r="B65" s="165" t="s">
        <v>186</v>
      </c>
      <c r="G65" s="107"/>
      <c r="H65" s="108"/>
      <c r="I65" s="109"/>
      <c r="J65" s="109"/>
      <c r="K65" s="110"/>
      <c r="L65" s="93">
        <v>3.7999999999999999E-2</v>
      </c>
      <c r="M65" s="93">
        <v>8.2000000000000003E-2</v>
      </c>
      <c r="N65" s="93">
        <v>0.159</v>
      </c>
      <c r="O65" s="93">
        <v>0.19900000000000001</v>
      </c>
      <c r="P65" s="93">
        <v>0.152</v>
      </c>
      <c r="Q65" s="93">
        <v>0.16900000000000001</v>
      </c>
      <c r="R65" s="94">
        <v>0.16086570337586387</v>
      </c>
      <c r="S65" s="94">
        <v>0.15839731615074654</v>
      </c>
      <c r="T65" s="166"/>
      <c r="U65" s="136">
        <f t="shared" ref="U65:U67" si="44">SUM(L65:S65)</f>
        <v>1.1182630195266106</v>
      </c>
      <c r="Y65" s="107"/>
      <c r="Z65" s="108"/>
      <c r="AA65" s="108"/>
      <c r="AB65" s="108"/>
      <c r="AC65" s="160"/>
      <c r="AD65" s="98">
        <v>800</v>
      </c>
      <c r="AE65" s="98">
        <v>1533</v>
      </c>
      <c r="AF65" s="98">
        <v>1912</v>
      </c>
      <c r="AG65" s="98">
        <v>2325</v>
      </c>
      <c r="AH65" s="98">
        <v>2626</v>
      </c>
      <c r="AI65" s="98">
        <v>3193</v>
      </c>
      <c r="AJ65" s="99">
        <v>3272.5999625464306</v>
      </c>
      <c r="AK65" s="99">
        <v>3240.6288693345778</v>
      </c>
      <c r="AL65" s="167"/>
      <c r="AM65" s="136">
        <f t="shared" ref="AM65:AM67" si="45">SUM(AD65:AK65)</f>
        <v>18902.22883188101</v>
      </c>
    </row>
    <row r="66" spans="1:39" ht="14" x14ac:dyDescent="0.3">
      <c r="A66" s="646"/>
      <c r="B66" s="165" t="s">
        <v>156</v>
      </c>
      <c r="G66" s="117"/>
      <c r="H66" s="118"/>
      <c r="I66" s="119"/>
      <c r="J66" s="119"/>
      <c r="K66" s="120"/>
      <c r="L66" s="93">
        <v>7.0000000000000001E-3</v>
      </c>
      <c r="M66" s="93">
        <v>1.0999999999999999E-2</v>
      </c>
      <c r="N66" s="93">
        <v>1.7999999999999999E-2</v>
      </c>
      <c r="O66" s="93">
        <v>2.5000000000000001E-2</v>
      </c>
      <c r="P66" s="93">
        <v>2.5000000000000001E-2</v>
      </c>
      <c r="Q66" s="93">
        <v>2.1999999999999999E-2</v>
      </c>
      <c r="R66" s="94">
        <v>4.0723761006941979E-2</v>
      </c>
      <c r="S66" s="94">
        <v>3.4777270101248779E-2</v>
      </c>
      <c r="T66" s="168"/>
      <c r="U66" s="136">
        <f t="shared" si="44"/>
        <v>0.18350103110819074</v>
      </c>
      <c r="Y66" s="117"/>
      <c r="Z66" s="118"/>
      <c r="AA66" s="118"/>
      <c r="AB66" s="118"/>
      <c r="AC66" s="138"/>
      <c r="AD66" s="98">
        <v>262</v>
      </c>
      <c r="AE66" s="98">
        <v>351</v>
      </c>
      <c r="AF66" s="98">
        <v>547</v>
      </c>
      <c r="AG66" s="98">
        <v>765</v>
      </c>
      <c r="AH66" s="98">
        <v>781</v>
      </c>
      <c r="AI66" s="98">
        <v>603</v>
      </c>
      <c r="AJ66" s="99">
        <v>1068.6506503447054</v>
      </c>
      <c r="AK66" s="99">
        <v>768.15074726449529</v>
      </c>
      <c r="AL66" s="169"/>
      <c r="AM66" s="136">
        <f t="shared" si="45"/>
        <v>5145.8013976092006</v>
      </c>
    </row>
    <row r="67" spans="1:39" ht="14" x14ac:dyDescent="0.3">
      <c r="A67" s="647"/>
      <c r="B67" s="165" t="s">
        <v>187</v>
      </c>
      <c r="G67" s="117"/>
      <c r="H67" s="118"/>
      <c r="I67" s="119"/>
      <c r="J67" s="119"/>
      <c r="K67" s="120"/>
      <c r="L67" s="105">
        <f t="shared" ref="L67:S67" si="46">SUM(L65:L66)</f>
        <v>4.4999999999999998E-2</v>
      </c>
      <c r="M67" s="136">
        <f t="shared" si="46"/>
        <v>9.2999999999999999E-2</v>
      </c>
      <c r="N67" s="136">
        <f t="shared" si="46"/>
        <v>0.17699999999999999</v>
      </c>
      <c r="O67" s="136">
        <f t="shared" si="46"/>
        <v>0.224</v>
      </c>
      <c r="P67" s="136">
        <f t="shared" si="46"/>
        <v>0.17699999999999999</v>
      </c>
      <c r="Q67" s="136">
        <f t="shared" si="46"/>
        <v>0.191</v>
      </c>
      <c r="R67" s="136">
        <f t="shared" si="46"/>
        <v>0.20158946438280584</v>
      </c>
      <c r="S67" s="136">
        <f t="shared" si="46"/>
        <v>0.19317458625199532</v>
      </c>
      <c r="T67" s="170"/>
      <c r="U67" s="136">
        <f t="shared" si="44"/>
        <v>1.3017640506348012</v>
      </c>
      <c r="V67" s="134"/>
      <c r="Y67" s="125"/>
      <c r="Z67" s="126"/>
      <c r="AA67" s="126"/>
      <c r="AB67" s="126"/>
      <c r="AC67" s="156"/>
      <c r="AD67" s="132">
        <f t="shared" ref="AD67:AK67" si="47">SUM(AD65:AD66)</f>
        <v>1062</v>
      </c>
      <c r="AE67" s="106">
        <f t="shared" si="47"/>
        <v>1884</v>
      </c>
      <c r="AF67" s="106">
        <f t="shared" si="47"/>
        <v>2459</v>
      </c>
      <c r="AG67" s="106">
        <f t="shared" si="47"/>
        <v>3090</v>
      </c>
      <c r="AH67" s="106">
        <f t="shared" si="47"/>
        <v>3407</v>
      </c>
      <c r="AI67" s="106">
        <f t="shared" si="47"/>
        <v>3796</v>
      </c>
      <c r="AJ67" s="106">
        <f t="shared" si="47"/>
        <v>4341.2506128911355</v>
      </c>
      <c r="AK67" s="106">
        <f t="shared" si="47"/>
        <v>4008.7796165990731</v>
      </c>
      <c r="AL67" s="162"/>
      <c r="AM67" s="136">
        <f t="shared" si="45"/>
        <v>24048.030229490207</v>
      </c>
    </row>
    <row r="68" spans="1:39" ht="14" x14ac:dyDescent="0.3">
      <c r="B68" s="79"/>
      <c r="G68" s="125"/>
      <c r="H68" s="126"/>
      <c r="I68" s="127"/>
      <c r="J68" s="127"/>
      <c r="K68" s="128"/>
      <c r="L68" s="171" t="str">
        <f t="shared" ref="L68" si="48">IF(ABS(L67-L9)&lt;DecimalPlaces,"OK","ERROR")</f>
        <v>OK</v>
      </c>
      <c r="M68" s="171" t="str">
        <f t="shared" ref="M68:S68" si="49">IF(ABS(M67-M9-M12)&lt;DecimalPlaces,"OK","ERROR")</f>
        <v>OK</v>
      </c>
      <c r="N68" s="171" t="str">
        <f t="shared" si="49"/>
        <v>OK</v>
      </c>
      <c r="O68" s="171" t="str">
        <f t="shared" si="49"/>
        <v>OK</v>
      </c>
      <c r="P68" s="171" t="str">
        <f t="shared" si="49"/>
        <v>OK</v>
      </c>
      <c r="Q68" s="171" t="str">
        <f t="shared" si="49"/>
        <v>OK</v>
      </c>
      <c r="R68" s="171" t="str">
        <f t="shared" si="49"/>
        <v>OK</v>
      </c>
      <c r="S68" s="171" t="str">
        <f t="shared" si="49"/>
        <v>OK</v>
      </c>
      <c r="T68" s="154"/>
      <c r="U68" s="154"/>
      <c r="AD68" s="172"/>
      <c r="AE68" s="172"/>
      <c r="AF68" s="172"/>
      <c r="AG68" s="172"/>
      <c r="AH68" s="172"/>
      <c r="AI68" s="172"/>
      <c r="AJ68" s="173"/>
      <c r="AK68" s="173"/>
      <c r="AL68" s="173"/>
    </row>
    <row r="69" spans="1:39" ht="14" x14ac:dyDescent="0.3">
      <c r="A69" s="659" t="s">
        <v>188</v>
      </c>
      <c r="B69" s="659"/>
      <c r="I69" s="154"/>
      <c r="J69" s="154"/>
      <c r="K69" s="154"/>
      <c r="L69" s="154"/>
      <c r="M69" s="154"/>
      <c r="N69" s="154"/>
      <c r="O69" s="154"/>
      <c r="P69" s="154"/>
      <c r="Q69" s="154"/>
      <c r="R69" s="154"/>
      <c r="S69" s="154"/>
      <c r="T69" s="154"/>
      <c r="U69" s="154"/>
      <c r="AD69" s="172"/>
      <c r="AE69" s="172"/>
      <c r="AF69" s="172"/>
      <c r="AG69" s="172"/>
      <c r="AH69" s="172"/>
      <c r="AI69" s="172"/>
    </row>
    <row r="70" spans="1:39" ht="14" x14ac:dyDescent="0.3">
      <c r="A70" s="163"/>
      <c r="B70" s="163"/>
      <c r="I70" s="154"/>
      <c r="J70" s="154"/>
      <c r="K70" s="154"/>
      <c r="L70" s="154"/>
      <c r="M70" s="154"/>
      <c r="N70" s="154"/>
      <c r="O70" s="154"/>
      <c r="P70" s="154"/>
      <c r="Q70" s="154"/>
      <c r="R70" s="154"/>
      <c r="S70" s="154"/>
      <c r="T70" s="154"/>
      <c r="U70" s="154"/>
      <c r="AD70" s="172"/>
      <c r="AE70" s="172"/>
      <c r="AF70" s="172"/>
      <c r="AG70" s="172"/>
      <c r="AH70" s="172"/>
      <c r="AI70" s="172"/>
    </row>
    <row r="71" spans="1:39" ht="14" x14ac:dyDescent="0.3">
      <c r="A71" s="174"/>
      <c r="B71" s="174"/>
      <c r="I71" s="154"/>
      <c r="J71" s="154"/>
      <c r="K71" s="154"/>
      <c r="L71" s="154"/>
      <c r="M71" s="154"/>
      <c r="N71" s="154"/>
      <c r="O71" s="154"/>
      <c r="P71" s="154"/>
      <c r="Q71" s="154"/>
      <c r="R71" s="154"/>
      <c r="S71" s="154"/>
      <c r="T71" s="154"/>
      <c r="U71" s="154"/>
      <c r="AD71" s="172"/>
      <c r="AE71" s="172"/>
      <c r="AF71" s="172"/>
      <c r="AG71" s="172"/>
      <c r="AH71" s="172"/>
      <c r="AI71" s="172"/>
    </row>
    <row r="72" spans="1:39" ht="14" x14ac:dyDescent="0.3">
      <c r="A72" s="645" t="s">
        <v>189</v>
      </c>
      <c r="B72" s="165" t="s">
        <v>186</v>
      </c>
      <c r="G72" s="107"/>
      <c r="H72" s="108"/>
      <c r="I72" s="109"/>
      <c r="J72" s="109"/>
      <c r="K72" s="110"/>
      <c r="L72" s="588">
        <v>7.0000000000000007E-2</v>
      </c>
      <c r="M72" s="93">
        <v>0.129</v>
      </c>
      <c r="N72" s="93">
        <v>0.193</v>
      </c>
      <c r="O72" s="93">
        <v>0.26</v>
      </c>
      <c r="P72" s="93">
        <v>0.249</v>
      </c>
      <c r="Q72" s="93">
        <v>0.29699999999999999</v>
      </c>
      <c r="R72" s="94">
        <v>0.25731082880009271</v>
      </c>
      <c r="S72" s="94">
        <v>0.25574128479608121</v>
      </c>
      <c r="T72" s="166"/>
      <c r="U72" s="111">
        <f t="shared" ref="U72:U77" si="50">SUM(L72:S72)</f>
        <v>1.7110521135961738</v>
      </c>
      <c r="Y72" s="107"/>
      <c r="Z72" s="108"/>
      <c r="AA72" s="108"/>
      <c r="AB72" s="108"/>
      <c r="AC72" s="160"/>
      <c r="AD72" s="98">
        <v>988</v>
      </c>
      <c r="AE72" s="98">
        <v>1758</v>
      </c>
      <c r="AF72" s="98">
        <v>2437</v>
      </c>
      <c r="AG72" s="98">
        <v>3252</v>
      </c>
      <c r="AH72" s="98">
        <v>2909</v>
      </c>
      <c r="AI72" s="98">
        <v>5611</v>
      </c>
      <c r="AJ72" s="99">
        <v>4938.9786723775669</v>
      </c>
      <c r="AK72" s="99">
        <v>4923.7900624491303</v>
      </c>
      <c r="AL72" s="167"/>
      <c r="AM72" s="116">
        <f t="shared" ref="AM72:AM77" si="51">SUM(AD72:AK72)</f>
        <v>26817.768734826699</v>
      </c>
    </row>
    <row r="73" spans="1:39" ht="14" x14ac:dyDescent="0.3">
      <c r="A73" s="646"/>
      <c r="B73" s="165" t="s">
        <v>156</v>
      </c>
      <c r="G73" s="117"/>
      <c r="H73" s="118"/>
      <c r="I73" s="119"/>
      <c r="J73" s="119"/>
      <c r="K73" s="120"/>
      <c r="L73" s="93">
        <v>1.7999999999999999E-2</v>
      </c>
      <c r="M73" s="93">
        <v>2.8000000000000001E-2</v>
      </c>
      <c r="N73" s="93">
        <v>4.3999999999999997E-2</v>
      </c>
      <c r="O73" s="93">
        <v>5.6000000000000001E-2</v>
      </c>
      <c r="P73" s="93">
        <v>5.3999999999999999E-2</v>
      </c>
      <c r="Q73" s="93">
        <v>3.9E-2</v>
      </c>
      <c r="R73" s="94">
        <v>6.1459936861877909E-2</v>
      </c>
      <c r="S73" s="94">
        <v>6.6715490690584398E-2</v>
      </c>
      <c r="T73" s="168"/>
      <c r="U73" s="111">
        <f t="shared" si="50"/>
        <v>0.3671754275524623</v>
      </c>
      <c r="Y73" s="117"/>
      <c r="Z73" s="118"/>
      <c r="AA73" s="118"/>
      <c r="AB73" s="118"/>
      <c r="AC73" s="138"/>
      <c r="AD73" s="98">
        <v>679</v>
      </c>
      <c r="AE73" s="98">
        <v>931</v>
      </c>
      <c r="AF73" s="98">
        <v>1361</v>
      </c>
      <c r="AG73" s="98">
        <v>1734</v>
      </c>
      <c r="AH73" s="98">
        <v>1671</v>
      </c>
      <c r="AI73" s="98">
        <v>1060</v>
      </c>
      <c r="AJ73" s="99">
        <v>1612.7980292977936</v>
      </c>
      <c r="AK73" s="99">
        <v>1167.1231629249864</v>
      </c>
      <c r="AL73" s="169"/>
      <c r="AM73" s="116">
        <f t="shared" si="51"/>
        <v>10215.921192222781</v>
      </c>
    </row>
    <row r="74" spans="1:39" ht="14" x14ac:dyDescent="0.3">
      <c r="A74" s="647"/>
      <c r="B74" s="165" t="s">
        <v>190</v>
      </c>
      <c r="G74" s="117"/>
      <c r="H74" s="118"/>
      <c r="I74" s="119"/>
      <c r="J74" s="119"/>
      <c r="K74" s="120"/>
      <c r="L74" s="105">
        <f t="shared" ref="L74:S74" si="52">SUM(L72:L73)</f>
        <v>8.8000000000000009E-2</v>
      </c>
      <c r="M74" s="136">
        <f t="shared" si="52"/>
        <v>0.157</v>
      </c>
      <c r="N74" s="136">
        <f t="shared" si="52"/>
        <v>0.23699999999999999</v>
      </c>
      <c r="O74" s="136">
        <f t="shared" si="52"/>
        <v>0.316</v>
      </c>
      <c r="P74" s="136">
        <f t="shared" si="52"/>
        <v>0.30299999999999999</v>
      </c>
      <c r="Q74" s="136">
        <f t="shared" si="52"/>
        <v>0.33599999999999997</v>
      </c>
      <c r="R74" s="136">
        <f t="shared" si="52"/>
        <v>0.3187707656619706</v>
      </c>
      <c r="S74" s="136">
        <f t="shared" si="52"/>
        <v>0.32245677548666563</v>
      </c>
      <c r="T74" s="168"/>
      <c r="U74" s="111">
        <f t="shared" si="50"/>
        <v>2.0782275411486362</v>
      </c>
      <c r="V74" s="134"/>
      <c r="Y74" s="117"/>
      <c r="Z74" s="118"/>
      <c r="AA74" s="118"/>
      <c r="AB74" s="118"/>
      <c r="AC74" s="138"/>
      <c r="AD74" s="132">
        <f t="shared" ref="AD74:AK74" si="53">SUM(AD72:AD73)</f>
        <v>1667</v>
      </c>
      <c r="AE74" s="106">
        <f t="shared" si="53"/>
        <v>2689</v>
      </c>
      <c r="AF74" s="106">
        <f t="shared" si="53"/>
        <v>3798</v>
      </c>
      <c r="AG74" s="106">
        <f t="shared" si="53"/>
        <v>4986</v>
      </c>
      <c r="AH74" s="106">
        <f t="shared" si="53"/>
        <v>4580</v>
      </c>
      <c r="AI74" s="106">
        <f t="shared" si="53"/>
        <v>6671</v>
      </c>
      <c r="AJ74" s="106">
        <f t="shared" si="53"/>
        <v>6551.7767016753605</v>
      </c>
      <c r="AK74" s="106">
        <f t="shared" si="53"/>
        <v>6090.9132253741172</v>
      </c>
      <c r="AL74" s="169"/>
      <c r="AM74" s="116">
        <f t="shared" si="51"/>
        <v>37033.689927049476</v>
      </c>
    </row>
    <row r="75" spans="1:39" ht="14" x14ac:dyDescent="0.3">
      <c r="A75" s="648" t="s">
        <v>191</v>
      </c>
      <c r="B75" s="165" t="s">
        <v>186</v>
      </c>
      <c r="G75" s="117"/>
      <c r="H75" s="118"/>
      <c r="I75" s="119"/>
      <c r="J75" s="119"/>
      <c r="K75" s="120"/>
      <c r="L75" s="588">
        <v>5.2999999999999999E-2</v>
      </c>
      <c r="M75" s="93">
        <v>7.5999999999999998E-2</v>
      </c>
      <c r="N75" s="93">
        <v>0.10199999999999999</v>
      </c>
      <c r="O75" s="93">
        <v>0.152</v>
      </c>
      <c r="P75" s="93">
        <v>0.17599999999999999</v>
      </c>
      <c r="Q75" s="93">
        <v>0.24</v>
      </c>
      <c r="R75" s="94">
        <v>0.30114621198706593</v>
      </c>
      <c r="S75" s="94">
        <v>0.29852984972550056</v>
      </c>
      <c r="T75" s="168"/>
      <c r="U75" s="111">
        <f t="shared" si="50"/>
        <v>1.3986760617125662</v>
      </c>
      <c r="Y75" s="117"/>
      <c r="Z75" s="118"/>
      <c r="AA75" s="118"/>
      <c r="AB75" s="118"/>
      <c r="AC75" s="138"/>
      <c r="AD75" s="98">
        <v>2087</v>
      </c>
      <c r="AE75" s="98">
        <v>2702</v>
      </c>
      <c r="AF75" s="98">
        <v>3546</v>
      </c>
      <c r="AG75" s="98">
        <v>5429</v>
      </c>
      <c r="AH75" s="98">
        <v>6239</v>
      </c>
      <c r="AI75" s="98">
        <v>4523</v>
      </c>
      <c r="AJ75" s="99">
        <v>6126.421365076003</v>
      </c>
      <c r="AK75" s="99">
        <v>6107.5810682162919</v>
      </c>
      <c r="AL75" s="169"/>
      <c r="AM75" s="116">
        <f t="shared" si="51"/>
        <v>36760.002433292291</v>
      </c>
    </row>
    <row r="76" spans="1:39" ht="14" x14ac:dyDescent="0.3">
      <c r="A76" s="648"/>
      <c r="B76" s="165" t="s">
        <v>156</v>
      </c>
      <c r="G76" s="117"/>
      <c r="H76" s="118"/>
      <c r="I76" s="119"/>
      <c r="J76" s="119"/>
      <c r="K76" s="120"/>
      <c r="L76" s="93">
        <v>0.02</v>
      </c>
      <c r="M76" s="93">
        <v>2.4E-2</v>
      </c>
      <c r="N76" s="93">
        <v>3.5999999999999997E-2</v>
      </c>
      <c r="O76" s="93">
        <v>0.05</v>
      </c>
      <c r="P76" s="93">
        <v>5.8000000000000003E-2</v>
      </c>
      <c r="Q76" s="93">
        <v>3.1E-2</v>
      </c>
      <c r="R76" s="94">
        <v>7.6236302131180114E-2</v>
      </c>
      <c r="S76" s="94">
        <v>6.554437581068831E-2</v>
      </c>
      <c r="T76" s="168"/>
      <c r="U76" s="111">
        <f t="shared" si="50"/>
        <v>0.36078067794186841</v>
      </c>
      <c r="Y76" s="117"/>
      <c r="Z76" s="118"/>
      <c r="AA76" s="118"/>
      <c r="AB76" s="118"/>
      <c r="AC76" s="138"/>
      <c r="AD76" s="98">
        <v>696</v>
      </c>
      <c r="AE76" s="98">
        <v>783</v>
      </c>
      <c r="AF76" s="98">
        <v>1128</v>
      </c>
      <c r="AG76" s="98">
        <v>1553</v>
      </c>
      <c r="AH76" s="98">
        <v>1776</v>
      </c>
      <c r="AI76" s="98">
        <v>854</v>
      </c>
      <c r="AJ76" s="99">
        <v>2000.551320357501</v>
      </c>
      <c r="AK76" s="99">
        <v>1447.7260898105183</v>
      </c>
      <c r="AL76" s="169"/>
      <c r="AM76" s="116">
        <f t="shared" si="51"/>
        <v>10238.277410168019</v>
      </c>
    </row>
    <row r="77" spans="1:39" ht="14" x14ac:dyDescent="0.3">
      <c r="A77" s="649"/>
      <c r="B77" s="165" t="s">
        <v>192</v>
      </c>
      <c r="G77" s="117"/>
      <c r="H77" s="118"/>
      <c r="I77" s="119"/>
      <c r="J77" s="119"/>
      <c r="K77" s="120"/>
      <c r="L77" s="105">
        <f t="shared" ref="L77:S77" si="54">SUM(L75:L76)</f>
        <v>7.2999999999999995E-2</v>
      </c>
      <c r="M77" s="136">
        <f t="shared" si="54"/>
        <v>0.1</v>
      </c>
      <c r="N77" s="136">
        <f t="shared" si="54"/>
        <v>0.13799999999999998</v>
      </c>
      <c r="O77" s="136">
        <f t="shared" si="54"/>
        <v>0.20200000000000001</v>
      </c>
      <c r="P77" s="136">
        <f t="shared" si="54"/>
        <v>0.23399999999999999</v>
      </c>
      <c r="Q77" s="136">
        <f t="shared" si="54"/>
        <v>0.27100000000000002</v>
      </c>
      <c r="R77" s="136">
        <f t="shared" si="54"/>
        <v>0.37738251411824603</v>
      </c>
      <c r="S77" s="136">
        <f t="shared" si="54"/>
        <v>0.36407422553618884</v>
      </c>
      <c r="T77" s="168"/>
      <c r="U77" s="136">
        <f t="shared" si="50"/>
        <v>1.7594567396544347</v>
      </c>
      <c r="V77" s="134"/>
      <c r="Y77" s="117"/>
      <c r="Z77" s="118"/>
      <c r="AA77" s="118"/>
      <c r="AB77" s="118"/>
      <c r="AC77" s="138"/>
      <c r="AD77" s="132">
        <f t="shared" ref="AD77:AK77" si="55">SUM(AD75:AD76)</f>
        <v>2783</v>
      </c>
      <c r="AE77" s="106">
        <f t="shared" si="55"/>
        <v>3485</v>
      </c>
      <c r="AF77" s="106">
        <f t="shared" si="55"/>
        <v>4674</v>
      </c>
      <c r="AG77" s="106">
        <f t="shared" si="55"/>
        <v>6982</v>
      </c>
      <c r="AH77" s="106">
        <f t="shared" si="55"/>
        <v>8015</v>
      </c>
      <c r="AI77" s="106">
        <f t="shared" si="55"/>
        <v>5377</v>
      </c>
      <c r="AJ77" s="106">
        <f t="shared" si="55"/>
        <v>8126.972685433504</v>
      </c>
      <c r="AK77" s="106">
        <f t="shared" si="55"/>
        <v>7555.3071580268097</v>
      </c>
      <c r="AL77" s="169"/>
      <c r="AM77" s="116">
        <f t="shared" si="51"/>
        <v>46998.27984346031</v>
      </c>
    </row>
    <row r="78" spans="1:39" ht="14" x14ac:dyDescent="0.3">
      <c r="B78" s="159" t="s">
        <v>193</v>
      </c>
      <c r="G78" s="117"/>
      <c r="H78" s="118"/>
      <c r="I78" s="119"/>
      <c r="J78" s="119"/>
      <c r="K78" s="120"/>
      <c r="L78" s="591">
        <f t="shared" ref="L78:S78" si="56">SUM(L74,L77)</f>
        <v>0.161</v>
      </c>
      <c r="M78" s="136">
        <f t="shared" si="56"/>
        <v>0.25700000000000001</v>
      </c>
      <c r="N78" s="136">
        <f t="shared" si="56"/>
        <v>0.375</v>
      </c>
      <c r="O78" s="590">
        <f t="shared" si="56"/>
        <v>0.51800000000000002</v>
      </c>
      <c r="P78" s="136">
        <f t="shared" si="56"/>
        <v>0.53699999999999992</v>
      </c>
      <c r="Q78" s="136">
        <f t="shared" si="56"/>
        <v>0.60699999999999998</v>
      </c>
      <c r="R78" s="136">
        <f>SUM(R74,R77)</f>
        <v>0.69615327978021657</v>
      </c>
      <c r="S78" s="136">
        <f t="shared" si="56"/>
        <v>0.68653100102285447</v>
      </c>
      <c r="T78" s="170"/>
      <c r="U78" s="111">
        <f>SUM(L78:S78)</f>
        <v>3.8376842808030709</v>
      </c>
      <c r="V78" s="134"/>
      <c r="Y78" s="125"/>
      <c r="Z78" s="126"/>
      <c r="AA78" s="126"/>
      <c r="AB78" s="126"/>
      <c r="AC78" s="156"/>
      <c r="AD78" s="132">
        <f t="shared" ref="AD78:AK78" si="57">SUM(AD74,AD77)</f>
        <v>4450</v>
      </c>
      <c r="AE78" s="106">
        <f t="shared" si="57"/>
        <v>6174</v>
      </c>
      <c r="AF78" s="106">
        <f t="shared" si="57"/>
        <v>8472</v>
      </c>
      <c r="AG78" s="106">
        <f t="shared" si="57"/>
        <v>11968</v>
      </c>
      <c r="AH78" s="106">
        <f t="shared" si="57"/>
        <v>12595</v>
      </c>
      <c r="AI78" s="106">
        <f t="shared" si="57"/>
        <v>12048</v>
      </c>
      <c r="AJ78" s="106">
        <f t="shared" si="57"/>
        <v>14678.749387108865</v>
      </c>
      <c r="AK78" s="106">
        <f t="shared" si="57"/>
        <v>13646.220383400927</v>
      </c>
      <c r="AL78" s="162"/>
      <c r="AM78" s="116">
        <f>SUM(AD78:AK78)</f>
        <v>84031.969770509793</v>
      </c>
    </row>
    <row r="79" spans="1:39" ht="14" x14ac:dyDescent="0.3">
      <c r="A79" s="175"/>
      <c r="G79" s="125"/>
      <c r="H79" s="126"/>
      <c r="I79" s="127"/>
      <c r="J79" s="127"/>
      <c r="K79" s="128"/>
      <c r="L79" s="176" t="str">
        <f t="shared" ref="L79:S79" si="58">IF(ABS(L78-L10-L13)&lt;DecimalPlaces,"OK","ERROR")</f>
        <v>OK</v>
      </c>
      <c r="M79" s="176" t="str">
        <f t="shared" si="58"/>
        <v>OK</v>
      </c>
      <c r="N79" s="176" t="str">
        <f t="shared" si="58"/>
        <v>OK</v>
      </c>
      <c r="O79" s="176" t="str">
        <f t="shared" si="58"/>
        <v>OK</v>
      </c>
      <c r="P79" s="176" t="str">
        <f t="shared" si="58"/>
        <v>OK</v>
      </c>
      <c r="Q79" s="176" t="str">
        <f t="shared" si="58"/>
        <v>OK</v>
      </c>
      <c r="R79" s="176" t="str">
        <f t="shared" si="58"/>
        <v>OK</v>
      </c>
      <c r="S79" s="176" t="str">
        <f t="shared" si="58"/>
        <v>OK</v>
      </c>
      <c r="T79" s="154"/>
      <c r="U79" s="154"/>
    </row>
    <row r="80" spans="1:39" ht="14" x14ac:dyDescent="0.3">
      <c r="A80" s="177" t="s">
        <v>194</v>
      </c>
      <c r="B80" s="177"/>
      <c r="I80" s="154"/>
      <c r="J80" s="154"/>
      <c r="K80" s="154"/>
      <c r="L80" s="592">
        <f>IF(SUM(L72:L78)=0,0,L78-(L10+L13))</f>
        <v>0</v>
      </c>
      <c r="M80" s="592">
        <f t="shared" ref="M80:S80" si="59">IF(SUM(M72:M78)=0,0,M78-(M10+M13))</f>
        <v>0</v>
      </c>
      <c r="N80" s="592">
        <f t="shared" si="59"/>
        <v>2.0000000000000018E-3</v>
      </c>
      <c r="O80" s="592">
        <f t="shared" si="59"/>
        <v>0</v>
      </c>
      <c r="P80" s="592">
        <f t="shared" si="59"/>
        <v>-1.1102230246251565E-16</v>
      </c>
      <c r="Q80" s="592">
        <f t="shared" si="59"/>
        <v>0</v>
      </c>
      <c r="R80" s="592">
        <f t="shared" si="59"/>
        <v>-6.9827402172402131E-3</v>
      </c>
      <c r="S80" s="592">
        <f t="shared" si="59"/>
        <v>-1.37842589084336E-4</v>
      </c>
      <c r="T80" s="154"/>
      <c r="U80" s="154"/>
      <c r="AD80" s="592">
        <f>IF(SUM(AD72:AD78)=0,0,AD78-(AD10+AD13))</f>
        <v>0</v>
      </c>
      <c r="AE80" s="592">
        <f t="shared" ref="AE80:AK80" si="60">IF(SUM(AE72:AE78)=0,0,AE78-(AE10+AE13))</f>
        <v>1</v>
      </c>
      <c r="AF80" s="592">
        <f t="shared" si="60"/>
        <v>0</v>
      </c>
      <c r="AG80" s="592">
        <f t="shared" si="60"/>
        <v>0</v>
      </c>
      <c r="AH80" s="592">
        <f t="shared" si="60"/>
        <v>0</v>
      </c>
      <c r="AI80" s="592">
        <f t="shared" si="60"/>
        <v>0</v>
      </c>
      <c r="AJ80" s="592">
        <f t="shared" si="60"/>
        <v>-307.1578473222562</v>
      </c>
      <c r="AK80" s="592">
        <f t="shared" si="60"/>
        <v>-472.26511777162159</v>
      </c>
    </row>
    <row r="81" spans="1:39" ht="14" x14ac:dyDescent="0.3">
      <c r="A81" s="177" t="s">
        <v>195</v>
      </c>
      <c r="B81" s="177"/>
      <c r="I81" s="154"/>
      <c r="J81" s="154"/>
      <c r="K81" s="154"/>
      <c r="L81" s="592">
        <f>IF(SUM(L72:L78)=0,0,(L72+L75)-L10)</f>
        <v>0</v>
      </c>
      <c r="M81" s="592">
        <f t="shared" ref="M81:S81" si="61">IF(SUM(M72:M78)=0,0,(M72+M75)-M10)</f>
        <v>2.7755575615628914E-17</v>
      </c>
      <c r="N81" s="592">
        <f t="shared" si="61"/>
        <v>1.0000000000000009E-3</v>
      </c>
      <c r="O81" s="592">
        <f t="shared" si="61"/>
        <v>5.5511151231257827E-17</v>
      </c>
      <c r="P81" s="592">
        <f t="shared" si="61"/>
        <v>0</v>
      </c>
      <c r="Q81" s="592">
        <f t="shared" si="61"/>
        <v>-1.1102230246251565E-16</v>
      </c>
      <c r="R81" s="592">
        <f t="shared" si="61"/>
        <v>-6.9827402172401021E-3</v>
      </c>
      <c r="S81" s="592">
        <f t="shared" si="61"/>
        <v>-7.2420423148801261E-3</v>
      </c>
      <c r="T81" s="154"/>
      <c r="U81" s="154"/>
      <c r="AD81" s="592">
        <f>IF(SUM(AD72:AD78)=0,0,(AD72+AD75)-AD10)</f>
        <v>0</v>
      </c>
      <c r="AE81" s="592">
        <f t="shared" ref="AE81:AK81" si="62">IF(SUM(AE72:AE78)=0,0,(AE72+AE75)-AE10)</f>
        <v>1</v>
      </c>
      <c r="AF81" s="592">
        <f t="shared" si="62"/>
        <v>0</v>
      </c>
      <c r="AG81" s="592">
        <f t="shared" si="62"/>
        <v>0</v>
      </c>
      <c r="AH81" s="592">
        <f t="shared" si="62"/>
        <v>0</v>
      </c>
      <c r="AI81" s="592">
        <f t="shared" si="62"/>
        <v>0</v>
      </c>
      <c r="AJ81" s="592">
        <f t="shared" si="62"/>
        <v>-307.1578473222562</v>
      </c>
      <c r="AK81" s="592">
        <f t="shared" si="62"/>
        <v>-321.54220784450808</v>
      </c>
    </row>
    <row r="82" spans="1:39" ht="14" x14ac:dyDescent="0.3">
      <c r="A82" s="164" t="s">
        <v>196</v>
      </c>
      <c r="B82" s="164"/>
      <c r="I82" s="154"/>
      <c r="J82" s="154"/>
      <c r="K82" s="154"/>
      <c r="L82" s="154"/>
      <c r="M82" s="154"/>
      <c r="N82" s="154"/>
      <c r="O82" s="154"/>
      <c r="P82" s="154"/>
      <c r="Q82" s="154"/>
      <c r="R82" s="154"/>
      <c r="S82" s="154"/>
      <c r="T82" s="154"/>
      <c r="U82" s="154"/>
    </row>
    <row r="83" spans="1:39" x14ac:dyDescent="0.25">
      <c r="B83" s="178"/>
      <c r="I83" s="154"/>
      <c r="J83" s="154"/>
      <c r="K83" s="154"/>
      <c r="L83" s="154"/>
      <c r="M83" s="154"/>
      <c r="N83" s="154"/>
      <c r="O83" s="154"/>
      <c r="P83" s="154"/>
      <c r="Q83" s="154"/>
      <c r="R83" s="154"/>
      <c r="S83" s="154"/>
      <c r="T83" s="154"/>
      <c r="U83" s="154"/>
      <c r="Y83" s="650"/>
      <c r="Z83" s="651"/>
      <c r="AA83" s="651"/>
      <c r="AB83" s="651"/>
      <c r="AC83" s="651"/>
      <c r="AD83" s="651"/>
      <c r="AE83" s="651"/>
      <c r="AF83" s="651"/>
      <c r="AG83" s="651"/>
    </row>
    <row r="84" spans="1:39" ht="13.5" customHeight="1" x14ac:dyDescent="0.3">
      <c r="A84" s="102" t="s">
        <v>197</v>
      </c>
      <c r="B84" s="102" t="s">
        <v>36</v>
      </c>
      <c r="I84" s="154"/>
      <c r="J84" s="154"/>
      <c r="K84" s="154"/>
      <c r="L84" s="154"/>
      <c r="M84" s="154"/>
      <c r="N84" s="154"/>
      <c r="O84" s="154"/>
      <c r="P84" s="154"/>
      <c r="Q84" s="154"/>
      <c r="R84" s="154"/>
      <c r="S84" s="154"/>
      <c r="T84" s="154"/>
      <c r="U84" s="154"/>
      <c r="Y84" s="652" t="s">
        <v>198</v>
      </c>
      <c r="Z84" s="653"/>
      <c r="AA84" s="653"/>
      <c r="AB84" s="653"/>
      <c r="AC84" s="653"/>
      <c r="AD84" s="653"/>
      <c r="AE84" s="653"/>
      <c r="AF84" s="653"/>
      <c r="AG84" s="653"/>
      <c r="AH84" s="653"/>
      <c r="AI84" s="653"/>
      <c r="AJ84" s="653"/>
      <c r="AK84" s="653"/>
      <c r="AL84" s="653"/>
      <c r="AM84" s="654"/>
    </row>
    <row r="85" spans="1:39" ht="14" x14ac:dyDescent="0.3">
      <c r="A85" s="88" t="s">
        <v>199</v>
      </c>
      <c r="B85" s="88" t="s">
        <v>200</v>
      </c>
      <c r="G85" s="107"/>
      <c r="H85" s="108"/>
      <c r="I85" s="109"/>
      <c r="J85" s="109"/>
      <c r="K85" s="110"/>
      <c r="L85" s="93">
        <v>0</v>
      </c>
      <c r="M85" s="93">
        <v>0</v>
      </c>
      <c r="N85" s="93">
        <v>0</v>
      </c>
      <c r="O85" s="93">
        <v>0</v>
      </c>
      <c r="P85" s="93">
        <v>0</v>
      </c>
      <c r="Q85" s="93">
        <v>0</v>
      </c>
      <c r="R85" s="94">
        <v>0</v>
      </c>
      <c r="S85" s="94">
        <v>0</v>
      </c>
      <c r="T85" s="166"/>
      <c r="U85" s="111">
        <f>SUM(L85:S85)</f>
        <v>0</v>
      </c>
      <c r="Y85" s="107"/>
      <c r="Z85" s="108"/>
      <c r="AA85" s="108"/>
      <c r="AB85" s="108"/>
      <c r="AC85" s="160"/>
      <c r="AD85" s="98">
        <v>0</v>
      </c>
      <c r="AE85" s="98">
        <v>0</v>
      </c>
      <c r="AF85" s="98">
        <v>0</v>
      </c>
      <c r="AG85" s="98">
        <v>0</v>
      </c>
      <c r="AH85" s="98">
        <v>0</v>
      </c>
      <c r="AI85" s="98">
        <v>1886</v>
      </c>
      <c r="AJ85" s="99">
        <v>12624</v>
      </c>
      <c r="AK85" s="99">
        <v>13160</v>
      </c>
      <c r="AL85" s="167"/>
      <c r="AM85" s="179">
        <f t="shared" ref="AM85:AM104" si="63">SUM(AD85:AK85)</f>
        <v>27670</v>
      </c>
    </row>
    <row r="86" spans="1:39" ht="14" x14ac:dyDescent="0.3">
      <c r="A86" s="88" t="s">
        <v>201</v>
      </c>
      <c r="B86" s="88" t="s">
        <v>200</v>
      </c>
      <c r="G86" s="117"/>
      <c r="H86" s="118"/>
      <c r="I86" s="119"/>
      <c r="J86" s="119"/>
      <c r="K86" s="120"/>
      <c r="L86" s="93">
        <v>0</v>
      </c>
      <c r="M86" s="93">
        <v>0</v>
      </c>
      <c r="N86" s="93">
        <v>0</v>
      </c>
      <c r="O86" s="93">
        <v>0</v>
      </c>
      <c r="P86" s="93">
        <v>0</v>
      </c>
      <c r="Q86" s="93">
        <v>0</v>
      </c>
      <c r="R86" s="94">
        <v>0</v>
      </c>
      <c r="S86" s="94">
        <v>0</v>
      </c>
      <c r="T86" s="168"/>
      <c r="U86" s="111">
        <f t="shared" ref="U86:U104" si="64">SUM(L86:S86)</f>
        <v>0</v>
      </c>
      <c r="Y86" s="117"/>
      <c r="Z86" s="118"/>
      <c r="AA86" s="118"/>
      <c r="AB86" s="118"/>
      <c r="AC86" s="138"/>
      <c r="AD86" s="98">
        <v>0</v>
      </c>
      <c r="AE86" s="98">
        <v>0</v>
      </c>
      <c r="AF86" s="98">
        <v>0</v>
      </c>
      <c r="AG86" s="98">
        <v>0</v>
      </c>
      <c r="AH86" s="98">
        <v>0</v>
      </c>
      <c r="AI86" s="98">
        <v>9206</v>
      </c>
      <c r="AJ86" s="99">
        <v>0</v>
      </c>
      <c r="AK86" s="99">
        <v>0</v>
      </c>
      <c r="AL86" s="169"/>
      <c r="AM86" s="116">
        <f t="shared" si="63"/>
        <v>9206</v>
      </c>
    </row>
    <row r="87" spans="1:39" ht="14" x14ac:dyDescent="0.3">
      <c r="A87" s="88" t="s">
        <v>202</v>
      </c>
      <c r="B87" s="88" t="s">
        <v>200</v>
      </c>
      <c r="G87" s="117"/>
      <c r="H87" s="118"/>
      <c r="I87" s="119"/>
      <c r="J87" s="119"/>
      <c r="K87" s="120"/>
      <c r="L87" s="93">
        <v>0</v>
      </c>
      <c r="M87" s="93">
        <v>0</v>
      </c>
      <c r="N87" s="93">
        <v>0</v>
      </c>
      <c r="O87" s="93">
        <v>0</v>
      </c>
      <c r="P87" s="93">
        <v>0</v>
      </c>
      <c r="Q87" s="93">
        <v>0.29199999999999998</v>
      </c>
      <c r="R87" s="94">
        <v>0.137139746920802</v>
      </c>
      <c r="S87" s="94">
        <v>0.12405793664978326</v>
      </c>
      <c r="T87" s="168"/>
      <c r="U87" s="111">
        <f t="shared" si="64"/>
        <v>0.55319768357058519</v>
      </c>
      <c r="Y87" s="117"/>
      <c r="Z87" s="118"/>
      <c r="AA87" s="118"/>
      <c r="AB87" s="118"/>
      <c r="AC87" s="138"/>
      <c r="AD87" s="98">
        <v>0</v>
      </c>
      <c r="AE87" s="98">
        <v>0</v>
      </c>
      <c r="AF87" s="98">
        <v>0</v>
      </c>
      <c r="AG87" s="98">
        <v>0</v>
      </c>
      <c r="AH87" s="98">
        <v>0</v>
      </c>
      <c r="AI87" s="98">
        <v>1046</v>
      </c>
      <c r="AJ87" s="99">
        <v>489</v>
      </c>
      <c r="AK87" s="99">
        <v>358</v>
      </c>
      <c r="AL87" s="169"/>
      <c r="AM87" s="116">
        <f t="shared" si="63"/>
        <v>1893</v>
      </c>
    </row>
    <row r="88" spans="1:39" ht="14" x14ac:dyDescent="0.3">
      <c r="A88" s="88" t="s">
        <v>203</v>
      </c>
      <c r="B88" s="88" t="s">
        <v>200</v>
      </c>
      <c r="G88" s="117"/>
      <c r="H88" s="118"/>
      <c r="I88" s="119"/>
      <c r="J88" s="119"/>
      <c r="K88" s="120"/>
      <c r="L88" s="93">
        <v>0</v>
      </c>
      <c r="M88" s="93">
        <v>0</v>
      </c>
      <c r="N88" s="93">
        <v>0</v>
      </c>
      <c r="O88" s="93">
        <v>0</v>
      </c>
      <c r="P88" s="93">
        <v>0</v>
      </c>
      <c r="Q88" s="93">
        <v>0</v>
      </c>
      <c r="R88" s="94">
        <v>0</v>
      </c>
      <c r="S88" s="94">
        <v>0</v>
      </c>
      <c r="T88" s="168"/>
      <c r="U88" s="111">
        <f t="shared" si="64"/>
        <v>0</v>
      </c>
      <c r="Y88" s="117"/>
      <c r="Z88" s="118"/>
      <c r="AA88" s="118"/>
      <c r="AB88" s="118"/>
      <c r="AC88" s="138"/>
      <c r="AD88" s="98">
        <v>0</v>
      </c>
      <c r="AE88" s="98">
        <v>0</v>
      </c>
      <c r="AF88" s="98">
        <v>0</v>
      </c>
      <c r="AG88" s="98">
        <v>0</v>
      </c>
      <c r="AH88" s="98">
        <v>0</v>
      </c>
      <c r="AI88" s="98">
        <v>890</v>
      </c>
      <c r="AJ88" s="99">
        <v>468</v>
      </c>
      <c r="AK88" s="99">
        <v>555</v>
      </c>
      <c r="AL88" s="169"/>
      <c r="AM88" s="116">
        <f t="shared" si="63"/>
        <v>1913</v>
      </c>
    </row>
    <row r="89" spans="1:39" ht="14" x14ac:dyDescent="0.3">
      <c r="A89" s="88" t="s">
        <v>204</v>
      </c>
      <c r="B89" s="88" t="s">
        <v>200</v>
      </c>
      <c r="G89" s="117"/>
      <c r="H89" s="118"/>
      <c r="I89" s="119"/>
      <c r="J89" s="119"/>
      <c r="K89" s="120"/>
      <c r="L89" s="93">
        <v>0.28699999999999998</v>
      </c>
      <c r="M89" s="93">
        <v>0.41199999999999998</v>
      </c>
      <c r="N89" s="93">
        <v>0.41</v>
      </c>
      <c r="O89" s="93">
        <v>0.21099999999999999</v>
      </c>
      <c r="P89" s="93">
        <v>0.49399999999999999</v>
      </c>
      <c r="Q89" s="93">
        <v>0.215</v>
      </c>
      <c r="R89" s="94">
        <v>8.6733157218953999E-2</v>
      </c>
      <c r="S89" s="94">
        <v>0.12526595320698308</v>
      </c>
      <c r="T89" s="168"/>
      <c r="U89" s="111">
        <f t="shared" si="64"/>
        <v>2.2409991104259372</v>
      </c>
      <c r="Y89" s="117"/>
      <c r="Z89" s="118"/>
      <c r="AA89" s="118"/>
      <c r="AB89" s="118"/>
      <c r="AC89" s="138"/>
      <c r="AD89" s="98">
        <v>369</v>
      </c>
      <c r="AE89" s="98">
        <v>539</v>
      </c>
      <c r="AF89" s="98">
        <v>492</v>
      </c>
      <c r="AG89" s="98">
        <v>258</v>
      </c>
      <c r="AH89" s="98">
        <v>611</v>
      </c>
      <c r="AI89" s="98">
        <v>705</v>
      </c>
      <c r="AJ89" s="99">
        <v>284</v>
      </c>
      <c r="AK89" s="99">
        <v>378</v>
      </c>
      <c r="AL89" s="169"/>
      <c r="AM89" s="116">
        <f t="shared" si="63"/>
        <v>3636</v>
      </c>
    </row>
    <row r="90" spans="1:39" ht="14" x14ac:dyDescent="0.3">
      <c r="A90" s="88" t="s">
        <v>205</v>
      </c>
      <c r="B90" s="88" t="s">
        <v>200</v>
      </c>
      <c r="G90" s="117"/>
      <c r="H90" s="118"/>
      <c r="I90" s="119"/>
      <c r="J90" s="119"/>
      <c r="K90" s="120"/>
      <c r="L90" s="93">
        <v>0</v>
      </c>
      <c r="M90" s="93">
        <v>0</v>
      </c>
      <c r="N90" s="93">
        <v>0</v>
      </c>
      <c r="O90" s="93">
        <v>0</v>
      </c>
      <c r="P90" s="93">
        <v>0</v>
      </c>
      <c r="Q90" s="93">
        <v>0</v>
      </c>
      <c r="R90" s="94">
        <v>0</v>
      </c>
      <c r="S90" s="94">
        <v>0</v>
      </c>
      <c r="T90" s="168"/>
      <c r="U90" s="111">
        <f t="shared" si="64"/>
        <v>0</v>
      </c>
      <c r="Y90" s="117"/>
      <c r="Z90" s="118"/>
      <c r="AA90" s="118"/>
      <c r="AB90" s="118"/>
      <c r="AC90" s="138"/>
      <c r="AD90" s="98">
        <v>0</v>
      </c>
      <c r="AE90" s="98">
        <v>0</v>
      </c>
      <c r="AF90" s="98">
        <v>0</v>
      </c>
      <c r="AG90" s="98">
        <v>0</v>
      </c>
      <c r="AH90" s="98">
        <v>0</v>
      </c>
      <c r="AI90" s="98">
        <v>554</v>
      </c>
      <c r="AJ90" s="99">
        <v>384</v>
      </c>
      <c r="AK90" s="99">
        <v>443</v>
      </c>
      <c r="AL90" s="169"/>
      <c r="AM90" s="116">
        <f t="shared" si="63"/>
        <v>1381</v>
      </c>
    </row>
    <row r="91" spans="1:39" ht="14" x14ac:dyDescent="0.3">
      <c r="A91" s="88" t="s">
        <v>206</v>
      </c>
      <c r="B91" s="88" t="s">
        <v>200</v>
      </c>
      <c r="G91" s="117"/>
      <c r="H91" s="118"/>
      <c r="I91" s="119"/>
      <c r="J91" s="119"/>
      <c r="K91" s="120"/>
      <c r="L91" s="93">
        <v>0</v>
      </c>
      <c r="M91" s="93">
        <v>0</v>
      </c>
      <c r="N91" s="93">
        <v>0</v>
      </c>
      <c r="O91" s="93">
        <v>0</v>
      </c>
      <c r="P91" s="93">
        <v>0</v>
      </c>
      <c r="Q91" s="93">
        <v>0</v>
      </c>
      <c r="R91" s="94">
        <v>0</v>
      </c>
      <c r="S91" s="94">
        <v>0</v>
      </c>
      <c r="T91" s="168"/>
      <c r="U91" s="111">
        <f t="shared" si="64"/>
        <v>0</v>
      </c>
      <c r="Y91" s="117"/>
      <c r="Z91" s="118"/>
      <c r="AA91" s="118"/>
      <c r="AB91" s="118"/>
      <c r="AC91" s="138"/>
      <c r="AD91" s="98">
        <v>0</v>
      </c>
      <c r="AE91" s="98">
        <v>0</v>
      </c>
      <c r="AF91" s="98">
        <v>0</v>
      </c>
      <c r="AG91" s="98">
        <v>0</v>
      </c>
      <c r="AH91" s="98">
        <v>0</v>
      </c>
      <c r="AI91" s="98">
        <v>2992</v>
      </c>
      <c r="AJ91" s="99">
        <v>1088</v>
      </c>
      <c r="AK91" s="99">
        <v>1344</v>
      </c>
      <c r="AL91" s="169"/>
      <c r="AM91" s="116">
        <f t="shared" si="63"/>
        <v>5424</v>
      </c>
    </row>
    <row r="92" spans="1:39" ht="14" x14ac:dyDescent="0.3">
      <c r="A92" s="88" t="s">
        <v>207</v>
      </c>
      <c r="B92" s="88" t="s">
        <v>200</v>
      </c>
      <c r="G92" s="117"/>
      <c r="H92" s="118"/>
      <c r="I92" s="119"/>
      <c r="J92" s="119"/>
      <c r="K92" s="120"/>
      <c r="L92" s="93">
        <v>0</v>
      </c>
      <c r="M92" s="93">
        <v>0</v>
      </c>
      <c r="N92" s="93">
        <v>0</v>
      </c>
      <c r="O92" s="93">
        <v>0</v>
      </c>
      <c r="P92" s="93">
        <v>0</v>
      </c>
      <c r="Q92" s="93">
        <v>0</v>
      </c>
      <c r="R92" s="94">
        <v>0</v>
      </c>
      <c r="S92" s="94">
        <v>0</v>
      </c>
      <c r="T92" s="168"/>
      <c r="U92" s="111">
        <f t="shared" si="64"/>
        <v>0</v>
      </c>
      <c r="Y92" s="117"/>
      <c r="Z92" s="118"/>
      <c r="AA92" s="118"/>
      <c r="AB92" s="118"/>
      <c r="AC92" s="138"/>
      <c r="AD92" s="98">
        <v>0</v>
      </c>
      <c r="AE92" s="98">
        <v>0</v>
      </c>
      <c r="AF92" s="98">
        <v>0</v>
      </c>
      <c r="AG92" s="98">
        <v>0</v>
      </c>
      <c r="AH92" s="98">
        <v>0</v>
      </c>
      <c r="AI92" s="98">
        <v>3240</v>
      </c>
      <c r="AJ92" s="99">
        <v>2151</v>
      </c>
      <c r="AK92" s="99">
        <v>2187</v>
      </c>
      <c r="AL92" s="169"/>
      <c r="AM92" s="116">
        <f t="shared" si="63"/>
        <v>7578</v>
      </c>
    </row>
    <row r="93" spans="1:39" ht="14" x14ac:dyDescent="0.3">
      <c r="A93" s="88" t="s">
        <v>208</v>
      </c>
      <c r="B93" s="88" t="s">
        <v>200</v>
      </c>
      <c r="G93" s="117"/>
      <c r="H93" s="118"/>
      <c r="I93" s="119"/>
      <c r="J93" s="119"/>
      <c r="K93" s="120"/>
      <c r="L93" s="93">
        <v>0</v>
      </c>
      <c r="M93" s="93">
        <v>0</v>
      </c>
      <c r="N93" s="93">
        <v>0</v>
      </c>
      <c r="O93" s="93">
        <v>0</v>
      </c>
      <c r="P93" s="93">
        <v>0</v>
      </c>
      <c r="Q93" s="93">
        <v>0</v>
      </c>
      <c r="R93" s="94">
        <v>0</v>
      </c>
      <c r="S93" s="94">
        <v>0</v>
      </c>
      <c r="T93" s="168"/>
      <c r="U93" s="111">
        <f t="shared" si="64"/>
        <v>0</v>
      </c>
      <c r="Y93" s="117"/>
      <c r="Z93" s="118"/>
      <c r="AA93" s="118"/>
      <c r="AB93" s="118"/>
      <c r="AC93" s="138"/>
      <c r="AD93" s="98">
        <v>0</v>
      </c>
      <c r="AE93" s="98">
        <v>0</v>
      </c>
      <c r="AF93" s="98">
        <v>0</v>
      </c>
      <c r="AG93" s="98">
        <v>0</v>
      </c>
      <c r="AH93" s="98">
        <v>0</v>
      </c>
      <c r="AI93" s="98">
        <v>409</v>
      </c>
      <c r="AJ93" s="99">
        <v>218</v>
      </c>
      <c r="AK93" s="99">
        <v>0</v>
      </c>
      <c r="AL93" s="169"/>
      <c r="AM93" s="116">
        <f t="shared" si="63"/>
        <v>627</v>
      </c>
    </row>
    <row r="94" spans="1:39" ht="14" x14ac:dyDescent="0.3">
      <c r="A94" s="88" t="s">
        <v>209</v>
      </c>
      <c r="B94" s="88" t="s">
        <v>200</v>
      </c>
      <c r="G94" s="117"/>
      <c r="H94" s="118"/>
      <c r="I94" s="119"/>
      <c r="J94" s="119"/>
      <c r="K94" s="120"/>
      <c r="L94" s="93">
        <v>0</v>
      </c>
      <c r="M94" s="93">
        <v>0</v>
      </c>
      <c r="N94" s="93">
        <v>0</v>
      </c>
      <c r="O94" s="93">
        <v>0</v>
      </c>
      <c r="P94" s="93">
        <v>0</v>
      </c>
      <c r="Q94" s="93">
        <v>0</v>
      </c>
      <c r="R94" s="94">
        <v>0</v>
      </c>
      <c r="S94" s="94">
        <v>0</v>
      </c>
      <c r="T94" s="168"/>
      <c r="U94" s="111">
        <f t="shared" si="64"/>
        <v>0</v>
      </c>
      <c r="Y94" s="117"/>
      <c r="Z94" s="118"/>
      <c r="AA94" s="118"/>
      <c r="AB94" s="118"/>
      <c r="AC94" s="138"/>
      <c r="AD94" s="98">
        <v>0</v>
      </c>
      <c r="AE94" s="98">
        <v>0</v>
      </c>
      <c r="AF94" s="98">
        <v>0</v>
      </c>
      <c r="AG94" s="98">
        <v>0</v>
      </c>
      <c r="AH94" s="98">
        <v>0</v>
      </c>
      <c r="AI94" s="98">
        <v>890</v>
      </c>
      <c r="AJ94" s="99">
        <v>914</v>
      </c>
      <c r="AK94" s="99">
        <v>1087</v>
      </c>
      <c r="AL94" s="169"/>
      <c r="AM94" s="116">
        <f t="shared" si="63"/>
        <v>2891</v>
      </c>
    </row>
    <row r="95" spans="1:39" ht="14" x14ac:dyDescent="0.3">
      <c r="A95" s="88" t="s">
        <v>210</v>
      </c>
      <c r="B95" s="88" t="s">
        <v>200</v>
      </c>
      <c r="G95" s="117"/>
      <c r="H95" s="118"/>
      <c r="I95" s="119"/>
      <c r="J95" s="119"/>
      <c r="K95" s="120"/>
      <c r="L95" s="93">
        <v>0.222</v>
      </c>
      <c r="M95" s="93">
        <v>0.34699999999999998</v>
      </c>
      <c r="N95" s="93">
        <v>0.435</v>
      </c>
      <c r="O95" s="93">
        <v>0.36599999999999999</v>
      </c>
      <c r="P95" s="93">
        <v>0.35099999999999998</v>
      </c>
      <c r="Q95" s="93">
        <v>0.114</v>
      </c>
      <c r="R95" s="94">
        <v>0.16154732366884997</v>
      </c>
      <c r="S95" s="94">
        <v>0.21561614974724205</v>
      </c>
      <c r="T95" s="168"/>
      <c r="U95" s="111">
        <f t="shared" si="64"/>
        <v>2.2121634734160924</v>
      </c>
      <c r="Y95" s="117"/>
      <c r="Z95" s="118"/>
      <c r="AA95" s="118"/>
      <c r="AB95" s="118"/>
      <c r="AC95" s="138"/>
      <c r="AD95" s="98">
        <v>113</v>
      </c>
      <c r="AE95" s="98">
        <v>162</v>
      </c>
      <c r="AF95" s="98">
        <v>214</v>
      </c>
      <c r="AG95" s="98">
        <v>315</v>
      </c>
      <c r="AH95" s="98">
        <v>340</v>
      </c>
      <c r="AI95" s="98">
        <v>480</v>
      </c>
      <c r="AJ95" s="99">
        <v>678</v>
      </c>
      <c r="AK95" s="99">
        <v>919</v>
      </c>
      <c r="AL95" s="169"/>
      <c r="AM95" s="116">
        <f t="shared" si="63"/>
        <v>3221</v>
      </c>
    </row>
    <row r="96" spans="1:39" ht="14" x14ac:dyDescent="0.3">
      <c r="A96" s="88" t="s">
        <v>211</v>
      </c>
      <c r="B96" s="88" t="s">
        <v>200</v>
      </c>
      <c r="G96" s="117"/>
      <c r="H96" s="118"/>
      <c r="I96" s="119"/>
      <c r="J96" s="119"/>
      <c r="K96" s="120"/>
      <c r="L96" s="93">
        <v>0</v>
      </c>
      <c r="M96" s="93">
        <v>0</v>
      </c>
      <c r="N96" s="93">
        <v>0</v>
      </c>
      <c r="O96" s="93">
        <v>0</v>
      </c>
      <c r="P96" s="93">
        <v>0</v>
      </c>
      <c r="Q96" s="93">
        <v>0</v>
      </c>
      <c r="R96" s="94">
        <v>0</v>
      </c>
      <c r="S96" s="94">
        <v>0</v>
      </c>
      <c r="T96" s="168"/>
      <c r="U96" s="111">
        <f t="shared" si="64"/>
        <v>0</v>
      </c>
      <c r="Y96" s="117"/>
      <c r="Z96" s="118"/>
      <c r="AA96" s="118"/>
      <c r="AB96" s="118"/>
      <c r="AC96" s="138"/>
      <c r="AD96" s="98">
        <v>0</v>
      </c>
      <c r="AE96" s="98">
        <v>0</v>
      </c>
      <c r="AF96" s="98">
        <v>0</v>
      </c>
      <c r="AG96" s="98">
        <v>0</v>
      </c>
      <c r="AH96" s="98">
        <v>0</v>
      </c>
      <c r="AI96" s="98">
        <v>1420</v>
      </c>
      <c r="AJ96" s="99">
        <v>621</v>
      </c>
      <c r="AK96" s="99">
        <v>1306</v>
      </c>
      <c r="AL96" s="169"/>
      <c r="AM96" s="116">
        <f t="shared" si="63"/>
        <v>3347</v>
      </c>
    </row>
    <row r="97" spans="1:39" ht="14" x14ac:dyDescent="0.3">
      <c r="A97" s="88" t="s">
        <v>212</v>
      </c>
      <c r="B97" s="88" t="s">
        <v>200</v>
      </c>
      <c r="G97" s="117"/>
      <c r="H97" s="118"/>
      <c r="I97" s="119"/>
      <c r="J97" s="119"/>
      <c r="K97" s="120"/>
      <c r="L97" s="93">
        <v>0</v>
      </c>
      <c r="M97" s="93">
        <v>0</v>
      </c>
      <c r="N97" s="93">
        <v>0</v>
      </c>
      <c r="O97" s="93">
        <v>0</v>
      </c>
      <c r="P97" s="93">
        <v>0</v>
      </c>
      <c r="Q97" s="93">
        <v>0</v>
      </c>
      <c r="R97" s="94">
        <v>0</v>
      </c>
      <c r="S97" s="94">
        <v>0</v>
      </c>
      <c r="T97" s="168"/>
      <c r="U97" s="111">
        <f t="shared" si="64"/>
        <v>0</v>
      </c>
      <c r="Y97" s="117"/>
      <c r="Z97" s="118"/>
      <c r="AA97" s="118"/>
      <c r="AB97" s="118"/>
      <c r="AC97" s="138"/>
      <c r="AD97" s="98">
        <v>0</v>
      </c>
      <c r="AE97" s="98">
        <v>0</v>
      </c>
      <c r="AF97" s="98">
        <v>0</v>
      </c>
      <c r="AG97" s="98">
        <v>0</v>
      </c>
      <c r="AH97" s="98">
        <v>0</v>
      </c>
      <c r="AI97" s="98">
        <v>337</v>
      </c>
      <c r="AJ97" s="99">
        <v>226</v>
      </c>
      <c r="AK97" s="99">
        <v>303</v>
      </c>
      <c r="AL97" s="169"/>
      <c r="AM97" s="116">
        <f t="shared" si="63"/>
        <v>866</v>
      </c>
    </row>
    <row r="98" spans="1:39" ht="14" x14ac:dyDescent="0.3">
      <c r="A98" s="88" t="s">
        <v>213</v>
      </c>
      <c r="B98" s="88" t="s">
        <v>200</v>
      </c>
      <c r="G98" s="117"/>
      <c r="H98" s="118"/>
      <c r="I98" s="119"/>
      <c r="J98" s="119"/>
      <c r="K98" s="120"/>
      <c r="L98" s="93">
        <v>0</v>
      </c>
      <c r="M98" s="93">
        <v>0</v>
      </c>
      <c r="N98" s="93">
        <v>0</v>
      </c>
      <c r="O98" s="93">
        <v>0</v>
      </c>
      <c r="P98" s="93">
        <v>0</v>
      </c>
      <c r="Q98" s="93">
        <v>0</v>
      </c>
      <c r="R98" s="94">
        <v>0</v>
      </c>
      <c r="S98" s="94">
        <v>0</v>
      </c>
      <c r="T98" s="168"/>
      <c r="U98" s="111">
        <f t="shared" si="64"/>
        <v>0</v>
      </c>
      <c r="Y98" s="117"/>
      <c r="Z98" s="118"/>
      <c r="AA98" s="118"/>
      <c r="AB98" s="118"/>
      <c r="AC98" s="138"/>
      <c r="AD98" s="98">
        <v>0</v>
      </c>
      <c r="AE98" s="98">
        <v>0</v>
      </c>
      <c r="AF98" s="98">
        <v>0</v>
      </c>
      <c r="AG98" s="98">
        <v>0</v>
      </c>
      <c r="AH98" s="98">
        <v>0</v>
      </c>
      <c r="AI98" s="98">
        <v>650</v>
      </c>
      <c r="AJ98" s="99">
        <v>394</v>
      </c>
      <c r="AK98" s="99">
        <v>570</v>
      </c>
      <c r="AL98" s="169"/>
      <c r="AM98" s="116">
        <f t="shared" si="63"/>
        <v>1614</v>
      </c>
    </row>
    <row r="99" spans="1:39" ht="14" x14ac:dyDescent="0.3">
      <c r="A99" s="88" t="s">
        <v>214</v>
      </c>
      <c r="B99" s="88" t="s">
        <v>200</v>
      </c>
      <c r="G99" s="117"/>
      <c r="H99" s="118"/>
      <c r="I99" s="119"/>
      <c r="J99" s="119"/>
      <c r="K99" s="120"/>
      <c r="L99" s="93">
        <v>0</v>
      </c>
      <c r="M99" s="93">
        <v>0</v>
      </c>
      <c r="N99" s="93">
        <v>0</v>
      </c>
      <c r="O99" s="93">
        <v>0</v>
      </c>
      <c r="P99" s="93">
        <v>0</v>
      </c>
      <c r="Q99" s="93">
        <v>0</v>
      </c>
      <c r="R99" s="94">
        <v>0</v>
      </c>
      <c r="S99" s="94">
        <v>0</v>
      </c>
      <c r="T99" s="168"/>
      <c r="U99" s="111">
        <f t="shared" si="64"/>
        <v>0</v>
      </c>
      <c r="Y99" s="117"/>
      <c r="Z99" s="118"/>
      <c r="AA99" s="118"/>
      <c r="AB99" s="118"/>
      <c r="AC99" s="138"/>
      <c r="AD99" s="98">
        <v>0</v>
      </c>
      <c r="AE99" s="98">
        <v>0</v>
      </c>
      <c r="AF99" s="98">
        <v>0</v>
      </c>
      <c r="AG99" s="98">
        <v>0</v>
      </c>
      <c r="AH99" s="98">
        <v>0</v>
      </c>
      <c r="AI99" s="98">
        <v>1674</v>
      </c>
      <c r="AJ99" s="99">
        <v>358</v>
      </c>
      <c r="AK99" s="99">
        <v>580</v>
      </c>
      <c r="AL99" s="169"/>
      <c r="AM99" s="116">
        <f t="shared" si="63"/>
        <v>2612</v>
      </c>
    </row>
    <row r="100" spans="1:39" ht="14" x14ac:dyDescent="0.3">
      <c r="A100" s="88" t="s">
        <v>215</v>
      </c>
      <c r="B100" s="88" t="s">
        <v>200</v>
      </c>
      <c r="G100" s="117"/>
      <c r="H100" s="118"/>
      <c r="I100" s="119"/>
      <c r="J100" s="119"/>
      <c r="K100" s="120"/>
      <c r="L100" s="93">
        <v>9.8000000000000004E-2</v>
      </c>
      <c r="M100" s="93">
        <v>0.14499999999999999</v>
      </c>
      <c r="N100" s="93">
        <v>0.1</v>
      </c>
      <c r="O100" s="93">
        <v>0.13600000000000001</v>
      </c>
      <c r="P100" s="93">
        <v>0.14899999999999999</v>
      </c>
      <c r="Q100" s="93">
        <v>0.94399999999999995</v>
      </c>
      <c r="R100" s="94">
        <v>1.0852199884831397</v>
      </c>
      <c r="S100" s="94">
        <v>1.2270507775197184</v>
      </c>
      <c r="T100" s="168"/>
      <c r="U100" s="111">
        <f t="shared" si="64"/>
        <v>3.8842707660028584</v>
      </c>
      <c r="Y100" s="117"/>
      <c r="Z100" s="118"/>
      <c r="AA100" s="118"/>
      <c r="AB100" s="118"/>
      <c r="AC100" s="138"/>
      <c r="AD100" s="98">
        <v>4124</v>
      </c>
      <c r="AE100" s="98">
        <v>5915</v>
      </c>
      <c r="AF100" s="98">
        <v>7827</v>
      </c>
      <c r="AG100" s="98">
        <v>11492</v>
      </c>
      <c r="AH100" s="98">
        <v>12421</v>
      </c>
      <c r="AI100" s="98">
        <v>10981</v>
      </c>
      <c r="AJ100" s="99">
        <v>12624</v>
      </c>
      <c r="AK100" s="99">
        <v>13160</v>
      </c>
      <c r="AL100" s="169"/>
      <c r="AM100" s="116">
        <f t="shared" si="63"/>
        <v>78544</v>
      </c>
    </row>
    <row r="101" spans="1:39" ht="14" x14ac:dyDescent="0.3">
      <c r="A101" s="88" t="s">
        <v>216</v>
      </c>
      <c r="B101" s="88" t="s">
        <v>200</v>
      </c>
      <c r="G101" s="117"/>
      <c r="H101" s="118"/>
      <c r="I101" s="119"/>
      <c r="J101" s="119"/>
      <c r="K101" s="120"/>
      <c r="L101" s="93">
        <v>0</v>
      </c>
      <c r="M101" s="93">
        <v>0</v>
      </c>
      <c r="N101" s="93">
        <v>0</v>
      </c>
      <c r="O101" s="93">
        <v>0</v>
      </c>
      <c r="P101" s="93">
        <v>0</v>
      </c>
      <c r="Q101" s="93">
        <v>0</v>
      </c>
      <c r="R101" s="94">
        <v>0</v>
      </c>
      <c r="S101" s="94">
        <v>0</v>
      </c>
      <c r="T101" s="168"/>
      <c r="U101" s="111">
        <f t="shared" si="64"/>
        <v>0</v>
      </c>
      <c r="Y101" s="117"/>
      <c r="Z101" s="118"/>
      <c r="AA101" s="118"/>
      <c r="AB101" s="118"/>
      <c r="AC101" s="138"/>
      <c r="AD101" s="98">
        <v>0</v>
      </c>
      <c r="AE101" s="98">
        <v>0</v>
      </c>
      <c r="AF101" s="98">
        <v>0</v>
      </c>
      <c r="AG101" s="98">
        <v>0</v>
      </c>
      <c r="AH101" s="98">
        <v>0</v>
      </c>
      <c r="AI101" s="98">
        <v>111</v>
      </c>
      <c r="AJ101" s="99">
        <v>395</v>
      </c>
      <c r="AK101" s="99">
        <v>494</v>
      </c>
      <c r="AL101" s="169"/>
      <c r="AM101" s="116">
        <f t="shared" si="63"/>
        <v>1000</v>
      </c>
    </row>
    <row r="102" spans="1:39" ht="14" x14ac:dyDescent="0.3">
      <c r="A102" s="88" t="s">
        <v>217</v>
      </c>
      <c r="B102" s="88" t="s">
        <v>200</v>
      </c>
      <c r="G102" s="117"/>
      <c r="H102" s="118"/>
      <c r="I102" s="119"/>
      <c r="J102" s="119"/>
      <c r="K102" s="120"/>
      <c r="L102" s="93">
        <v>0</v>
      </c>
      <c r="M102" s="93">
        <v>0</v>
      </c>
      <c r="N102" s="93">
        <v>0</v>
      </c>
      <c r="O102" s="93">
        <v>0</v>
      </c>
      <c r="P102" s="93">
        <v>0</v>
      </c>
      <c r="Q102" s="93">
        <v>0</v>
      </c>
      <c r="R102" s="94">
        <v>0</v>
      </c>
      <c r="S102" s="94">
        <v>0</v>
      </c>
      <c r="T102" s="168"/>
      <c r="U102" s="111">
        <f t="shared" si="64"/>
        <v>0</v>
      </c>
      <c r="Y102" s="117"/>
      <c r="Z102" s="118"/>
      <c r="AA102" s="118"/>
      <c r="AB102" s="118"/>
      <c r="AC102" s="138"/>
      <c r="AD102" s="98">
        <v>0</v>
      </c>
      <c r="AE102" s="98">
        <v>0</v>
      </c>
      <c r="AF102" s="98">
        <v>0</v>
      </c>
      <c r="AG102" s="98">
        <v>0</v>
      </c>
      <c r="AH102" s="98">
        <v>0</v>
      </c>
      <c r="AI102" s="98">
        <v>43</v>
      </c>
      <c r="AJ102" s="99">
        <v>22</v>
      </c>
      <c r="AK102" s="99">
        <v>38</v>
      </c>
      <c r="AL102" s="169"/>
      <c r="AM102" s="116">
        <f t="shared" si="63"/>
        <v>103</v>
      </c>
    </row>
    <row r="103" spans="1:39" ht="14" x14ac:dyDescent="0.3">
      <c r="A103" s="88" t="s">
        <v>218</v>
      </c>
      <c r="B103" s="88" t="s">
        <v>200</v>
      </c>
      <c r="G103" s="117"/>
      <c r="H103" s="118"/>
      <c r="I103" s="119"/>
      <c r="J103" s="119"/>
      <c r="K103" s="120"/>
      <c r="L103" s="93">
        <v>0</v>
      </c>
      <c r="M103" s="93">
        <v>0</v>
      </c>
      <c r="N103" s="93">
        <v>0</v>
      </c>
      <c r="O103" s="93">
        <v>0</v>
      </c>
      <c r="P103" s="93">
        <v>0</v>
      </c>
      <c r="Q103" s="93">
        <v>0</v>
      </c>
      <c r="R103" s="94">
        <v>0</v>
      </c>
      <c r="S103" s="94">
        <v>0</v>
      </c>
      <c r="T103" s="168"/>
      <c r="U103" s="111">
        <f t="shared" si="64"/>
        <v>0</v>
      </c>
      <c r="Y103" s="117"/>
      <c r="Z103" s="118"/>
      <c r="AA103" s="118"/>
      <c r="AB103" s="118"/>
      <c r="AC103" s="138"/>
      <c r="AD103" s="98">
        <v>0</v>
      </c>
      <c r="AE103" s="98">
        <v>0</v>
      </c>
      <c r="AF103" s="98">
        <v>0</v>
      </c>
      <c r="AG103" s="98">
        <v>0</v>
      </c>
      <c r="AH103" s="98">
        <v>0</v>
      </c>
      <c r="AI103" s="98">
        <v>43</v>
      </c>
      <c r="AJ103" s="99">
        <v>0</v>
      </c>
      <c r="AK103" s="99">
        <v>0</v>
      </c>
      <c r="AL103" s="169"/>
      <c r="AM103" s="116">
        <f t="shared" si="63"/>
        <v>43</v>
      </c>
    </row>
    <row r="104" spans="1:39" ht="14" x14ac:dyDescent="0.3">
      <c r="A104" s="102" t="s">
        <v>219</v>
      </c>
      <c r="G104" s="117"/>
      <c r="H104" s="118"/>
      <c r="I104" s="119"/>
      <c r="J104" s="119"/>
      <c r="K104" s="120"/>
      <c r="L104" s="105">
        <f t="shared" ref="L104:S104" si="65">SUM(L85:L103)</f>
        <v>0.60699999999999998</v>
      </c>
      <c r="M104" s="136">
        <f t="shared" si="65"/>
        <v>0.90399999999999991</v>
      </c>
      <c r="N104" s="136">
        <f t="shared" si="65"/>
        <v>0.94499999999999995</v>
      </c>
      <c r="O104" s="136">
        <f t="shared" si="65"/>
        <v>0.71299999999999997</v>
      </c>
      <c r="P104" s="136">
        <f t="shared" si="65"/>
        <v>0.99399999999999999</v>
      </c>
      <c r="Q104" s="136">
        <f t="shared" si="65"/>
        <v>1.5649999999999999</v>
      </c>
      <c r="R104" s="136">
        <f t="shared" si="65"/>
        <v>1.4706402162917458</v>
      </c>
      <c r="S104" s="136">
        <f t="shared" si="65"/>
        <v>1.6919908171237268</v>
      </c>
      <c r="T104" s="170"/>
      <c r="U104" s="111">
        <f t="shared" si="64"/>
        <v>8.8906310334154721</v>
      </c>
      <c r="Y104" s="117"/>
      <c r="Z104" s="118"/>
      <c r="AA104" s="118"/>
      <c r="AB104" s="118"/>
      <c r="AC104" s="138"/>
      <c r="AD104" s="132">
        <f t="shared" ref="AD104:AK104" si="66">SUM(AD85:AD103)</f>
        <v>4606</v>
      </c>
      <c r="AE104" s="106">
        <f t="shared" si="66"/>
        <v>6616</v>
      </c>
      <c r="AF104" s="106">
        <f t="shared" si="66"/>
        <v>8533</v>
      </c>
      <c r="AG104" s="106">
        <f t="shared" si="66"/>
        <v>12065</v>
      </c>
      <c r="AH104" s="106">
        <f t="shared" si="66"/>
        <v>13372</v>
      </c>
      <c r="AI104" s="106">
        <f t="shared" si="66"/>
        <v>37557</v>
      </c>
      <c r="AJ104" s="106">
        <f t="shared" si="66"/>
        <v>33938</v>
      </c>
      <c r="AK104" s="106">
        <f t="shared" si="66"/>
        <v>36882</v>
      </c>
      <c r="AL104" s="162"/>
      <c r="AM104" s="116">
        <f t="shared" si="63"/>
        <v>153569</v>
      </c>
    </row>
    <row r="105" spans="1:39" ht="14" x14ac:dyDescent="0.3">
      <c r="A105" s="175"/>
      <c r="G105" s="125"/>
      <c r="H105" s="126"/>
      <c r="I105" s="127"/>
      <c r="J105" s="127"/>
      <c r="K105" s="128"/>
      <c r="L105" s="171" t="str">
        <f t="shared" ref="L105:S105" si="67">IF(ABS(L19-L104)&lt;DecimalPlaces,"OK","ERROR")</f>
        <v>OK</v>
      </c>
      <c r="M105" s="176" t="str">
        <f t="shared" si="67"/>
        <v>OK</v>
      </c>
      <c r="N105" s="176" t="str">
        <f t="shared" si="67"/>
        <v>OK</v>
      </c>
      <c r="O105" s="176" t="str">
        <f t="shared" si="67"/>
        <v>OK</v>
      </c>
      <c r="P105" s="176" t="str">
        <f t="shared" si="67"/>
        <v>OK</v>
      </c>
      <c r="Q105" s="176" t="str">
        <f t="shared" si="67"/>
        <v>OK</v>
      </c>
      <c r="R105" s="176" t="s">
        <v>220</v>
      </c>
      <c r="S105" s="176" t="str">
        <f t="shared" si="67"/>
        <v>OK</v>
      </c>
      <c r="T105" s="154"/>
      <c r="U105" s="154"/>
      <c r="Y105" s="125"/>
      <c r="Z105" s="126"/>
      <c r="AA105" s="126"/>
      <c r="AB105" s="126"/>
      <c r="AC105" s="156"/>
      <c r="AD105" s="180" t="str">
        <f t="shared" ref="AD105:AK105" si="68">IF(ABS(AD19-AD104)&lt;DecimalPlaces,"OK","ERROR")</f>
        <v>OK</v>
      </c>
      <c r="AE105" s="181" t="str">
        <f t="shared" si="68"/>
        <v>OK</v>
      </c>
      <c r="AF105" s="181" t="str">
        <f t="shared" si="68"/>
        <v>OK</v>
      </c>
      <c r="AG105" s="181" t="str">
        <f t="shared" si="68"/>
        <v>OK</v>
      </c>
      <c r="AH105" s="181" t="str">
        <f t="shared" si="68"/>
        <v>OK</v>
      </c>
      <c r="AI105" s="181" t="str">
        <f t="shared" si="68"/>
        <v>OK</v>
      </c>
      <c r="AJ105" s="181" t="str">
        <f t="shared" si="68"/>
        <v>OK</v>
      </c>
      <c r="AK105" s="181" t="str">
        <f t="shared" si="68"/>
        <v>OK</v>
      </c>
    </row>
    <row r="106" spans="1:39" ht="14" x14ac:dyDescent="0.3">
      <c r="A106" s="175"/>
      <c r="G106" s="79"/>
      <c r="H106" s="79"/>
      <c r="I106" s="182"/>
      <c r="J106" s="182"/>
      <c r="K106" s="182"/>
      <c r="L106" s="182"/>
      <c r="M106" s="182"/>
      <c r="N106" s="182"/>
      <c r="O106" s="182"/>
      <c r="P106" s="182"/>
      <c r="Q106" s="182"/>
      <c r="R106" s="182"/>
      <c r="S106" s="182"/>
      <c r="T106" s="154"/>
      <c r="U106" s="154"/>
      <c r="Y106" s="183"/>
      <c r="Z106" s="183"/>
      <c r="AA106" s="183"/>
      <c r="AB106" s="183"/>
      <c r="AC106" s="183"/>
      <c r="AD106" s="183"/>
      <c r="AE106" s="183"/>
      <c r="AF106" s="183"/>
      <c r="AG106" s="183"/>
      <c r="AH106" s="183"/>
      <c r="AI106" s="183"/>
      <c r="AJ106" s="183"/>
      <c r="AK106" s="183"/>
    </row>
    <row r="107" spans="1:39" ht="14" x14ac:dyDescent="0.3">
      <c r="A107" s="88" t="s">
        <v>160</v>
      </c>
      <c r="B107" s="89" t="s">
        <v>153</v>
      </c>
      <c r="G107" s="107"/>
      <c r="H107" s="108"/>
      <c r="I107" s="109"/>
      <c r="J107" s="109"/>
      <c r="K107" s="110"/>
      <c r="L107" s="93">
        <v>0.13700000000000001</v>
      </c>
      <c r="M107" s="93">
        <v>0.22500000000000001</v>
      </c>
      <c r="N107" s="93">
        <v>0.25800000000000001</v>
      </c>
      <c r="O107" s="93">
        <v>0.21099999999999999</v>
      </c>
      <c r="P107" s="93">
        <v>0.27400000000000002</v>
      </c>
      <c r="Q107" s="93">
        <v>0.49299999999999999</v>
      </c>
      <c r="R107" s="94">
        <v>0.43494289410825404</v>
      </c>
      <c r="S107" s="94">
        <v>0.50040749236412263</v>
      </c>
      <c r="T107" s="166"/>
      <c r="U107" s="111">
        <f t="shared" ref="U107:U108" si="69">SUM(L107:S107)</f>
        <v>2.5333503864723763</v>
      </c>
      <c r="Y107" s="107"/>
      <c r="Z107" s="108"/>
      <c r="AA107" s="108"/>
      <c r="AB107" s="108"/>
      <c r="AC107" s="160"/>
      <c r="AD107" s="98">
        <v>1042</v>
      </c>
      <c r="AE107" s="98">
        <v>1648</v>
      </c>
      <c r="AF107" s="98">
        <v>2327</v>
      </c>
      <c r="AG107" s="98">
        <v>3564</v>
      </c>
      <c r="AH107" s="98">
        <v>3684</v>
      </c>
      <c r="AI107" s="98">
        <v>11831</v>
      </c>
      <c r="AJ107" s="99">
        <v>10038</v>
      </c>
      <c r="AK107" s="99">
        <v>10908</v>
      </c>
      <c r="AL107" s="116">
        <f t="shared" ref="AL107" si="70">SUM(Y107:AC107)</f>
        <v>0</v>
      </c>
      <c r="AM107" s="116">
        <f t="shared" ref="AM107:AM108" si="71">SUM(AD107:AK107)</f>
        <v>45042</v>
      </c>
    </row>
    <row r="108" spans="1:39" ht="14" x14ac:dyDescent="0.3">
      <c r="A108" s="102" t="s">
        <v>161</v>
      </c>
      <c r="G108" s="125"/>
      <c r="H108" s="126"/>
      <c r="I108" s="127"/>
      <c r="J108" s="127"/>
      <c r="K108" s="128"/>
      <c r="L108" s="105">
        <f t="shared" ref="L108:S108" si="72">SUM(L107,L104)</f>
        <v>0.74399999999999999</v>
      </c>
      <c r="M108" s="136">
        <f t="shared" si="72"/>
        <v>1.129</v>
      </c>
      <c r="N108" s="136">
        <f t="shared" si="72"/>
        <v>1.2029999999999998</v>
      </c>
      <c r="O108" s="136">
        <f t="shared" si="72"/>
        <v>0.92399999999999993</v>
      </c>
      <c r="P108" s="136">
        <f t="shared" si="72"/>
        <v>1.268</v>
      </c>
      <c r="Q108" s="136">
        <f t="shared" si="72"/>
        <v>2.0579999999999998</v>
      </c>
      <c r="R108" s="136">
        <f t="shared" si="72"/>
        <v>1.9055831103999998</v>
      </c>
      <c r="S108" s="136">
        <f t="shared" si="72"/>
        <v>2.1923983094878494</v>
      </c>
      <c r="T108" s="170"/>
      <c r="U108" s="111">
        <f t="shared" si="69"/>
        <v>11.423981419887848</v>
      </c>
      <c r="Y108" s="125"/>
      <c r="Z108" s="126"/>
      <c r="AA108" s="126"/>
      <c r="AB108" s="126"/>
      <c r="AC108" s="156"/>
      <c r="AD108" s="132">
        <f t="shared" ref="AD108:AK108" si="73">SUM(AD107,AD104)</f>
        <v>5648</v>
      </c>
      <c r="AE108" s="106">
        <f t="shared" si="73"/>
        <v>8264</v>
      </c>
      <c r="AF108" s="106">
        <f t="shared" si="73"/>
        <v>10860</v>
      </c>
      <c r="AG108" s="106">
        <f t="shared" si="73"/>
        <v>15629</v>
      </c>
      <c r="AH108" s="106">
        <f t="shared" si="73"/>
        <v>17056</v>
      </c>
      <c r="AI108" s="106">
        <f t="shared" si="73"/>
        <v>49388</v>
      </c>
      <c r="AJ108" s="106">
        <f t="shared" si="73"/>
        <v>43976</v>
      </c>
      <c r="AK108" s="106">
        <f t="shared" si="73"/>
        <v>47790</v>
      </c>
      <c r="AL108" s="116">
        <f t="shared" ref="AL108" si="74">SUM(Y108:AC108)</f>
        <v>0</v>
      </c>
      <c r="AM108" s="116">
        <f t="shared" si="71"/>
        <v>198611</v>
      </c>
    </row>
    <row r="109" spans="1:39" x14ac:dyDescent="0.25">
      <c r="Y109" s="183"/>
      <c r="Z109" s="183"/>
      <c r="AA109" s="183"/>
      <c r="AB109" s="183"/>
      <c r="AC109" s="183"/>
      <c r="AD109" s="183"/>
      <c r="AE109" s="183"/>
      <c r="AF109" s="183"/>
      <c r="AG109" s="183"/>
      <c r="AH109" s="183"/>
      <c r="AI109" s="183"/>
      <c r="AJ109" s="183"/>
      <c r="AK109" s="183"/>
    </row>
    <row r="110" spans="1:39" ht="14" x14ac:dyDescent="0.3">
      <c r="G110" s="184"/>
      <c r="H110" s="185"/>
      <c r="I110" s="185"/>
      <c r="J110" s="185"/>
      <c r="K110" s="186"/>
      <c r="L110" s="181" t="str">
        <f t="shared" ref="L110:S110" si="75">IF(ABS(L108-L20)&lt;DecimalPlaces,"OK","ERROR")</f>
        <v>OK</v>
      </c>
      <c r="M110" s="181" t="str">
        <f t="shared" si="75"/>
        <v>OK</v>
      </c>
      <c r="N110" s="181" t="str">
        <f t="shared" si="75"/>
        <v>OK</v>
      </c>
      <c r="O110" s="181" t="str">
        <f t="shared" si="75"/>
        <v>OK</v>
      </c>
      <c r="P110" s="181" t="str">
        <f t="shared" si="75"/>
        <v>OK</v>
      </c>
      <c r="Q110" s="181" t="str">
        <f t="shared" si="75"/>
        <v>OK</v>
      </c>
      <c r="R110" s="181" t="str">
        <f t="shared" si="75"/>
        <v>OK</v>
      </c>
      <c r="S110" s="181" t="str">
        <f t="shared" si="75"/>
        <v>OK</v>
      </c>
      <c r="Y110" s="184"/>
      <c r="Z110" s="185"/>
      <c r="AA110" s="185"/>
      <c r="AB110" s="185"/>
      <c r="AC110" s="186"/>
      <c r="AD110" s="181" t="str">
        <f t="shared" ref="AD110:AK110" si="76">IF(ABS(AD108-AD20)&lt;DecimalPlaces,"OK","ERROR")</f>
        <v>OK</v>
      </c>
      <c r="AE110" s="181" t="str">
        <f t="shared" si="76"/>
        <v>OK</v>
      </c>
      <c r="AF110" s="181" t="str">
        <f t="shared" si="76"/>
        <v>OK</v>
      </c>
      <c r="AG110" s="181" t="str">
        <f t="shared" si="76"/>
        <v>OK</v>
      </c>
      <c r="AH110" s="181" t="str">
        <f t="shared" si="76"/>
        <v>OK</v>
      </c>
      <c r="AI110" s="181" t="str">
        <f t="shared" si="76"/>
        <v>OK</v>
      </c>
      <c r="AJ110" s="181" t="str">
        <f t="shared" si="76"/>
        <v>OK</v>
      </c>
      <c r="AK110" s="181" t="str">
        <f t="shared" si="76"/>
        <v>OK</v>
      </c>
    </row>
    <row r="113" spans="1:1" ht="15" x14ac:dyDescent="0.3">
      <c r="A113" s="187"/>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41"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05826-65C7-4AF2-91DB-6A4D846C51A3}">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70" bestFit="1" customWidth="1"/>
    <col min="2" max="2" width="66.453125" style="70" customWidth="1"/>
    <col min="3" max="5" width="2.453125" style="70" customWidth="1"/>
    <col min="6" max="7" width="8.453125" style="70" customWidth="1"/>
    <col min="8" max="8" width="10.453125" style="70" customWidth="1"/>
    <col min="9" max="20" width="8.453125" style="70" customWidth="1"/>
    <col min="21" max="21" width="9.453125" style="70" bestFit="1" customWidth="1"/>
    <col min="22" max="22" width="2.453125" style="70" customWidth="1"/>
    <col min="23" max="23" width="3.453125" style="70" customWidth="1"/>
    <col min="24" max="38" width="8.453125" style="70" customWidth="1"/>
    <col min="39" max="39" width="9.453125" style="70" bestFit="1" customWidth="1"/>
    <col min="40" max="40" width="8.453125" style="70" customWidth="1"/>
    <col min="41" max="41" width="5.453125" style="70" customWidth="1"/>
    <col min="42" max="16384" width="9.453125" style="70"/>
  </cols>
  <sheetData>
    <row r="1" spans="1:78" s="59" customFormat="1" x14ac:dyDescent="0.3">
      <c r="A1" s="58" t="str">
        <f ca="1">MID(CELL("filename",A1),FIND("]",CELL("filename",A1))+1,256)</f>
        <v>M9d - EMID</v>
      </c>
      <c r="AC1" s="60"/>
      <c r="BL1" s="61"/>
      <c r="BM1" s="61"/>
      <c r="BN1" s="61"/>
      <c r="BO1" s="61"/>
      <c r="BP1" s="61"/>
      <c r="BQ1" s="61"/>
      <c r="BR1" s="61"/>
      <c r="BS1" s="61"/>
      <c r="BT1" s="61"/>
      <c r="BU1" s="61"/>
      <c r="BV1" s="61"/>
      <c r="BW1" s="61"/>
      <c r="BX1" s="61"/>
      <c r="BY1" s="61"/>
      <c r="BZ1" s="61"/>
    </row>
    <row r="2" spans="1:78" s="59" customFormat="1" x14ac:dyDescent="0.3">
      <c r="A2" s="62" t="s">
        <v>29</v>
      </c>
      <c r="L2" s="63"/>
      <c r="AC2" s="60"/>
      <c r="AD2" s="63"/>
      <c r="AU2" s="63"/>
      <c r="BL2" s="61"/>
      <c r="BM2" s="61"/>
      <c r="BN2" s="61"/>
      <c r="BO2" s="61"/>
      <c r="BP2" s="61"/>
      <c r="BQ2" s="61"/>
      <c r="BR2" s="61"/>
      <c r="BS2" s="61"/>
      <c r="BT2" s="61"/>
      <c r="BU2" s="61"/>
      <c r="BV2" s="61"/>
      <c r="BW2" s="61"/>
      <c r="BX2" s="61"/>
      <c r="BY2" s="61"/>
      <c r="BZ2" s="61"/>
    </row>
    <row r="3" spans="1:78" s="59" customFormat="1" x14ac:dyDescent="0.3">
      <c r="A3" s="62">
        <v>2023</v>
      </c>
      <c r="L3" s="63"/>
      <c r="M3" s="63"/>
      <c r="N3" s="63"/>
      <c r="O3" s="64"/>
      <c r="P3" s="64"/>
      <c r="Q3" s="64"/>
    </row>
    <row r="4" spans="1:78" s="67" customFormat="1" ht="15" x14ac:dyDescent="0.3">
      <c r="A4" s="65"/>
      <c r="B4" s="66"/>
      <c r="C4" s="66"/>
      <c r="D4" s="66"/>
      <c r="E4" s="66"/>
      <c r="F4" s="66"/>
    </row>
    <row r="5" spans="1:78" s="67" customFormat="1" ht="15" x14ac:dyDescent="0.3">
      <c r="A5" s="65"/>
      <c r="B5" s="66"/>
      <c r="C5" s="66"/>
      <c r="D5" s="66"/>
      <c r="E5" s="66"/>
      <c r="F5" s="66"/>
    </row>
    <row r="6" spans="1:78" ht="15" x14ac:dyDescent="0.3">
      <c r="A6" s="68"/>
      <c r="B6" s="69"/>
      <c r="G6" s="71" t="s">
        <v>147</v>
      </c>
      <c r="H6" s="72"/>
      <c r="I6" s="72"/>
      <c r="J6" s="72"/>
      <c r="K6" s="72"/>
      <c r="L6" s="72"/>
      <c r="M6" s="72"/>
      <c r="N6" s="72"/>
      <c r="O6" s="72"/>
      <c r="P6" s="72"/>
      <c r="Q6" s="72"/>
      <c r="R6" s="72"/>
      <c r="S6" s="72"/>
      <c r="T6" s="72"/>
      <c r="U6" s="73"/>
      <c r="Y6" s="71" t="s">
        <v>148</v>
      </c>
      <c r="Z6" s="72"/>
      <c r="AA6" s="72"/>
      <c r="AB6" s="72"/>
      <c r="AC6" s="72"/>
      <c r="AD6" s="72"/>
      <c r="AE6" s="72"/>
      <c r="AF6" s="72"/>
      <c r="AG6" s="72"/>
      <c r="AH6" s="72"/>
      <c r="AI6" s="72"/>
      <c r="AJ6" s="72"/>
      <c r="AK6" s="72"/>
      <c r="AL6" s="72"/>
      <c r="AM6" s="73"/>
      <c r="AO6" s="74"/>
    </row>
    <row r="7" spans="1:78" ht="28.5" customHeight="1" x14ac:dyDescent="0.25">
      <c r="A7" s="655"/>
      <c r="B7" s="655"/>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77"/>
    </row>
    <row r="8" spans="1:78" ht="14" x14ac:dyDescent="0.3">
      <c r="A8" s="78" t="s">
        <v>151</v>
      </c>
      <c r="B8" s="79"/>
      <c r="C8" s="80"/>
      <c r="G8" s="81"/>
      <c r="H8" s="82"/>
      <c r="I8" s="82" t="s">
        <v>149</v>
      </c>
      <c r="J8" s="82"/>
      <c r="K8" s="83"/>
      <c r="L8" s="656" t="s">
        <v>150</v>
      </c>
      <c r="M8" s="657"/>
      <c r="N8" s="657"/>
      <c r="O8" s="657"/>
      <c r="P8" s="657"/>
      <c r="Q8" s="657"/>
      <c r="R8" s="657"/>
      <c r="S8" s="658"/>
      <c r="T8" s="87" t="s">
        <v>152</v>
      </c>
      <c r="U8" s="87" t="s">
        <v>152</v>
      </c>
      <c r="W8" s="77"/>
      <c r="Y8" s="84"/>
      <c r="Z8" s="85"/>
      <c r="AA8" s="82" t="s">
        <v>149</v>
      </c>
      <c r="AB8" s="85"/>
      <c r="AC8" s="86"/>
      <c r="AD8" s="656" t="s">
        <v>150</v>
      </c>
      <c r="AE8" s="657"/>
      <c r="AF8" s="657"/>
      <c r="AG8" s="657"/>
      <c r="AH8" s="657"/>
      <c r="AI8" s="657"/>
      <c r="AJ8" s="657"/>
      <c r="AK8" s="658"/>
      <c r="AL8" s="87" t="s">
        <v>42</v>
      </c>
      <c r="AM8" s="87" t="s">
        <v>42</v>
      </c>
    </row>
    <row r="9" spans="1:78" ht="14" x14ac:dyDescent="0.3">
      <c r="A9" s="88" t="s">
        <v>115</v>
      </c>
      <c r="B9" s="89" t="s">
        <v>153</v>
      </c>
      <c r="C9" s="90"/>
      <c r="D9" s="91"/>
      <c r="G9" s="92">
        <v>0</v>
      </c>
      <c r="H9" s="92">
        <v>0</v>
      </c>
      <c r="I9" s="92">
        <v>0</v>
      </c>
      <c r="J9" s="92">
        <v>0</v>
      </c>
      <c r="K9" s="92">
        <v>0</v>
      </c>
      <c r="L9" s="92">
        <v>0</v>
      </c>
      <c r="M9" s="92">
        <v>0</v>
      </c>
      <c r="N9" s="92">
        <v>0</v>
      </c>
      <c r="O9" s="92">
        <v>0</v>
      </c>
      <c r="P9" s="92">
        <v>0</v>
      </c>
      <c r="Q9" s="92">
        <v>0</v>
      </c>
      <c r="R9" s="188">
        <v>0</v>
      </c>
      <c r="S9" s="188">
        <v>0</v>
      </c>
      <c r="T9" s="95">
        <f t="shared" ref="T9:T32" si="0">SUM(G9:K9)</f>
        <v>0</v>
      </c>
      <c r="U9" s="100">
        <f t="shared" ref="U9:U32" si="1">SUM(L9:S9)</f>
        <v>0</v>
      </c>
      <c r="W9" s="97"/>
      <c r="Y9" s="92">
        <v>0</v>
      </c>
      <c r="Z9" s="92">
        <v>0</v>
      </c>
      <c r="AA9" s="92">
        <v>0</v>
      </c>
      <c r="AB9" s="92">
        <v>0</v>
      </c>
      <c r="AC9" s="92">
        <v>0</v>
      </c>
      <c r="AD9" s="92">
        <v>0</v>
      </c>
      <c r="AE9" s="92">
        <v>0</v>
      </c>
      <c r="AF9" s="92">
        <v>0</v>
      </c>
      <c r="AG9" s="92">
        <v>0</v>
      </c>
      <c r="AH9" s="92">
        <v>0</v>
      </c>
      <c r="AI9" s="92">
        <v>0</v>
      </c>
      <c r="AJ9" s="188">
        <v>0</v>
      </c>
      <c r="AK9" s="188">
        <v>0</v>
      </c>
      <c r="AL9" s="100">
        <f t="shared" ref="AL9:AL17" si="2">SUM(Y9:AC9)</f>
        <v>0</v>
      </c>
      <c r="AM9" s="100">
        <f t="shared" ref="AM9:AM26" si="3">SUM(AD9:AK9)</f>
        <v>0</v>
      </c>
    </row>
    <row r="10" spans="1:78" ht="14" x14ac:dyDescent="0.3">
      <c r="A10" s="88" t="s">
        <v>115</v>
      </c>
      <c r="B10" s="89" t="s">
        <v>154</v>
      </c>
      <c r="C10" s="90"/>
      <c r="D10" s="101"/>
      <c r="G10" s="92">
        <v>0</v>
      </c>
      <c r="H10" s="92">
        <v>0</v>
      </c>
      <c r="I10" s="92">
        <v>0</v>
      </c>
      <c r="J10" s="92">
        <v>0</v>
      </c>
      <c r="K10" s="92">
        <v>0</v>
      </c>
      <c r="L10" s="92">
        <v>0</v>
      </c>
      <c r="M10" s="92">
        <v>0</v>
      </c>
      <c r="N10" s="92">
        <v>0</v>
      </c>
      <c r="O10" s="92">
        <v>0</v>
      </c>
      <c r="P10" s="92">
        <v>0</v>
      </c>
      <c r="Q10" s="92">
        <v>0</v>
      </c>
      <c r="R10" s="188">
        <v>0</v>
      </c>
      <c r="S10" s="188">
        <v>0</v>
      </c>
      <c r="T10" s="95">
        <f t="shared" si="0"/>
        <v>0</v>
      </c>
      <c r="U10" s="100">
        <f t="shared" si="1"/>
        <v>0</v>
      </c>
      <c r="Y10" s="92">
        <v>0</v>
      </c>
      <c r="Z10" s="92">
        <v>0</v>
      </c>
      <c r="AA10" s="92">
        <v>0</v>
      </c>
      <c r="AB10" s="92">
        <v>0</v>
      </c>
      <c r="AC10" s="92">
        <v>0</v>
      </c>
      <c r="AD10" s="92">
        <v>0</v>
      </c>
      <c r="AE10" s="92">
        <v>0</v>
      </c>
      <c r="AF10" s="92">
        <v>0</v>
      </c>
      <c r="AG10" s="92">
        <v>0</v>
      </c>
      <c r="AH10" s="92">
        <v>0</v>
      </c>
      <c r="AI10" s="92">
        <v>0</v>
      </c>
      <c r="AJ10" s="188">
        <v>0</v>
      </c>
      <c r="AK10" s="188">
        <v>0</v>
      </c>
      <c r="AL10" s="100">
        <f t="shared" si="2"/>
        <v>0</v>
      </c>
      <c r="AM10" s="100">
        <f t="shared" si="3"/>
        <v>0</v>
      </c>
    </row>
    <row r="11" spans="1:78" ht="14" x14ac:dyDescent="0.3">
      <c r="A11" s="102" t="s">
        <v>155</v>
      </c>
      <c r="B11" s="102"/>
      <c r="C11" s="90"/>
      <c r="D11" s="91"/>
      <c r="E11" s="91"/>
      <c r="G11" s="103">
        <f t="shared" ref="G11:S11" si="4">SUM(G9:G10)</f>
        <v>0</v>
      </c>
      <c r="H11" s="104">
        <f t="shared" si="4"/>
        <v>0</v>
      </c>
      <c r="I11" s="104">
        <f t="shared" si="4"/>
        <v>0</v>
      </c>
      <c r="J11" s="104">
        <f t="shared" si="4"/>
        <v>0</v>
      </c>
      <c r="K11" s="104">
        <f t="shared" si="4"/>
        <v>0</v>
      </c>
      <c r="L11" s="104">
        <f t="shared" si="4"/>
        <v>0</v>
      </c>
      <c r="M11" s="104">
        <f t="shared" si="4"/>
        <v>0</v>
      </c>
      <c r="N11" s="104">
        <f t="shared" si="4"/>
        <v>0</v>
      </c>
      <c r="O11" s="104">
        <f t="shared" si="4"/>
        <v>0</v>
      </c>
      <c r="P11" s="104">
        <f t="shared" si="4"/>
        <v>0</v>
      </c>
      <c r="Q11" s="104">
        <f t="shared" si="4"/>
        <v>0</v>
      </c>
      <c r="R11" s="104">
        <f t="shared" si="4"/>
        <v>0</v>
      </c>
      <c r="S11" s="104">
        <f t="shared" si="4"/>
        <v>0</v>
      </c>
      <c r="T11" s="95">
        <f t="shared" si="0"/>
        <v>0</v>
      </c>
      <c r="U11" s="100">
        <f t="shared" si="1"/>
        <v>0</v>
      </c>
      <c r="Y11" s="136">
        <f t="shared" ref="Y11:AK11" si="5">SUM(Y9:Y10)</f>
        <v>0</v>
      </c>
      <c r="Z11" s="136">
        <f t="shared" si="5"/>
        <v>0</v>
      </c>
      <c r="AA11" s="136">
        <f t="shared" si="5"/>
        <v>0</v>
      </c>
      <c r="AB11" s="136">
        <f t="shared" si="5"/>
        <v>0</v>
      </c>
      <c r="AC11" s="136">
        <f t="shared" si="5"/>
        <v>0</v>
      </c>
      <c r="AD11" s="136">
        <f t="shared" si="5"/>
        <v>0</v>
      </c>
      <c r="AE11" s="136">
        <f t="shared" si="5"/>
        <v>0</v>
      </c>
      <c r="AF11" s="136">
        <f t="shared" si="5"/>
        <v>0</v>
      </c>
      <c r="AG11" s="136">
        <f t="shared" si="5"/>
        <v>0</v>
      </c>
      <c r="AH11" s="136">
        <f t="shared" si="5"/>
        <v>0</v>
      </c>
      <c r="AI11" s="136">
        <f t="shared" si="5"/>
        <v>0</v>
      </c>
      <c r="AJ11" s="136">
        <f t="shared" si="5"/>
        <v>0</v>
      </c>
      <c r="AK11" s="136">
        <f t="shared" si="5"/>
        <v>0</v>
      </c>
      <c r="AL11" s="100">
        <f t="shared" si="2"/>
        <v>0</v>
      </c>
      <c r="AM11" s="100">
        <f t="shared" si="3"/>
        <v>0</v>
      </c>
    </row>
    <row r="12" spans="1:78" ht="14" x14ac:dyDescent="0.3">
      <c r="A12" s="88" t="s">
        <v>156</v>
      </c>
      <c r="B12" s="89" t="s">
        <v>153</v>
      </c>
      <c r="C12" s="90"/>
      <c r="D12" s="91"/>
      <c r="E12" s="91"/>
      <c r="G12" s="107"/>
      <c r="H12" s="108"/>
      <c r="I12" s="108"/>
      <c r="J12" s="108"/>
      <c r="K12" s="160"/>
      <c r="L12" s="92">
        <v>0</v>
      </c>
      <c r="M12" s="92">
        <v>0</v>
      </c>
      <c r="N12" s="92">
        <v>0</v>
      </c>
      <c r="O12" s="92">
        <v>0</v>
      </c>
      <c r="P12" s="92">
        <v>0</v>
      </c>
      <c r="Q12" s="92">
        <v>0</v>
      </c>
      <c r="R12" s="188">
        <v>0</v>
      </c>
      <c r="S12" s="188">
        <v>0</v>
      </c>
      <c r="T12" s="160"/>
      <c r="U12" s="116">
        <f t="shared" si="1"/>
        <v>0</v>
      </c>
      <c r="Y12" s="107"/>
      <c r="Z12" s="108"/>
      <c r="AA12" s="108"/>
      <c r="AB12" s="108"/>
      <c r="AC12" s="160"/>
      <c r="AD12" s="92">
        <v>0</v>
      </c>
      <c r="AE12" s="92">
        <v>0</v>
      </c>
      <c r="AF12" s="92">
        <v>0</v>
      </c>
      <c r="AG12" s="92">
        <v>0</v>
      </c>
      <c r="AH12" s="92">
        <v>0</v>
      </c>
      <c r="AI12" s="92">
        <v>0</v>
      </c>
      <c r="AJ12" s="188">
        <v>0</v>
      </c>
      <c r="AK12" s="188">
        <v>0</v>
      </c>
      <c r="AL12" s="167"/>
      <c r="AM12" s="116">
        <f t="shared" si="3"/>
        <v>0</v>
      </c>
    </row>
    <row r="13" spans="1:78" ht="14" x14ac:dyDescent="0.3">
      <c r="A13" s="88" t="s">
        <v>156</v>
      </c>
      <c r="B13" s="89" t="s">
        <v>154</v>
      </c>
      <c r="C13" s="90"/>
      <c r="D13" s="91"/>
      <c r="E13" s="91"/>
      <c r="G13" s="117"/>
      <c r="H13" s="118"/>
      <c r="I13" s="118"/>
      <c r="J13" s="118"/>
      <c r="K13" s="138"/>
      <c r="L13" s="92">
        <v>0</v>
      </c>
      <c r="M13" s="92">
        <v>0</v>
      </c>
      <c r="N13" s="92">
        <v>0</v>
      </c>
      <c r="O13" s="92">
        <v>0</v>
      </c>
      <c r="P13" s="92">
        <v>0</v>
      </c>
      <c r="Q13" s="92">
        <v>0</v>
      </c>
      <c r="R13" s="188">
        <v>0</v>
      </c>
      <c r="S13" s="188">
        <v>0</v>
      </c>
      <c r="T13" s="138"/>
      <c r="U13" s="116">
        <f t="shared" si="1"/>
        <v>0</v>
      </c>
      <c r="Y13" s="117"/>
      <c r="Z13" s="118"/>
      <c r="AA13" s="118"/>
      <c r="AB13" s="118"/>
      <c r="AC13" s="138"/>
      <c r="AD13" s="92">
        <v>0</v>
      </c>
      <c r="AE13" s="92">
        <v>0</v>
      </c>
      <c r="AF13" s="92">
        <v>0</v>
      </c>
      <c r="AG13" s="92">
        <v>0</v>
      </c>
      <c r="AH13" s="92">
        <v>0</v>
      </c>
      <c r="AI13" s="92">
        <v>0</v>
      </c>
      <c r="AJ13" s="188">
        <v>0</v>
      </c>
      <c r="AK13" s="188">
        <v>0</v>
      </c>
      <c r="AL13" s="169"/>
      <c r="AM13" s="116">
        <f t="shared" si="3"/>
        <v>0</v>
      </c>
    </row>
    <row r="14" spans="1:78" ht="14" x14ac:dyDescent="0.3">
      <c r="A14" s="102" t="s">
        <v>157</v>
      </c>
      <c r="B14" s="102"/>
      <c r="C14" s="90"/>
      <c r="D14" s="91"/>
      <c r="E14" s="91"/>
      <c r="G14" s="125"/>
      <c r="H14" s="126"/>
      <c r="I14" s="126"/>
      <c r="J14" s="126"/>
      <c r="K14" s="156"/>
      <c r="L14" s="104">
        <f t="shared" ref="L14:S14" si="6">SUM(L12:L13)</f>
        <v>0</v>
      </c>
      <c r="M14" s="104">
        <f t="shared" si="6"/>
        <v>0</v>
      </c>
      <c r="N14" s="104">
        <f t="shared" si="6"/>
        <v>0</v>
      </c>
      <c r="O14" s="104">
        <f t="shared" si="6"/>
        <v>0</v>
      </c>
      <c r="P14" s="104">
        <f t="shared" si="6"/>
        <v>0</v>
      </c>
      <c r="Q14" s="104">
        <f t="shared" si="6"/>
        <v>0</v>
      </c>
      <c r="R14" s="104">
        <f t="shared" si="6"/>
        <v>0</v>
      </c>
      <c r="S14" s="104">
        <f t="shared" si="6"/>
        <v>0</v>
      </c>
      <c r="T14" s="156"/>
      <c r="U14" s="116">
        <f>SUM(L14:S14)</f>
        <v>0</v>
      </c>
      <c r="Y14" s="125"/>
      <c r="Z14" s="126"/>
      <c r="AA14" s="126"/>
      <c r="AB14" s="126"/>
      <c r="AC14" s="156"/>
      <c r="AD14" s="105">
        <f t="shared" ref="AD14:AK14" si="7">SUM(AD12:AD13)</f>
        <v>0</v>
      </c>
      <c r="AE14" s="136">
        <f t="shared" si="7"/>
        <v>0</v>
      </c>
      <c r="AF14" s="136">
        <f t="shared" si="7"/>
        <v>0</v>
      </c>
      <c r="AG14" s="136">
        <f t="shared" si="7"/>
        <v>0</v>
      </c>
      <c r="AH14" s="136">
        <f t="shared" si="7"/>
        <v>0</v>
      </c>
      <c r="AI14" s="136">
        <f t="shared" si="7"/>
        <v>0</v>
      </c>
      <c r="AJ14" s="136">
        <f t="shared" si="7"/>
        <v>0</v>
      </c>
      <c r="AK14" s="136">
        <f t="shared" si="7"/>
        <v>0</v>
      </c>
      <c r="AL14" s="162"/>
      <c r="AM14" s="116">
        <f t="shared" si="3"/>
        <v>0</v>
      </c>
    </row>
    <row r="15" spans="1:78" ht="14" x14ac:dyDescent="0.3">
      <c r="A15" s="88" t="s">
        <v>158</v>
      </c>
      <c r="B15" s="89" t="s">
        <v>153</v>
      </c>
      <c r="C15" s="90"/>
      <c r="D15" s="91"/>
      <c r="E15" s="91"/>
      <c r="G15" s="92">
        <v>0</v>
      </c>
      <c r="H15" s="92">
        <v>0</v>
      </c>
      <c r="I15" s="92">
        <v>0</v>
      </c>
      <c r="J15" s="92">
        <v>0</v>
      </c>
      <c r="K15" s="92">
        <v>0</v>
      </c>
      <c r="L15" s="92">
        <v>0</v>
      </c>
      <c r="M15" s="92">
        <v>0</v>
      </c>
      <c r="N15" s="92">
        <v>0</v>
      </c>
      <c r="O15" s="92">
        <v>0</v>
      </c>
      <c r="P15" s="92">
        <v>0</v>
      </c>
      <c r="Q15" s="92">
        <v>0</v>
      </c>
      <c r="R15" s="188">
        <v>0</v>
      </c>
      <c r="S15" s="188">
        <v>0</v>
      </c>
      <c r="T15" s="95">
        <f t="shared" si="0"/>
        <v>0</v>
      </c>
      <c r="U15" s="100">
        <f t="shared" si="1"/>
        <v>0</v>
      </c>
      <c r="Y15" s="92">
        <v>0</v>
      </c>
      <c r="Z15" s="92">
        <v>0</v>
      </c>
      <c r="AA15" s="92">
        <v>0</v>
      </c>
      <c r="AB15" s="92">
        <v>0</v>
      </c>
      <c r="AC15" s="92">
        <v>0</v>
      </c>
      <c r="AD15" s="92">
        <v>0</v>
      </c>
      <c r="AE15" s="92">
        <v>0</v>
      </c>
      <c r="AF15" s="92">
        <v>0</v>
      </c>
      <c r="AG15" s="92">
        <v>0</v>
      </c>
      <c r="AH15" s="92">
        <v>0</v>
      </c>
      <c r="AI15" s="92">
        <v>0</v>
      </c>
      <c r="AJ15" s="188">
        <v>0</v>
      </c>
      <c r="AK15" s="188">
        <v>0</v>
      </c>
      <c r="AL15" s="100">
        <f t="shared" si="2"/>
        <v>0</v>
      </c>
      <c r="AM15" s="100">
        <f t="shared" si="3"/>
        <v>0</v>
      </c>
    </row>
    <row r="16" spans="1:78" ht="14" x14ac:dyDescent="0.3">
      <c r="A16" s="88" t="s">
        <v>158</v>
      </c>
      <c r="B16" s="89" t="s">
        <v>154</v>
      </c>
      <c r="C16" s="90"/>
      <c r="D16" s="91"/>
      <c r="E16" s="91"/>
      <c r="G16" s="92">
        <v>0</v>
      </c>
      <c r="H16" s="92">
        <v>0</v>
      </c>
      <c r="I16" s="92">
        <v>0</v>
      </c>
      <c r="J16" s="92">
        <v>0</v>
      </c>
      <c r="K16" s="92">
        <v>0</v>
      </c>
      <c r="L16" s="92">
        <v>0</v>
      </c>
      <c r="M16" s="92">
        <v>0</v>
      </c>
      <c r="N16" s="92">
        <v>0</v>
      </c>
      <c r="O16" s="92">
        <v>0</v>
      </c>
      <c r="P16" s="92">
        <v>0</v>
      </c>
      <c r="Q16" s="92">
        <v>0</v>
      </c>
      <c r="R16" s="188">
        <v>0</v>
      </c>
      <c r="S16" s="188">
        <v>0</v>
      </c>
      <c r="T16" s="95">
        <f t="shared" si="0"/>
        <v>0</v>
      </c>
      <c r="U16" s="100">
        <f t="shared" si="1"/>
        <v>0</v>
      </c>
      <c r="Y16" s="92">
        <v>0</v>
      </c>
      <c r="Z16" s="92">
        <v>0</v>
      </c>
      <c r="AA16" s="92">
        <v>0</v>
      </c>
      <c r="AB16" s="92">
        <v>0</v>
      </c>
      <c r="AC16" s="92">
        <v>0</v>
      </c>
      <c r="AD16" s="92">
        <v>0</v>
      </c>
      <c r="AE16" s="92">
        <v>0</v>
      </c>
      <c r="AF16" s="92">
        <v>0</v>
      </c>
      <c r="AG16" s="92">
        <v>0</v>
      </c>
      <c r="AH16" s="92">
        <v>0</v>
      </c>
      <c r="AI16" s="92">
        <v>0</v>
      </c>
      <c r="AJ16" s="188">
        <v>0</v>
      </c>
      <c r="AK16" s="188">
        <v>0</v>
      </c>
      <c r="AL16" s="100">
        <f t="shared" si="2"/>
        <v>0</v>
      </c>
      <c r="AM16" s="100">
        <f t="shared" si="3"/>
        <v>0</v>
      </c>
    </row>
    <row r="17" spans="1:39" ht="14" x14ac:dyDescent="0.3">
      <c r="A17" s="102" t="s">
        <v>159</v>
      </c>
      <c r="B17" s="102"/>
      <c r="C17" s="90"/>
      <c r="D17" s="91"/>
      <c r="E17" s="91"/>
      <c r="G17" s="103">
        <f t="shared" ref="G17:S17" si="8">SUM(G15:G16)</f>
        <v>0</v>
      </c>
      <c r="H17" s="104">
        <f t="shared" si="8"/>
        <v>0</v>
      </c>
      <c r="I17" s="104">
        <f t="shared" si="8"/>
        <v>0</v>
      </c>
      <c r="J17" s="104">
        <f t="shared" si="8"/>
        <v>0</v>
      </c>
      <c r="K17" s="104">
        <f t="shared" si="8"/>
        <v>0</v>
      </c>
      <c r="L17" s="104">
        <f t="shared" si="8"/>
        <v>0</v>
      </c>
      <c r="M17" s="104">
        <f t="shared" si="8"/>
        <v>0</v>
      </c>
      <c r="N17" s="104">
        <f t="shared" si="8"/>
        <v>0</v>
      </c>
      <c r="O17" s="104">
        <f t="shared" si="8"/>
        <v>0</v>
      </c>
      <c r="P17" s="104">
        <f t="shared" si="8"/>
        <v>0</v>
      </c>
      <c r="Q17" s="104">
        <f t="shared" si="8"/>
        <v>0</v>
      </c>
      <c r="R17" s="104">
        <f t="shared" si="8"/>
        <v>0</v>
      </c>
      <c r="S17" s="104">
        <f t="shared" si="8"/>
        <v>0</v>
      </c>
      <c r="T17" s="95">
        <f t="shared" si="0"/>
        <v>0</v>
      </c>
      <c r="U17" s="100">
        <f t="shared" si="1"/>
        <v>0</v>
      </c>
      <c r="V17" s="134"/>
      <c r="Y17" s="136">
        <f t="shared" ref="Y17:AK17" si="9">SUM(Y15:Y16)</f>
        <v>0</v>
      </c>
      <c r="Z17" s="136">
        <f t="shared" si="9"/>
        <v>0</v>
      </c>
      <c r="AA17" s="136">
        <f t="shared" si="9"/>
        <v>0</v>
      </c>
      <c r="AB17" s="136">
        <f t="shared" si="9"/>
        <v>0</v>
      </c>
      <c r="AC17" s="136">
        <f t="shared" si="9"/>
        <v>0</v>
      </c>
      <c r="AD17" s="136">
        <f t="shared" si="9"/>
        <v>0</v>
      </c>
      <c r="AE17" s="136">
        <f t="shared" si="9"/>
        <v>0</v>
      </c>
      <c r="AF17" s="136">
        <f t="shared" si="9"/>
        <v>0</v>
      </c>
      <c r="AG17" s="136">
        <f t="shared" si="9"/>
        <v>0</v>
      </c>
      <c r="AH17" s="136">
        <f t="shared" si="9"/>
        <v>0</v>
      </c>
      <c r="AI17" s="136">
        <f t="shared" si="9"/>
        <v>0</v>
      </c>
      <c r="AJ17" s="136">
        <f t="shared" si="9"/>
        <v>0</v>
      </c>
      <c r="AK17" s="136">
        <f t="shared" si="9"/>
        <v>0</v>
      </c>
      <c r="AL17" s="100">
        <f t="shared" si="2"/>
        <v>0</v>
      </c>
      <c r="AM17" s="100">
        <f t="shared" si="3"/>
        <v>0</v>
      </c>
    </row>
    <row r="18" spans="1:39" ht="14" x14ac:dyDescent="0.3">
      <c r="A18" s="88" t="s">
        <v>160</v>
      </c>
      <c r="B18" s="89" t="s">
        <v>153</v>
      </c>
      <c r="G18" s="92">
        <v>0</v>
      </c>
      <c r="H18" s="92">
        <v>0</v>
      </c>
      <c r="I18" s="92">
        <v>0</v>
      </c>
      <c r="J18" s="92">
        <v>0</v>
      </c>
      <c r="K18" s="92">
        <v>0</v>
      </c>
      <c r="L18" s="92">
        <v>0</v>
      </c>
      <c r="M18" s="92">
        <v>0</v>
      </c>
      <c r="N18" s="92">
        <v>0</v>
      </c>
      <c r="O18" s="92">
        <v>0</v>
      </c>
      <c r="P18" s="92">
        <v>0</v>
      </c>
      <c r="Q18" s="92">
        <v>0</v>
      </c>
      <c r="R18" s="188">
        <v>0</v>
      </c>
      <c r="S18" s="188">
        <v>0</v>
      </c>
      <c r="T18" s="100">
        <f t="shared" si="0"/>
        <v>0</v>
      </c>
      <c r="U18" s="100">
        <f t="shared" si="1"/>
        <v>0</v>
      </c>
      <c r="Y18" s="107"/>
      <c r="Z18" s="108"/>
      <c r="AA18" s="108"/>
      <c r="AB18" s="108"/>
      <c r="AC18" s="160"/>
      <c r="AD18" s="92">
        <v>0</v>
      </c>
      <c r="AE18" s="92">
        <v>0</v>
      </c>
      <c r="AF18" s="92">
        <v>0</v>
      </c>
      <c r="AG18" s="92">
        <v>0</v>
      </c>
      <c r="AH18" s="92">
        <v>0</v>
      </c>
      <c r="AI18" s="92">
        <v>0</v>
      </c>
      <c r="AJ18" s="188">
        <v>0</v>
      </c>
      <c r="AK18" s="188">
        <v>0</v>
      </c>
      <c r="AL18" s="167"/>
      <c r="AM18" s="116">
        <f t="shared" si="3"/>
        <v>0</v>
      </c>
    </row>
    <row r="19" spans="1:39" ht="14" x14ac:dyDescent="0.3">
      <c r="A19" s="88" t="s">
        <v>160</v>
      </c>
      <c r="B19" s="89" t="s">
        <v>154</v>
      </c>
      <c r="G19" s="92">
        <v>0</v>
      </c>
      <c r="H19" s="92">
        <v>0</v>
      </c>
      <c r="I19" s="92">
        <v>0</v>
      </c>
      <c r="J19" s="92">
        <v>0</v>
      </c>
      <c r="K19" s="92">
        <v>0</v>
      </c>
      <c r="L19" s="92">
        <v>0</v>
      </c>
      <c r="M19" s="92">
        <v>0</v>
      </c>
      <c r="N19" s="92">
        <v>0</v>
      </c>
      <c r="O19" s="92">
        <v>0</v>
      </c>
      <c r="P19" s="92">
        <v>0</v>
      </c>
      <c r="Q19" s="92">
        <v>0</v>
      </c>
      <c r="R19" s="188">
        <v>0</v>
      </c>
      <c r="S19" s="188">
        <v>0</v>
      </c>
      <c r="T19" s="100">
        <f t="shared" si="0"/>
        <v>0</v>
      </c>
      <c r="U19" s="100">
        <f t="shared" si="1"/>
        <v>0</v>
      </c>
      <c r="Y19" s="117"/>
      <c r="Z19" s="118"/>
      <c r="AA19" s="118"/>
      <c r="AB19" s="118"/>
      <c r="AC19" s="138"/>
      <c r="AD19" s="92">
        <v>0</v>
      </c>
      <c r="AE19" s="92">
        <v>0</v>
      </c>
      <c r="AF19" s="92">
        <v>0</v>
      </c>
      <c r="AG19" s="92">
        <v>0</v>
      </c>
      <c r="AH19" s="92">
        <v>0</v>
      </c>
      <c r="AI19" s="92">
        <v>0</v>
      </c>
      <c r="AJ19" s="188">
        <v>0</v>
      </c>
      <c r="AK19" s="188">
        <v>0</v>
      </c>
      <c r="AL19" s="169"/>
      <c r="AM19" s="116">
        <f t="shared" si="3"/>
        <v>0</v>
      </c>
    </row>
    <row r="20" spans="1:39" ht="14" x14ac:dyDescent="0.3">
      <c r="A20" s="102" t="s">
        <v>161</v>
      </c>
      <c r="B20" s="135"/>
      <c r="G20" s="136">
        <f t="shared" ref="G20:S20" si="10">SUM(G18:G19)</f>
        <v>0</v>
      </c>
      <c r="H20" s="105">
        <f t="shared" si="10"/>
        <v>0</v>
      </c>
      <c r="I20" s="105">
        <f t="shared" si="10"/>
        <v>0</v>
      </c>
      <c r="J20" s="105">
        <f t="shared" si="10"/>
        <v>0</v>
      </c>
      <c r="K20" s="105">
        <f t="shared" si="10"/>
        <v>0</v>
      </c>
      <c r="L20" s="105">
        <f t="shared" si="10"/>
        <v>0</v>
      </c>
      <c r="M20" s="105">
        <f t="shared" si="10"/>
        <v>0</v>
      </c>
      <c r="N20" s="105">
        <f t="shared" si="10"/>
        <v>0</v>
      </c>
      <c r="O20" s="105">
        <f t="shared" si="10"/>
        <v>0</v>
      </c>
      <c r="P20" s="105">
        <f t="shared" si="10"/>
        <v>0</v>
      </c>
      <c r="Q20" s="190">
        <f t="shared" si="10"/>
        <v>0</v>
      </c>
      <c r="R20" s="105">
        <f t="shared" si="10"/>
        <v>0</v>
      </c>
      <c r="S20" s="105">
        <f t="shared" si="10"/>
        <v>0</v>
      </c>
      <c r="T20" s="100">
        <f t="shared" si="0"/>
        <v>0</v>
      </c>
      <c r="U20" s="100">
        <f t="shared" si="1"/>
        <v>0</v>
      </c>
      <c r="Y20" s="125"/>
      <c r="Z20" s="126"/>
      <c r="AA20" s="126"/>
      <c r="AB20" s="126"/>
      <c r="AC20" s="156"/>
      <c r="AD20" s="136">
        <f t="shared" ref="AD20:AK20" si="11">SUM(AD18:AD19)</f>
        <v>0</v>
      </c>
      <c r="AE20" s="136">
        <f t="shared" si="11"/>
        <v>0</v>
      </c>
      <c r="AF20" s="136">
        <f t="shared" si="11"/>
        <v>0</v>
      </c>
      <c r="AG20" s="136">
        <f t="shared" si="11"/>
        <v>0</v>
      </c>
      <c r="AH20" s="136">
        <f t="shared" si="11"/>
        <v>0</v>
      </c>
      <c r="AI20" s="136">
        <f t="shared" si="11"/>
        <v>0</v>
      </c>
      <c r="AJ20" s="136">
        <f t="shared" si="11"/>
        <v>0</v>
      </c>
      <c r="AK20" s="136">
        <f t="shared" si="11"/>
        <v>0</v>
      </c>
      <c r="AL20" s="162"/>
      <c r="AM20" s="100">
        <f t="shared" si="3"/>
        <v>0</v>
      </c>
    </row>
    <row r="21" spans="1:39" ht="14" x14ac:dyDescent="0.3">
      <c r="A21" s="88" t="s">
        <v>162</v>
      </c>
      <c r="B21" s="89" t="s">
        <v>153</v>
      </c>
      <c r="G21" s="92">
        <v>0</v>
      </c>
      <c r="H21" s="92">
        <v>0</v>
      </c>
      <c r="I21" s="92">
        <v>0</v>
      </c>
      <c r="J21" s="92">
        <v>0</v>
      </c>
      <c r="K21" s="92">
        <v>0</v>
      </c>
      <c r="L21" s="92">
        <v>0</v>
      </c>
      <c r="M21" s="92">
        <v>0</v>
      </c>
      <c r="N21" s="92">
        <v>0</v>
      </c>
      <c r="O21" s="92">
        <v>0</v>
      </c>
      <c r="P21" s="92">
        <v>0</v>
      </c>
      <c r="Q21" s="92">
        <v>0</v>
      </c>
      <c r="R21" s="188">
        <v>0</v>
      </c>
      <c r="S21" s="188">
        <v>0</v>
      </c>
      <c r="T21" s="100">
        <f t="shared" si="0"/>
        <v>0</v>
      </c>
      <c r="U21" s="100">
        <f t="shared" si="1"/>
        <v>0</v>
      </c>
      <c r="Y21" s="92">
        <v>0</v>
      </c>
      <c r="Z21" s="92">
        <v>0</v>
      </c>
      <c r="AA21" s="92">
        <v>0</v>
      </c>
      <c r="AB21" s="92">
        <v>0</v>
      </c>
      <c r="AC21" s="92">
        <v>0</v>
      </c>
      <c r="AD21" s="92">
        <v>0</v>
      </c>
      <c r="AE21" s="92">
        <v>0</v>
      </c>
      <c r="AF21" s="92">
        <v>0</v>
      </c>
      <c r="AG21" s="92">
        <v>0</v>
      </c>
      <c r="AH21" s="92">
        <v>0</v>
      </c>
      <c r="AI21" s="92">
        <v>0</v>
      </c>
      <c r="AJ21" s="188">
        <v>0</v>
      </c>
      <c r="AK21" s="188">
        <v>0</v>
      </c>
      <c r="AL21" s="100">
        <f t="shared" ref="AL21:AL26" si="12">SUM(Y21:AC21)</f>
        <v>0</v>
      </c>
      <c r="AM21" s="100">
        <f t="shared" si="3"/>
        <v>0</v>
      </c>
    </row>
    <row r="22" spans="1:39" ht="14" x14ac:dyDescent="0.3">
      <c r="A22" s="88" t="s">
        <v>162</v>
      </c>
      <c r="B22" s="89" t="s">
        <v>154</v>
      </c>
      <c r="G22" s="92">
        <v>0</v>
      </c>
      <c r="H22" s="92">
        <v>0</v>
      </c>
      <c r="I22" s="92">
        <v>0</v>
      </c>
      <c r="J22" s="92">
        <v>0</v>
      </c>
      <c r="K22" s="92">
        <v>0</v>
      </c>
      <c r="L22" s="92">
        <v>0</v>
      </c>
      <c r="M22" s="92">
        <v>0</v>
      </c>
      <c r="N22" s="92">
        <v>0</v>
      </c>
      <c r="O22" s="92">
        <v>0</v>
      </c>
      <c r="P22" s="92">
        <v>0</v>
      </c>
      <c r="Q22" s="92">
        <v>0</v>
      </c>
      <c r="R22" s="188">
        <v>0</v>
      </c>
      <c r="S22" s="188">
        <v>0</v>
      </c>
      <c r="T22" s="100">
        <f t="shared" si="0"/>
        <v>0</v>
      </c>
      <c r="U22" s="100">
        <f t="shared" si="1"/>
        <v>0</v>
      </c>
      <c r="Y22" s="92">
        <v>0</v>
      </c>
      <c r="Z22" s="92">
        <v>0</v>
      </c>
      <c r="AA22" s="92">
        <v>0</v>
      </c>
      <c r="AB22" s="92">
        <v>0</v>
      </c>
      <c r="AC22" s="92">
        <v>0</v>
      </c>
      <c r="AD22" s="92">
        <v>0</v>
      </c>
      <c r="AE22" s="92">
        <v>0</v>
      </c>
      <c r="AF22" s="92">
        <v>0</v>
      </c>
      <c r="AG22" s="92">
        <v>0</v>
      </c>
      <c r="AH22" s="92">
        <v>0</v>
      </c>
      <c r="AI22" s="92">
        <v>0</v>
      </c>
      <c r="AJ22" s="188">
        <v>0</v>
      </c>
      <c r="AK22" s="188">
        <v>0</v>
      </c>
      <c r="AL22" s="100">
        <f t="shared" si="12"/>
        <v>0</v>
      </c>
      <c r="AM22" s="100">
        <f t="shared" si="3"/>
        <v>0</v>
      </c>
    </row>
    <row r="23" spans="1:39" ht="14" x14ac:dyDescent="0.3">
      <c r="A23" s="102" t="s">
        <v>163</v>
      </c>
      <c r="B23" s="135"/>
      <c r="G23" s="136">
        <f t="shared" ref="G23:S23" si="13">SUM(G21:G22)</f>
        <v>0</v>
      </c>
      <c r="H23" s="105">
        <f t="shared" si="13"/>
        <v>0</v>
      </c>
      <c r="I23" s="105">
        <f t="shared" si="13"/>
        <v>0</v>
      </c>
      <c r="J23" s="105">
        <f t="shared" si="13"/>
        <v>0</v>
      </c>
      <c r="K23" s="105">
        <f t="shared" si="13"/>
        <v>0</v>
      </c>
      <c r="L23" s="105">
        <f t="shared" si="13"/>
        <v>0</v>
      </c>
      <c r="M23" s="105">
        <f t="shared" si="13"/>
        <v>0</v>
      </c>
      <c r="N23" s="105">
        <f t="shared" si="13"/>
        <v>0</v>
      </c>
      <c r="O23" s="105">
        <f t="shared" si="13"/>
        <v>0</v>
      </c>
      <c r="P23" s="105">
        <f t="shared" si="13"/>
        <v>0</v>
      </c>
      <c r="Q23" s="105">
        <f t="shared" si="13"/>
        <v>0</v>
      </c>
      <c r="R23" s="105">
        <f t="shared" si="13"/>
        <v>0</v>
      </c>
      <c r="S23" s="105">
        <f t="shared" si="13"/>
        <v>0</v>
      </c>
      <c r="T23" s="100">
        <f t="shared" si="0"/>
        <v>0</v>
      </c>
      <c r="U23" s="100">
        <f t="shared" si="1"/>
        <v>0</v>
      </c>
      <c r="Y23" s="136">
        <f t="shared" ref="Y23:AK23" si="14">SUM(Y21:Y22)</f>
        <v>0</v>
      </c>
      <c r="Z23" s="136">
        <f t="shared" si="14"/>
        <v>0</v>
      </c>
      <c r="AA23" s="136">
        <f t="shared" si="14"/>
        <v>0</v>
      </c>
      <c r="AB23" s="136">
        <f t="shared" si="14"/>
        <v>0</v>
      </c>
      <c r="AC23" s="136">
        <f t="shared" si="14"/>
        <v>0</v>
      </c>
      <c r="AD23" s="136">
        <f t="shared" si="14"/>
        <v>0</v>
      </c>
      <c r="AE23" s="136">
        <f t="shared" si="14"/>
        <v>0</v>
      </c>
      <c r="AF23" s="136">
        <f t="shared" si="14"/>
        <v>0</v>
      </c>
      <c r="AG23" s="136">
        <f t="shared" si="14"/>
        <v>0</v>
      </c>
      <c r="AH23" s="136">
        <f t="shared" si="14"/>
        <v>0</v>
      </c>
      <c r="AI23" s="136">
        <f t="shared" si="14"/>
        <v>0</v>
      </c>
      <c r="AJ23" s="136">
        <f t="shared" si="14"/>
        <v>0</v>
      </c>
      <c r="AK23" s="136">
        <f t="shared" si="14"/>
        <v>0</v>
      </c>
      <c r="AL23" s="100">
        <f t="shared" si="12"/>
        <v>0</v>
      </c>
      <c r="AM23" s="100">
        <f t="shared" si="3"/>
        <v>0</v>
      </c>
    </row>
    <row r="24" spans="1:39" ht="14" x14ac:dyDescent="0.3">
      <c r="A24" s="88" t="s">
        <v>164</v>
      </c>
      <c r="B24" s="89" t="s">
        <v>153</v>
      </c>
      <c r="G24" s="92">
        <v>0</v>
      </c>
      <c r="H24" s="92">
        <v>0</v>
      </c>
      <c r="I24" s="92">
        <v>0</v>
      </c>
      <c r="J24" s="92">
        <v>0</v>
      </c>
      <c r="K24" s="92">
        <v>0</v>
      </c>
      <c r="L24" s="92">
        <v>0</v>
      </c>
      <c r="M24" s="92">
        <v>0</v>
      </c>
      <c r="N24" s="92">
        <v>0</v>
      </c>
      <c r="O24" s="92">
        <v>0</v>
      </c>
      <c r="P24" s="92">
        <v>0</v>
      </c>
      <c r="Q24" s="92">
        <v>0</v>
      </c>
      <c r="R24" s="188">
        <v>0</v>
      </c>
      <c r="S24" s="188">
        <v>0</v>
      </c>
      <c r="T24" s="100">
        <f t="shared" si="0"/>
        <v>0</v>
      </c>
      <c r="U24" s="100">
        <f t="shared" si="1"/>
        <v>0</v>
      </c>
      <c r="Y24" s="92">
        <v>0</v>
      </c>
      <c r="Z24" s="92">
        <v>0</v>
      </c>
      <c r="AA24" s="92">
        <v>0</v>
      </c>
      <c r="AB24" s="92">
        <v>0</v>
      </c>
      <c r="AC24" s="92">
        <v>0</v>
      </c>
      <c r="AD24" s="92">
        <v>0</v>
      </c>
      <c r="AE24" s="92">
        <v>0</v>
      </c>
      <c r="AF24" s="92">
        <v>0</v>
      </c>
      <c r="AG24" s="92">
        <v>0</v>
      </c>
      <c r="AH24" s="92">
        <v>0</v>
      </c>
      <c r="AI24" s="92">
        <v>0</v>
      </c>
      <c r="AJ24" s="188">
        <v>0</v>
      </c>
      <c r="AK24" s="188">
        <v>0</v>
      </c>
      <c r="AL24" s="100">
        <f t="shared" si="12"/>
        <v>0</v>
      </c>
      <c r="AM24" s="100">
        <f t="shared" si="3"/>
        <v>0</v>
      </c>
    </row>
    <row r="25" spans="1:39" ht="14" x14ac:dyDescent="0.3">
      <c r="A25" s="88" t="s">
        <v>164</v>
      </c>
      <c r="B25" s="89" t="s">
        <v>154</v>
      </c>
      <c r="G25" s="92">
        <v>0</v>
      </c>
      <c r="H25" s="92">
        <v>0</v>
      </c>
      <c r="I25" s="92">
        <v>0</v>
      </c>
      <c r="J25" s="92">
        <v>0</v>
      </c>
      <c r="K25" s="92">
        <v>0</v>
      </c>
      <c r="L25" s="92">
        <v>0</v>
      </c>
      <c r="M25" s="92">
        <v>0</v>
      </c>
      <c r="N25" s="92">
        <v>0</v>
      </c>
      <c r="O25" s="92">
        <v>0</v>
      </c>
      <c r="P25" s="92">
        <v>0</v>
      </c>
      <c r="Q25" s="92">
        <v>0</v>
      </c>
      <c r="R25" s="188">
        <v>0</v>
      </c>
      <c r="S25" s="188">
        <v>0</v>
      </c>
      <c r="T25" s="100">
        <f t="shared" si="0"/>
        <v>0</v>
      </c>
      <c r="U25" s="100">
        <f t="shared" si="1"/>
        <v>0</v>
      </c>
      <c r="Y25" s="92">
        <v>0</v>
      </c>
      <c r="Z25" s="92">
        <v>0</v>
      </c>
      <c r="AA25" s="92">
        <v>0</v>
      </c>
      <c r="AB25" s="92">
        <v>0</v>
      </c>
      <c r="AC25" s="92">
        <v>0</v>
      </c>
      <c r="AD25" s="92">
        <v>0</v>
      </c>
      <c r="AE25" s="92">
        <v>0</v>
      </c>
      <c r="AF25" s="92">
        <v>0</v>
      </c>
      <c r="AG25" s="92">
        <v>0</v>
      </c>
      <c r="AH25" s="92">
        <v>0</v>
      </c>
      <c r="AI25" s="92">
        <v>0</v>
      </c>
      <c r="AJ25" s="188">
        <v>0</v>
      </c>
      <c r="AK25" s="188">
        <v>0</v>
      </c>
      <c r="AL25" s="100">
        <f t="shared" si="12"/>
        <v>0</v>
      </c>
      <c r="AM25" s="100">
        <f t="shared" si="3"/>
        <v>0</v>
      </c>
    </row>
    <row r="26" spans="1:39" ht="14" x14ac:dyDescent="0.3">
      <c r="A26" s="102" t="s">
        <v>165</v>
      </c>
      <c r="B26" s="135"/>
      <c r="G26" s="136">
        <f t="shared" ref="G26:S26" si="15">SUM(G24:G25)</f>
        <v>0</v>
      </c>
      <c r="H26" s="105">
        <f t="shared" si="15"/>
        <v>0</v>
      </c>
      <c r="I26" s="105">
        <f t="shared" si="15"/>
        <v>0</v>
      </c>
      <c r="J26" s="105">
        <f t="shared" si="15"/>
        <v>0</v>
      </c>
      <c r="K26" s="105">
        <f t="shared" si="15"/>
        <v>0</v>
      </c>
      <c r="L26" s="105">
        <f t="shared" si="15"/>
        <v>0</v>
      </c>
      <c r="M26" s="105">
        <f t="shared" si="15"/>
        <v>0</v>
      </c>
      <c r="N26" s="105">
        <f t="shared" si="15"/>
        <v>0</v>
      </c>
      <c r="O26" s="105">
        <f t="shared" si="15"/>
        <v>0</v>
      </c>
      <c r="P26" s="105">
        <f t="shared" si="15"/>
        <v>0</v>
      </c>
      <c r="Q26" s="105">
        <f t="shared" si="15"/>
        <v>0</v>
      </c>
      <c r="R26" s="105">
        <f t="shared" si="15"/>
        <v>0</v>
      </c>
      <c r="S26" s="105">
        <f t="shared" si="15"/>
        <v>0</v>
      </c>
      <c r="T26" s="100">
        <f t="shared" si="0"/>
        <v>0</v>
      </c>
      <c r="U26" s="100">
        <f t="shared" si="1"/>
        <v>0</v>
      </c>
      <c r="Y26" s="136">
        <f t="shared" ref="Y26:AK26" si="16">SUM(Y24:Y25)</f>
        <v>0</v>
      </c>
      <c r="Z26" s="136">
        <f t="shared" si="16"/>
        <v>0</v>
      </c>
      <c r="AA26" s="136">
        <f t="shared" si="16"/>
        <v>0</v>
      </c>
      <c r="AB26" s="136">
        <f t="shared" si="16"/>
        <v>0</v>
      </c>
      <c r="AC26" s="136">
        <f t="shared" si="16"/>
        <v>0</v>
      </c>
      <c r="AD26" s="136">
        <f t="shared" si="16"/>
        <v>0</v>
      </c>
      <c r="AE26" s="136">
        <f t="shared" si="16"/>
        <v>0</v>
      </c>
      <c r="AF26" s="136">
        <f t="shared" si="16"/>
        <v>0</v>
      </c>
      <c r="AG26" s="136">
        <f t="shared" si="16"/>
        <v>0</v>
      </c>
      <c r="AH26" s="136">
        <f t="shared" si="16"/>
        <v>0</v>
      </c>
      <c r="AI26" s="136">
        <f t="shared" si="16"/>
        <v>0</v>
      </c>
      <c r="AJ26" s="136">
        <f t="shared" si="16"/>
        <v>0</v>
      </c>
      <c r="AK26" s="136">
        <f t="shared" si="16"/>
        <v>0</v>
      </c>
      <c r="AL26" s="100">
        <f t="shared" si="12"/>
        <v>0</v>
      </c>
      <c r="AM26" s="100">
        <f t="shared" si="3"/>
        <v>0</v>
      </c>
    </row>
    <row r="27" spans="1:39" ht="14" x14ac:dyDescent="0.3">
      <c r="A27" s="137" t="s">
        <v>166</v>
      </c>
      <c r="B27" s="89" t="s">
        <v>153</v>
      </c>
      <c r="G27" s="92">
        <v>0</v>
      </c>
      <c r="H27" s="92">
        <v>0</v>
      </c>
      <c r="I27" s="92">
        <v>0</v>
      </c>
      <c r="J27" s="92">
        <v>0</v>
      </c>
      <c r="K27" s="92">
        <v>0</v>
      </c>
      <c r="L27" s="92">
        <v>0</v>
      </c>
      <c r="M27" s="92">
        <v>0</v>
      </c>
      <c r="N27" s="92">
        <v>0</v>
      </c>
      <c r="O27" s="92">
        <v>0</v>
      </c>
      <c r="P27" s="93">
        <v>7.6E-3</v>
      </c>
      <c r="Q27" s="92">
        <v>0</v>
      </c>
      <c r="R27" s="188">
        <v>0</v>
      </c>
      <c r="S27" s="188">
        <v>0</v>
      </c>
      <c r="T27" s="95">
        <f t="shared" si="0"/>
        <v>0</v>
      </c>
      <c r="U27" s="96">
        <f t="shared" si="1"/>
        <v>7.6E-3</v>
      </c>
      <c r="Y27" s="117"/>
      <c r="Z27" s="118"/>
      <c r="AA27" s="118"/>
      <c r="AB27" s="118"/>
      <c r="AC27" s="118"/>
      <c r="AD27" s="118"/>
      <c r="AE27" s="118"/>
      <c r="AF27" s="118"/>
      <c r="AG27" s="118"/>
      <c r="AH27" s="118"/>
      <c r="AI27" s="118"/>
      <c r="AJ27" s="118"/>
      <c r="AK27" s="118"/>
      <c r="AL27" s="118"/>
      <c r="AM27" s="138"/>
    </row>
    <row r="28" spans="1:39" ht="14" x14ac:dyDescent="0.3">
      <c r="A28" s="137" t="s">
        <v>166</v>
      </c>
      <c r="B28" s="89" t="s">
        <v>154</v>
      </c>
      <c r="G28" s="92">
        <v>0</v>
      </c>
      <c r="H28" s="92">
        <v>0</v>
      </c>
      <c r="I28" s="92">
        <v>0</v>
      </c>
      <c r="J28" s="92">
        <v>0</v>
      </c>
      <c r="K28" s="92">
        <v>0</v>
      </c>
      <c r="L28" s="92">
        <v>0</v>
      </c>
      <c r="M28" s="92">
        <v>0</v>
      </c>
      <c r="N28" s="92">
        <v>0</v>
      </c>
      <c r="O28" s="92">
        <v>0</v>
      </c>
      <c r="P28" s="93">
        <v>2.75E-2</v>
      </c>
      <c r="Q28" s="92">
        <v>0</v>
      </c>
      <c r="R28" s="188">
        <v>0</v>
      </c>
      <c r="S28" s="188">
        <v>0</v>
      </c>
      <c r="T28" s="95">
        <f t="shared" si="0"/>
        <v>0</v>
      </c>
      <c r="U28" s="96">
        <f t="shared" si="1"/>
        <v>2.75E-2</v>
      </c>
      <c r="Y28" s="117"/>
      <c r="Z28" s="118"/>
      <c r="AA28" s="118"/>
      <c r="AB28" s="118"/>
      <c r="AC28" s="118"/>
      <c r="AD28" s="118"/>
      <c r="AE28" s="118"/>
      <c r="AF28" s="118"/>
      <c r="AG28" s="118"/>
      <c r="AH28" s="118"/>
      <c r="AI28" s="118"/>
      <c r="AJ28" s="118"/>
      <c r="AK28" s="118"/>
      <c r="AL28" s="118"/>
      <c r="AM28" s="138"/>
    </row>
    <row r="29" spans="1:39" ht="14" x14ac:dyDescent="0.3">
      <c r="A29" s="139" t="s">
        <v>167</v>
      </c>
      <c r="B29" s="140"/>
      <c r="G29" s="103">
        <f>SUM(G27:G28)</f>
        <v>0</v>
      </c>
      <c r="H29" s="104">
        <f t="shared" ref="H29:S29" si="17">SUM(H27:H28)</f>
        <v>0</v>
      </c>
      <c r="I29" s="104">
        <f t="shared" si="17"/>
        <v>0</v>
      </c>
      <c r="J29" s="104">
        <f t="shared" si="17"/>
        <v>0</v>
      </c>
      <c r="K29" s="104">
        <f t="shared" si="17"/>
        <v>0</v>
      </c>
      <c r="L29" s="104">
        <f t="shared" si="17"/>
        <v>0</v>
      </c>
      <c r="M29" s="104">
        <f t="shared" si="17"/>
        <v>0</v>
      </c>
      <c r="N29" s="104">
        <f t="shared" si="17"/>
        <v>0</v>
      </c>
      <c r="O29" s="104">
        <f t="shared" si="17"/>
        <v>0</v>
      </c>
      <c r="P29" s="105">
        <f t="shared" si="17"/>
        <v>3.5099999999999999E-2</v>
      </c>
      <c r="Q29" s="104">
        <f t="shared" si="17"/>
        <v>0</v>
      </c>
      <c r="R29" s="104">
        <f t="shared" si="17"/>
        <v>0</v>
      </c>
      <c r="S29" s="104">
        <f t="shared" si="17"/>
        <v>0</v>
      </c>
      <c r="T29" s="95">
        <f t="shared" si="0"/>
        <v>0</v>
      </c>
      <c r="U29" s="96">
        <f t="shared" si="1"/>
        <v>3.5099999999999999E-2</v>
      </c>
      <c r="Y29" s="117"/>
      <c r="Z29" s="118"/>
      <c r="AA29" s="118"/>
      <c r="AB29" s="118"/>
      <c r="AC29" s="118"/>
      <c r="AD29" s="118"/>
      <c r="AE29" s="118"/>
      <c r="AF29" s="118"/>
      <c r="AG29" s="118"/>
      <c r="AH29" s="118"/>
      <c r="AI29" s="118"/>
      <c r="AJ29" s="118"/>
      <c r="AK29" s="118"/>
      <c r="AL29" s="118"/>
      <c r="AM29" s="138"/>
    </row>
    <row r="30" spans="1:39" ht="14" x14ac:dyDescent="0.3">
      <c r="A30" s="137" t="s">
        <v>168</v>
      </c>
      <c r="B30" s="89" t="s">
        <v>153</v>
      </c>
      <c r="G30" s="92">
        <v>0</v>
      </c>
      <c r="H30" s="92">
        <v>0</v>
      </c>
      <c r="I30" s="92">
        <v>0</v>
      </c>
      <c r="J30" s="92">
        <v>0</v>
      </c>
      <c r="K30" s="92">
        <v>0</v>
      </c>
      <c r="L30" s="92">
        <v>0</v>
      </c>
      <c r="M30" s="92">
        <v>0</v>
      </c>
      <c r="N30" s="92">
        <v>0</v>
      </c>
      <c r="O30" s="92">
        <v>0</v>
      </c>
      <c r="P30" s="92">
        <v>0</v>
      </c>
      <c r="Q30" s="92">
        <v>0</v>
      </c>
      <c r="R30" s="188">
        <v>0</v>
      </c>
      <c r="S30" s="188">
        <v>0</v>
      </c>
      <c r="T30" s="100">
        <f t="shared" si="0"/>
        <v>0</v>
      </c>
      <c r="U30" s="100">
        <f t="shared" si="1"/>
        <v>0</v>
      </c>
      <c r="Y30" s="141"/>
      <c r="Z30" s="142"/>
      <c r="AA30" s="142"/>
      <c r="AB30" s="142"/>
      <c r="AC30" s="142"/>
      <c r="AD30" s="142"/>
      <c r="AE30" s="142"/>
      <c r="AF30" s="142"/>
      <c r="AG30" s="142"/>
      <c r="AH30" s="142"/>
      <c r="AI30" s="142"/>
      <c r="AJ30" s="142"/>
      <c r="AK30" s="142"/>
      <c r="AL30" s="142"/>
      <c r="AM30" s="143"/>
    </row>
    <row r="31" spans="1:39" ht="14" x14ac:dyDescent="0.3">
      <c r="A31" s="137" t="s">
        <v>168</v>
      </c>
      <c r="B31" s="89" t="s">
        <v>154</v>
      </c>
      <c r="G31" s="92">
        <v>0</v>
      </c>
      <c r="H31" s="92">
        <v>0</v>
      </c>
      <c r="I31" s="92">
        <v>0</v>
      </c>
      <c r="J31" s="92">
        <v>0</v>
      </c>
      <c r="K31" s="92">
        <v>0</v>
      </c>
      <c r="L31" s="92">
        <v>0</v>
      </c>
      <c r="M31" s="92">
        <v>0</v>
      </c>
      <c r="N31" s="92">
        <v>0</v>
      </c>
      <c r="O31" s="92">
        <v>0</v>
      </c>
      <c r="P31" s="92">
        <v>0</v>
      </c>
      <c r="Q31" s="92">
        <v>0</v>
      </c>
      <c r="R31" s="188">
        <v>0</v>
      </c>
      <c r="S31" s="188">
        <v>0</v>
      </c>
      <c r="T31" s="100">
        <f t="shared" si="0"/>
        <v>0</v>
      </c>
      <c r="U31" s="100">
        <f t="shared" si="1"/>
        <v>0</v>
      </c>
      <c r="Y31" s="141"/>
      <c r="Z31" s="142"/>
      <c r="AA31" s="142"/>
      <c r="AB31" s="142"/>
      <c r="AC31" s="142"/>
      <c r="AD31" s="142"/>
      <c r="AE31" s="142"/>
      <c r="AF31" s="142"/>
      <c r="AG31" s="142"/>
      <c r="AH31" s="142"/>
      <c r="AI31" s="142"/>
      <c r="AJ31" s="142"/>
      <c r="AK31" s="142"/>
      <c r="AL31" s="142"/>
      <c r="AM31" s="143"/>
    </row>
    <row r="32" spans="1:39" ht="14" x14ac:dyDescent="0.3">
      <c r="A32" s="139" t="s">
        <v>168</v>
      </c>
      <c r="B32" s="140" t="s">
        <v>59</v>
      </c>
      <c r="G32" s="136">
        <f t="shared" ref="G32:S32" si="18">SUM(G30:G31)</f>
        <v>0</v>
      </c>
      <c r="H32" s="105">
        <f t="shared" si="18"/>
        <v>0</v>
      </c>
      <c r="I32" s="105">
        <f t="shared" si="18"/>
        <v>0</v>
      </c>
      <c r="J32" s="105">
        <f t="shared" si="18"/>
        <v>0</v>
      </c>
      <c r="K32" s="105">
        <f t="shared" si="18"/>
        <v>0</v>
      </c>
      <c r="L32" s="105">
        <f t="shared" si="18"/>
        <v>0</v>
      </c>
      <c r="M32" s="105">
        <f t="shared" si="18"/>
        <v>0</v>
      </c>
      <c r="N32" s="105">
        <f t="shared" si="18"/>
        <v>0</v>
      </c>
      <c r="O32" s="105">
        <f t="shared" si="18"/>
        <v>0</v>
      </c>
      <c r="P32" s="105">
        <f t="shared" si="18"/>
        <v>0</v>
      </c>
      <c r="Q32" s="105">
        <f t="shared" si="18"/>
        <v>0</v>
      </c>
      <c r="R32" s="105">
        <f t="shared" si="18"/>
        <v>0</v>
      </c>
      <c r="S32" s="105">
        <f t="shared" si="18"/>
        <v>0</v>
      </c>
      <c r="T32" s="100">
        <f t="shared" si="0"/>
        <v>0</v>
      </c>
      <c r="U32" s="100">
        <f t="shared" si="1"/>
        <v>0</v>
      </c>
      <c r="Y32" s="144"/>
      <c r="Z32" s="145"/>
      <c r="AA32" s="145"/>
      <c r="AB32" s="145"/>
      <c r="AC32" s="145"/>
      <c r="AD32" s="145"/>
      <c r="AE32" s="145"/>
      <c r="AF32" s="145"/>
      <c r="AG32" s="145"/>
      <c r="AH32" s="145"/>
      <c r="AI32" s="145"/>
      <c r="AJ32" s="145"/>
      <c r="AK32" s="145"/>
      <c r="AL32" s="145"/>
      <c r="AM32" s="146"/>
    </row>
    <row r="33" spans="1:41" ht="14" x14ac:dyDescent="0.3">
      <c r="A33" s="147"/>
      <c r="B33" s="147"/>
      <c r="C33" s="147"/>
      <c r="D33" s="147"/>
      <c r="E33" s="147"/>
      <c r="G33" s="147"/>
      <c r="H33" s="147"/>
      <c r="I33" s="147"/>
      <c r="J33" s="147"/>
      <c r="K33" s="147"/>
      <c r="L33" s="147"/>
      <c r="M33" s="147"/>
      <c r="N33" s="147"/>
      <c r="O33" s="147"/>
      <c r="P33" s="147"/>
      <c r="Q33" s="147"/>
      <c r="R33" s="147"/>
      <c r="S33" s="147"/>
      <c r="T33" s="147"/>
      <c r="U33" s="147"/>
      <c r="Y33" s="147"/>
      <c r="Z33" s="147"/>
      <c r="AA33" s="147"/>
      <c r="AB33" s="147"/>
      <c r="AC33" s="147"/>
      <c r="AD33" s="147"/>
      <c r="AE33" s="147"/>
      <c r="AF33" s="147"/>
      <c r="AG33" s="147"/>
      <c r="AH33" s="147"/>
      <c r="AI33" s="147"/>
      <c r="AJ33" s="147"/>
      <c r="AK33" s="147"/>
      <c r="AL33" s="147"/>
      <c r="AM33" s="147"/>
      <c r="AN33" s="147"/>
      <c r="AO33" s="147"/>
    </row>
    <row r="34" spans="1:41" ht="14" x14ac:dyDescent="0.3">
      <c r="A34" s="102" t="s">
        <v>169</v>
      </c>
      <c r="B34" s="140" t="s">
        <v>59</v>
      </c>
      <c r="C34" s="147"/>
      <c r="D34" s="147"/>
      <c r="E34" s="147"/>
      <c r="G34" s="136">
        <f>SUM(G11,G14,G17,G20,G23,G26,G29,G32)</f>
        <v>0</v>
      </c>
      <c r="H34" s="136">
        <f t="shared" ref="H34:U34" si="19">SUM(H11,H14,H17,H20,H23,H26,H29,H32)</f>
        <v>0</v>
      </c>
      <c r="I34" s="136">
        <f t="shared" si="19"/>
        <v>0</v>
      </c>
      <c r="J34" s="136">
        <f t="shared" si="19"/>
        <v>0</v>
      </c>
      <c r="K34" s="136">
        <f t="shared" si="19"/>
        <v>0</v>
      </c>
      <c r="L34" s="136">
        <f t="shared" si="19"/>
        <v>0</v>
      </c>
      <c r="M34" s="136">
        <f t="shared" si="19"/>
        <v>0</v>
      </c>
      <c r="N34" s="136">
        <f t="shared" si="19"/>
        <v>0</v>
      </c>
      <c r="O34" s="136">
        <f t="shared" si="19"/>
        <v>0</v>
      </c>
      <c r="P34" s="136">
        <f t="shared" si="19"/>
        <v>3.5099999999999999E-2</v>
      </c>
      <c r="Q34" s="136">
        <f t="shared" si="19"/>
        <v>0</v>
      </c>
      <c r="R34" s="136">
        <f t="shared" si="19"/>
        <v>0</v>
      </c>
      <c r="S34" s="136">
        <f t="shared" si="19"/>
        <v>0</v>
      </c>
      <c r="T34" s="136">
        <f t="shared" si="19"/>
        <v>0</v>
      </c>
      <c r="U34" s="136">
        <f t="shared" si="19"/>
        <v>3.5099999999999999E-2</v>
      </c>
      <c r="Y34" s="147"/>
      <c r="Z34" s="147"/>
      <c r="AA34" s="147"/>
      <c r="AB34" s="147"/>
      <c r="AC34" s="147"/>
      <c r="AD34" s="147"/>
      <c r="AE34" s="147"/>
      <c r="AF34" s="147"/>
      <c r="AG34" s="147"/>
      <c r="AH34" s="147"/>
      <c r="AI34" s="147"/>
      <c r="AJ34" s="147"/>
      <c r="AK34" s="147"/>
      <c r="AL34" s="147"/>
      <c r="AM34" s="147"/>
      <c r="AN34" s="147"/>
      <c r="AO34" s="147"/>
    </row>
    <row r="35" spans="1:41" ht="14" x14ac:dyDescent="0.3">
      <c r="A35" s="147"/>
      <c r="B35" s="147"/>
      <c r="C35" s="147"/>
      <c r="D35" s="147"/>
      <c r="E35" s="147"/>
      <c r="G35" s="147"/>
      <c r="H35" s="147"/>
      <c r="I35" s="147"/>
      <c r="J35" s="147"/>
      <c r="K35" s="147"/>
      <c r="L35" s="147"/>
      <c r="M35" s="147"/>
      <c r="N35" s="147"/>
      <c r="O35" s="147"/>
      <c r="P35" s="147"/>
      <c r="Q35" s="147"/>
      <c r="R35" s="147"/>
      <c r="S35" s="147"/>
      <c r="T35" s="147"/>
      <c r="U35" s="147"/>
      <c r="Y35" s="147"/>
      <c r="Z35" s="147"/>
      <c r="AA35" s="147"/>
      <c r="AB35" s="147"/>
      <c r="AC35" s="147"/>
      <c r="AD35" s="147"/>
      <c r="AE35" s="147"/>
      <c r="AF35" s="147"/>
      <c r="AG35" s="147"/>
      <c r="AH35" s="147"/>
      <c r="AI35" s="147"/>
      <c r="AJ35" s="147"/>
      <c r="AK35" s="147"/>
      <c r="AL35" s="147"/>
      <c r="AM35" s="147"/>
      <c r="AN35" s="147"/>
      <c r="AO35" s="147"/>
    </row>
    <row r="36" spans="1:41" ht="14" x14ac:dyDescent="0.3">
      <c r="A36" s="147" t="s">
        <v>170</v>
      </c>
      <c r="B36" s="79"/>
      <c r="G36" s="148"/>
      <c r="H36" s="148"/>
      <c r="I36" s="148"/>
      <c r="J36" s="148"/>
      <c r="K36" s="148"/>
      <c r="L36" s="148"/>
      <c r="M36" s="148"/>
      <c r="N36" s="148"/>
      <c r="O36" s="148"/>
      <c r="P36" s="148"/>
      <c r="Q36" s="148"/>
      <c r="R36" s="148"/>
      <c r="S36" s="148"/>
      <c r="T36" s="148"/>
      <c r="U36" s="148"/>
    </row>
    <row r="37" spans="1:41" ht="14" x14ac:dyDescent="0.3">
      <c r="A37" s="88" t="s">
        <v>171</v>
      </c>
      <c r="B37" s="89" t="s">
        <v>153</v>
      </c>
      <c r="G37" s="92">
        <v>0</v>
      </c>
      <c r="H37" s="92">
        <v>0</v>
      </c>
      <c r="I37" s="92">
        <v>0</v>
      </c>
      <c r="J37" s="92">
        <v>0</v>
      </c>
      <c r="K37" s="92">
        <v>0</v>
      </c>
      <c r="L37" s="92">
        <v>0</v>
      </c>
      <c r="M37" s="92">
        <v>0</v>
      </c>
      <c r="N37" s="92">
        <v>0</v>
      </c>
      <c r="O37" s="92">
        <v>0</v>
      </c>
      <c r="P37" s="92">
        <v>0</v>
      </c>
      <c r="Q37" s="92">
        <v>0</v>
      </c>
      <c r="R37" s="188">
        <v>0</v>
      </c>
      <c r="S37" s="188">
        <v>0</v>
      </c>
      <c r="T37" s="95">
        <f>SUM(G37:K37)</f>
        <v>0</v>
      </c>
      <c r="U37" s="100">
        <f>SUM(L37:S37)</f>
        <v>0</v>
      </c>
      <c r="Y37" s="149"/>
      <c r="Z37" s="150"/>
      <c r="AA37" s="150"/>
      <c r="AB37" s="150"/>
      <c r="AC37" s="150"/>
      <c r="AD37" s="150"/>
      <c r="AE37" s="150"/>
      <c r="AF37" s="150"/>
      <c r="AG37" s="150"/>
      <c r="AH37" s="150"/>
      <c r="AI37" s="150"/>
      <c r="AJ37" s="150"/>
      <c r="AK37" s="150"/>
      <c r="AL37" s="150"/>
      <c r="AM37" s="151"/>
    </row>
    <row r="38" spans="1:41" ht="14" x14ac:dyDescent="0.3">
      <c r="A38" s="88" t="s">
        <v>172</v>
      </c>
      <c r="B38" s="89" t="s">
        <v>153</v>
      </c>
      <c r="G38" s="92">
        <v>0</v>
      </c>
      <c r="H38" s="92">
        <v>0</v>
      </c>
      <c r="I38" s="92">
        <v>0</v>
      </c>
      <c r="J38" s="92">
        <v>0</v>
      </c>
      <c r="K38" s="92">
        <v>0</v>
      </c>
      <c r="L38" s="92">
        <v>0</v>
      </c>
      <c r="M38" s="92">
        <v>0</v>
      </c>
      <c r="N38" s="92">
        <v>0</v>
      </c>
      <c r="O38" s="92">
        <v>0</v>
      </c>
      <c r="P38" s="92">
        <v>0</v>
      </c>
      <c r="Q38" s="92">
        <v>0</v>
      </c>
      <c r="R38" s="188">
        <v>0</v>
      </c>
      <c r="S38" s="188">
        <v>0</v>
      </c>
      <c r="T38" s="95">
        <f>SUM(G38:K38)</f>
        <v>0</v>
      </c>
      <c r="U38" s="100">
        <f>SUM(L38:S38)</f>
        <v>0</v>
      </c>
      <c r="Y38" s="141"/>
      <c r="Z38" s="142"/>
      <c r="AA38" s="142"/>
      <c r="AB38" s="142"/>
      <c r="AC38" s="142"/>
      <c r="AD38" s="142"/>
      <c r="AE38" s="142"/>
      <c r="AF38" s="142"/>
      <c r="AG38" s="142"/>
      <c r="AH38" s="142"/>
      <c r="AI38" s="142"/>
      <c r="AJ38" s="142"/>
      <c r="AK38" s="142"/>
      <c r="AL38" s="142"/>
      <c r="AM38" s="143"/>
    </row>
    <row r="39" spans="1:41" ht="14" x14ac:dyDescent="0.3">
      <c r="A39" s="88" t="s">
        <v>172</v>
      </c>
      <c r="B39" s="89" t="s">
        <v>154</v>
      </c>
      <c r="G39" s="92">
        <v>0</v>
      </c>
      <c r="H39" s="92">
        <v>0</v>
      </c>
      <c r="I39" s="92">
        <v>0</v>
      </c>
      <c r="J39" s="92">
        <v>0</v>
      </c>
      <c r="K39" s="92">
        <v>0</v>
      </c>
      <c r="L39" s="92">
        <v>0</v>
      </c>
      <c r="M39" s="92">
        <v>0</v>
      </c>
      <c r="N39" s="92">
        <v>0</v>
      </c>
      <c r="O39" s="92">
        <v>0</v>
      </c>
      <c r="P39" s="92">
        <v>0</v>
      </c>
      <c r="Q39" s="92">
        <v>0</v>
      </c>
      <c r="R39" s="188">
        <v>0</v>
      </c>
      <c r="S39" s="188">
        <v>0</v>
      </c>
      <c r="T39" s="95">
        <f>SUM(G39:K39)</f>
        <v>0</v>
      </c>
      <c r="U39" s="100">
        <f>SUM(L39:S39)</f>
        <v>0</v>
      </c>
      <c r="Y39" s="141"/>
      <c r="Z39" s="142"/>
      <c r="AA39" s="142"/>
      <c r="AB39" s="142"/>
      <c r="AC39" s="142"/>
      <c r="AD39" s="142"/>
      <c r="AE39" s="142"/>
      <c r="AF39" s="142"/>
      <c r="AG39" s="142"/>
      <c r="AH39" s="142"/>
      <c r="AI39" s="142"/>
      <c r="AJ39" s="142"/>
      <c r="AK39" s="142"/>
      <c r="AL39" s="142"/>
      <c r="AM39" s="143"/>
    </row>
    <row r="40" spans="1:41" ht="14" x14ac:dyDescent="0.3">
      <c r="A40" s="102" t="s">
        <v>173</v>
      </c>
      <c r="B40" s="140"/>
      <c r="C40" s="152"/>
      <c r="D40" s="152"/>
      <c r="E40" s="152"/>
      <c r="G40" s="136">
        <f t="shared" ref="G40:S40" si="20">SUM(G37:G39)</f>
        <v>0</v>
      </c>
      <c r="H40" s="105">
        <f t="shared" si="20"/>
        <v>0</v>
      </c>
      <c r="I40" s="105">
        <f t="shared" si="20"/>
        <v>0</v>
      </c>
      <c r="J40" s="105">
        <f t="shared" si="20"/>
        <v>0</v>
      </c>
      <c r="K40" s="105">
        <f t="shared" si="20"/>
        <v>0</v>
      </c>
      <c r="L40" s="105">
        <f t="shared" si="20"/>
        <v>0</v>
      </c>
      <c r="M40" s="105">
        <f t="shared" si="20"/>
        <v>0</v>
      </c>
      <c r="N40" s="105">
        <f t="shared" si="20"/>
        <v>0</v>
      </c>
      <c r="O40" s="105">
        <f t="shared" si="20"/>
        <v>0</v>
      </c>
      <c r="P40" s="105">
        <f t="shared" si="20"/>
        <v>0</v>
      </c>
      <c r="Q40" s="105">
        <f t="shared" si="20"/>
        <v>0</v>
      </c>
      <c r="R40" s="105">
        <f t="shared" si="20"/>
        <v>0</v>
      </c>
      <c r="S40" s="105">
        <f t="shared" si="20"/>
        <v>0</v>
      </c>
      <c r="T40" s="95">
        <f t="shared" ref="T40" si="21">SUM(G40:K40)</f>
        <v>0</v>
      </c>
      <c r="U40" s="100">
        <f>SUM(L40:S40)</f>
        <v>0</v>
      </c>
      <c r="Y40" s="144"/>
      <c r="Z40" s="145"/>
      <c r="AA40" s="145"/>
      <c r="AB40" s="145"/>
      <c r="AC40" s="145"/>
      <c r="AD40" s="145"/>
      <c r="AE40" s="145"/>
      <c r="AF40" s="145"/>
      <c r="AG40" s="145"/>
      <c r="AH40" s="145"/>
      <c r="AI40" s="145"/>
      <c r="AJ40" s="145"/>
      <c r="AK40" s="145"/>
      <c r="AL40" s="145"/>
      <c r="AM40" s="146"/>
    </row>
    <row r="41" spans="1:41" ht="14" x14ac:dyDescent="0.3">
      <c r="A41" s="152"/>
      <c r="B41" s="152"/>
      <c r="C41" s="152"/>
      <c r="D41" s="152"/>
      <c r="E41" s="152"/>
      <c r="G41" s="152"/>
      <c r="H41" s="152"/>
      <c r="I41" s="152"/>
      <c r="J41" s="152"/>
      <c r="K41" s="152"/>
      <c r="L41" s="152"/>
      <c r="M41" s="152"/>
      <c r="N41" s="152"/>
      <c r="O41" s="152"/>
      <c r="P41" s="152"/>
      <c r="Q41" s="152"/>
      <c r="R41" s="152"/>
      <c r="S41" s="152"/>
      <c r="T41" s="152"/>
      <c r="U41" s="152"/>
      <c r="V41" s="152"/>
      <c r="W41" s="152"/>
      <c r="Y41" s="152"/>
      <c r="Z41" s="152"/>
      <c r="AA41" s="152"/>
      <c r="AB41" s="152"/>
      <c r="AC41" s="152"/>
      <c r="AD41" s="152"/>
      <c r="AE41" s="152"/>
      <c r="AF41" s="152"/>
      <c r="AG41" s="152"/>
      <c r="AH41" s="152"/>
      <c r="AI41" s="152"/>
      <c r="AJ41" s="152"/>
      <c r="AK41" s="152"/>
      <c r="AL41" s="152"/>
      <c r="AM41" s="152"/>
      <c r="AN41" s="152"/>
      <c r="AO41" s="152"/>
    </row>
    <row r="42" spans="1:41" ht="14" x14ac:dyDescent="0.3">
      <c r="A42" s="147" t="s">
        <v>174</v>
      </c>
      <c r="B42" s="79"/>
      <c r="G42" s="148"/>
      <c r="H42" s="148"/>
      <c r="I42" s="148"/>
      <c r="J42" s="148"/>
      <c r="K42" s="148"/>
      <c r="L42" s="148"/>
      <c r="M42" s="148"/>
      <c r="N42" s="148"/>
      <c r="O42" s="148"/>
      <c r="P42" s="148"/>
      <c r="Q42" s="148"/>
      <c r="R42" s="148"/>
      <c r="S42" s="148"/>
      <c r="T42" s="148"/>
      <c r="U42" s="148"/>
    </row>
    <row r="43" spans="1:41" ht="14" x14ac:dyDescent="0.3">
      <c r="A43" s="88" t="s">
        <v>171</v>
      </c>
      <c r="B43" s="89" t="s">
        <v>153</v>
      </c>
      <c r="G43" s="92">
        <v>0</v>
      </c>
      <c r="H43" s="92">
        <v>0</v>
      </c>
      <c r="I43" s="92">
        <v>0</v>
      </c>
      <c r="J43" s="92">
        <v>0</v>
      </c>
      <c r="K43" s="92">
        <v>0</v>
      </c>
      <c r="L43" s="92">
        <v>0</v>
      </c>
      <c r="M43" s="92">
        <v>0</v>
      </c>
      <c r="N43" s="92">
        <v>0</v>
      </c>
      <c r="O43" s="92">
        <v>0</v>
      </c>
      <c r="P43" s="92">
        <v>0</v>
      </c>
      <c r="Q43" s="92">
        <v>0</v>
      </c>
      <c r="R43" s="188">
        <v>0</v>
      </c>
      <c r="S43" s="188">
        <v>0</v>
      </c>
      <c r="T43" s="95">
        <f>SUM(G43:K43)</f>
        <v>0</v>
      </c>
      <c r="U43" s="100">
        <f>SUM(L43:S43)</f>
        <v>0</v>
      </c>
      <c r="Y43" s="149"/>
      <c r="Z43" s="150"/>
      <c r="AA43" s="150"/>
      <c r="AB43" s="150"/>
      <c r="AC43" s="150"/>
      <c r="AD43" s="150"/>
      <c r="AE43" s="150"/>
      <c r="AF43" s="150"/>
      <c r="AG43" s="150"/>
      <c r="AH43" s="150"/>
      <c r="AI43" s="150"/>
      <c r="AJ43" s="150"/>
      <c r="AK43" s="150"/>
      <c r="AL43" s="150"/>
      <c r="AM43" s="151"/>
    </row>
    <row r="44" spans="1:41" ht="14" x14ac:dyDescent="0.3">
      <c r="A44" s="88" t="s">
        <v>172</v>
      </c>
      <c r="B44" s="89" t="s">
        <v>153</v>
      </c>
      <c r="G44" s="92">
        <v>0</v>
      </c>
      <c r="H44" s="92">
        <v>0</v>
      </c>
      <c r="I44" s="92">
        <v>0</v>
      </c>
      <c r="J44" s="92">
        <v>0</v>
      </c>
      <c r="K44" s="92">
        <v>0</v>
      </c>
      <c r="L44" s="92">
        <v>0</v>
      </c>
      <c r="M44" s="92">
        <v>0</v>
      </c>
      <c r="N44" s="92">
        <v>0</v>
      </c>
      <c r="O44" s="92">
        <v>0</v>
      </c>
      <c r="P44" s="92">
        <v>0</v>
      </c>
      <c r="Q44" s="92">
        <v>0</v>
      </c>
      <c r="R44" s="188">
        <v>0</v>
      </c>
      <c r="S44" s="188">
        <v>0</v>
      </c>
      <c r="T44" s="95">
        <f>SUM(G44:K44)</f>
        <v>0</v>
      </c>
      <c r="U44" s="100">
        <f>SUM(L44:S44)</f>
        <v>0</v>
      </c>
      <c r="Y44" s="141"/>
      <c r="Z44" s="142"/>
      <c r="AA44" s="142"/>
      <c r="AB44" s="142"/>
      <c r="AC44" s="142"/>
      <c r="AD44" s="142"/>
      <c r="AE44" s="142"/>
      <c r="AF44" s="142"/>
      <c r="AG44" s="142"/>
      <c r="AH44" s="142"/>
      <c r="AI44" s="142"/>
      <c r="AJ44" s="142"/>
      <c r="AK44" s="142"/>
      <c r="AL44" s="142"/>
      <c r="AM44" s="143"/>
    </row>
    <row r="45" spans="1:41" ht="14" x14ac:dyDescent="0.3">
      <c r="A45" s="88" t="s">
        <v>172</v>
      </c>
      <c r="B45" s="89" t="s">
        <v>154</v>
      </c>
      <c r="G45" s="92">
        <v>0</v>
      </c>
      <c r="H45" s="92">
        <v>0</v>
      </c>
      <c r="I45" s="92">
        <v>0</v>
      </c>
      <c r="J45" s="92">
        <v>0</v>
      </c>
      <c r="K45" s="92">
        <v>0</v>
      </c>
      <c r="L45" s="92">
        <v>0</v>
      </c>
      <c r="M45" s="92">
        <v>0</v>
      </c>
      <c r="N45" s="92">
        <v>0</v>
      </c>
      <c r="O45" s="92">
        <v>0</v>
      </c>
      <c r="P45" s="92">
        <v>0</v>
      </c>
      <c r="Q45" s="92">
        <v>0</v>
      </c>
      <c r="R45" s="188">
        <v>0</v>
      </c>
      <c r="S45" s="188">
        <v>0</v>
      </c>
      <c r="T45" s="95">
        <f>SUM(G45:K45)</f>
        <v>0</v>
      </c>
      <c r="U45" s="100">
        <f>SUM(L45:S45)</f>
        <v>0</v>
      </c>
      <c r="Y45" s="141"/>
      <c r="Z45" s="142"/>
      <c r="AA45" s="142"/>
      <c r="AB45" s="142"/>
      <c r="AC45" s="142"/>
      <c r="AD45" s="142"/>
      <c r="AE45" s="142"/>
      <c r="AF45" s="142"/>
      <c r="AG45" s="142"/>
      <c r="AH45" s="142"/>
      <c r="AI45" s="142"/>
      <c r="AJ45" s="142"/>
      <c r="AK45" s="142"/>
      <c r="AL45" s="142"/>
      <c r="AM45" s="143"/>
    </row>
    <row r="46" spans="1:41" ht="14" x14ac:dyDescent="0.3">
      <c r="A46" s="102" t="s">
        <v>175</v>
      </c>
      <c r="B46" s="140"/>
      <c r="C46" s="152"/>
      <c r="D46" s="152"/>
      <c r="E46" s="152"/>
      <c r="G46" s="136">
        <f t="shared" ref="G46:S46" si="22">SUM(G43:G45)</f>
        <v>0</v>
      </c>
      <c r="H46" s="105">
        <f t="shared" si="22"/>
        <v>0</v>
      </c>
      <c r="I46" s="105">
        <f t="shared" si="22"/>
        <v>0</v>
      </c>
      <c r="J46" s="105">
        <f t="shared" si="22"/>
        <v>0</v>
      </c>
      <c r="K46" s="105">
        <f t="shared" si="22"/>
        <v>0</v>
      </c>
      <c r="L46" s="105">
        <f t="shared" si="22"/>
        <v>0</v>
      </c>
      <c r="M46" s="105">
        <f t="shared" si="22"/>
        <v>0</v>
      </c>
      <c r="N46" s="105">
        <f t="shared" si="22"/>
        <v>0</v>
      </c>
      <c r="O46" s="105">
        <f t="shared" si="22"/>
        <v>0</v>
      </c>
      <c r="P46" s="105">
        <f t="shared" si="22"/>
        <v>0</v>
      </c>
      <c r="Q46" s="105">
        <f t="shared" si="22"/>
        <v>0</v>
      </c>
      <c r="R46" s="105">
        <f t="shared" si="22"/>
        <v>0</v>
      </c>
      <c r="S46" s="105">
        <f t="shared" si="22"/>
        <v>0</v>
      </c>
      <c r="T46" s="95">
        <f t="shared" ref="T46" si="23">SUM(G46:K46)</f>
        <v>0</v>
      </c>
      <c r="U46" s="100">
        <f>SUM(L46:S46)</f>
        <v>0</v>
      </c>
      <c r="Y46" s="144"/>
      <c r="Z46" s="145"/>
      <c r="AA46" s="145"/>
      <c r="AB46" s="145"/>
      <c r="AC46" s="145"/>
      <c r="AD46" s="145"/>
      <c r="AE46" s="145"/>
      <c r="AF46" s="145"/>
      <c r="AG46" s="145"/>
      <c r="AH46" s="145"/>
      <c r="AI46" s="145"/>
      <c r="AJ46" s="145"/>
      <c r="AK46" s="145"/>
      <c r="AL46" s="145"/>
      <c r="AM46" s="146"/>
    </row>
    <row r="47" spans="1:41" ht="14" x14ac:dyDescent="0.3">
      <c r="A47" s="152"/>
      <c r="B47" s="152"/>
      <c r="C47" s="152"/>
      <c r="D47" s="152"/>
      <c r="E47" s="152"/>
      <c r="G47" s="152"/>
      <c r="H47" s="152"/>
      <c r="I47" s="152"/>
      <c r="J47" s="152"/>
      <c r="K47" s="152"/>
      <c r="L47" s="152"/>
      <c r="M47" s="152"/>
      <c r="N47" s="152"/>
      <c r="O47" s="152"/>
      <c r="P47" s="152"/>
      <c r="Q47" s="152"/>
      <c r="R47" s="152"/>
      <c r="S47" s="152"/>
      <c r="T47" s="152"/>
      <c r="U47" s="152"/>
      <c r="V47" s="152"/>
      <c r="W47" s="152"/>
      <c r="Y47" s="152"/>
      <c r="Z47" s="152"/>
      <c r="AA47" s="152"/>
      <c r="AB47" s="152"/>
      <c r="AC47" s="152"/>
      <c r="AD47" s="152"/>
      <c r="AE47" s="152"/>
      <c r="AF47" s="152"/>
      <c r="AG47" s="152"/>
      <c r="AH47" s="152"/>
      <c r="AI47" s="152"/>
      <c r="AJ47" s="152"/>
      <c r="AK47" s="152"/>
      <c r="AL47" s="152"/>
      <c r="AM47" s="152"/>
      <c r="AN47" s="152"/>
      <c r="AO47" s="152"/>
    </row>
    <row r="48" spans="1:41" ht="14" x14ac:dyDescent="0.3">
      <c r="A48" s="102" t="s">
        <v>176</v>
      </c>
      <c r="B48" s="140" t="s">
        <v>59</v>
      </c>
      <c r="C48" s="147"/>
      <c r="D48" s="147"/>
      <c r="E48" s="147"/>
      <c r="G48" s="136">
        <f t="shared" ref="G48:K48" si="24">SUM(G34,G40,G46)</f>
        <v>0</v>
      </c>
      <c r="H48" s="136">
        <f t="shared" si="24"/>
        <v>0</v>
      </c>
      <c r="I48" s="136">
        <f t="shared" si="24"/>
        <v>0</v>
      </c>
      <c r="J48" s="136">
        <f t="shared" si="24"/>
        <v>0</v>
      </c>
      <c r="K48" s="136">
        <f t="shared" si="24"/>
        <v>0</v>
      </c>
      <c r="L48" s="136">
        <f>SUM(L34,L40,L46)</f>
        <v>0</v>
      </c>
      <c r="M48" s="136">
        <f t="shared" ref="M48:S48" si="25">SUM(M34,M40,M46)</f>
        <v>0</v>
      </c>
      <c r="N48" s="136">
        <f t="shared" si="25"/>
        <v>0</v>
      </c>
      <c r="O48" s="136">
        <f t="shared" si="25"/>
        <v>0</v>
      </c>
      <c r="P48" s="136">
        <f t="shared" si="25"/>
        <v>3.5099999999999999E-2</v>
      </c>
      <c r="Q48" s="136">
        <f t="shared" si="25"/>
        <v>0</v>
      </c>
      <c r="R48" s="136">
        <f t="shared" si="25"/>
        <v>0</v>
      </c>
      <c r="S48" s="136">
        <f t="shared" si="25"/>
        <v>0</v>
      </c>
      <c r="T48" s="100">
        <f t="shared" ref="T48" si="26">SUM(G48:K48)</f>
        <v>0</v>
      </c>
      <c r="U48" s="96">
        <f t="shared" ref="U48" si="27">SUM(L48:S48)</f>
        <v>3.5099999999999999E-2</v>
      </c>
      <c r="Y48" s="147"/>
      <c r="Z48" s="147"/>
      <c r="AA48" s="147"/>
      <c r="AB48" s="147"/>
      <c r="AC48" s="147"/>
      <c r="AD48" s="147"/>
      <c r="AE48" s="147"/>
      <c r="AF48" s="147"/>
      <c r="AG48" s="147"/>
      <c r="AH48" s="147"/>
      <c r="AI48" s="147"/>
      <c r="AJ48" s="147"/>
      <c r="AK48" s="147"/>
      <c r="AL48" s="147"/>
      <c r="AM48" s="147"/>
      <c r="AN48" s="147"/>
      <c r="AO48" s="147"/>
    </row>
    <row r="49" spans="1:39" ht="14" x14ac:dyDescent="0.3">
      <c r="B49" s="79"/>
    </row>
    <row r="50" spans="1:39" ht="14" x14ac:dyDescent="0.3">
      <c r="A50" s="102" t="s">
        <v>177</v>
      </c>
      <c r="B50" s="140" t="s">
        <v>59</v>
      </c>
      <c r="C50" s="152"/>
      <c r="D50" s="152"/>
      <c r="E50" s="152"/>
      <c r="G50" s="136">
        <f>SUM(G9,G12,G15,G18,G21,G24,G27,G30)</f>
        <v>0</v>
      </c>
      <c r="H50" s="136">
        <f t="shared" ref="H50:S51" si="28">SUM(H9,H12,H15,H18,H21,H24,H27,H30)</f>
        <v>0</v>
      </c>
      <c r="I50" s="136">
        <f t="shared" si="28"/>
        <v>0</v>
      </c>
      <c r="J50" s="136">
        <f t="shared" si="28"/>
        <v>0</v>
      </c>
      <c r="K50" s="136">
        <f t="shared" si="28"/>
        <v>0</v>
      </c>
      <c r="L50" s="136">
        <f t="shared" si="28"/>
        <v>0</v>
      </c>
      <c r="M50" s="136">
        <f t="shared" si="28"/>
        <v>0</v>
      </c>
      <c r="N50" s="136">
        <f t="shared" si="28"/>
        <v>0</v>
      </c>
      <c r="O50" s="136">
        <f t="shared" si="28"/>
        <v>0</v>
      </c>
      <c r="P50" s="136">
        <f t="shared" si="28"/>
        <v>7.6E-3</v>
      </c>
      <c r="Q50" s="136">
        <f t="shared" si="28"/>
        <v>0</v>
      </c>
      <c r="R50" s="136">
        <f t="shared" si="28"/>
        <v>0</v>
      </c>
      <c r="S50" s="136">
        <f t="shared" si="28"/>
        <v>0</v>
      </c>
      <c r="T50" s="189">
        <f t="shared" ref="T50:T52" si="29">SUM(G50:K50)</f>
        <v>0</v>
      </c>
      <c r="U50" s="96">
        <f t="shared" ref="U50:U52" si="30">SUM(L50:S50)</f>
        <v>7.6E-3</v>
      </c>
      <c r="Y50" s="149"/>
      <c r="Z50" s="150"/>
      <c r="AA50" s="150"/>
      <c r="AB50" s="150"/>
      <c r="AC50" s="150"/>
      <c r="AD50" s="150"/>
      <c r="AE50" s="150"/>
      <c r="AF50" s="150"/>
      <c r="AG50" s="150"/>
      <c r="AH50" s="150"/>
      <c r="AI50" s="150"/>
      <c r="AJ50" s="150"/>
      <c r="AK50" s="150"/>
      <c r="AL50" s="150"/>
      <c r="AM50" s="151"/>
    </row>
    <row r="51" spans="1:39" ht="14" x14ac:dyDescent="0.3">
      <c r="A51" s="102" t="s">
        <v>178</v>
      </c>
      <c r="B51" s="140" t="s">
        <v>59</v>
      </c>
      <c r="G51" s="96">
        <f>SUM(G10,G13,G16,G19,G22,G25,G28,G31)</f>
        <v>0</v>
      </c>
      <c r="H51" s="96">
        <f t="shared" si="28"/>
        <v>0</v>
      </c>
      <c r="I51" s="96">
        <f t="shared" si="28"/>
        <v>0</v>
      </c>
      <c r="J51" s="96">
        <f t="shared" si="28"/>
        <v>0</v>
      </c>
      <c r="K51" s="96">
        <f t="shared" si="28"/>
        <v>0</v>
      </c>
      <c r="L51" s="96">
        <f t="shared" si="28"/>
        <v>0</v>
      </c>
      <c r="M51" s="96">
        <f t="shared" si="28"/>
        <v>0</v>
      </c>
      <c r="N51" s="96">
        <f t="shared" si="28"/>
        <v>0</v>
      </c>
      <c r="O51" s="96">
        <f t="shared" si="28"/>
        <v>0</v>
      </c>
      <c r="P51" s="96">
        <f t="shared" si="28"/>
        <v>2.75E-2</v>
      </c>
      <c r="Q51" s="96">
        <f t="shared" si="28"/>
        <v>0</v>
      </c>
      <c r="R51" s="96">
        <f t="shared" si="28"/>
        <v>0</v>
      </c>
      <c r="S51" s="96">
        <f t="shared" si="28"/>
        <v>0</v>
      </c>
      <c r="T51" s="95">
        <f t="shared" si="29"/>
        <v>0</v>
      </c>
      <c r="U51" s="96">
        <f t="shared" si="30"/>
        <v>2.75E-2</v>
      </c>
      <c r="Y51" s="117"/>
      <c r="Z51" s="118"/>
      <c r="AA51" s="118"/>
      <c r="AB51" s="118"/>
      <c r="AC51" s="118"/>
      <c r="AD51" s="118"/>
      <c r="AE51" s="118"/>
      <c r="AF51" s="118"/>
      <c r="AG51" s="118"/>
      <c r="AH51" s="118"/>
      <c r="AI51" s="118"/>
      <c r="AJ51" s="118"/>
      <c r="AK51" s="118"/>
      <c r="AL51" s="118"/>
      <c r="AM51" s="138"/>
    </row>
    <row r="52" spans="1:39" ht="14" x14ac:dyDescent="0.3">
      <c r="A52" s="139" t="s">
        <v>179</v>
      </c>
      <c r="B52" s="140" t="s">
        <v>59</v>
      </c>
      <c r="G52" s="96">
        <f t="shared" ref="G52:K52" si="31">SUM(G50:G51)</f>
        <v>0</v>
      </c>
      <c r="H52" s="155">
        <f t="shared" si="31"/>
        <v>0</v>
      </c>
      <c r="I52" s="155">
        <f t="shared" si="31"/>
        <v>0</v>
      </c>
      <c r="J52" s="155">
        <f t="shared" si="31"/>
        <v>0</v>
      </c>
      <c r="K52" s="155">
        <f t="shared" si="31"/>
        <v>0</v>
      </c>
      <c r="L52" s="155">
        <f>SUM(L50:L51)</f>
        <v>0</v>
      </c>
      <c r="M52" s="155">
        <f t="shared" ref="M52:S52" si="32">SUM(M50:M51)</f>
        <v>0</v>
      </c>
      <c r="N52" s="155">
        <f t="shared" si="32"/>
        <v>0</v>
      </c>
      <c r="O52" s="155">
        <f t="shared" si="32"/>
        <v>0</v>
      </c>
      <c r="P52" s="155">
        <f t="shared" si="32"/>
        <v>3.5099999999999999E-2</v>
      </c>
      <c r="Q52" s="155">
        <f t="shared" si="32"/>
        <v>0</v>
      </c>
      <c r="R52" s="155">
        <f t="shared" si="32"/>
        <v>0</v>
      </c>
      <c r="S52" s="155">
        <f t="shared" si="32"/>
        <v>0</v>
      </c>
      <c r="T52" s="95">
        <f t="shared" si="29"/>
        <v>0</v>
      </c>
      <c r="U52" s="96">
        <f t="shared" si="30"/>
        <v>3.5099999999999999E-2</v>
      </c>
      <c r="Y52" s="125"/>
      <c r="Z52" s="126"/>
      <c r="AA52" s="126"/>
      <c r="AB52" s="126"/>
      <c r="AC52" s="126"/>
      <c r="AD52" s="126"/>
      <c r="AE52" s="126"/>
      <c r="AF52" s="126"/>
      <c r="AG52" s="126"/>
      <c r="AH52" s="126"/>
      <c r="AI52" s="126"/>
      <c r="AJ52" s="126"/>
      <c r="AK52" s="126"/>
      <c r="AL52" s="126"/>
      <c r="AM52" s="156"/>
    </row>
    <row r="53" spans="1:39" ht="14" x14ac:dyDescent="0.3">
      <c r="B53" s="79"/>
      <c r="G53" s="157" t="str">
        <f t="shared" ref="G53:S53" si="33">IF(ABS(G52-G34)&lt;DecimalPlaces,"OK","ERROR")</f>
        <v>OK</v>
      </c>
      <c r="H53" s="157" t="str">
        <f t="shared" si="33"/>
        <v>OK</v>
      </c>
      <c r="I53" s="157" t="str">
        <f t="shared" si="33"/>
        <v>OK</v>
      </c>
      <c r="J53" s="157" t="str">
        <f t="shared" si="33"/>
        <v>OK</v>
      </c>
      <c r="K53" s="157" t="str">
        <f t="shared" si="33"/>
        <v>OK</v>
      </c>
      <c r="L53" s="157" t="str">
        <f t="shared" si="33"/>
        <v>OK</v>
      </c>
      <c r="M53" s="157" t="str">
        <f t="shared" si="33"/>
        <v>OK</v>
      </c>
      <c r="N53" s="157" t="str">
        <f t="shared" si="33"/>
        <v>OK</v>
      </c>
      <c r="O53" s="157" t="str">
        <f t="shared" si="33"/>
        <v>OK</v>
      </c>
      <c r="P53" s="157" t="str">
        <f t="shared" si="33"/>
        <v>OK</v>
      </c>
      <c r="Q53" s="157" t="str">
        <f t="shared" si="33"/>
        <v>OK</v>
      </c>
      <c r="R53" s="157" t="str">
        <f t="shared" si="33"/>
        <v>OK</v>
      </c>
      <c r="S53" s="157" t="str">
        <f t="shared" si="33"/>
        <v>OK</v>
      </c>
    </row>
    <row r="54" spans="1:39" ht="14" x14ac:dyDescent="0.3">
      <c r="B54" s="79"/>
    </row>
    <row r="55" spans="1:39" ht="14" x14ac:dyDescent="0.3">
      <c r="A55" s="102" t="s">
        <v>180</v>
      </c>
      <c r="B55" s="140" t="s">
        <v>59</v>
      </c>
      <c r="C55" s="152"/>
      <c r="D55" s="152"/>
      <c r="E55" s="152"/>
      <c r="G55" s="136">
        <f>SUM(G9,G12,G15,G18,G21,G24,G27,G30)+SUM(G37,G38,G43,G44)</f>
        <v>0</v>
      </c>
      <c r="H55" s="136">
        <f t="shared" ref="H55:S55" si="34">SUM(H9,H12,H15,H18,H21,H24,H27,H30)+SUM(H37,H38,H43,H44)</f>
        <v>0</v>
      </c>
      <c r="I55" s="136">
        <f t="shared" si="34"/>
        <v>0</v>
      </c>
      <c r="J55" s="136">
        <f t="shared" si="34"/>
        <v>0</v>
      </c>
      <c r="K55" s="136">
        <f t="shared" si="34"/>
        <v>0</v>
      </c>
      <c r="L55" s="136">
        <f t="shared" si="34"/>
        <v>0</v>
      </c>
      <c r="M55" s="136">
        <f t="shared" si="34"/>
        <v>0</v>
      </c>
      <c r="N55" s="136">
        <f t="shared" si="34"/>
        <v>0</v>
      </c>
      <c r="O55" s="136">
        <f t="shared" si="34"/>
        <v>0</v>
      </c>
      <c r="P55" s="136">
        <f t="shared" si="34"/>
        <v>7.6E-3</v>
      </c>
      <c r="Q55" s="136">
        <f t="shared" si="34"/>
        <v>0</v>
      </c>
      <c r="R55" s="136">
        <f t="shared" si="34"/>
        <v>0</v>
      </c>
      <c r="S55" s="136">
        <f t="shared" si="34"/>
        <v>0</v>
      </c>
      <c r="T55" s="95">
        <f t="shared" ref="T55:T57" si="35">SUM(G55:K55)</f>
        <v>0</v>
      </c>
      <c r="U55" s="96">
        <f t="shared" ref="U55:U57" si="36">SUM(L55:S55)</f>
        <v>7.6E-3</v>
      </c>
      <c r="Y55" s="149"/>
      <c r="Z55" s="150"/>
      <c r="AA55" s="150"/>
      <c r="AB55" s="150"/>
      <c r="AC55" s="150"/>
      <c r="AD55" s="150"/>
      <c r="AE55" s="150"/>
      <c r="AF55" s="150"/>
      <c r="AG55" s="150"/>
      <c r="AH55" s="150"/>
      <c r="AI55" s="150"/>
      <c r="AJ55" s="150"/>
      <c r="AK55" s="150"/>
      <c r="AL55" s="150"/>
      <c r="AM55" s="151"/>
    </row>
    <row r="56" spans="1:39" ht="14" x14ac:dyDescent="0.3">
      <c r="A56" s="102" t="s">
        <v>181</v>
      </c>
      <c r="B56" s="140" t="s">
        <v>59</v>
      </c>
      <c r="G56" s="96">
        <f>SUM(G10,G13,G16,G19,G22,G25,G28,G31)+SUM(G39,G45)</f>
        <v>0</v>
      </c>
      <c r="H56" s="96">
        <f t="shared" ref="H56:S56" si="37">SUM(H10,H13,H16,H19,H22,H25,H28,H31)+SUM(H39,H45)</f>
        <v>0</v>
      </c>
      <c r="I56" s="96">
        <f t="shared" si="37"/>
        <v>0</v>
      </c>
      <c r="J56" s="96">
        <f t="shared" si="37"/>
        <v>0</v>
      </c>
      <c r="K56" s="96">
        <f t="shared" si="37"/>
        <v>0</v>
      </c>
      <c r="L56" s="96">
        <f t="shared" si="37"/>
        <v>0</v>
      </c>
      <c r="M56" s="96">
        <f t="shared" si="37"/>
        <v>0</v>
      </c>
      <c r="N56" s="96">
        <f t="shared" si="37"/>
        <v>0</v>
      </c>
      <c r="O56" s="96">
        <f t="shared" si="37"/>
        <v>0</v>
      </c>
      <c r="P56" s="96">
        <f t="shared" si="37"/>
        <v>2.75E-2</v>
      </c>
      <c r="Q56" s="96">
        <f t="shared" si="37"/>
        <v>0</v>
      </c>
      <c r="R56" s="96">
        <f t="shared" si="37"/>
        <v>0</v>
      </c>
      <c r="S56" s="96">
        <f t="shared" si="37"/>
        <v>0</v>
      </c>
      <c r="T56" s="95">
        <f t="shared" si="35"/>
        <v>0</v>
      </c>
      <c r="U56" s="96">
        <f t="shared" si="36"/>
        <v>2.75E-2</v>
      </c>
      <c r="Y56" s="117"/>
      <c r="Z56" s="118"/>
      <c r="AA56" s="118"/>
      <c r="AB56" s="118"/>
      <c r="AC56" s="118"/>
      <c r="AD56" s="118"/>
      <c r="AE56" s="118"/>
      <c r="AF56" s="118"/>
      <c r="AG56" s="118"/>
      <c r="AH56" s="118"/>
      <c r="AI56" s="118"/>
      <c r="AJ56" s="118"/>
      <c r="AK56" s="118"/>
      <c r="AL56" s="118"/>
      <c r="AM56" s="138"/>
    </row>
    <row r="57" spans="1:39" ht="14" x14ac:dyDescent="0.3">
      <c r="A57" s="139" t="s">
        <v>182</v>
      </c>
      <c r="B57" s="140" t="s">
        <v>59</v>
      </c>
      <c r="G57" s="96">
        <f t="shared" ref="G57:K57" si="38">SUM(G55:G56)</f>
        <v>0</v>
      </c>
      <c r="H57" s="155">
        <f t="shared" si="38"/>
        <v>0</v>
      </c>
      <c r="I57" s="155">
        <f t="shared" si="38"/>
        <v>0</v>
      </c>
      <c r="J57" s="155">
        <f t="shared" si="38"/>
        <v>0</v>
      </c>
      <c r="K57" s="155">
        <f t="shared" si="38"/>
        <v>0</v>
      </c>
      <c r="L57" s="155">
        <f>SUM(L55:L56)</f>
        <v>0</v>
      </c>
      <c r="M57" s="155">
        <f t="shared" ref="M57:S57" si="39">SUM(M55:M56)</f>
        <v>0</v>
      </c>
      <c r="N57" s="155">
        <f t="shared" si="39"/>
        <v>0</v>
      </c>
      <c r="O57" s="155">
        <f t="shared" si="39"/>
        <v>0</v>
      </c>
      <c r="P57" s="155">
        <f t="shared" si="39"/>
        <v>3.5099999999999999E-2</v>
      </c>
      <c r="Q57" s="155">
        <f t="shared" si="39"/>
        <v>0</v>
      </c>
      <c r="R57" s="155">
        <f t="shared" si="39"/>
        <v>0</v>
      </c>
      <c r="S57" s="155">
        <f t="shared" si="39"/>
        <v>0</v>
      </c>
      <c r="T57" s="95">
        <f t="shared" si="35"/>
        <v>0</v>
      </c>
      <c r="U57" s="96">
        <f t="shared" si="36"/>
        <v>3.5099999999999999E-2</v>
      </c>
      <c r="Y57" s="125"/>
      <c r="Z57" s="126"/>
      <c r="AA57" s="126"/>
      <c r="AB57" s="126"/>
      <c r="AC57" s="126"/>
      <c r="AD57" s="126"/>
      <c r="AE57" s="126"/>
      <c r="AF57" s="126"/>
      <c r="AG57" s="126"/>
      <c r="AH57" s="126"/>
      <c r="AI57" s="126"/>
      <c r="AJ57" s="126"/>
      <c r="AK57" s="126"/>
      <c r="AL57" s="126"/>
      <c r="AM57" s="156"/>
    </row>
    <row r="58" spans="1:39" ht="14" x14ac:dyDescent="0.3">
      <c r="B58" s="79"/>
      <c r="G58" s="157" t="str">
        <f t="shared" ref="G58:S58" si="40">IF(ABS(G57-G48)&lt;DecimalPlaces,"OK","ERROR")</f>
        <v>OK</v>
      </c>
      <c r="H58" s="157" t="str">
        <f t="shared" si="40"/>
        <v>OK</v>
      </c>
      <c r="I58" s="157" t="str">
        <f t="shared" si="40"/>
        <v>OK</v>
      </c>
      <c r="J58" s="157" t="str">
        <f t="shared" si="40"/>
        <v>OK</v>
      </c>
      <c r="K58" s="157" t="str">
        <f t="shared" si="40"/>
        <v>OK</v>
      </c>
      <c r="L58" s="157" t="str">
        <f t="shared" si="40"/>
        <v>OK</v>
      </c>
      <c r="M58" s="157" t="str">
        <f t="shared" si="40"/>
        <v>OK</v>
      </c>
      <c r="N58" s="157" t="str">
        <f t="shared" si="40"/>
        <v>OK</v>
      </c>
      <c r="O58" s="157" t="str">
        <f t="shared" si="40"/>
        <v>OK</v>
      </c>
      <c r="P58" s="157" t="str">
        <f t="shared" si="40"/>
        <v>OK</v>
      </c>
      <c r="Q58" s="157" t="str">
        <f t="shared" si="40"/>
        <v>OK</v>
      </c>
      <c r="R58" s="157" t="str">
        <f t="shared" si="40"/>
        <v>OK</v>
      </c>
      <c r="S58" s="157" t="str">
        <f t="shared" si="40"/>
        <v>OK</v>
      </c>
    </row>
    <row r="60" spans="1:39" ht="14" x14ac:dyDescent="0.3">
      <c r="A60" s="159" t="s">
        <v>183</v>
      </c>
      <c r="B60" s="89" t="s">
        <v>153</v>
      </c>
      <c r="G60" s="107"/>
      <c r="H60" s="108"/>
      <c r="I60" s="108"/>
      <c r="J60" s="108"/>
      <c r="K60" s="108"/>
      <c r="L60" s="108"/>
      <c r="M60" s="108"/>
      <c r="N60" s="108"/>
      <c r="O60" s="108"/>
      <c r="P60" s="108"/>
      <c r="Q60" s="108"/>
      <c r="R60" s="108"/>
      <c r="S60" s="108"/>
      <c r="T60" s="108"/>
      <c r="U60" s="160"/>
      <c r="Y60" s="107"/>
      <c r="Z60" s="108"/>
      <c r="AA60" s="108"/>
      <c r="AB60" s="108"/>
      <c r="AC60" s="160"/>
      <c r="AD60" s="92">
        <v>0</v>
      </c>
      <c r="AE60" s="92">
        <v>0</v>
      </c>
      <c r="AF60" s="92">
        <v>0</v>
      </c>
      <c r="AG60" s="92">
        <v>0</v>
      </c>
      <c r="AH60" s="92">
        <v>0</v>
      </c>
      <c r="AI60" s="92">
        <v>0</v>
      </c>
      <c r="AJ60" s="188">
        <v>0</v>
      </c>
      <c r="AK60" s="188">
        <v>0</v>
      </c>
      <c r="AL60" s="161"/>
      <c r="AM60" s="116">
        <f t="shared" ref="AM60:AM61" si="41">SUM(AD60:AK60)</f>
        <v>0</v>
      </c>
    </row>
    <row r="61" spans="1:39" ht="14" x14ac:dyDescent="0.3">
      <c r="A61" s="159" t="s">
        <v>183</v>
      </c>
      <c r="B61" s="89" t="s">
        <v>154</v>
      </c>
      <c r="G61" s="125"/>
      <c r="H61" s="126"/>
      <c r="I61" s="126"/>
      <c r="J61" s="126"/>
      <c r="K61" s="126"/>
      <c r="L61" s="126"/>
      <c r="M61" s="126"/>
      <c r="N61" s="126"/>
      <c r="O61" s="126"/>
      <c r="P61" s="126"/>
      <c r="Q61" s="126"/>
      <c r="R61" s="126"/>
      <c r="S61" s="126"/>
      <c r="T61" s="126"/>
      <c r="U61" s="156"/>
      <c r="Y61" s="125"/>
      <c r="Z61" s="126"/>
      <c r="AA61" s="126"/>
      <c r="AB61" s="126"/>
      <c r="AC61" s="156"/>
      <c r="AD61" s="92">
        <v>0</v>
      </c>
      <c r="AE61" s="92">
        <v>0</v>
      </c>
      <c r="AF61" s="92">
        <v>0</v>
      </c>
      <c r="AG61" s="92">
        <v>0</v>
      </c>
      <c r="AH61" s="92">
        <v>0</v>
      </c>
      <c r="AI61" s="92">
        <v>0</v>
      </c>
      <c r="AJ61" s="188">
        <v>0</v>
      </c>
      <c r="AK61" s="188">
        <v>0</v>
      </c>
      <c r="AL61" s="162"/>
      <c r="AM61" s="116">
        <f t="shared" si="41"/>
        <v>0</v>
      </c>
    </row>
    <row r="62" spans="1:39" ht="14" x14ac:dyDescent="0.3">
      <c r="A62" s="659"/>
      <c r="B62" s="659"/>
      <c r="U62" s="173"/>
    </row>
    <row r="63" spans="1:39" ht="13.5" customHeight="1" x14ac:dyDescent="0.3">
      <c r="A63" s="164" t="s">
        <v>184</v>
      </c>
      <c r="B63" s="164"/>
      <c r="U63" s="173"/>
    </row>
    <row r="65" spans="1:39" ht="14" x14ac:dyDescent="0.3">
      <c r="A65" s="645" t="s">
        <v>185</v>
      </c>
      <c r="B65" s="165" t="s">
        <v>186</v>
      </c>
      <c r="G65" s="107"/>
      <c r="H65" s="108"/>
      <c r="I65" s="108"/>
      <c r="J65" s="108"/>
      <c r="K65" s="160"/>
      <c r="L65" s="92">
        <v>0</v>
      </c>
      <c r="M65" s="92">
        <v>0</v>
      </c>
      <c r="N65" s="92">
        <v>0</v>
      </c>
      <c r="O65" s="92">
        <v>0</v>
      </c>
      <c r="P65" s="92">
        <v>0</v>
      </c>
      <c r="Q65" s="92">
        <v>0</v>
      </c>
      <c r="R65" s="188">
        <v>0</v>
      </c>
      <c r="S65" s="188">
        <v>0</v>
      </c>
      <c r="T65" s="167"/>
      <c r="U65" s="136">
        <f t="shared" ref="U65:U67" si="42">SUM(L65:S65)</f>
        <v>0</v>
      </c>
      <c r="Y65" s="107"/>
      <c r="Z65" s="108"/>
      <c r="AA65" s="108"/>
      <c r="AB65" s="108"/>
      <c r="AC65" s="160"/>
      <c r="AD65" s="92">
        <v>0</v>
      </c>
      <c r="AE65" s="92">
        <v>0</v>
      </c>
      <c r="AF65" s="92">
        <v>0</v>
      </c>
      <c r="AG65" s="92">
        <v>0</v>
      </c>
      <c r="AH65" s="92">
        <v>0</v>
      </c>
      <c r="AI65" s="92">
        <v>0</v>
      </c>
      <c r="AJ65" s="188">
        <v>0</v>
      </c>
      <c r="AK65" s="188">
        <v>0</v>
      </c>
      <c r="AL65" s="167"/>
      <c r="AM65" s="136">
        <f t="shared" ref="AM65:AM67" si="43">SUM(AD65:AK65)</f>
        <v>0</v>
      </c>
    </row>
    <row r="66" spans="1:39" ht="14" x14ac:dyDescent="0.3">
      <c r="A66" s="646"/>
      <c r="B66" s="165" t="s">
        <v>156</v>
      </c>
      <c r="G66" s="117"/>
      <c r="H66" s="118"/>
      <c r="I66" s="118"/>
      <c r="J66" s="118"/>
      <c r="K66" s="138"/>
      <c r="L66" s="92">
        <v>0</v>
      </c>
      <c r="M66" s="92">
        <v>0</v>
      </c>
      <c r="N66" s="92">
        <v>0</v>
      </c>
      <c r="O66" s="92">
        <v>0</v>
      </c>
      <c r="P66" s="92">
        <v>0</v>
      </c>
      <c r="Q66" s="92">
        <v>0</v>
      </c>
      <c r="R66" s="188">
        <v>0</v>
      </c>
      <c r="S66" s="188">
        <v>0</v>
      </c>
      <c r="T66" s="169"/>
      <c r="U66" s="136">
        <f t="shared" si="42"/>
        <v>0</v>
      </c>
      <c r="Y66" s="117"/>
      <c r="Z66" s="118"/>
      <c r="AA66" s="118"/>
      <c r="AB66" s="118"/>
      <c r="AC66" s="138"/>
      <c r="AD66" s="92">
        <v>0</v>
      </c>
      <c r="AE66" s="92">
        <v>0</v>
      </c>
      <c r="AF66" s="92">
        <v>0</v>
      </c>
      <c r="AG66" s="92">
        <v>0</v>
      </c>
      <c r="AH66" s="92">
        <v>0</v>
      </c>
      <c r="AI66" s="92">
        <v>0</v>
      </c>
      <c r="AJ66" s="188">
        <v>0</v>
      </c>
      <c r="AK66" s="188">
        <v>0</v>
      </c>
      <c r="AL66" s="169"/>
      <c r="AM66" s="136">
        <f t="shared" si="43"/>
        <v>0</v>
      </c>
    </row>
    <row r="67" spans="1:39" ht="14" x14ac:dyDescent="0.3">
      <c r="A67" s="647"/>
      <c r="B67" s="165" t="s">
        <v>187</v>
      </c>
      <c r="G67" s="117"/>
      <c r="H67" s="118"/>
      <c r="I67" s="118"/>
      <c r="J67" s="118"/>
      <c r="K67" s="138"/>
      <c r="L67" s="105">
        <f t="shared" ref="L67:S67" si="44">SUM(L65:L66)</f>
        <v>0</v>
      </c>
      <c r="M67" s="136">
        <f t="shared" si="44"/>
        <v>0</v>
      </c>
      <c r="N67" s="136">
        <f t="shared" si="44"/>
        <v>0</v>
      </c>
      <c r="O67" s="136">
        <f t="shared" si="44"/>
        <v>0</v>
      </c>
      <c r="P67" s="136">
        <f t="shared" si="44"/>
        <v>0</v>
      </c>
      <c r="Q67" s="136">
        <f t="shared" si="44"/>
        <v>0</v>
      </c>
      <c r="R67" s="136">
        <f t="shared" si="44"/>
        <v>0</v>
      </c>
      <c r="S67" s="136">
        <f t="shared" si="44"/>
        <v>0</v>
      </c>
      <c r="T67" s="162"/>
      <c r="U67" s="136">
        <f t="shared" si="42"/>
        <v>0</v>
      </c>
      <c r="V67" s="134"/>
      <c r="Y67" s="125"/>
      <c r="Z67" s="126"/>
      <c r="AA67" s="126"/>
      <c r="AB67" s="126"/>
      <c r="AC67" s="156"/>
      <c r="AD67" s="105">
        <f t="shared" ref="AD67:AK67" si="45">SUM(AD65:AD66)</f>
        <v>0</v>
      </c>
      <c r="AE67" s="136">
        <f t="shared" si="45"/>
        <v>0</v>
      </c>
      <c r="AF67" s="136">
        <f t="shared" si="45"/>
        <v>0</v>
      </c>
      <c r="AG67" s="136">
        <f t="shared" si="45"/>
        <v>0</v>
      </c>
      <c r="AH67" s="136">
        <f t="shared" si="45"/>
        <v>0</v>
      </c>
      <c r="AI67" s="136">
        <f t="shared" si="45"/>
        <v>0</v>
      </c>
      <c r="AJ67" s="136">
        <f t="shared" si="45"/>
        <v>0</v>
      </c>
      <c r="AK67" s="136">
        <f t="shared" si="45"/>
        <v>0</v>
      </c>
      <c r="AL67" s="162"/>
      <c r="AM67" s="136">
        <f t="shared" si="43"/>
        <v>0</v>
      </c>
    </row>
    <row r="68" spans="1:39" ht="14" x14ac:dyDescent="0.3">
      <c r="B68" s="79"/>
      <c r="G68" s="125"/>
      <c r="H68" s="126"/>
      <c r="I68" s="126"/>
      <c r="J68" s="126"/>
      <c r="K68" s="156"/>
      <c r="L68" s="180" t="str">
        <f t="shared" ref="L68:S68" si="46">IF(ABS(L67-RL11)&lt;DecimalPlaces,"OK","ERROR")</f>
        <v>OK</v>
      </c>
      <c r="M68" s="180" t="str">
        <f t="shared" si="46"/>
        <v>OK</v>
      </c>
      <c r="N68" s="180" t="str">
        <f t="shared" si="46"/>
        <v>OK</v>
      </c>
      <c r="O68" s="180" t="str">
        <f t="shared" si="46"/>
        <v>OK</v>
      </c>
      <c r="P68" s="180" t="str">
        <f t="shared" si="46"/>
        <v>OK</v>
      </c>
      <c r="Q68" s="180" t="str">
        <f t="shared" si="46"/>
        <v>OK</v>
      </c>
      <c r="R68" s="180" t="str">
        <f t="shared" si="46"/>
        <v>OK</v>
      </c>
      <c r="S68" s="180" t="str">
        <f t="shared" si="46"/>
        <v>OK</v>
      </c>
      <c r="T68" s="173"/>
      <c r="U68" s="173"/>
      <c r="AH68" s="173"/>
      <c r="AI68" s="173"/>
      <c r="AJ68" s="173"/>
      <c r="AK68" s="173"/>
      <c r="AL68" s="173"/>
    </row>
    <row r="69" spans="1:39" ht="14" x14ac:dyDescent="0.3">
      <c r="A69" s="659" t="s">
        <v>188</v>
      </c>
      <c r="B69" s="659"/>
    </row>
    <row r="70" spans="1:39" ht="14" x14ac:dyDescent="0.3">
      <c r="A70" s="163"/>
      <c r="B70" s="163"/>
    </row>
    <row r="71" spans="1:39" ht="14" x14ac:dyDescent="0.3">
      <c r="A71" s="174"/>
      <c r="B71" s="174"/>
    </row>
    <row r="72" spans="1:39" ht="14" x14ac:dyDescent="0.3">
      <c r="A72" s="645" t="s">
        <v>189</v>
      </c>
      <c r="B72" s="165" t="s">
        <v>186</v>
      </c>
      <c r="G72" s="107"/>
      <c r="H72" s="108"/>
      <c r="I72" s="108"/>
      <c r="J72" s="108"/>
      <c r="K72" s="160"/>
      <c r="L72" s="92">
        <v>0</v>
      </c>
      <c r="M72" s="92">
        <v>0</v>
      </c>
      <c r="N72" s="92">
        <v>0</v>
      </c>
      <c r="O72" s="92">
        <v>0</v>
      </c>
      <c r="P72" s="92">
        <v>0</v>
      </c>
      <c r="Q72" s="92">
        <v>0</v>
      </c>
      <c r="R72" s="188">
        <v>0</v>
      </c>
      <c r="S72" s="188">
        <v>0</v>
      </c>
      <c r="T72" s="167"/>
      <c r="U72" s="116">
        <f t="shared" ref="U72:U77" si="47">SUM(L72:S72)</f>
        <v>0</v>
      </c>
      <c r="Y72" s="107"/>
      <c r="Z72" s="108"/>
      <c r="AA72" s="108"/>
      <c r="AB72" s="108"/>
      <c r="AC72" s="160"/>
      <c r="AD72" s="92">
        <v>0</v>
      </c>
      <c r="AE72" s="92">
        <v>0</v>
      </c>
      <c r="AF72" s="92">
        <v>0</v>
      </c>
      <c r="AG72" s="92">
        <v>0</v>
      </c>
      <c r="AH72" s="92">
        <v>0</v>
      </c>
      <c r="AI72" s="92">
        <v>0</v>
      </c>
      <c r="AJ72" s="188">
        <v>0</v>
      </c>
      <c r="AK72" s="188">
        <v>0</v>
      </c>
      <c r="AL72" s="167"/>
      <c r="AM72" s="116">
        <f t="shared" ref="AM72:AM77" si="48">SUM(AD72:AK72)</f>
        <v>0</v>
      </c>
    </row>
    <row r="73" spans="1:39" ht="14" x14ac:dyDescent="0.3">
      <c r="A73" s="646"/>
      <c r="B73" s="165" t="s">
        <v>156</v>
      </c>
      <c r="G73" s="117"/>
      <c r="H73" s="118"/>
      <c r="I73" s="118"/>
      <c r="J73" s="118"/>
      <c r="K73" s="138"/>
      <c r="L73" s="92">
        <v>0</v>
      </c>
      <c r="M73" s="92">
        <v>0</v>
      </c>
      <c r="N73" s="92">
        <v>0</v>
      </c>
      <c r="O73" s="92">
        <v>0</v>
      </c>
      <c r="P73" s="92">
        <v>0</v>
      </c>
      <c r="Q73" s="92">
        <v>0</v>
      </c>
      <c r="R73" s="188">
        <v>0</v>
      </c>
      <c r="S73" s="188">
        <v>0</v>
      </c>
      <c r="T73" s="169"/>
      <c r="U73" s="116">
        <f t="shared" si="47"/>
        <v>0</v>
      </c>
      <c r="Y73" s="117"/>
      <c r="Z73" s="118"/>
      <c r="AA73" s="118"/>
      <c r="AB73" s="118"/>
      <c r="AC73" s="138"/>
      <c r="AD73" s="92">
        <v>0</v>
      </c>
      <c r="AE73" s="92">
        <v>0</v>
      </c>
      <c r="AF73" s="92">
        <v>0</v>
      </c>
      <c r="AG73" s="92">
        <v>0</v>
      </c>
      <c r="AH73" s="92">
        <v>0</v>
      </c>
      <c r="AI73" s="92">
        <v>0</v>
      </c>
      <c r="AJ73" s="188">
        <v>0</v>
      </c>
      <c r="AK73" s="188">
        <v>0</v>
      </c>
      <c r="AL73" s="169"/>
      <c r="AM73" s="116">
        <f t="shared" si="48"/>
        <v>0</v>
      </c>
    </row>
    <row r="74" spans="1:39" ht="14" x14ac:dyDescent="0.3">
      <c r="A74" s="647"/>
      <c r="B74" s="165" t="s">
        <v>190</v>
      </c>
      <c r="G74" s="117"/>
      <c r="H74" s="118"/>
      <c r="I74" s="118"/>
      <c r="J74" s="118"/>
      <c r="K74" s="138"/>
      <c r="L74" s="105">
        <f t="shared" ref="L74:S74" si="49">SUM(L72:L73)</f>
        <v>0</v>
      </c>
      <c r="M74" s="136">
        <f t="shared" si="49"/>
        <v>0</v>
      </c>
      <c r="N74" s="136">
        <f t="shared" si="49"/>
        <v>0</v>
      </c>
      <c r="O74" s="136">
        <f t="shared" si="49"/>
        <v>0</v>
      </c>
      <c r="P74" s="136">
        <f t="shared" si="49"/>
        <v>0</v>
      </c>
      <c r="Q74" s="136">
        <f t="shared" si="49"/>
        <v>0</v>
      </c>
      <c r="R74" s="136">
        <f t="shared" si="49"/>
        <v>0</v>
      </c>
      <c r="S74" s="136">
        <f t="shared" si="49"/>
        <v>0</v>
      </c>
      <c r="T74" s="169"/>
      <c r="U74" s="116">
        <f t="shared" si="47"/>
        <v>0</v>
      </c>
      <c r="V74" s="134"/>
      <c r="Y74" s="117"/>
      <c r="Z74" s="118"/>
      <c r="AA74" s="118"/>
      <c r="AB74" s="118"/>
      <c r="AC74" s="138"/>
      <c r="AD74" s="105">
        <f t="shared" ref="AD74:AK74" si="50">SUM(AD72:AD73)</f>
        <v>0</v>
      </c>
      <c r="AE74" s="136">
        <f t="shared" si="50"/>
        <v>0</v>
      </c>
      <c r="AF74" s="136">
        <f t="shared" si="50"/>
        <v>0</v>
      </c>
      <c r="AG74" s="136">
        <f t="shared" si="50"/>
        <v>0</v>
      </c>
      <c r="AH74" s="136">
        <f t="shared" si="50"/>
        <v>0</v>
      </c>
      <c r="AI74" s="136">
        <f t="shared" si="50"/>
        <v>0</v>
      </c>
      <c r="AJ74" s="136">
        <f t="shared" si="50"/>
        <v>0</v>
      </c>
      <c r="AK74" s="136">
        <f t="shared" si="50"/>
        <v>0</v>
      </c>
      <c r="AL74" s="169"/>
      <c r="AM74" s="116">
        <f t="shared" si="48"/>
        <v>0</v>
      </c>
    </row>
    <row r="75" spans="1:39" ht="14" x14ac:dyDescent="0.3">
      <c r="A75" s="648" t="s">
        <v>191</v>
      </c>
      <c r="B75" s="165" t="s">
        <v>186</v>
      </c>
      <c r="G75" s="117"/>
      <c r="H75" s="118"/>
      <c r="I75" s="118"/>
      <c r="J75" s="118"/>
      <c r="K75" s="138"/>
      <c r="L75" s="92">
        <v>0</v>
      </c>
      <c r="M75" s="92">
        <v>0</v>
      </c>
      <c r="N75" s="92">
        <v>0</v>
      </c>
      <c r="O75" s="92">
        <v>0</v>
      </c>
      <c r="P75" s="92">
        <v>0</v>
      </c>
      <c r="Q75" s="92">
        <v>0</v>
      </c>
      <c r="R75" s="188">
        <v>0</v>
      </c>
      <c r="S75" s="188">
        <v>0</v>
      </c>
      <c r="T75" s="169"/>
      <c r="U75" s="116">
        <f t="shared" si="47"/>
        <v>0</v>
      </c>
      <c r="Y75" s="117"/>
      <c r="Z75" s="118"/>
      <c r="AA75" s="118"/>
      <c r="AB75" s="118"/>
      <c r="AC75" s="138"/>
      <c r="AD75" s="92">
        <v>0</v>
      </c>
      <c r="AE75" s="92">
        <v>0</v>
      </c>
      <c r="AF75" s="92">
        <v>0</v>
      </c>
      <c r="AG75" s="92">
        <v>0</v>
      </c>
      <c r="AH75" s="92">
        <v>0</v>
      </c>
      <c r="AI75" s="92">
        <v>0</v>
      </c>
      <c r="AJ75" s="188">
        <v>0</v>
      </c>
      <c r="AK75" s="188">
        <v>0</v>
      </c>
      <c r="AL75" s="169"/>
      <c r="AM75" s="116">
        <f t="shared" si="48"/>
        <v>0</v>
      </c>
    </row>
    <row r="76" spans="1:39" ht="14" x14ac:dyDescent="0.3">
      <c r="A76" s="648"/>
      <c r="B76" s="165" t="s">
        <v>156</v>
      </c>
      <c r="G76" s="117"/>
      <c r="H76" s="118"/>
      <c r="I76" s="118"/>
      <c r="J76" s="118"/>
      <c r="K76" s="138"/>
      <c r="L76" s="92">
        <v>0</v>
      </c>
      <c r="M76" s="92">
        <v>0</v>
      </c>
      <c r="N76" s="92">
        <v>0</v>
      </c>
      <c r="O76" s="92">
        <v>0</v>
      </c>
      <c r="P76" s="92">
        <v>0</v>
      </c>
      <c r="Q76" s="92">
        <v>0</v>
      </c>
      <c r="R76" s="188">
        <v>0</v>
      </c>
      <c r="S76" s="188">
        <v>0</v>
      </c>
      <c r="T76" s="169"/>
      <c r="U76" s="116">
        <f t="shared" si="47"/>
        <v>0</v>
      </c>
      <c r="Y76" s="117"/>
      <c r="Z76" s="118"/>
      <c r="AA76" s="118"/>
      <c r="AB76" s="118"/>
      <c r="AC76" s="138"/>
      <c r="AD76" s="92">
        <v>0</v>
      </c>
      <c r="AE76" s="92">
        <v>0</v>
      </c>
      <c r="AF76" s="92">
        <v>0</v>
      </c>
      <c r="AG76" s="92">
        <v>0</v>
      </c>
      <c r="AH76" s="92">
        <v>0</v>
      </c>
      <c r="AI76" s="92">
        <v>0</v>
      </c>
      <c r="AJ76" s="188">
        <v>0</v>
      </c>
      <c r="AK76" s="188">
        <v>0</v>
      </c>
      <c r="AL76" s="169"/>
      <c r="AM76" s="116">
        <f t="shared" si="48"/>
        <v>0</v>
      </c>
    </row>
    <row r="77" spans="1:39" ht="14" x14ac:dyDescent="0.3">
      <c r="A77" s="649"/>
      <c r="B77" s="165" t="s">
        <v>192</v>
      </c>
      <c r="G77" s="117"/>
      <c r="H77" s="118"/>
      <c r="I77" s="118"/>
      <c r="J77" s="118"/>
      <c r="K77" s="138"/>
      <c r="L77" s="105">
        <f t="shared" ref="L77:S77" si="51">SUM(L75:L76)</f>
        <v>0</v>
      </c>
      <c r="M77" s="136">
        <f t="shared" si="51"/>
        <v>0</v>
      </c>
      <c r="N77" s="136">
        <f t="shared" si="51"/>
        <v>0</v>
      </c>
      <c r="O77" s="136">
        <f t="shared" si="51"/>
        <v>0</v>
      </c>
      <c r="P77" s="136">
        <f t="shared" si="51"/>
        <v>0</v>
      </c>
      <c r="Q77" s="136">
        <f t="shared" si="51"/>
        <v>0</v>
      </c>
      <c r="R77" s="136">
        <f t="shared" si="51"/>
        <v>0</v>
      </c>
      <c r="S77" s="136">
        <f t="shared" si="51"/>
        <v>0</v>
      </c>
      <c r="T77" s="169"/>
      <c r="U77" s="136">
        <f t="shared" si="47"/>
        <v>0</v>
      </c>
      <c r="V77" s="134"/>
      <c r="Y77" s="117"/>
      <c r="Z77" s="118"/>
      <c r="AA77" s="118"/>
      <c r="AB77" s="118"/>
      <c r="AC77" s="138"/>
      <c r="AD77" s="105">
        <f t="shared" ref="AD77:AK77" si="52">SUM(AD75:AD76)</f>
        <v>0</v>
      </c>
      <c r="AE77" s="136">
        <f t="shared" si="52"/>
        <v>0</v>
      </c>
      <c r="AF77" s="136">
        <f t="shared" si="52"/>
        <v>0</v>
      </c>
      <c r="AG77" s="136">
        <f t="shared" si="52"/>
        <v>0</v>
      </c>
      <c r="AH77" s="136">
        <f t="shared" si="52"/>
        <v>0</v>
      </c>
      <c r="AI77" s="136">
        <f t="shared" si="52"/>
        <v>0</v>
      </c>
      <c r="AJ77" s="136">
        <f t="shared" si="52"/>
        <v>0</v>
      </c>
      <c r="AK77" s="136">
        <f t="shared" si="52"/>
        <v>0</v>
      </c>
      <c r="AL77" s="169"/>
      <c r="AM77" s="116">
        <f t="shared" si="48"/>
        <v>0</v>
      </c>
    </row>
    <row r="78" spans="1:39" ht="14" x14ac:dyDescent="0.3">
      <c r="B78" s="159" t="s">
        <v>193</v>
      </c>
      <c r="G78" s="117"/>
      <c r="H78" s="118"/>
      <c r="I78" s="118"/>
      <c r="J78" s="118"/>
      <c r="K78" s="138"/>
      <c r="L78" s="105">
        <f t="shared" ref="L78:S78" si="53">SUM(L74,L77)</f>
        <v>0</v>
      </c>
      <c r="M78" s="136">
        <f t="shared" si="53"/>
        <v>0</v>
      </c>
      <c r="N78" s="136">
        <f t="shared" si="53"/>
        <v>0</v>
      </c>
      <c r="O78" s="136">
        <f t="shared" si="53"/>
        <v>0</v>
      </c>
      <c r="P78" s="136">
        <f t="shared" si="53"/>
        <v>0</v>
      </c>
      <c r="Q78" s="136">
        <f t="shared" si="53"/>
        <v>0</v>
      </c>
      <c r="R78" s="136">
        <f t="shared" si="53"/>
        <v>0</v>
      </c>
      <c r="S78" s="136">
        <f t="shared" si="53"/>
        <v>0</v>
      </c>
      <c r="T78" s="162"/>
      <c r="U78" s="116">
        <f>SUM(L78:S78)</f>
        <v>0</v>
      </c>
      <c r="V78" s="134"/>
      <c r="Y78" s="125"/>
      <c r="Z78" s="126"/>
      <c r="AA78" s="126"/>
      <c r="AB78" s="126"/>
      <c r="AC78" s="156"/>
      <c r="AD78" s="105">
        <f t="shared" ref="AD78:AK78" si="54">SUM(AD74,AD77)</f>
        <v>0</v>
      </c>
      <c r="AE78" s="136">
        <f t="shared" si="54"/>
        <v>0</v>
      </c>
      <c r="AF78" s="136">
        <f t="shared" si="54"/>
        <v>0</v>
      </c>
      <c r="AG78" s="136">
        <f t="shared" si="54"/>
        <v>0</v>
      </c>
      <c r="AH78" s="136">
        <f t="shared" si="54"/>
        <v>0</v>
      </c>
      <c r="AI78" s="136">
        <f t="shared" si="54"/>
        <v>0</v>
      </c>
      <c r="AJ78" s="136">
        <f t="shared" si="54"/>
        <v>0</v>
      </c>
      <c r="AK78" s="136">
        <f t="shared" si="54"/>
        <v>0</v>
      </c>
      <c r="AL78" s="162"/>
      <c r="AM78" s="116">
        <f>SUM(AD78:AK78)</f>
        <v>0</v>
      </c>
    </row>
    <row r="79" spans="1:39" ht="14" x14ac:dyDescent="0.3">
      <c r="A79" s="175"/>
      <c r="G79" s="125"/>
      <c r="H79" s="126"/>
      <c r="I79" s="126"/>
      <c r="J79" s="126"/>
      <c r="K79" s="156"/>
      <c r="L79" s="180" t="str">
        <f t="shared" ref="L79:S79" si="55">IF(ABS(L78-L10)&lt;DecimalPlaces,"OK","ERROR")</f>
        <v>OK</v>
      </c>
      <c r="M79" s="181" t="str">
        <f t="shared" si="55"/>
        <v>OK</v>
      </c>
      <c r="N79" s="181" t="str">
        <f t="shared" si="55"/>
        <v>OK</v>
      </c>
      <c r="O79" s="181" t="str">
        <f t="shared" si="55"/>
        <v>OK</v>
      </c>
      <c r="P79" s="181" t="str">
        <f t="shared" si="55"/>
        <v>OK</v>
      </c>
      <c r="Q79" s="181" t="str">
        <f t="shared" si="55"/>
        <v>OK</v>
      </c>
      <c r="R79" s="181" t="str">
        <f t="shared" si="55"/>
        <v>OK</v>
      </c>
      <c r="S79" s="181" t="str">
        <f t="shared" si="55"/>
        <v>OK</v>
      </c>
      <c r="T79" s="173"/>
      <c r="U79" s="173"/>
    </row>
    <row r="80" spans="1:39" ht="14" x14ac:dyDescent="0.3">
      <c r="A80" s="177" t="s">
        <v>194</v>
      </c>
      <c r="B80" s="177"/>
      <c r="L80" s="592">
        <f>IF(SUM(L72:L78)=0,0,L78-(L10+L13))</f>
        <v>0</v>
      </c>
      <c r="M80" s="592">
        <f t="shared" ref="M80:S80" si="56">IF(SUM(M72:M78)=0,0,M78-(M10+M13))</f>
        <v>0</v>
      </c>
      <c r="N80" s="592">
        <f t="shared" si="56"/>
        <v>0</v>
      </c>
      <c r="O80" s="592">
        <f t="shared" si="56"/>
        <v>0</v>
      </c>
      <c r="P80" s="592">
        <f t="shared" si="56"/>
        <v>0</v>
      </c>
      <c r="Q80" s="592">
        <f t="shared" si="56"/>
        <v>0</v>
      </c>
      <c r="R80" s="592">
        <f t="shared" si="56"/>
        <v>0</v>
      </c>
      <c r="S80" s="592">
        <f t="shared" si="56"/>
        <v>0</v>
      </c>
      <c r="AD80" s="592">
        <f>IF(SUM(AD72:AD78)=0,0,AD78-(AD10+AD13))</f>
        <v>0</v>
      </c>
      <c r="AE80" s="592">
        <f t="shared" ref="AE80:AK80" si="57">IF(SUM(AE72:AE78)=0,0,AE78-(AE10+AE13))</f>
        <v>0</v>
      </c>
      <c r="AF80" s="592">
        <f t="shared" si="57"/>
        <v>0</v>
      </c>
      <c r="AG80" s="592">
        <f t="shared" si="57"/>
        <v>0</v>
      </c>
      <c r="AH80" s="592">
        <f t="shared" si="57"/>
        <v>0</v>
      </c>
      <c r="AI80" s="592">
        <f t="shared" si="57"/>
        <v>0</v>
      </c>
      <c r="AJ80" s="592">
        <f t="shared" si="57"/>
        <v>0</v>
      </c>
      <c r="AK80" s="592">
        <f t="shared" si="57"/>
        <v>0</v>
      </c>
    </row>
    <row r="81" spans="1:39" ht="14" x14ac:dyDescent="0.3">
      <c r="A81" s="177" t="s">
        <v>195</v>
      </c>
      <c r="B81" s="177"/>
      <c r="L81" s="592">
        <f>IF(SUM(L72:L78)=0,0,(L72+L75)-L10)</f>
        <v>0</v>
      </c>
      <c r="M81" s="592">
        <f t="shared" ref="M81:S81" si="58">IF(SUM(M72:M78)=0,0,(M72+M75)-M10)</f>
        <v>0</v>
      </c>
      <c r="N81" s="592">
        <f t="shared" si="58"/>
        <v>0</v>
      </c>
      <c r="O81" s="592">
        <f t="shared" si="58"/>
        <v>0</v>
      </c>
      <c r="P81" s="592">
        <f t="shared" si="58"/>
        <v>0</v>
      </c>
      <c r="Q81" s="592">
        <f t="shared" si="58"/>
        <v>0</v>
      </c>
      <c r="R81" s="592">
        <f t="shared" si="58"/>
        <v>0</v>
      </c>
      <c r="S81" s="592">
        <f t="shared" si="58"/>
        <v>0</v>
      </c>
      <c r="AD81" s="592">
        <f>IF(SUM(AD72:AD78)=0,0,(AD72+AD75)-AD10)</f>
        <v>0</v>
      </c>
      <c r="AE81" s="592">
        <f t="shared" ref="AE81:AK81" si="59">IF(SUM(AE72:AE78)=0,0,(AE72+AE75)-AE10)</f>
        <v>0</v>
      </c>
      <c r="AF81" s="592">
        <f t="shared" si="59"/>
        <v>0</v>
      </c>
      <c r="AG81" s="592">
        <f t="shared" si="59"/>
        <v>0</v>
      </c>
      <c r="AH81" s="592">
        <f t="shared" si="59"/>
        <v>0</v>
      </c>
      <c r="AI81" s="592">
        <f t="shared" si="59"/>
        <v>0</v>
      </c>
      <c r="AJ81" s="592">
        <f t="shared" si="59"/>
        <v>0</v>
      </c>
      <c r="AK81" s="592">
        <f t="shared" si="59"/>
        <v>0</v>
      </c>
    </row>
    <row r="82" spans="1:39" ht="14" x14ac:dyDescent="0.3">
      <c r="A82" s="164" t="s">
        <v>196</v>
      </c>
      <c r="B82" s="164"/>
    </row>
    <row r="83" spans="1:39" x14ac:dyDescent="0.25">
      <c r="B83" s="178"/>
      <c r="Y83" s="650"/>
      <c r="Z83" s="651"/>
      <c r="AA83" s="651"/>
      <c r="AB83" s="651"/>
      <c r="AC83" s="651"/>
      <c r="AD83" s="651"/>
      <c r="AE83" s="651"/>
      <c r="AF83" s="651"/>
      <c r="AG83" s="651"/>
    </row>
    <row r="84" spans="1:39" ht="13.5" customHeight="1" x14ac:dyDescent="0.3">
      <c r="A84" s="102" t="s">
        <v>197</v>
      </c>
      <c r="B84" s="102" t="s">
        <v>36</v>
      </c>
      <c r="Y84" s="652" t="s">
        <v>198</v>
      </c>
      <c r="Z84" s="653"/>
      <c r="AA84" s="653"/>
      <c r="AB84" s="653"/>
      <c r="AC84" s="653"/>
      <c r="AD84" s="653"/>
      <c r="AE84" s="653"/>
      <c r="AF84" s="653"/>
      <c r="AG84" s="653"/>
      <c r="AH84" s="653"/>
      <c r="AI84" s="653"/>
      <c r="AJ84" s="653"/>
      <c r="AK84" s="653"/>
      <c r="AL84" s="653"/>
      <c r="AM84" s="654"/>
    </row>
    <row r="85" spans="1:39" ht="14" x14ac:dyDescent="0.3">
      <c r="A85" s="88" t="s">
        <v>199</v>
      </c>
      <c r="B85" s="88" t="s">
        <v>200</v>
      </c>
      <c r="G85" s="107"/>
      <c r="H85" s="108"/>
      <c r="I85" s="108"/>
      <c r="J85" s="108"/>
      <c r="K85" s="160"/>
      <c r="L85" s="92">
        <v>0</v>
      </c>
      <c r="M85" s="92">
        <v>0</v>
      </c>
      <c r="N85" s="92">
        <v>0</v>
      </c>
      <c r="O85" s="92">
        <v>0</v>
      </c>
      <c r="P85" s="92">
        <v>0</v>
      </c>
      <c r="Q85" s="92">
        <v>0</v>
      </c>
      <c r="R85" s="188">
        <v>0</v>
      </c>
      <c r="S85" s="188">
        <v>0</v>
      </c>
      <c r="T85" s="167"/>
      <c r="U85" s="116">
        <f>SUM(L85:S85)</f>
        <v>0</v>
      </c>
      <c r="Y85" s="107"/>
      <c r="Z85" s="108"/>
      <c r="AA85" s="108"/>
      <c r="AB85" s="108"/>
      <c r="AC85" s="160"/>
      <c r="AD85" s="92">
        <v>0</v>
      </c>
      <c r="AE85" s="92">
        <v>0</v>
      </c>
      <c r="AF85" s="92">
        <v>0</v>
      </c>
      <c r="AG85" s="92">
        <v>0</v>
      </c>
      <c r="AH85" s="92">
        <v>0</v>
      </c>
      <c r="AI85" s="92">
        <v>0</v>
      </c>
      <c r="AJ85" s="188">
        <v>0</v>
      </c>
      <c r="AK85" s="188">
        <v>0</v>
      </c>
      <c r="AL85" s="167"/>
      <c r="AM85" s="179">
        <f t="shared" ref="AM85:AM104" si="60">SUM(AD85:AK85)</f>
        <v>0</v>
      </c>
    </row>
    <row r="86" spans="1:39" ht="14" x14ac:dyDescent="0.3">
      <c r="A86" s="88" t="s">
        <v>201</v>
      </c>
      <c r="B86" s="88" t="s">
        <v>200</v>
      </c>
      <c r="G86" s="117"/>
      <c r="H86" s="118"/>
      <c r="I86" s="118"/>
      <c r="J86" s="118"/>
      <c r="K86" s="138"/>
      <c r="L86" s="92">
        <v>0</v>
      </c>
      <c r="M86" s="92">
        <v>0</v>
      </c>
      <c r="N86" s="92">
        <v>0</v>
      </c>
      <c r="O86" s="92">
        <v>0</v>
      </c>
      <c r="P86" s="92">
        <v>0</v>
      </c>
      <c r="Q86" s="92">
        <v>0</v>
      </c>
      <c r="R86" s="188">
        <v>0</v>
      </c>
      <c r="S86" s="188">
        <v>0</v>
      </c>
      <c r="T86" s="169"/>
      <c r="U86" s="116">
        <f t="shared" ref="U86:U104" si="61">SUM(L86:S86)</f>
        <v>0</v>
      </c>
      <c r="Y86" s="117"/>
      <c r="Z86" s="118"/>
      <c r="AA86" s="118"/>
      <c r="AB86" s="118"/>
      <c r="AC86" s="138"/>
      <c r="AD86" s="92">
        <v>0</v>
      </c>
      <c r="AE86" s="92">
        <v>0</v>
      </c>
      <c r="AF86" s="92">
        <v>0</v>
      </c>
      <c r="AG86" s="92">
        <v>0</v>
      </c>
      <c r="AH86" s="92">
        <v>0</v>
      </c>
      <c r="AI86" s="92">
        <v>0</v>
      </c>
      <c r="AJ86" s="188">
        <v>0</v>
      </c>
      <c r="AK86" s="188">
        <v>0</v>
      </c>
      <c r="AL86" s="169"/>
      <c r="AM86" s="116">
        <f t="shared" si="60"/>
        <v>0</v>
      </c>
    </row>
    <row r="87" spans="1:39" ht="14" x14ac:dyDescent="0.3">
      <c r="A87" s="88" t="s">
        <v>202</v>
      </c>
      <c r="B87" s="88" t="s">
        <v>200</v>
      </c>
      <c r="G87" s="117"/>
      <c r="H87" s="118"/>
      <c r="I87" s="118"/>
      <c r="J87" s="118"/>
      <c r="K87" s="138"/>
      <c r="L87" s="92">
        <v>0</v>
      </c>
      <c r="M87" s="92">
        <v>0</v>
      </c>
      <c r="N87" s="92">
        <v>0</v>
      </c>
      <c r="O87" s="92">
        <v>0</v>
      </c>
      <c r="P87" s="92">
        <v>0</v>
      </c>
      <c r="Q87" s="92">
        <v>0</v>
      </c>
      <c r="R87" s="188">
        <v>0</v>
      </c>
      <c r="S87" s="188">
        <v>0</v>
      </c>
      <c r="T87" s="169"/>
      <c r="U87" s="116">
        <f t="shared" si="61"/>
        <v>0</v>
      </c>
      <c r="Y87" s="117"/>
      <c r="Z87" s="118"/>
      <c r="AA87" s="118"/>
      <c r="AB87" s="118"/>
      <c r="AC87" s="138"/>
      <c r="AD87" s="92">
        <v>0</v>
      </c>
      <c r="AE87" s="92">
        <v>0</v>
      </c>
      <c r="AF87" s="92">
        <v>0</v>
      </c>
      <c r="AG87" s="92">
        <v>0</v>
      </c>
      <c r="AH87" s="92">
        <v>0</v>
      </c>
      <c r="AI87" s="92">
        <v>0</v>
      </c>
      <c r="AJ87" s="188">
        <v>0</v>
      </c>
      <c r="AK87" s="188">
        <v>0</v>
      </c>
      <c r="AL87" s="169"/>
      <c r="AM87" s="116">
        <f t="shared" si="60"/>
        <v>0</v>
      </c>
    </row>
    <row r="88" spans="1:39" ht="14" x14ac:dyDescent="0.3">
      <c r="A88" s="88" t="s">
        <v>203</v>
      </c>
      <c r="B88" s="88" t="s">
        <v>200</v>
      </c>
      <c r="G88" s="117"/>
      <c r="H88" s="118"/>
      <c r="I88" s="118"/>
      <c r="J88" s="118"/>
      <c r="K88" s="138"/>
      <c r="L88" s="92">
        <v>0</v>
      </c>
      <c r="M88" s="92">
        <v>0</v>
      </c>
      <c r="N88" s="92">
        <v>0</v>
      </c>
      <c r="O88" s="92">
        <v>0</v>
      </c>
      <c r="P88" s="92">
        <v>0</v>
      </c>
      <c r="Q88" s="92">
        <v>0</v>
      </c>
      <c r="R88" s="188">
        <v>0</v>
      </c>
      <c r="S88" s="188">
        <v>0</v>
      </c>
      <c r="T88" s="169"/>
      <c r="U88" s="116">
        <f t="shared" si="61"/>
        <v>0</v>
      </c>
      <c r="Y88" s="117"/>
      <c r="Z88" s="118"/>
      <c r="AA88" s="118"/>
      <c r="AB88" s="118"/>
      <c r="AC88" s="138"/>
      <c r="AD88" s="92">
        <v>0</v>
      </c>
      <c r="AE88" s="92">
        <v>0</v>
      </c>
      <c r="AF88" s="92">
        <v>0</v>
      </c>
      <c r="AG88" s="92">
        <v>0</v>
      </c>
      <c r="AH88" s="92">
        <v>0</v>
      </c>
      <c r="AI88" s="92">
        <v>0</v>
      </c>
      <c r="AJ88" s="188">
        <v>0</v>
      </c>
      <c r="AK88" s="188">
        <v>0</v>
      </c>
      <c r="AL88" s="169"/>
      <c r="AM88" s="116">
        <f t="shared" si="60"/>
        <v>0</v>
      </c>
    </row>
    <row r="89" spans="1:39" ht="14" x14ac:dyDescent="0.3">
      <c r="A89" s="88" t="s">
        <v>204</v>
      </c>
      <c r="B89" s="88" t="s">
        <v>200</v>
      </c>
      <c r="G89" s="117"/>
      <c r="H89" s="118"/>
      <c r="I89" s="118"/>
      <c r="J89" s="118"/>
      <c r="K89" s="138"/>
      <c r="L89" s="92">
        <v>0</v>
      </c>
      <c r="M89" s="92">
        <v>0</v>
      </c>
      <c r="N89" s="92">
        <v>0</v>
      </c>
      <c r="O89" s="92">
        <v>0</v>
      </c>
      <c r="P89" s="92">
        <v>0</v>
      </c>
      <c r="Q89" s="92">
        <v>0</v>
      </c>
      <c r="R89" s="188">
        <v>0</v>
      </c>
      <c r="S89" s="188">
        <v>0</v>
      </c>
      <c r="T89" s="169"/>
      <c r="U89" s="116">
        <f t="shared" si="61"/>
        <v>0</v>
      </c>
      <c r="Y89" s="117"/>
      <c r="Z89" s="118"/>
      <c r="AA89" s="118"/>
      <c r="AB89" s="118"/>
      <c r="AC89" s="138"/>
      <c r="AD89" s="92">
        <v>0</v>
      </c>
      <c r="AE89" s="92">
        <v>0</v>
      </c>
      <c r="AF89" s="92">
        <v>0</v>
      </c>
      <c r="AG89" s="92">
        <v>0</v>
      </c>
      <c r="AH89" s="92">
        <v>0</v>
      </c>
      <c r="AI89" s="92">
        <v>0</v>
      </c>
      <c r="AJ89" s="188">
        <v>0</v>
      </c>
      <c r="AK89" s="188">
        <v>0</v>
      </c>
      <c r="AL89" s="169"/>
      <c r="AM89" s="116">
        <f t="shared" si="60"/>
        <v>0</v>
      </c>
    </row>
    <row r="90" spans="1:39" ht="14" x14ac:dyDescent="0.3">
      <c r="A90" s="88" t="s">
        <v>205</v>
      </c>
      <c r="B90" s="88" t="s">
        <v>200</v>
      </c>
      <c r="G90" s="117"/>
      <c r="H90" s="118"/>
      <c r="I90" s="118"/>
      <c r="J90" s="118"/>
      <c r="K90" s="138"/>
      <c r="L90" s="92">
        <v>0</v>
      </c>
      <c r="M90" s="92">
        <v>0</v>
      </c>
      <c r="N90" s="92">
        <v>0</v>
      </c>
      <c r="O90" s="92">
        <v>0</v>
      </c>
      <c r="P90" s="92">
        <v>0</v>
      </c>
      <c r="Q90" s="92">
        <v>0</v>
      </c>
      <c r="R90" s="188">
        <v>0</v>
      </c>
      <c r="S90" s="188">
        <v>0</v>
      </c>
      <c r="T90" s="169"/>
      <c r="U90" s="116">
        <f t="shared" si="61"/>
        <v>0</v>
      </c>
      <c r="Y90" s="117"/>
      <c r="Z90" s="118"/>
      <c r="AA90" s="118"/>
      <c r="AB90" s="118"/>
      <c r="AC90" s="138"/>
      <c r="AD90" s="92">
        <v>0</v>
      </c>
      <c r="AE90" s="92">
        <v>0</v>
      </c>
      <c r="AF90" s="92">
        <v>0</v>
      </c>
      <c r="AG90" s="92">
        <v>0</v>
      </c>
      <c r="AH90" s="92">
        <v>0</v>
      </c>
      <c r="AI90" s="92">
        <v>0</v>
      </c>
      <c r="AJ90" s="188">
        <v>0</v>
      </c>
      <c r="AK90" s="188">
        <v>0</v>
      </c>
      <c r="AL90" s="169"/>
      <c r="AM90" s="116">
        <f t="shared" si="60"/>
        <v>0</v>
      </c>
    </row>
    <row r="91" spans="1:39" ht="14" x14ac:dyDescent="0.3">
      <c r="A91" s="88" t="s">
        <v>206</v>
      </c>
      <c r="B91" s="88" t="s">
        <v>200</v>
      </c>
      <c r="G91" s="117"/>
      <c r="H91" s="118"/>
      <c r="I91" s="118"/>
      <c r="J91" s="118"/>
      <c r="K91" s="138"/>
      <c r="L91" s="92">
        <v>0</v>
      </c>
      <c r="M91" s="92">
        <v>0</v>
      </c>
      <c r="N91" s="92">
        <v>0</v>
      </c>
      <c r="O91" s="92">
        <v>0</v>
      </c>
      <c r="P91" s="92">
        <v>0</v>
      </c>
      <c r="Q91" s="92">
        <v>0</v>
      </c>
      <c r="R91" s="188">
        <v>0</v>
      </c>
      <c r="S91" s="188">
        <v>0</v>
      </c>
      <c r="T91" s="169"/>
      <c r="U91" s="116">
        <f t="shared" si="61"/>
        <v>0</v>
      </c>
      <c r="Y91" s="117"/>
      <c r="Z91" s="118"/>
      <c r="AA91" s="118"/>
      <c r="AB91" s="118"/>
      <c r="AC91" s="138"/>
      <c r="AD91" s="92">
        <v>0</v>
      </c>
      <c r="AE91" s="92">
        <v>0</v>
      </c>
      <c r="AF91" s="92">
        <v>0</v>
      </c>
      <c r="AG91" s="92">
        <v>0</v>
      </c>
      <c r="AH91" s="92">
        <v>0</v>
      </c>
      <c r="AI91" s="92">
        <v>0</v>
      </c>
      <c r="AJ91" s="188">
        <v>0</v>
      </c>
      <c r="AK91" s="188">
        <v>0</v>
      </c>
      <c r="AL91" s="169"/>
      <c r="AM91" s="116">
        <f t="shared" si="60"/>
        <v>0</v>
      </c>
    </row>
    <row r="92" spans="1:39" ht="14" x14ac:dyDescent="0.3">
      <c r="A92" s="88" t="s">
        <v>207</v>
      </c>
      <c r="B92" s="88" t="s">
        <v>200</v>
      </c>
      <c r="G92" s="117"/>
      <c r="H92" s="118"/>
      <c r="I92" s="118"/>
      <c r="J92" s="118"/>
      <c r="K92" s="138"/>
      <c r="L92" s="92">
        <v>0</v>
      </c>
      <c r="M92" s="92">
        <v>0</v>
      </c>
      <c r="N92" s="92">
        <v>0</v>
      </c>
      <c r="O92" s="92">
        <v>0</v>
      </c>
      <c r="P92" s="92">
        <v>0</v>
      </c>
      <c r="Q92" s="92">
        <v>0</v>
      </c>
      <c r="R92" s="188">
        <v>0</v>
      </c>
      <c r="S92" s="188">
        <v>0</v>
      </c>
      <c r="T92" s="169"/>
      <c r="U92" s="116">
        <f t="shared" si="61"/>
        <v>0</v>
      </c>
      <c r="Y92" s="117"/>
      <c r="Z92" s="118"/>
      <c r="AA92" s="118"/>
      <c r="AB92" s="118"/>
      <c r="AC92" s="138"/>
      <c r="AD92" s="92">
        <v>0</v>
      </c>
      <c r="AE92" s="92">
        <v>0</v>
      </c>
      <c r="AF92" s="92">
        <v>0</v>
      </c>
      <c r="AG92" s="92">
        <v>0</v>
      </c>
      <c r="AH92" s="92">
        <v>0</v>
      </c>
      <c r="AI92" s="92">
        <v>0</v>
      </c>
      <c r="AJ92" s="188">
        <v>0</v>
      </c>
      <c r="AK92" s="188">
        <v>0</v>
      </c>
      <c r="AL92" s="169"/>
      <c r="AM92" s="116">
        <f t="shared" si="60"/>
        <v>0</v>
      </c>
    </row>
    <row r="93" spans="1:39" ht="14" x14ac:dyDescent="0.3">
      <c r="A93" s="88" t="s">
        <v>208</v>
      </c>
      <c r="B93" s="88" t="s">
        <v>200</v>
      </c>
      <c r="G93" s="117"/>
      <c r="H93" s="118"/>
      <c r="I93" s="118"/>
      <c r="J93" s="118"/>
      <c r="K93" s="138"/>
      <c r="L93" s="92">
        <v>0</v>
      </c>
      <c r="M93" s="92">
        <v>0</v>
      </c>
      <c r="N93" s="92">
        <v>0</v>
      </c>
      <c r="O93" s="92">
        <v>0</v>
      </c>
      <c r="P93" s="92">
        <v>0</v>
      </c>
      <c r="Q93" s="92">
        <v>0</v>
      </c>
      <c r="R93" s="188">
        <v>0</v>
      </c>
      <c r="S93" s="188">
        <v>0</v>
      </c>
      <c r="T93" s="169"/>
      <c r="U93" s="116">
        <f t="shared" si="61"/>
        <v>0</v>
      </c>
      <c r="Y93" s="117"/>
      <c r="Z93" s="118"/>
      <c r="AA93" s="118"/>
      <c r="AB93" s="118"/>
      <c r="AC93" s="138"/>
      <c r="AD93" s="92">
        <v>0</v>
      </c>
      <c r="AE93" s="92">
        <v>0</v>
      </c>
      <c r="AF93" s="92">
        <v>0</v>
      </c>
      <c r="AG93" s="92">
        <v>0</v>
      </c>
      <c r="AH93" s="92">
        <v>0</v>
      </c>
      <c r="AI93" s="92">
        <v>0</v>
      </c>
      <c r="AJ93" s="188">
        <v>0</v>
      </c>
      <c r="AK93" s="188">
        <v>0</v>
      </c>
      <c r="AL93" s="169"/>
      <c r="AM93" s="116">
        <f t="shared" si="60"/>
        <v>0</v>
      </c>
    </row>
    <row r="94" spans="1:39" ht="14" x14ac:dyDescent="0.3">
      <c r="A94" s="88" t="s">
        <v>209</v>
      </c>
      <c r="B94" s="88" t="s">
        <v>200</v>
      </c>
      <c r="G94" s="117"/>
      <c r="H94" s="118"/>
      <c r="I94" s="118"/>
      <c r="J94" s="118"/>
      <c r="K94" s="138"/>
      <c r="L94" s="92">
        <v>0</v>
      </c>
      <c r="M94" s="92">
        <v>0</v>
      </c>
      <c r="N94" s="92">
        <v>0</v>
      </c>
      <c r="O94" s="92">
        <v>0</v>
      </c>
      <c r="P94" s="92">
        <v>0</v>
      </c>
      <c r="Q94" s="92">
        <v>0</v>
      </c>
      <c r="R94" s="188">
        <v>0</v>
      </c>
      <c r="S94" s="188">
        <v>0</v>
      </c>
      <c r="T94" s="169"/>
      <c r="U94" s="116">
        <f t="shared" si="61"/>
        <v>0</v>
      </c>
      <c r="Y94" s="117"/>
      <c r="Z94" s="118"/>
      <c r="AA94" s="118"/>
      <c r="AB94" s="118"/>
      <c r="AC94" s="138"/>
      <c r="AD94" s="92">
        <v>0</v>
      </c>
      <c r="AE94" s="92">
        <v>0</v>
      </c>
      <c r="AF94" s="92">
        <v>0</v>
      </c>
      <c r="AG94" s="92">
        <v>0</v>
      </c>
      <c r="AH94" s="92">
        <v>0</v>
      </c>
      <c r="AI94" s="92">
        <v>0</v>
      </c>
      <c r="AJ94" s="188">
        <v>0</v>
      </c>
      <c r="AK94" s="188">
        <v>0</v>
      </c>
      <c r="AL94" s="169"/>
      <c r="AM94" s="116">
        <f t="shared" si="60"/>
        <v>0</v>
      </c>
    </row>
    <row r="95" spans="1:39" ht="14" x14ac:dyDescent="0.3">
      <c r="A95" s="88" t="s">
        <v>210</v>
      </c>
      <c r="B95" s="88" t="s">
        <v>200</v>
      </c>
      <c r="G95" s="117"/>
      <c r="H95" s="118"/>
      <c r="I95" s="118"/>
      <c r="J95" s="118"/>
      <c r="K95" s="138"/>
      <c r="L95" s="92">
        <v>0</v>
      </c>
      <c r="M95" s="92">
        <v>0</v>
      </c>
      <c r="N95" s="92">
        <v>0</v>
      </c>
      <c r="O95" s="92">
        <v>0</v>
      </c>
      <c r="P95" s="92">
        <v>0</v>
      </c>
      <c r="Q95" s="92">
        <v>0</v>
      </c>
      <c r="R95" s="188">
        <v>0</v>
      </c>
      <c r="S95" s="188">
        <v>0</v>
      </c>
      <c r="T95" s="169"/>
      <c r="U95" s="116">
        <f t="shared" si="61"/>
        <v>0</v>
      </c>
      <c r="Y95" s="117"/>
      <c r="Z95" s="118"/>
      <c r="AA95" s="118"/>
      <c r="AB95" s="118"/>
      <c r="AC95" s="138"/>
      <c r="AD95" s="92">
        <v>0</v>
      </c>
      <c r="AE95" s="92">
        <v>0</v>
      </c>
      <c r="AF95" s="92">
        <v>0</v>
      </c>
      <c r="AG95" s="92">
        <v>0</v>
      </c>
      <c r="AH95" s="92">
        <v>0</v>
      </c>
      <c r="AI95" s="92">
        <v>0</v>
      </c>
      <c r="AJ95" s="188">
        <v>0</v>
      </c>
      <c r="AK95" s="188">
        <v>0</v>
      </c>
      <c r="AL95" s="169"/>
      <c r="AM95" s="116">
        <f t="shared" si="60"/>
        <v>0</v>
      </c>
    </row>
    <row r="96" spans="1:39" ht="14" x14ac:dyDescent="0.3">
      <c r="A96" s="88" t="s">
        <v>211</v>
      </c>
      <c r="B96" s="88" t="s">
        <v>200</v>
      </c>
      <c r="G96" s="117"/>
      <c r="H96" s="118"/>
      <c r="I96" s="118"/>
      <c r="J96" s="118"/>
      <c r="K96" s="138"/>
      <c r="L96" s="92">
        <v>0</v>
      </c>
      <c r="M96" s="92">
        <v>0</v>
      </c>
      <c r="N96" s="92">
        <v>0</v>
      </c>
      <c r="O96" s="92">
        <v>0</v>
      </c>
      <c r="P96" s="92">
        <v>0</v>
      </c>
      <c r="Q96" s="92">
        <v>0</v>
      </c>
      <c r="R96" s="188">
        <v>0</v>
      </c>
      <c r="S96" s="188">
        <v>0</v>
      </c>
      <c r="T96" s="169"/>
      <c r="U96" s="116">
        <f t="shared" si="61"/>
        <v>0</v>
      </c>
      <c r="Y96" s="117"/>
      <c r="Z96" s="118"/>
      <c r="AA96" s="118"/>
      <c r="AB96" s="118"/>
      <c r="AC96" s="138"/>
      <c r="AD96" s="92">
        <v>0</v>
      </c>
      <c r="AE96" s="92">
        <v>0</v>
      </c>
      <c r="AF96" s="92">
        <v>0</v>
      </c>
      <c r="AG96" s="92">
        <v>0</v>
      </c>
      <c r="AH96" s="92">
        <v>0</v>
      </c>
      <c r="AI96" s="92">
        <v>0</v>
      </c>
      <c r="AJ96" s="188">
        <v>0</v>
      </c>
      <c r="AK96" s="188">
        <v>0</v>
      </c>
      <c r="AL96" s="169"/>
      <c r="AM96" s="116">
        <f t="shared" si="60"/>
        <v>0</v>
      </c>
    </row>
    <row r="97" spans="1:39" ht="14" x14ac:dyDescent="0.3">
      <c r="A97" s="88" t="s">
        <v>212</v>
      </c>
      <c r="B97" s="88" t="s">
        <v>200</v>
      </c>
      <c r="G97" s="117"/>
      <c r="H97" s="118"/>
      <c r="I97" s="118"/>
      <c r="J97" s="118"/>
      <c r="K97" s="138"/>
      <c r="L97" s="92">
        <v>0</v>
      </c>
      <c r="M97" s="92">
        <v>0</v>
      </c>
      <c r="N97" s="92">
        <v>0</v>
      </c>
      <c r="O97" s="92">
        <v>0</v>
      </c>
      <c r="P97" s="92">
        <v>0</v>
      </c>
      <c r="Q97" s="92">
        <v>0</v>
      </c>
      <c r="R97" s="188">
        <v>0</v>
      </c>
      <c r="S97" s="188">
        <v>0</v>
      </c>
      <c r="T97" s="169"/>
      <c r="U97" s="116">
        <f t="shared" si="61"/>
        <v>0</v>
      </c>
      <c r="Y97" s="117"/>
      <c r="Z97" s="118"/>
      <c r="AA97" s="118"/>
      <c r="AB97" s="118"/>
      <c r="AC97" s="138"/>
      <c r="AD97" s="92">
        <v>0</v>
      </c>
      <c r="AE97" s="92">
        <v>0</v>
      </c>
      <c r="AF97" s="92">
        <v>0</v>
      </c>
      <c r="AG97" s="92">
        <v>0</v>
      </c>
      <c r="AH97" s="92">
        <v>0</v>
      </c>
      <c r="AI97" s="92">
        <v>0</v>
      </c>
      <c r="AJ97" s="188">
        <v>0</v>
      </c>
      <c r="AK97" s="188">
        <v>0</v>
      </c>
      <c r="AL97" s="169"/>
      <c r="AM97" s="116">
        <f t="shared" si="60"/>
        <v>0</v>
      </c>
    </row>
    <row r="98" spans="1:39" ht="14" x14ac:dyDescent="0.3">
      <c r="A98" s="88" t="s">
        <v>213</v>
      </c>
      <c r="B98" s="88" t="s">
        <v>200</v>
      </c>
      <c r="G98" s="117"/>
      <c r="H98" s="118"/>
      <c r="I98" s="118"/>
      <c r="J98" s="118"/>
      <c r="K98" s="138"/>
      <c r="L98" s="92">
        <v>0</v>
      </c>
      <c r="M98" s="92">
        <v>0</v>
      </c>
      <c r="N98" s="92">
        <v>0</v>
      </c>
      <c r="O98" s="92">
        <v>0</v>
      </c>
      <c r="P98" s="92">
        <v>0</v>
      </c>
      <c r="Q98" s="92">
        <v>0</v>
      </c>
      <c r="R98" s="188">
        <v>0</v>
      </c>
      <c r="S98" s="188">
        <v>0</v>
      </c>
      <c r="T98" s="169"/>
      <c r="U98" s="116">
        <f t="shared" si="61"/>
        <v>0</v>
      </c>
      <c r="Y98" s="117"/>
      <c r="Z98" s="118"/>
      <c r="AA98" s="118"/>
      <c r="AB98" s="118"/>
      <c r="AC98" s="138"/>
      <c r="AD98" s="92">
        <v>0</v>
      </c>
      <c r="AE98" s="92">
        <v>0</v>
      </c>
      <c r="AF98" s="92">
        <v>0</v>
      </c>
      <c r="AG98" s="92">
        <v>0</v>
      </c>
      <c r="AH98" s="92">
        <v>0</v>
      </c>
      <c r="AI98" s="92">
        <v>0</v>
      </c>
      <c r="AJ98" s="188">
        <v>0</v>
      </c>
      <c r="AK98" s="188">
        <v>0</v>
      </c>
      <c r="AL98" s="169"/>
      <c r="AM98" s="116">
        <f t="shared" si="60"/>
        <v>0</v>
      </c>
    </row>
    <row r="99" spans="1:39" ht="14" x14ac:dyDescent="0.3">
      <c r="A99" s="88" t="s">
        <v>214</v>
      </c>
      <c r="B99" s="88" t="s">
        <v>200</v>
      </c>
      <c r="G99" s="117"/>
      <c r="H99" s="118"/>
      <c r="I99" s="118"/>
      <c r="J99" s="118"/>
      <c r="K99" s="138"/>
      <c r="L99" s="92">
        <v>0</v>
      </c>
      <c r="M99" s="92">
        <v>0</v>
      </c>
      <c r="N99" s="92">
        <v>0</v>
      </c>
      <c r="O99" s="92">
        <v>0</v>
      </c>
      <c r="P99" s="92">
        <v>0</v>
      </c>
      <c r="Q99" s="92">
        <v>0</v>
      </c>
      <c r="R99" s="188">
        <v>0</v>
      </c>
      <c r="S99" s="188">
        <v>0</v>
      </c>
      <c r="T99" s="169"/>
      <c r="U99" s="116">
        <f t="shared" si="61"/>
        <v>0</v>
      </c>
      <c r="Y99" s="117"/>
      <c r="Z99" s="118"/>
      <c r="AA99" s="118"/>
      <c r="AB99" s="118"/>
      <c r="AC99" s="138"/>
      <c r="AD99" s="92">
        <v>0</v>
      </c>
      <c r="AE99" s="92">
        <v>0</v>
      </c>
      <c r="AF99" s="92">
        <v>0</v>
      </c>
      <c r="AG99" s="92">
        <v>0</v>
      </c>
      <c r="AH99" s="92">
        <v>0</v>
      </c>
      <c r="AI99" s="92">
        <v>0</v>
      </c>
      <c r="AJ99" s="188">
        <v>0</v>
      </c>
      <c r="AK99" s="188">
        <v>0</v>
      </c>
      <c r="AL99" s="169"/>
      <c r="AM99" s="116">
        <f t="shared" si="60"/>
        <v>0</v>
      </c>
    </row>
    <row r="100" spans="1:39" ht="14" x14ac:dyDescent="0.3">
      <c r="A100" s="88" t="s">
        <v>215</v>
      </c>
      <c r="B100" s="88" t="s">
        <v>200</v>
      </c>
      <c r="G100" s="117"/>
      <c r="H100" s="118"/>
      <c r="I100" s="118"/>
      <c r="J100" s="118"/>
      <c r="K100" s="138"/>
      <c r="L100" s="92">
        <v>0</v>
      </c>
      <c r="M100" s="92">
        <v>0</v>
      </c>
      <c r="N100" s="92">
        <v>0</v>
      </c>
      <c r="O100" s="92">
        <v>0</v>
      </c>
      <c r="P100" s="92">
        <v>0</v>
      </c>
      <c r="Q100" s="92">
        <v>0</v>
      </c>
      <c r="R100" s="188">
        <v>0</v>
      </c>
      <c r="S100" s="188">
        <v>0</v>
      </c>
      <c r="T100" s="169"/>
      <c r="U100" s="116">
        <f t="shared" si="61"/>
        <v>0</v>
      </c>
      <c r="Y100" s="117"/>
      <c r="Z100" s="118"/>
      <c r="AA100" s="118"/>
      <c r="AB100" s="118"/>
      <c r="AC100" s="138"/>
      <c r="AD100" s="92">
        <v>0</v>
      </c>
      <c r="AE100" s="92">
        <v>0</v>
      </c>
      <c r="AF100" s="92">
        <v>0</v>
      </c>
      <c r="AG100" s="92">
        <v>0</v>
      </c>
      <c r="AH100" s="92">
        <v>0</v>
      </c>
      <c r="AI100" s="92">
        <v>0</v>
      </c>
      <c r="AJ100" s="188">
        <v>0</v>
      </c>
      <c r="AK100" s="188">
        <v>0</v>
      </c>
      <c r="AL100" s="169"/>
      <c r="AM100" s="116">
        <f t="shared" si="60"/>
        <v>0</v>
      </c>
    </row>
    <row r="101" spans="1:39" ht="14" x14ac:dyDescent="0.3">
      <c r="A101" s="88" t="s">
        <v>216</v>
      </c>
      <c r="B101" s="88" t="s">
        <v>200</v>
      </c>
      <c r="G101" s="117"/>
      <c r="H101" s="118"/>
      <c r="I101" s="118"/>
      <c r="J101" s="118"/>
      <c r="K101" s="138"/>
      <c r="L101" s="92">
        <v>0</v>
      </c>
      <c r="M101" s="92">
        <v>0</v>
      </c>
      <c r="N101" s="92">
        <v>0</v>
      </c>
      <c r="O101" s="92">
        <v>0</v>
      </c>
      <c r="P101" s="92">
        <v>0</v>
      </c>
      <c r="Q101" s="92">
        <v>0</v>
      </c>
      <c r="R101" s="188">
        <v>0</v>
      </c>
      <c r="S101" s="188">
        <v>0</v>
      </c>
      <c r="T101" s="169"/>
      <c r="U101" s="116">
        <f t="shared" si="61"/>
        <v>0</v>
      </c>
      <c r="Y101" s="117"/>
      <c r="Z101" s="118"/>
      <c r="AA101" s="118"/>
      <c r="AB101" s="118"/>
      <c r="AC101" s="138"/>
      <c r="AD101" s="92">
        <v>0</v>
      </c>
      <c r="AE101" s="92">
        <v>0</v>
      </c>
      <c r="AF101" s="92">
        <v>0</v>
      </c>
      <c r="AG101" s="92">
        <v>0</v>
      </c>
      <c r="AH101" s="92">
        <v>0</v>
      </c>
      <c r="AI101" s="92">
        <v>0</v>
      </c>
      <c r="AJ101" s="188">
        <v>0</v>
      </c>
      <c r="AK101" s="188">
        <v>0</v>
      </c>
      <c r="AL101" s="169"/>
      <c r="AM101" s="116">
        <f t="shared" si="60"/>
        <v>0</v>
      </c>
    </row>
    <row r="102" spans="1:39" ht="14" x14ac:dyDescent="0.3">
      <c r="A102" s="88" t="s">
        <v>217</v>
      </c>
      <c r="B102" s="88" t="s">
        <v>200</v>
      </c>
      <c r="G102" s="117"/>
      <c r="H102" s="118"/>
      <c r="I102" s="118"/>
      <c r="J102" s="118"/>
      <c r="K102" s="138"/>
      <c r="L102" s="92">
        <v>0</v>
      </c>
      <c r="M102" s="92">
        <v>0</v>
      </c>
      <c r="N102" s="92">
        <v>0</v>
      </c>
      <c r="O102" s="92">
        <v>0</v>
      </c>
      <c r="P102" s="92">
        <v>0</v>
      </c>
      <c r="Q102" s="92">
        <v>0</v>
      </c>
      <c r="R102" s="188">
        <v>0</v>
      </c>
      <c r="S102" s="188">
        <v>0</v>
      </c>
      <c r="T102" s="169"/>
      <c r="U102" s="116">
        <f t="shared" si="61"/>
        <v>0</v>
      </c>
      <c r="Y102" s="117"/>
      <c r="Z102" s="118"/>
      <c r="AA102" s="118"/>
      <c r="AB102" s="118"/>
      <c r="AC102" s="138"/>
      <c r="AD102" s="92">
        <v>0</v>
      </c>
      <c r="AE102" s="92">
        <v>0</v>
      </c>
      <c r="AF102" s="92">
        <v>0</v>
      </c>
      <c r="AG102" s="92">
        <v>0</v>
      </c>
      <c r="AH102" s="92">
        <v>0</v>
      </c>
      <c r="AI102" s="92">
        <v>0</v>
      </c>
      <c r="AJ102" s="188">
        <v>0</v>
      </c>
      <c r="AK102" s="188">
        <v>0</v>
      </c>
      <c r="AL102" s="169"/>
      <c r="AM102" s="116">
        <f t="shared" si="60"/>
        <v>0</v>
      </c>
    </row>
    <row r="103" spans="1:39" ht="14" x14ac:dyDescent="0.3">
      <c r="A103" s="88" t="s">
        <v>218</v>
      </c>
      <c r="B103" s="88" t="s">
        <v>200</v>
      </c>
      <c r="G103" s="117"/>
      <c r="H103" s="118"/>
      <c r="I103" s="118"/>
      <c r="J103" s="118"/>
      <c r="K103" s="138"/>
      <c r="L103" s="92">
        <v>0</v>
      </c>
      <c r="M103" s="92">
        <v>0</v>
      </c>
      <c r="N103" s="92">
        <v>0</v>
      </c>
      <c r="O103" s="92">
        <v>0</v>
      </c>
      <c r="P103" s="92">
        <v>0</v>
      </c>
      <c r="Q103" s="92">
        <v>0</v>
      </c>
      <c r="R103" s="188">
        <v>0</v>
      </c>
      <c r="S103" s="188">
        <v>0</v>
      </c>
      <c r="T103" s="169"/>
      <c r="U103" s="116">
        <f t="shared" si="61"/>
        <v>0</v>
      </c>
      <c r="Y103" s="117"/>
      <c r="Z103" s="118"/>
      <c r="AA103" s="118"/>
      <c r="AB103" s="118"/>
      <c r="AC103" s="138"/>
      <c r="AD103" s="92">
        <v>0</v>
      </c>
      <c r="AE103" s="92">
        <v>0</v>
      </c>
      <c r="AF103" s="92">
        <v>0</v>
      </c>
      <c r="AG103" s="92">
        <v>0</v>
      </c>
      <c r="AH103" s="92">
        <v>0</v>
      </c>
      <c r="AI103" s="92">
        <v>0</v>
      </c>
      <c r="AJ103" s="188">
        <v>0</v>
      </c>
      <c r="AK103" s="188">
        <v>0</v>
      </c>
      <c r="AL103" s="169"/>
      <c r="AM103" s="116">
        <f t="shared" si="60"/>
        <v>0</v>
      </c>
    </row>
    <row r="104" spans="1:39" ht="14" x14ac:dyDescent="0.3">
      <c r="A104" s="102" t="s">
        <v>219</v>
      </c>
      <c r="G104" s="117"/>
      <c r="H104" s="118"/>
      <c r="I104" s="118"/>
      <c r="J104" s="118"/>
      <c r="K104" s="138"/>
      <c r="L104" s="105">
        <f t="shared" ref="L104:S104" si="62">SUM(L85:L103)</f>
        <v>0</v>
      </c>
      <c r="M104" s="136">
        <f t="shared" si="62"/>
        <v>0</v>
      </c>
      <c r="N104" s="136">
        <f t="shared" si="62"/>
        <v>0</v>
      </c>
      <c r="O104" s="136">
        <f t="shared" si="62"/>
        <v>0</v>
      </c>
      <c r="P104" s="136">
        <f t="shared" si="62"/>
        <v>0</v>
      </c>
      <c r="Q104" s="136">
        <f t="shared" si="62"/>
        <v>0</v>
      </c>
      <c r="R104" s="136">
        <f t="shared" si="62"/>
        <v>0</v>
      </c>
      <c r="S104" s="136">
        <f t="shared" si="62"/>
        <v>0</v>
      </c>
      <c r="T104" s="162"/>
      <c r="U104" s="116">
        <f t="shared" si="61"/>
        <v>0</v>
      </c>
      <c r="Y104" s="117"/>
      <c r="Z104" s="118"/>
      <c r="AA104" s="118"/>
      <c r="AB104" s="118"/>
      <c r="AC104" s="138"/>
      <c r="AD104" s="105">
        <f t="shared" ref="AD104:AK104" si="63">SUM(AD85:AD103)</f>
        <v>0</v>
      </c>
      <c r="AE104" s="136">
        <f t="shared" si="63"/>
        <v>0</v>
      </c>
      <c r="AF104" s="136">
        <f t="shared" si="63"/>
        <v>0</v>
      </c>
      <c r="AG104" s="136">
        <f t="shared" si="63"/>
        <v>0</v>
      </c>
      <c r="AH104" s="136">
        <f t="shared" si="63"/>
        <v>0</v>
      </c>
      <c r="AI104" s="136">
        <f t="shared" si="63"/>
        <v>0</v>
      </c>
      <c r="AJ104" s="136">
        <f t="shared" si="63"/>
        <v>0</v>
      </c>
      <c r="AK104" s="136">
        <f t="shared" si="63"/>
        <v>0</v>
      </c>
      <c r="AL104" s="162"/>
      <c r="AM104" s="116">
        <f t="shared" si="60"/>
        <v>0</v>
      </c>
    </row>
    <row r="105" spans="1:39" ht="14" x14ac:dyDescent="0.3">
      <c r="A105" s="175"/>
      <c r="G105" s="125"/>
      <c r="H105" s="126"/>
      <c r="I105" s="126"/>
      <c r="J105" s="126"/>
      <c r="K105" s="156"/>
      <c r="L105" s="180" t="str">
        <f t="shared" ref="L105:S105" si="64">IF(ABS(L19-L104)&lt;DecimalPlaces,"OK","ERROR")</f>
        <v>OK</v>
      </c>
      <c r="M105" s="181" t="str">
        <f t="shared" si="64"/>
        <v>OK</v>
      </c>
      <c r="N105" s="181" t="str">
        <f t="shared" si="64"/>
        <v>OK</v>
      </c>
      <c r="O105" s="181" t="str">
        <f t="shared" si="64"/>
        <v>OK</v>
      </c>
      <c r="P105" s="181" t="str">
        <f t="shared" si="64"/>
        <v>OK</v>
      </c>
      <c r="Q105" s="181" t="str">
        <f t="shared" si="64"/>
        <v>OK</v>
      </c>
      <c r="R105" s="181" t="str">
        <f t="shared" si="64"/>
        <v>OK</v>
      </c>
      <c r="S105" s="181" t="str">
        <f t="shared" si="64"/>
        <v>OK</v>
      </c>
      <c r="Y105" s="125"/>
      <c r="Z105" s="126"/>
      <c r="AA105" s="126"/>
      <c r="AB105" s="126"/>
      <c r="AC105" s="156"/>
      <c r="AD105" s="180" t="str">
        <f t="shared" ref="AD105:AK105" si="65">IF(ABS(AD19-AD104)&lt;DecimalPlaces,"OK","ERROR")</f>
        <v>OK</v>
      </c>
      <c r="AE105" s="181" t="str">
        <f t="shared" si="65"/>
        <v>OK</v>
      </c>
      <c r="AF105" s="181" t="str">
        <f t="shared" si="65"/>
        <v>OK</v>
      </c>
      <c r="AG105" s="181" t="str">
        <f t="shared" si="65"/>
        <v>OK</v>
      </c>
      <c r="AH105" s="181" t="str">
        <f t="shared" si="65"/>
        <v>OK</v>
      </c>
      <c r="AI105" s="181" t="str">
        <f t="shared" si="65"/>
        <v>OK</v>
      </c>
      <c r="AJ105" s="181" t="str">
        <f t="shared" si="65"/>
        <v>OK</v>
      </c>
      <c r="AK105" s="181" t="str">
        <f t="shared" si="65"/>
        <v>OK</v>
      </c>
    </row>
    <row r="106" spans="1:39" ht="14" x14ac:dyDescent="0.3">
      <c r="A106" s="175"/>
      <c r="G106" s="79"/>
      <c r="H106" s="79"/>
      <c r="I106" s="79"/>
      <c r="J106" s="79"/>
      <c r="K106" s="79"/>
      <c r="L106" s="79"/>
      <c r="M106" s="79"/>
      <c r="N106" s="79"/>
      <c r="O106" s="79"/>
      <c r="P106" s="79"/>
      <c r="Q106" s="79"/>
      <c r="R106" s="79"/>
      <c r="S106" s="79"/>
      <c r="Y106" s="183"/>
      <c r="Z106" s="183"/>
      <c r="AA106" s="183"/>
      <c r="AB106" s="183"/>
      <c r="AC106" s="183"/>
      <c r="AD106" s="183"/>
      <c r="AE106" s="183"/>
      <c r="AF106" s="183"/>
      <c r="AG106" s="183"/>
      <c r="AH106" s="183"/>
      <c r="AI106" s="183"/>
      <c r="AJ106" s="183"/>
      <c r="AK106" s="183"/>
    </row>
    <row r="107" spans="1:39" ht="14" x14ac:dyDescent="0.3">
      <c r="A107" s="88" t="s">
        <v>160</v>
      </c>
      <c r="B107" s="89" t="s">
        <v>153</v>
      </c>
      <c r="G107" s="107"/>
      <c r="H107" s="108"/>
      <c r="I107" s="108"/>
      <c r="J107" s="108"/>
      <c r="K107" s="160"/>
      <c r="L107" s="92">
        <v>0</v>
      </c>
      <c r="M107" s="92">
        <v>0</v>
      </c>
      <c r="N107" s="92">
        <v>0</v>
      </c>
      <c r="O107" s="92">
        <v>0</v>
      </c>
      <c r="P107" s="92">
        <v>0</v>
      </c>
      <c r="Q107" s="92">
        <v>0</v>
      </c>
      <c r="R107" s="188">
        <v>0</v>
      </c>
      <c r="S107" s="188">
        <v>0</v>
      </c>
      <c r="T107" s="167"/>
      <c r="U107" s="116">
        <f t="shared" ref="U107:U108" si="66">SUM(L107:S107)</f>
        <v>0</v>
      </c>
      <c r="Y107" s="107"/>
      <c r="Z107" s="108"/>
      <c r="AA107" s="108"/>
      <c r="AB107" s="108"/>
      <c r="AC107" s="160"/>
      <c r="AD107" s="92">
        <v>0</v>
      </c>
      <c r="AE107" s="92">
        <v>0</v>
      </c>
      <c r="AF107" s="92">
        <v>0</v>
      </c>
      <c r="AG107" s="92">
        <v>0</v>
      </c>
      <c r="AH107" s="92">
        <v>0</v>
      </c>
      <c r="AI107" s="92">
        <v>0</v>
      </c>
      <c r="AJ107" s="188">
        <v>0</v>
      </c>
      <c r="AK107" s="188">
        <v>0</v>
      </c>
      <c r="AL107" s="116">
        <f t="shared" ref="AL107" si="67">SUM(Y107:AC107)</f>
        <v>0</v>
      </c>
      <c r="AM107" s="116">
        <f t="shared" ref="AM107:AM108" si="68">SUM(AD107:AK107)</f>
        <v>0</v>
      </c>
    </row>
    <row r="108" spans="1:39" ht="14" x14ac:dyDescent="0.3">
      <c r="A108" s="102" t="s">
        <v>161</v>
      </c>
      <c r="G108" s="125"/>
      <c r="H108" s="126"/>
      <c r="I108" s="126"/>
      <c r="J108" s="126"/>
      <c r="K108" s="156"/>
      <c r="L108" s="105">
        <f t="shared" ref="L108:S108" si="69">SUM(L107,L104)</f>
        <v>0</v>
      </c>
      <c r="M108" s="136">
        <f t="shared" si="69"/>
        <v>0</v>
      </c>
      <c r="N108" s="136">
        <f t="shared" si="69"/>
        <v>0</v>
      </c>
      <c r="O108" s="136">
        <f t="shared" si="69"/>
        <v>0</v>
      </c>
      <c r="P108" s="136">
        <f t="shared" si="69"/>
        <v>0</v>
      </c>
      <c r="Q108" s="136">
        <f t="shared" si="69"/>
        <v>0</v>
      </c>
      <c r="R108" s="136">
        <f t="shared" si="69"/>
        <v>0</v>
      </c>
      <c r="S108" s="136">
        <f t="shared" si="69"/>
        <v>0</v>
      </c>
      <c r="T108" s="162"/>
      <c r="U108" s="116">
        <f t="shared" si="66"/>
        <v>0</v>
      </c>
      <c r="Y108" s="125"/>
      <c r="Z108" s="126"/>
      <c r="AA108" s="126"/>
      <c r="AB108" s="126"/>
      <c r="AC108" s="156"/>
      <c r="AD108" s="105">
        <f t="shared" ref="AD108:AK108" si="70">SUM(AD107,AD104)</f>
        <v>0</v>
      </c>
      <c r="AE108" s="136">
        <f t="shared" si="70"/>
        <v>0</v>
      </c>
      <c r="AF108" s="136">
        <f t="shared" si="70"/>
        <v>0</v>
      </c>
      <c r="AG108" s="136">
        <f t="shared" si="70"/>
        <v>0</v>
      </c>
      <c r="AH108" s="136">
        <f t="shared" si="70"/>
        <v>0</v>
      </c>
      <c r="AI108" s="136">
        <f t="shared" si="70"/>
        <v>0</v>
      </c>
      <c r="AJ108" s="136">
        <f t="shared" si="70"/>
        <v>0</v>
      </c>
      <c r="AK108" s="136">
        <f t="shared" si="70"/>
        <v>0</v>
      </c>
      <c r="AL108" s="116">
        <f t="shared" ref="AL108" si="71">SUM(Y108:AC108)</f>
        <v>0</v>
      </c>
      <c r="AM108" s="116">
        <f t="shared" si="68"/>
        <v>0</v>
      </c>
    </row>
    <row r="109" spans="1:39" x14ac:dyDescent="0.25">
      <c r="Y109" s="183"/>
      <c r="Z109" s="183"/>
      <c r="AA109" s="183"/>
      <c r="AB109" s="183"/>
      <c r="AC109" s="183"/>
      <c r="AD109" s="183"/>
      <c r="AE109" s="183"/>
      <c r="AF109" s="183"/>
      <c r="AG109" s="183"/>
      <c r="AH109" s="183"/>
      <c r="AI109" s="183"/>
      <c r="AJ109" s="183"/>
      <c r="AK109" s="183"/>
    </row>
    <row r="110" spans="1:39" ht="14" x14ac:dyDescent="0.3">
      <c r="G110" s="184"/>
      <c r="H110" s="185"/>
      <c r="I110" s="185"/>
      <c r="J110" s="185"/>
      <c r="K110" s="186"/>
      <c r="L110" s="181" t="str">
        <f t="shared" ref="L110:S110" si="72">IF(ABS(L108-L20)&lt;DecimalPlaces,"OK","ERROR")</f>
        <v>OK</v>
      </c>
      <c r="M110" s="181" t="str">
        <f t="shared" si="72"/>
        <v>OK</v>
      </c>
      <c r="N110" s="181" t="str">
        <f t="shared" si="72"/>
        <v>OK</v>
      </c>
      <c r="O110" s="181" t="str">
        <f t="shared" si="72"/>
        <v>OK</v>
      </c>
      <c r="P110" s="181" t="str">
        <f t="shared" si="72"/>
        <v>OK</v>
      </c>
      <c r="Q110" s="181" t="str">
        <f t="shared" si="72"/>
        <v>OK</v>
      </c>
      <c r="R110" s="181" t="str">
        <f t="shared" si="72"/>
        <v>OK</v>
      </c>
      <c r="S110" s="181" t="str">
        <f t="shared" si="72"/>
        <v>OK</v>
      </c>
      <c r="Y110" s="184"/>
      <c r="Z110" s="185"/>
      <c r="AA110" s="185"/>
      <c r="AB110" s="185"/>
      <c r="AC110" s="186"/>
      <c r="AD110" s="181" t="str">
        <f t="shared" ref="AD110:AK110" si="73">IF(ABS(AD108-AD20)&lt;DecimalPlaces,"OK","ERROR")</f>
        <v>OK</v>
      </c>
      <c r="AE110" s="181" t="str">
        <f t="shared" si="73"/>
        <v>OK</v>
      </c>
      <c r="AF110" s="181" t="str">
        <f t="shared" si="73"/>
        <v>OK</v>
      </c>
      <c r="AG110" s="181" t="str">
        <f t="shared" si="73"/>
        <v>OK</v>
      </c>
      <c r="AH110" s="181" t="str">
        <f t="shared" si="73"/>
        <v>OK</v>
      </c>
      <c r="AI110" s="181" t="str">
        <f t="shared" si="73"/>
        <v>OK</v>
      </c>
      <c r="AJ110" s="181" t="str">
        <f t="shared" si="73"/>
        <v>OK</v>
      </c>
      <c r="AK110" s="181" t="str">
        <f t="shared" si="73"/>
        <v>OK</v>
      </c>
    </row>
    <row r="113" spans="1:1" ht="15" x14ac:dyDescent="0.3">
      <c r="A113" s="187"/>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40"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8AD1E-DB06-4FBC-A425-804229171480}">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5" width="8.453125" style="203" customWidth="1"/>
    <col min="16" max="16" width="9.453125" style="203" customWidth="1"/>
    <col min="17"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M9b - EMID</v>
      </c>
      <c r="AC1" s="193"/>
      <c r="BL1" s="194"/>
      <c r="BM1" s="194"/>
      <c r="BN1" s="194"/>
      <c r="BO1" s="194"/>
      <c r="BP1" s="194"/>
      <c r="BQ1" s="194"/>
      <c r="BR1" s="194"/>
      <c r="BS1" s="194"/>
      <c r="BT1" s="194"/>
      <c r="BU1" s="194"/>
      <c r="BV1" s="194"/>
      <c r="BW1" s="194"/>
      <c r="BX1" s="194"/>
      <c r="BY1" s="194"/>
      <c r="BZ1" s="194"/>
    </row>
    <row r="2" spans="1:78" s="192" customFormat="1" x14ac:dyDescent="0.3">
      <c r="A2" s="195" t="s">
        <v>29</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87">
        <v>2E-3</v>
      </c>
      <c r="H9" s="287">
        <v>1.0999999999999999E-2</v>
      </c>
      <c r="I9" s="287">
        <v>0</v>
      </c>
      <c r="J9" s="287">
        <v>1.2E-2</v>
      </c>
      <c r="K9" s="287">
        <v>1.0999999999999999E-2</v>
      </c>
      <c r="L9" s="287">
        <v>5.0000000000000001E-3</v>
      </c>
      <c r="M9" s="287">
        <v>4.0000000000000001E-3</v>
      </c>
      <c r="N9" s="287">
        <v>5.0000000000000001E-3</v>
      </c>
      <c r="O9" s="287">
        <v>5.0000000000000001E-3</v>
      </c>
      <c r="P9" s="287">
        <v>7.0000000000000001E-3</v>
      </c>
      <c r="Q9" s="287">
        <v>0</v>
      </c>
      <c r="R9" s="308">
        <v>0</v>
      </c>
      <c r="S9" s="308">
        <v>0</v>
      </c>
      <c r="T9" s="95">
        <f t="shared" ref="T9:T32" si="0">SUM(G9:K9)</f>
        <v>3.6000000000000004E-2</v>
      </c>
      <c r="U9" s="271">
        <f t="shared" ref="U9:U32" si="1">SUM(L9:S9)</f>
        <v>2.6000000000000002E-2</v>
      </c>
      <c r="W9" s="219"/>
      <c r="Y9" s="220">
        <v>25</v>
      </c>
      <c r="Z9" s="220">
        <v>127</v>
      </c>
      <c r="AA9" s="220">
        <v>112</v>
      </c>
      <c r="AB9" s="220">
        <v>128</v>
      </c>
      <c r="AC9" s="220">
        <v>119</v>
      </c>
      <c r="AD9" s="220">
        <v>44</v>
      </c>
      <c r="AE9" s="220">
        <v>51</v>
      </c>
      <c r="AF9" s="220">
        <v>74</v>
      </c>
      <c r="AG9" s="220">
        <v>74</v>
      </c>
      <c r="AH9" s="220">
        <v>83</v>
      </c>
      <c r="AI9" s="217">
        <v>0</v>
      </c>
      <c r="AJ9" s="217">
        <v>0</v>
      </c>
      <c r="AK9" s="217">
        <v>0</v>
      </c>
      <c r="AL9" s="218">
        <f t="shared" ref="AL9:AL17" si="2">SUM(Y9:AC9)</f>
        <v>511</v>
      </c>
      <c r="AM9" s="218">
        <f t="shared" ref="AM9:AM26" si="3">SUM(AD9:AK9)</f>
        <v>326</v>
      </c>
    </row>
    <row r="10" spans="1:78" ht="14" x14ac:dyDescent="0.3">
      <c r="A10" s="212" t="s">
        <v>115</v>
      </c>
      <c r="B10" s="213" t="s">
        <v>154</v>
      </c>
      <c r="C10" s="214"/>
      <c r="D10" s="221"/>
      <c r="G10" s="287">
        <v>5.0000000000000001E-3</v>
      </c>
      <c r="H10" s="287">
        <v>1.2999999999999999E-2</v>
      </c>
      <c r="I10" s="287">
        <v>1.2999999999999999E-2</v>
      </c>
      <c r="J10" s="287">
        <v>1.4E-2</v>
      </c>
      <c r="K10" s="287">
        <v>1.2999999999999999E-2</v>
      </c>
      <c r="L10" s="287">
        <v>2.9000000000000001E-2</v>
      </c>
      <c r="M10" s="287">
        <v>2.7E-2</v>
      </c>
      <c r="N10" s="287">
        <v>3.2000000000000001E-2</v>
      </c>
      <c r="O10" s="287">
        <v>3.4000000000000002E-2</v>
      </c>
      <c r="P10" s="287">
        <v>3.3000000000000002E-2</v>
      </c>
      <c r="Q10" s="287">
        <v>0</v>
      </c>
      <c r="R10" s="308">
        <v>0</v>
      </c>
      <c r="S10" s="308">
        <v>0</v>
      </c>
      <c r="T10" s="95">
        <f t="shared" si="0"/>
        <v>5.7999999999999996E-2</v>
      </c>
      <c r="U10" s="271">
        <f t="shared" si="1"/>
        <v>0.155</v>
      </c>
      <c r="Y10" s="220">
        <v>65</v>
      </c>
      <c r="Z10" s="220">
        <v>127</v>
      </c>
      <c r="AA10" s="220">
        <v>155</v>
      </c>
      <c r="AB10" s="220">
        <v>154</v>
      </c>
      <c r="AC10" s="220">
        <v>144</v>
      </c>
      <c r="AD10" s="220">
        <v>248</v>
      </c>
      <c r="AE10" s="220">
        <v>201</v>
      </c>
      <c r="AF10" s="220">
        <v>221</v>
      </c>
      <c r="AG10" s="220">
        <v>228</v>
      </c>
      <c r="AH10" s="220">
        <v>228</v>
      </c>
      <c r="AI10" s="217">
        <v>0</v>
      </c>
      <c r="AJ10" s="217">
        <v>0</v>
      </c>
      <c r="AK10" s="217">
        <v>0</v>
      </c>
      <c r="AL10" s="218">
        <f t="shared" si="2"/>
        <v>645</v>
      </c>
      <c r="AM10" s="218">
        <f t="shared" si="3"/>
        <v>1126</v>
      </c>
    </row>
    <row r="11" spans="1:78" ht="14" x14ac:dyDescent="0.3">
      <c r="A11" s="222" t="s">
        <v>155</v>
      </c>
      <c r="B11" s="222"/>
      <c r="C11" s="214"/>
      <c r="D11" s="215"/>
      <c r="E11" s="215"/>
      <c r="G11" s="251">
        <f t="shared" ref="G11:S11" si="4">SUM(G9:G10)</f>
        <v>7.0000000000000001E-3</v>
      </c>
      <c r="H11" s="252">
        <f t="shared" si="4"/>
        <v>2.4E-2</v>
      </c>
      <c r="I11" s="252">
        <f t="shared" si="4"/>
        <v>1.2999999999999999E-2</v>
      </c>
      <c r="J11" s="252">
        <f t="shared" si="4"/>
        <v>2.6000000000000002E-2</v>
      </c>
      <c r="K11" s="252">
        <f t="shared" si="4"/>
        <v>2.4E-2</v>
      </c>
      <c r="L11" s="252">
        <f t="shared" si="4"/>
        <v>3.4000000000000002E-2</v>
      </c>
      <c r="M11" s="252">
        <f t="shared" si="4"/>
        <v>3.1E-2</v>
      </c>
      <c r="N11" s="252">
        <f t="shared" si="4"/>
        <v>3.6999999999999998E-2</v>
      </c>
      <c r="O11" s="252">
        <f t="shared" si="4"/>
        <v>3.9E-2</v>
      </c>
      <c r="P11" s="252">
        <f t="shared" si="4"/>
        <v>0.04</v>
      </c>
      <c r="Q11" s="252">
        <f t="shared" si="4"/>
        <v>0</v>
      </c>
      <c r="R11" s="252">
        <f t="shared" si="4"/>
        <v>0</v>
      </c>
      <c r="S11" s="252">
        <f t="shared" si="4"/>
        <v>0</v>
      </c>
      <c r="T11" s="95">
        <f t="shared" si="0"/>
        <v>9.4E-2</v>
      </c>
      <c r="U11" s="271">
        <f t="shared" si="1"/>
        <v>0.18100000000000002</v>
      </c>
      <c r="Y11" s="225">
        <f t="shared" ref="Y11:AK11" si="5">SUM(Y9:Y10)</f>
        <v>90</v>
      </c>
      <c r="Z11" s="225">
        <f t="shared" si="5"/>
        <v>254</v>
      </c>
      <c r="AA11" s="225">
        <f t="shared" si="5"/>
        <v>267</v>
      </c>
      <c r="AB11" s="225">
        <f t="shared" si="5"/>
        <v>282</v>
      </c>
      <c r="AC11" s="225">
        <f t="shared" si="5"/>
        <v>263</v>
      </c>
      <c r="AD11" s="225">
        <f t="shared" si="5"/>
        <v>292</v>
      </c>
      <c r="AE11" s="225">
        <f t="shared" si="5"/>
        <v>252</v>
      </c>
      <c r="AF11" s="225">
        <f t="shared" si="5"/>
        <v>295</v>
      </c>
      <c r="AG11" s="225">
        <f t="shared" si="5"/>
        <v>302</v>
      </c>
      <c r="AH11" s="225">
        <f t="shared" si="5"/>
        <v>311</v>
      </c>
      <c r="AI11" s="225">
        <f t="shared" si="5"/>
        <v>0</v>
      </c>
      <c r="AJ11" s="225">
        <f t="shared" si="5"/>
        <v>0</v>
      </c>
      <c r="AK11" s="225">
        <f t="shared" si="5"/>
        <v>0</v>
      </c>
      <c r="AL11" s="218">
        <f t="shared" si="2"/>
        <v>1156</v>
      </c>
      <c r="AM11" s="218">
        <f t="shared" si="3"/>
        <v>1452</v>
      </c>
    </row>
    <row r="12" spans="1:78" ht="14" x14ac:dyDescent="0.3">
      <c r="A12" s="212" t="s">
        <v>156</v>
      </c>
      <c r="B12" s="213" t="s">
        <v>153</v>
      </c>
      <c r="C12" s="214"/>
      <c r="D12" s="215"/>
      <c r="E12" s="215"/>
      <c r="G12" s="316"/>
      <c r="H12" s="317"/>
      <c r="I12" s="317"/>
      <c r="J12" s="317"/>
      <c r="K12" s="292"/>
      <c r="L12" s="287">
        <v>2E-3</v>
      </c>
      <c r="M12" s="287">
        <v>1E-3</v>
      </c>
      <c r="N12" s="287">
        <v>1E-3</v>
      </c>
      <c r="O12" s="287">
        <v>1E-3</v>
      </c>
      <c r="P12" s="287">
        <v>1E-3</v>
      </c>
      <c r="Q12" s="287">
        <v>0</v>
      </c>
      <c r="R12" s="308">
        <v>0</v>
      </c>
      <c r="S12" s="318">
        <v>0</v>
      </c>
      <c r="T12" s="292"/>
      <c r="U12" s="293">
        <f t="shared" si="1"/>
        <v>6.0000000000000001E-3</v>
      </c>
      <c r="Y12" s="230"/>
      <c r="Z12" s="231"/>
      <c r="AA12" s="231"/>
      <c r="AB12" s="231"/>
      <c r="AC12" s="232"/>
      <c r="AD12" s="220">
        <v>19</v>
      </c>
      <c r="AE12" s="220">
        <v>15</v>
      </c>
      <c r="AF12" s="220">
        <v>21</v>
      </c>
      <c r="AG12" s="220">
        <v>20</v>
      </c>
      <c r="AH12" s="220">
        <v>20</v>
      </c>
      <c r="AI12" s="220">
        <v>0</v>
      </c>
      <c r="AJ12" s="319"/>
      <c r="AK12" s="217">
        <v>0</v>
      </c>
      <c r="AL12" s="233"/>
      <c r="AM12" s="229">
        <f t="shared" si="3"/>
        <v>95</v>
      </c>
    </row>
    <row r="13" spans="1:78" ht="14" x14ac:dyDescent="0.3">
      <c r="A13" s="212" t="s">
        <v>156</v>
      </c>
      <c r="B13" s="213" t="s">
        <v>154</v>
      </c>
      <c r="C13" s="214"/>
      <c r="D13" s="215"/>
      <c r="E13" s="215"/>
      <c r="G13" s="320"/>
      <c r="H13" s="321"/>
      <c r="I13" s="321"/>
      <c r="J13" s="321"/>
      <c r="K13" s="294"/>
      <c r="L13" s="287">
        <v>6.0000000000000001E-3</v>
      </c>
      <c r="M13" s="287">
        <v>4.0000000000000001E-3</v>
      </c>
      <c r="N13" s="287">
        <v>6.0000000000000001E-3</v>
      </c>
      <c r="O13" s="287">
        <v>5.0000000000000001E-3</v>
      </c>
      <c r="P13" s="287">
        <v>5.0000000000000001E-3</v>
      </c>
      <c r="Q13" s="287">
        <v>0</v>
      </c>
      <c r="R13" s="308">
        <v>0</v>
      </c>
      <c r="S13" s="318">
        <v>0</v>
      </c>
      <c r="T13" s="294"/>
      <c r="U13" s="293">
        <f t="shared" si="1"/>
        <v>2.6000000000000002E-2</v>
      </c>
      <c r="Y13" s="237"/>
      <c r="Z13" s="238"/>
      <c r="AA13" s="238"/>
      <c r="AB13" s="238"/>
      <c r="AC13" s="239"/>
      <c r="AD13" s="220">
        <v>97</v>
      </c>
      <c r="AE13" s="220">
        <v>73</v>
      </c>
      <c r="AF13" s="220">
        <v>94</v>
      </c>
      <c r="AG13" s="220">
        <v>86</v>
      </c>
      <c r="AH13" s="220">
        <v>89</v>
      </c>
      <c r="AI13" s="220">
        <v>0</v>
      </c>
      <c r="AJ13" s="319"/>
      <c r="AK13" s="217">
        <v>0</v>
      </c>
      <c r="AL13" s="240"/>
      <c r="AM13" s="229">
        <f t="shared" si="3"/>
        <v>439</v>
      </c>
    </row>
    <row r="14" spans="1:78" ht="14" x14ac:dyDescent="0.3">
      <c r="A14" s="222" t="s">
        <v>157</v>
      </c>
      <c r="B14" s="222"/>
      <c r="C14" s="214"/>
      <c r="D14" s="215"/>
      <c r="E14" s="215"/>
      <c r="G14" s="322"/>
      <c r="H14" s="323"/>
      <c r="I14" s="323"/>
      <c r="J14" s="323"/>
      <c r="K14" s="295"/>
      <c r="L14" s="252">
        <f t="shared" ref="L14:S14" si="6">SUM(L12:L13)</f>
        <v>8.0000000000000002E-3</v>
      </c>
      <c r="M14" s="252">
        <f t="shared" si="6"/>
        <v>5.0000000000000001E-3</v>
      </c>
      <c r="N14" s="252">
        <f t="shared" si="6"/>
        <v>7.0000000000000001E-3</v>
      </c>
      <c r="O14" s="252">
        <f t="shared" si="6"/>
        <v>6.0000000000000001E-3</v>
      </c>
      <c r="P14" s="252">
        <f t="shared" si="6"/>
        <v>6.0000000000000001E-3</v>
      </c>
      <c r="Q14" s="252">
        <f t="shared" si="6"/>
        <v>0</v>
      </c>
      <c r="R14" s="252">
        <f t="shared" si="6"/>
        <v>0</v>
      </c>
      <c r="S14" s="252">
        <f t="shared" si="6"/>
        <v>0</v>
      </c>
      <c r="T14" s="295"/>
      <c r="U14" s="293">
        <f>SUM(L14:S14)</f>
        <v>3.2000000000000001E-2</v>
      </c>
      <c r="Y14" s="244"/>
      <c r="Z14" s="245"/>
      <c r="AA14" s="245"/>
      <c r="AB14" s="245"/>
      <c r="AC14" s="246"/>
      <c r="AD14" s="247">
        <f t="shared" ref="AD14:AK14" si="7">SUM(AD12:AD13)</f>
        <v>116</v>
      </c>
      <c r="AE14" s="225">
        <f t="shared" si="7"/>
        <v>88</v>
      </c>
      <c r="AF14" s="225">
        <f t="shared" si="7"/>
        <v>115</v>
      </c>
      <c r="AG14" s="225">
        <f t="shared" si="7"/>
        <v>106</v>
      </c>
      <c r="AH14" s="225">
        <f t="shared" si="7"/>
        <v>109</v>
      </c>
      <c r="AI14" s="225">
        <f t="shared" si="7"/>
        <v>0</v>
      </c>
      <c r="AJ14" s="225">
        <f t="shared" si="7"/>
        <v>0</v>
      </c>
      <c r="AK14" s="225">
        <f t="shared" si="7"/>
        <v>0</v>
      </c>
      <c r="AL14" s="248"/>
      <c r="AM14" s="229">
        <f t="shared" si="3"/>
        <v>534</v>
      </c>
    </row>
    <row r="15" spans="1:78" ht="14" x14ac:dyDescent="0.3">
      <c r="A15" s="212" t="s">
        <v>158</v>
      </c>
      <c r="B15" s="213" t="s">
        <v>153</v>
      </c>
      <c r="C15" s="214"/>
      <c r="D15" s="215"/>
      <c r="E15" s="215"/>
      <c r="G15" s="287">
        <v>0</v>
      </c>
      <c r="H15" s="287">
        <v>0</v>
      </c>
      <c r="I15" s="287">
        <v>1E-3</v>
      </c>
      <c r="J15" s="287">
        <v>0</v>
      </c>
      <c r="K15" s="287">
        <v>0</v>
      </c>
      <c r="L15" s="287">
        <v>0</v>
      </c>
      <c r="M15" s="287">
        <v>1E-3</v>
      </c>
      <c r="N15" s="287">
        <v>0</v>
      </c>
      <c r="O15" s="287">
        <v>0</v>
      </c>
      <c r="P15" s="287">
        <v>1E-3</v>
      </c>
      <c r="Q15" s="287">
        <v>0</v>
      </c>
      <c r="R15" s="308">
        <v>0</v>
      </c>
      <c r="S15" s="308">
        <v>0</v>
      </c>
      <c r="T15" s="95">
        <f t="shared" si="0"/>
        <v>1E-3</v>
      </c>
      <c r="U15" s="271">
        <f t="shared" si="1"/>
        <v>2E-3</v>
      </c>
      <c r="Y15" s="220">
        <v>0</v>
      </c>
      <c r="Z15" s="220">
        <v>3</v>
      </c>
      <c r="AA15" s="220">
        <v>5</v>
      </c>
      <c r="AB15" s="220">
        <v>0</v>
      </c>
      <c r="AC15" s="220">
        <v>2</v>
      </c>
      <c r="AD15" s="220">
        <v>1</v>
      </c>
      <c r="AE15" s="220">
        <v>2</v>
      </c>
      <c r="AF15" s="220">
        <v>0</v>
      </c>
      <c r="AG15" s="220">
        <v>1</v>
      </c>
      <c r="AH15" s="220">
        <v>5</v>
      </c>
      <c r="AI15" s="220">
        <v>0</v>
      </c>
      <c r="AJ15" s="217">
        <v>0</v>
      </c>
      <c r="AK15" s="217">
        <v>0</v>
      </c>
      <c r="AL15" s="218">
        <f t="shared" si="2"/>
        <v>10</v>
      </c>
      <c r="AM15" s="218">
        <f t="shared" si="3"/>
        <v>9</v>
      </c>
    </row>
    <row r="16" spans="1:78" ht="14" x14ac:dyDescent="0.3">
      <c r="A16" s="212" t="s">
        <v>158</v>
      </c>
      <c r="B16" s="213" t="s">
        <v>154</v>
      </c>
      <c r="C16" s="214"/>
      <c r="D16" s="215"/>
      <c r="E16" s="215"/>
      <c r="G16" s="287">
        <v>0</v>
      </c>
      <c r="H16" s="287">
        <v>1E-3</v>
      </c>
      <c r="I16" s="287">
        <v>3.0000000000000001E-3</v>
      </c>
      <c r="J16" s="287">
        <v>0</v>
      </c>
      <c r="K16" s="287">
        <v>3.0000000000000001E-3</v>
      </c>
      <c r="L16" s="287">
        <v>1E-3</v>
      </c>
      <c r="M16" s="287">
        <v>5.0000000000000001E-3</v>
      </c>
      <c r="N16" s="287">
        <v>0</v>
      </c>
      <c r="O16" s="287">
        <v>0</v>
      </c>
      <c r="P16" s="287">
        <v>2E-3</v>
      </c>
      <c r="Q16" s="287">
        <v>0</v>
      </c>
      <c r="R16" s="308">
        <v>0</v>
      </c>
      <c r="S16" s="308">
        <v>0</v>
      </c>
      <c r="T16" s="95">
        <f t="shared" si="0"/>
        <v>7.0000000000000001E-3</v>
      </c>
      <c r="U16" s="271">
        <f t="shared" si="1"/>
        <v>8.0000000000000002E-3</v>
      </c>
      <c r="Y16" s="220">
        <v>3</v>
      </c>
      <c r="Z16" s="220">
        <v>7</v>
      </c>
      <c r="AA16" s="220">
        <v>17</v>
      </c>
      <c r="AB16" s="220">
        <v>3</v>
      </c>
      <c r="AC16" s="220">
        <v>26</v>
      </c>
      <c r="AD16" s="220">
        <v>7</v>
      </c>
      <c r="AE16" s="220">
        <v>6</v>
      </c>
      <c r="AF16" s="220">
        <v>2</v>
      </c>
      <c r="AG16" s="220">
        <v>3</v>
      </c>
      <c r="AH16" s="220">
        <v>20</v>
      </c>
      <c r="AI16" s="220">
        <v>0</v>
      </c>
      <c r="AJ16" s="217">
        <v>0</v>
      </c>
      <c r="AK16" s="217">
        <v>0</v>
      </c>
      <c r="AL16" s="218">
        <f t="shared" si="2"/>
        <v>56</v>
      </c>
      <c r="AM16" s="218">
        <f t="shared" si="3"/>
        <v>38</v>
      </c>
    </row>
    <row r="17" spans="1:39" ht="14" x14ac:dyDescent="0.3">
      <c r="A17" s="222" t="s">
        <v>159</v>
      </c>
      <c r="B17" s="222"/>
      <c r="C17" s="214"/>
      <c r="D17" s="215"/>
      <c r="E17" s="215"/>
      <c r="G17" s="251">
        <f t="shared" ref="G17:S17" si="8">SUM(G15:G16)</f>
        <v>0</v>
      </c>
      <c r="H17" s="252">
        <f t="shared" si="8"/>
        <v>1E-3</v>
      </c>
      <c r="I17" s="252">
        <f t="shared" si="8"/>
        <v>4.0000000000000001E-3</v>
      </c>
      <c r="J17" s="252">
        <f t="shared" si="8"/>
        <v>0</v>
      </c>
      <c r="K17" s="252">
        <f t="shared" si="8"/>
        <v>3.0000000000000001E-3</v>
      </c>
      <c r="L17" s="252">
        <f t="shared" si="8"/>
        <v>1E-3</v>
      </c>
      <c r="M17" s="252">
        <f t="shared" si="8"/>
        <v>6.0000000000000001E-3</v>
      </c>
      <c r="N17" s="252">
        <f t="shared" si="8"/>
        <v>0</v>
      </c>
      <c r="O17" s="252">
        <f t="shared" si="8"/>
        <v>0</v>
      </c>
      <c r="P17" s="252">
        <f t="shared" si="8"/>
        <v>3.0000000000000001E-3</v>
      </c>
      <c r="Q17" s="252">
        <f t="shared" si="8"/>
        <v>0</v>
      </c>
      <c r="R17" s="252">
        <f t="shared" si="8"/>
        <v>0</v>
      </c>
      <c r="S17" s="252">
        <f t="shared" si="8"/>
        <v>0</v>
      </c>
      <c r="T17" s="95">
        <f t="shared" si="0"/>
        <v>8.0000000000000002E-3</v>
      </c>
      <c r="U17" s="271">
        <f t="shared" si="1"/>
        <v>0.01</v>
      </c>
      <c r="V17" s="249"/>
      <c r="Y17" s="225">
        <f t="shared" ref="Y17:AK17" si="9">SUM(Y15:Y16)</f>
        <v>3</v>
      </c>
      <c r="Z17" s="225">
        <f t="shared" si="9"/>
        <v>10</v>
      </c>
      <c r="AA17" s="225">
        <f t="shared" si="9"/>
        <v>22</v>
      </c>
      <c r="AB17" s="225">
        <f t="shared" si="9"/>
        <v>3</v>
      </c>
      <c r="AC17" s="225">
        <f t="shared" si="9"/>
        <v>28</v>
      </c>
      <c r="AD17" s="225">
        <f t="shared" si="9"/>
        <v>8</v>
      </c>
      <c r="AE17" s="225">
        <f t="shared" si="9"/>
        <v>8</v>
      </c>
      <c r="AF17" s="225">
        <f t="shared" si="9"/>
        <v>2</v>
      </c>
      <c r="AG17" s="225">
        <f t="shared" si="9"/>
        <v>4</v>
      </c>
      <c r="AH17" s="225">
        <f t="shared" si="9"/>
        <v>25</v>
      </c>
      <c r="AI17" s="225">
        <f t="shared" si="9"/>
        <v>0</v>
      </c>
      <c r="AJ17" s="225">
        <f t="shared" si="9"/>
        <v>0</v>
      </c>
      <c r="AK17" s="225">
        <f t="shared" si="9"/>
        <v>0</v>
      </c>
      <c r="AL17" s="218">
        <f t="shared" si="2"/>
        <v>66</v>
      </c>
      <c r="AM17" s="218">
        <f t="shared" si="3"/>
        <v>47</v>
      </c>
    </row>
    <row r="18" spans="1:39" ht="14" x14ac:dyDescent="0.3">
      <c r="A18" s="212" t="s">
        <v>160</v>
      </c>
      <c r="B18" s="213" t="s">
        <v>153</v>
      </c>
      <c r="G18" s="287">
        <v>0</v>
      </c>
      <c r="H18" s="287">
        <v>0</v>
      </c>
      <c r="I18" s="287">
        <v>0</v>
      </c>
      <c r="J18" s="287">
        <v>0</v>
      </c>
      <c r="K18" s="287">
        <v>0</v>
      </c>
      <c r="L18" s="287">
        <v>3.0000000000000001E-3</v>
      </c>
      <c r="M18" s="287">
        <v>5.0000000000000001E-3</v>
      </c>
      <c r="N18" s="287">
        <v>6.0000000000000001E-3</v>
      </c>
      <c r="O18" s="287">
        <v>7.0000000000000001E-3</v>
      </c>
      <c r="P18" s="287">
        <v>3.0000000000000001E-3</v>
      </c>
      <c r="Q18" s="287">
        <v>0</v>
      </c>
      <c r="R18" s="308">
        <v>0</v>
      </c>
      <c r="S18" s="308">
        <v>0</v>
      </c>
      <c r="T18" s="271">
        <f t="shared" si="0"/>
        <v>0</v>
      </c>
      <c r="U18" s="271">
        <f t="shared" si="1"/>
        <v>2.4E-2</v>
      </c>
      <c r="Y18" s="230"/>
      <c r="Z18" s="231"/>
      <c r="AA18" s="231"/>
      <c r="AB18" s="231"/>
      <c r="AC18" s="232"/>
      <c r="AD18" s="220">
        <v>5</v>
      </c>
      <c r="AE18" s="220">
        <v>8</v>
      </c>
      <c r="AF18" s="220">
        <v>6</v>
      </c>
      <c r="AG18" s="220">
        <v>5</v>
      </c>
      <c r="AH18" s="220">
        <v>7</v>
      </c>
      <c r="AI18" s="220">
        <v>0</v>
      </c>
      <c r="AJ18" s="217">
        <v>0</v>
      </c>
      <c r="AK18" s="217">
        <v>0</v>
      </c>
      <c r="AL18" s="233"/>
      <c r="AM18" s="229">
        <f t="shared" si="3"/>
        <v>31</v>
      </c>
    </row>
    <row r="19" spans="1:39" ht="14" x14ac:dyDescent="0.3">
      <c r="A19" s="212" t="s">
        <v>160</v>
      </c>
      <c r="B19" s="213" t="s">
        <v>154</v>
      </c>
      <c r="G19" s="287">
        <v>0</v>
      </c>
      <c r="H19" s="287">
        <v>0</v>
      </c>
      <c r="I19" s="287">
        <v>0</v>
      </c>
      <c r="J19" s="287">
        <v>0</v>
      </c>
      <c r="K19" s="287">
        <v>0</v>
      </c>
      <c r="L19" s="287">
        <v>1.4999999999999999E-2</v>
      </c>
      <c r="M19" s="287">
        <v>1.9E-2</v>
      </c>
      <c r="N19" s="287">
        <v>2.1999999999999999E-2</v>
      </c>
      <c r="O19" s="287">
        <v>2.1999999999999999E-2</v>
      </c>
      <c r="P19" s="287">
        <v>1.0999999999999999E-2</v>
      </c>
      <c r="Q19" s="287">
        <v>0</v>
      </c>
      <c r="R19" s="308">
        <v>0</v>
      </c>
      <c r="S19" s="308">
        <v>0</v>
      </c>
      <c r="T19" s="271">
        <f t="shared" si="0"/>
        <v>0</v>
      </c>
      <c r="U19" s="271">
        <f t="shared" si="1"/>
        <v>8.8999999999999996E-2</v>
      </c>
      <c r="Y19" s="237"/>
      <c r="Z19" s="238"/>
      <c r="AA19" s="238"/>
      <c r="AB19" s="238"/>
      <c r="AC19" s="239"/>
      <c r="AD19" s="220">
        <v>21</v>
      </c>
      <c r="AE19" s="220">
        <v>32</v>
      </c>
      <c r="AF19" s="220">
        <v>23</v>
      </c>
      <c r="AG19" s="220">
        <v>16</v>
      </c>
      <c r="AH19" s="220">
        <v>26</v>
      </c>
      <c r="AI19" s="220">
        <v>0</v>
      </c>
      <c r="AJ19" s="217">
        <v>0</v>
      </c>
      <c r="AK19" s="217">
        <v>0</v>
      </c>
      <c r="AL19" s="240"/>
      <c r="AM19" s="229">
        <f t="shared" si="3"/>
        <v>118</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1.7999999999999999E-2</v>
      </c>
      <c r="M20" s="252">
        <f t="shared" si="10"/>
        <v>2.4E-2</v>
      </c>
      <c r="N20" s="252">
        <f t="shared" si="10"/>
        <v>2.7999999999999997E-2</v>
      </c>
      <c r="O20" s="252">
        <f t="shared" si="10"/>
        <v>2.8999999999999998E-2</v>
      </c>
      <c r="P20" s="252">
        <f t="shared" si="10"/>
        <v>1.3999999999999999E-2</v>
      </c>
      <c r="Q20" s="252">
        <f t="shared" si="10"/>
        <v>0</v>
      </c>
      <c r="R20" s="252">
        <f t="shared" si="10"/>
        <v>0</v>
      </c>
      <c r="S20" s="252">
        <f t="shared" si="10"/>
        <v>0</v>
      </c>
      <c r="T20" s="271">
        <f t="shared" si="0"/>
        <v>0</v>
      </c>
      <c r="U20" s="271">
        <f t="shared" si="1"/>
        <v>0.11299999999999999</v>
      </c>
      <c r="Y20" s="244"/>
      <c r="Z20" s="245"/>
      <c r="AA20" s="245"/>
      <c r="AB20" s="245"/>
      <c r="AC20" s="246"/>
      <c r="AD20" s="225">
        <f t="shared" ref="AD20:AK20" si="11">SUM(AD18:AD19)</f>
        <v>26</v>
      </c>
      <c r="AE20" s="225">
        <f t="shared" si="11"/>
        <v>40</v>
      </c>
      <c r="AF20" s="225">
        <f t="shared" si="11"/>
        <v>29</v>
      </c>
      <c r="AG20" s="225">
        <f t="shared" si="11"/>
        <v>21</v>
      </c>
      <c r="AH20" s="225">
        <f t="shared" si="11"/>
        <v>33</v>
      </c>
      <c r="AI20" s="225">
        <f t="shared" si="11"/>
        <v>0</v>
      </c>
      <c r="AJ20" s="225">
        <f t="shared" si="11"/>
        <v>0</v>
      </c>
      <c r="AK20" s="225">
        <f t="shared" si="11"/>
        <v>0</v>
      </c>
      <c r="AL20" s="248"/>
      <c r="AM20" s="218">
        <f t="shared" si="3"/>
        <v>149</v>
      </c>
    </row>
    <row r="21" spans="1:39" ht="14" x14ac:dyDescent="0.3">
      <c r="A21" s="212" t="s">
        <v>162</v>
      </c>
      <c r="B21" s="213" t="s">
        <v>153</v>
      </c>
      <c r="G21" s="287">
        <v>0</v>
      </c>
      <c r="H21" s="287">
        <v>0</v>
      </c>
      <c r="I21" s="287">
        <v>0</v>
      </c>
      <c r="J21" s="287">
        <v>0</v>
      </c>
      <c r="K21" s="287">
        <v>0</v>
      </c>
      <c r="L21" s="287">
        <v>0</v>
      </c>
      <c r="M21" s="287">
        <v>0</v>
      </c>
      <c r="N21" s="287">
        <v>0</v>
      </c>
      <c r="O21" s="287">
        <v>0</v>
      </c>
      <c r="P21" s="287">
        <v>0</v>
      </c>
      <c r="Q21" s="287">
        <v>0</v>
      </c>
      <c r="R21" s="308">
        <v>0</v>
      </c>
      <c r="S21" s="287">
        <v>0</v>
      </c>
      <c r="T21" s="271">
        <f t="shared" si="0"/>
        <v>0</v>
      </c>
      <c r="U21" s="271">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162</v>
      </c>
      <c r="B22" s="213" t="s">
        <v>154</v>
      </c>
      <c r="G22" s="287">
        <v>0</v>
      </c>
      <c r="H22" s="287">
        <v>0</v>
      </c>
      <c r="I22" s="287">
        <v>0</v>
      </c>
      <c r="J22" s="287">
        <v>0</v>
      </c>
      <c r="K22" s="287">
        <v>0</v>
      </c>
      <c r="L22" s="287">
        <v>0</v>
      </c>
      <c r="M22" s="287">
        <v>0</v>
      </c>
      <c r="N22" s="287">
        <v>0</v>
      </c>
      <c r="O22" s="287">
        <v>0</v>
      </c>
      <c r="P22" s="287">
        <v>0</v>
      </c>
      <c r="Q22" s="287">
        <v>0</v>
      </c>
      <c r="R22" s="308">
        <v>0</v>
      </c>
      <c r="S22" s="287">
        <v>0</v>
      </c>
      <c r="T22" s="271">
        <f t="shared" si="0"/>
        <v>0</v>
      </c>
      <c r="U22" s="271">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71">
        <f t="shared" si="0"/>
        <v>0</v>
      </c>
      <c r="U23" s="271">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164</v>
      </c>
      <c r="B24" s="213" t="s">
        <v>153</v>
      </c>
      <c r="G24" s="287">
        <v>0</v>
      </c>
      <c r="H24" s="287">
        <v>4.0000000000000001E-3</v>
      </c>
      <c r="I24" s="287">
        <v>0</v>
      </c>
      <c r="J24" s="287">
        <v>1E-3</v>
      </c>
      <c r="K24" s="287">
        <v>0</v>
      </c>
      <c r="L24" s="287">
        <v>0</v>
      </c>
      <c r="M24" s="287">
        <v>0</v>
      </c>
      <c r="N24" s="287">
        <v>0</v>
      </c>
      <c r="O24" s="287">
        <v>0</v>
      </c>
      <c r="P24" s="287">
        <v>5.0000000000000001E-3</v>
      </c>
      <c r="Q24" s="287">
        <v>0</v>
      </c>
      <c r="R24" s="308">
        <v>0</v>
      </c>
      <c r="S24" s="308">
        <v>0</v>
      </c>
      <c r="T24" s="271">
        <f t="shared" si="0"/>
        <v>5.0000000000000001E-3</v>
      </c>
      <c r="U24" s="271">
        <f t="shared" si="1"/>
        <v>5.0000000000000001E-3</v>
      </c>
      <c r="Y24" s="220">
        <v>0</v>
      </c>
      <c r="Z24" s="220">
        <v>1</v>
      </c>
      <c r="AA24" s="220">
        <v>0</v>
      </c>
      <c r="AB24" s="220">
        <v>0</v>
      </c>
      <c r="AC24" s="220">
        <v>0</v>
      </c>
      <c r="AD24" s="220">
        <v>0</v>
      </c>
      <c r="AE24" s="220">
        <v>0</v>
      </c>
      <c r="AF24" s="220">
        <v>0</v>
      </c>
      <c r="AG24" s="220">
        <v>0</v>
      </c>
      <c r="AH24" s="220">
        <v>2</v>
      </c>
      <c r="AI24" s="220">
        <v>0</v>
      </c>
      <c r="AJ24" s="217">
        <v>0</v>
      </c>
      <c r="AK24" s="217">
        <v>0</v>
      </c>
      <c r="AL24" s="218">
        <f t="shared" si="12"/>
        <v>1</v>
      </c>
      <c r="AM24" s="218">
        <f t="shared" si="3"/>
        <v>2</v>
      </c>
    </row>
    <row r="25" spans="1:39" ht="14" x14ac:dyDescent="0.3">
      <c r="A25" s="212" t="s">
        <v>164</v>
      </c>
      <c r="B25" s="213" t="s">
        <v>154</v>
      </c>
      <c r="G25" s="287">
        <v>0</v>
      </c>
      <c r="H25" s="287">
        <v>6.0000000000000001E-3</v>
      </c>
      <c r="I25" s="287">
        <v>0</v>
      </c>
      <c r="J25" s="287">
        <v>1E-3</v>
      </c>
      <c r="K25" s="287">
        <v>0</v>
      </c>
      <c r="L25" s="287">
        <v>0</v>
      </c>
      <c r="M25" s="287">
        <v>0</v>
      </c>
      <c r="N25" s="287">
        <v>0</v>
      </c>
      <c r="O25" s="287">
        <v>0</v>
      </c>
      <c r="P25" s="287">
        <v>1.7999999999999999E-2</v>
      </c>
      <c r="Q25" s="287">
        <v>0</v>
      </c>
      <c r="R25" s="308">
        <v>0</v>
      </c>
      <c r="S25" s="308">
        <v>0</v>
      </c>
      <c r="T25" s="271">
        <f t="shared" si="0"/>
        <v>7.0000000000000001E-3</v>
      </c>
      <c r="U25" s="271">
        <f t="shared" si="1"/>
        <v>1.7999999999999999E-2</v>
      </c>
      <c r="Y25" s="220">
        <v>0</v>
      </c>
      <c r="Z25" s="220">
        <v>2</v>
      </c>
      <c r="AA25" s="220">
        <v>0</v>
      </c>
      <c r="AB25" s="220">
        <v>1</v>
      </c>
      <c r="AC25" s="220">
        <v>0</v>
      </c>
      <c r="AD25" s="220">
        <v>0</v>
      </c>
      <c r="AE25" s="220">
        <v>0</v>
      </c>
      <c r="AF25" s="220">
        <v>0</v>
      </c>
      <c r="AG25" s="220">
        <v>0</v>
      </c>
      <c r="AH25" s="220">
        <v>5</v>
      </c>
      <c r="AI25" s="220">
        <v>0</v>
      </c>
      <c r="AJ25" s="217">
        <v>0</v>
      </c>
      <c r="AK25" s="217">
        <v>0</v>
      </c>
      <c r="AL25" s="218">
        <f t="shared" si="12"/>
        <v>3</v>
      </c>
      <c r="AM25" s="218">
        <f t="shared" si="3"/>
        <v>5</v>
      </c>
    </row>
    <row r="26" spans="1:39" ht="14" x14ac:dyDescent="0.3">
      <c r="A26" s="222" t="s">
        <v>165</v>
      </c>
      <c r="B26" s="250"/>
      <c r="G26" s="251">
        <f t="shared" ref="G26:S26" si="15">SUM(G24:G25)</f>
        <v>0</v>
      </c>
      <c r="H26" s="252">
        <f t="shared" si="15"/>
        <v>0.01</v>
      </c>
      <c r="I26" s="252">
        <f t="shared" si="15"/>
        <v>0</v>
      </c>
      <c r="J26" s="252">
        <f t="shared" si="15"/>
        <v>2E-3</v>
      </c>
      <c r="K26" s="252">
        <f t="shared" si="15"/>
        <v>0</v>
      </c>
      <c r="L26" s="252">
        <f t="shared" si="15"/>
        <v>0</v>
      </c>
      <c r="M26" s="252">
        <f t="shared" si="15"/>
        <v>0</v>
      </c>
      <c r="N26" s="252">
        <f t="shared" si="15"/>
        <v>0</v>
      </c>
      <c r="O26" s="252">
        <f t="shared" si="15"/>
        <v>0</v>
      </c>
      <c r="P26" s="252">
        <f t="shared" si="15"/>
        <v>2.3E-2</v>
      </c>
      <c r="Q26" s="252">
        <f t="shared" si="15"/>
        <v>0</v>
      </c>
      <c r="R26" s="252">
        <f t="shared" si="15"/>
        <v>0</v>
      </c>
      <c r="S26" s="252">
        <f t="shared" si="15"/>
        <v>0</v>
      </c>
      <c r="T26" s="271">
        <f t="shared" si="0"/>
        <v>1.2E-2</v>
      </c>
      <c r="U26" s="271">
        <f t="shared" si="1"/>
        <v>2.3E-2</v>
      </c>
      <c r="Y26" s="225">
        <f t="shared" ref="Y26:AK26" si="16">SUM(Y24:Y25)</f>
        <v>0</v>
      </c>
      <c r="Z26" s="225">
        <f t="shared" si="16"/>
        <v>3</v>
      </c>
      <c r="AA26" s="225">
        <f t="shared" si="16"/>
        <v>0</v>
      </c>
      <c r="AB26" s="225">
        <f t="shared" si="16"/>
        <v>1</v>
      </c>
      <c r="AC26" s="225">
        <f t="shared" si="16"/>
        <v>0</v>
      </c>
      <c r="AD26" s="225">
        <f t="shared" si="16"/>
        <v>0</v>
      </c>
      <c r="AE26" s="225">
        <f t="shared" si="16"/>
        <v>0</v>
      </c>
      <c r="AF26" s="225">
        <f t="shared" si="16"/>
        <v>0</v>
      </c>
      <c r="AG26" s="225">
        <f t="shared" si="16"/>
        <v>0</v>
      </c>
      <c r="AH26" s="225">
        <f t="shared" si="16"/>
        <v>7</v>
      </c>
      <c r="AI26" s="225">
        <f t="shared" si="16"/>
        <v>0</v>
      </c>
      <c r="AJ26" s="225">
        <f t="shared" si="16"/>
        <v>0</v>
      </c>
      <c r="AK26" s="225">
        <f t="shared" si="16"/>
        <v>0</v>
      </c>
      <c r="AL26" s="218">
        <f t="shared" si="12"/>
        <v>4</v>
      </c>
      <c r="AM26" s="218">
        <f t="shared" si="3"/>
        <v>7</v>
      </c>
    </row>
    <row r="27" spans="1:39" ht="14" x14ac:dyDescent="0.3">
      <c r="A27" s="253" t="s">
        <v>166</v>
      </c>
      <c r="B27" s="213" t="s">
        <v>153</v>
      </c>
      <c r="G27" s="287">
        <v>0</v>
      </c>
      <c r="H27" s="287">
        <v>0</v>
      </c>
      <c r="I27" s="287">
        <v>0</v>
      </c>
      <c r="J27" s="287">
        <v>0</v>
      </c>
      <c r="K27" s="287">
        <v>0</v>
      </c>
      <c r="L27" s="287">
        <v>0</v>
      </c>
      <c r="M27" s="287">
        <v>0</v>
      </c>
      <c r="N27" s="287">
        <v>0</v>
      </c>
      <c r="O27" s="287">
        <v>0</v>
      </c>
      <c r="P27" s="287">
        <v>0</v>
      </c>
      <c r="Q27" s="287">
        <v>0</v>
      </c>
      <c r="R27" s="308">
        <v>0</v>
      </c>
      <c r="S27" s="308">
        <v>0</v>
      </c>
      <c r="T27" s="95">
        <f t="shared" si="0"/>
        <v>0</v>
      </c>
      <c r="U27" s="271">
        <f t="shared" si="1"/>
        <v>0</v>
      </c>
      <c r="Y27" s="237"/>
      <c r="Z27" s="238"/>
      <c r="AA27" s="238"/>
      <c r="AB27" s="238"/>
      <c r="AC27" s="238"/>
      <c r="AD27" s="238"/>
      <c r="AE27" s="238"/>
      <c r="AF27" s="238"/>
      <c r="AG27" s="238"/>
      <c r="AH27" s="238"/>
      <c r="AI27" s="238"/>
      <c r="AJ27" s="238"/>
      <c r="AK27" s="238"/>
      <c r="AL27" s="238"/>
      <c r="AM27" s="239"/>
    </row>
    <row r="28" spans="1:39" ht="14" x14ac:dyDescent="0.3">
      <c r="A28" s="253" t="s">
        <v>166</v>
      </c>
      <c r="B28" s="213" t="s">
        <v>154</v>
      </c>
      <c r="G28" s="287">
        <v>0</v>
      </c>
      <c r="H28" s="287">
        <v>0</v>
      </c>
      <c r="I28" s="287">
        <v>0</v>
      </c>
      <c r="J28" s="287">
        <v>0</v>
      </c>
      <c r="K28" s="287">
        <v>0</v>
      </c>
      <c r="L28" s="287">
        <v>0</v>
      </c>
      <c r="M28" s="287">
        <v>0</v>
      </c>
      <c r="N28" s="287">
        <v>0</v>
      </c>
      <c r="O28" s="287">
        <v>0</v>
      </c>
      <c r="P28" s="287">
        <v>0</v>
      </c>
      <c r="Q28" s="287">
        <v>0</v>
      </c>
      <c r="R28" s="308">
        <v>0</v>
      </c>
      <c r="S28" s="308">
        <v>0</v>
      </c>
      <c r="T28" s="95">
        <f t="shared" si="0"/>
        <v>0</v>
      </c>
      <c r="U28" s="271">
        <f t="shared" si="1"/>
        <v>0</v>
      </c>
      <c r="Y28" s="237"/>
      <c r="Z28" s="238"/>
      <c r="AA28" s="238"/>
      <c r="AB28" s="238"/>
      <c r="AC28" s="238"/>
      <c r="AD28" s="238"/>
      <c r="AE28" s="238"/>
      <c r="AF28" s="238"/>
      <c r="AG28" s="238"/>
      <c r="AH28" s="238"/>
      <c r="AI28" s="238"/>
      <c r="AJ28" s="238"/>
      <c r="AK28" s="238"/>
      <c r="AL28" s="238"/>
      <c r="AM28" s="239"/>
    </row>
    <row r="29" spans="1:39" ht="14" x14ac:dyDescent="0.3">
      <c r="A29" s="254" t="s">
        <v>167</v>
      </c>
      <c r="B29" s="255"/>
      <c r="G29" s="251">
        <f>SUM(G27:G28)</f>
        <v>0</v>
      </c>
      <c r="H29" s="252">
        <f t="shared" ref="H29:S29" si="17">SUM(H27:H28)</f>
        <v>0</v>
      </c>
      <c r="I29" s="252">
        <f t="shared" si="17"/>
        <v>0</v>
      </c>
      <c r="J29" s="252">
        <f t="shared" si="17"/>
        <v>0</v>
      </c>
      <c r="K29" s="252">
        <f t="shared" si="17"/>
        <v>0</v>
      </c>
      <c r="L29" s="252">
        <f t="shared" si="17"/>
        <v>0</v>
      </c>
      <c r="M29" s="252">
        <f t="shared" si="17"/>
        <v>0</v>
      </c>
      <c r="N29" s="252">
        <f t="shared" si="17"/>
        <v>0</v>
      </c>
      <c r="O29" s="252">
        <f t="shared" si="17"/>
        <v>0</v>
      </c>
      <c r="P29" s="252">
        <f t="shared" si="17"/>
        <v>0</v>
      </c>
      <c r="Q29" s="252">
        <f t="shared" si="17"/>
        <v>0</v>
      </c>
      <c r="R29" s="252">
        <f t="shared" si="17"/>
        <v>0</v>
      </c>
      <c r="S29" s="252">
        <f t="shared" si="17"/>
        <v>0</v>
      </c>
      <c r="T29" s="95">
        <f t="shared" si="0"/>
        <v>0</v>
      </c>
      <c r="U29" s="271">
        <f t="shared" si="1"/>
        <v>0</v>
      </c>
      <c r="Y29" s="237"/>
      <c r="Z29" s="238"/>
      <c r="AA29" s="238"/>
      <c r="AB29" s="238"/>
      <c r="AC29" s="238"/>
      <c r="AD29" s="238"/>
      <c r="AE29" s="238"/>
      <c r="AF29" s="238"/>
      <c r="AG29" s="238"/>
      <c r="AH29" s="238"/>
      <c r="AI29" s="238"/>
      <c r="AJ29" s="238"/>
      <c r="AK29" s="238"/>
      <c r="AL29" s="238"/>
      <c r="AM29" s="239"/>
    </row>
    <row r="30" spans="1:39" ht="14" x14ac:dyDescent="0.3">
      <c r="A30" s="253" t="s">
        <v>168</v>
      </c>
      <c r="B30" s="213" t="s">
        <v>153</v>
      </c>
      <c r="G30" s="287">
        <v>0</v>
      </c>
      <c r="H30" s="287">
        <v>0</v>
      </c>
      <c r="I30" s="287">
        <v>0</v>
      </c>
      <c r="J30" s="287">
        <v>0</v>
      </c>
      <c r="K30" s="287">
        <v>1E-3</v>
      </c>
      <c r="L30" s="287">
        <v>2E-3</v>
      </c>
      <c r="M30" s="287">
        <v>2E-3</v>
      </c>
      <c r="N30" s="287">
        <v>4.0000000000000001E-3</v>
      </c>
      <c r="O30" s="287">
        <v>4.0000000000000001E-3</v>
      </c>
      <c r="P30" s="287">
        <v>5.0000000000000001E-3</v>
      </c>
      <c r="Q30" s="287">
        <v>0</v>
      </c>
      <c r="R30" s="308">
        <v>0</v>
      </c>
      <c r="S30" s="308">
        <v>0</v>
      </c>
      <c r="T30" s="271">
        <f t="shared" si="0"/>
        <v>1E-3</v>
      </c>
      <c r="U30" s="271">
        <f t="shared" si="1"/>
        <v>1.7000000000000001E-2</v>
      </c>
      <c r="Y30" s="256"/>
      <c r="Z30" s="257"/>
      <c r="AA30" s="257"/>
      <c r="AB30" s="257"/>
      <c r="AC30" s="257"/>
      <c r="AD30" s="257"/>
      <c r="AE30" s="257"/>
      <c r="AF30" s="257"/>
      <c r="AG30" s="257"/>
      <c r="AH30" s="257"/>
      <c r="AI30" s="257"/>
      <c r="AJ30" s="257"/>
      <c r="AK30" s="257"/>
      <c r="AL30" s="257"/>
      <c r="AM30" s="258"/>
    </row>
    <row r="31" spans="1:39" ht="14" x14ac:dyDescent="0.3">
      <c r="A31" s="253" t="s">
        <v>168</v>
      </c>
      <c r="B31" s="213" t="s">
        <v>154</v>
      </c>
      <c r="G31" s="287">
        <v>0</v>
      </c>
      <c r="H31" s="287">
        <v>0</v>
      </c>
      <c r="I31" s="287">
        <v>0</v>
      </c>
      <c r="J31" s="287">
        <v>0</v>
      </c>
      <c r="K31" s="287">
        <v>0</v>
      </c>
      <c r="L31" s="287">
        <v>8.9999999999999993E-3</v>
      </c>
      <c r="M31" s="287">
        <v>8.9999999999999993E-3</v>
      </c>
      <c r="N31" s="287">
        <v>1.2999999999999999E-2</v>
      </c>
      <c r="O31" s="287">
        <v>1.2999999999999999E-2</v>
      </c>
      <c r="P31" s="287">
        <v>1.9E-2</v>
      </c>
      <c r="Q31" s="287">
        <v>0</v>
      </c>
      <c r="R31" s="308">
        <v>0</v>
      </c>
      <c r="S31" s="308">
        <v>0</v>
      </c>
      <c r="T31" s="271">
        <f t="shared" si="0"/>
        <v>0</v>
      </c>
      <c r="U31" s="271">
        <f t="shared" si="1"/>
        <v>6.3E-2</v>
      </c>
      <c r="Y31" s="256"/>
      <c r="Z31" s="257"/>
      <c r="AA31" s="257"/>
      <c r="AB31" s="257"/>
      <c r="AC31" s="257"/>
      <c r="AD31" s="257"/>
      <c r="AE31" s="257"/>
      <c r="AF31" s="257"/>
      <c r="AG31" s="257"/>
      <c r="AH31" s="257"/>
      <c r="AI31" s="257"/>
      <c r="AJ31" s="257"/>
      <c r="AK31" s="257"/>
      <c r="AL31" s="257"/>
      <c r="AM31" s="258"/>
    </row>
    <row r="32" spans="1:39" ht="14" x14ac:dyDescent="0.3">
      <c r="A32" s="254" t="s">
        <v>168</v>
      </c>
      <c r="B32" s="255" t="s">
        <v>59</v>
      </c>
      <c r="G32" s="251">
        <f t="shared" ref="G32:S32" si="18">SUM(G30:G31)</f>
        <v>0</v>
      </c>
      <c r="H32" s="252">
        <f t="shared" si="18"/>
        <v>0</v>
      </c>
      <c r="I32" s="252">
        <f t="shared" si="18"/>
        <v>0</v>
      </c>
      <c r="J32" s="252">
        <f t="shared" si="18"/>
        <v>0</v>
      </c>
      <c r="K32" s="252">
        <f t="shared" si="18"/>
        <v>1E-3</v>
      </c>
      <c r="L32" s="252">
        <f t="shared" si="18"/>
        <v>1.0999999999999999E-2</v>
      </c>
      <c r="M32" s="252">
        <f t="shared" si="18"/>
        <v>1.0999999999999999E-2</v>
      </c>
      <c r="N32" s="252">
        <f t="shared" si="18"/>
        <v>1.7000000000000001E-2</v>
      </c>
      <c r="O32" s="252">
        <f t="shared" si="18"/>
        <v>1.7000000000000001E-2</v>
      </c>
      <c r="P32" s="252">
        <f t="shared" si="18"/>
        <v>2.4E-2</v>
      </c>
      <c r="Q32" s="252">
        <f t="shared" si="18"/>
        <v>0</v>
      </c>
      <c r="R32" s="252">
        <f t="shared" si="18"/>
        <v>0</v>
      </c>
      <c r="S32" s="252">
        <f t="shared" si="18"/>
        <v>0</v>
      </c>
      <c r="T32" s="271">
        <f t="shared" si="0"/>
        <v>1E-3</v>
      </c>
      <c r="U32" s="271">
        <f t="shared" si="1"/>
        <v>0.08</v>
      </c>
      <c r="Y32" s="259"/>
      <c r="Z32" s="260"/>
      <c r="AA32" s="260"/>
      <c r="AB32" s="260"/>
      <c r="AC32" s="260"/>
      <c r="AD32" s="260"/>
      <c r="AE32" s="260"/>
      <c r="AF32" s="260"/>
      <c r="AG32" s="260"/>
      <c r="AH32" s="260"/>
      <c r="AI32" s="260"/>
      <c r="AJ32" s="260"/>
      <c r="AK32" s="260"/>
      <c r="AL32" s="260"/>
      <c r="AM32" s="261"/>
    </row>
    <row r="33" spans="1:41" ht="14" x14ac:dyDescent="0.3">
      <c r="A33" s="262"/>
      <c r="B33" s="262"/>
      <c r="C33" s="262"/>
      <c r="D33" s="262"/>
      <c r="E33" s="262"/>
      <c r="G33" s="209"/>
      <c r="H33" s="209"/>
      <c r="I33" s="209"/>
      <c r="J33" s="209"/>
      <c r="K33" s="209"/>
      <c r="L33" s="209"/>
      <c r="M33" s="209"/>
      <c r="N33" s="209"/>
      <c r="O33" s="209"/>
      <c r="P33" s="209"/>
      <c r="Q33" s="209"/>
      <c r="R33" s="209"/>
      <c r="S33" s="209"/>
      <c r="T33" s="209"/>
      <c r="U33" s="209"/>
      <c r="Y33" s="263"/>
      <c r="Z33" s="263"/>
      <c r="AA33" s="263"/>
      <c r="AB33" s="263"/>
      <c r="AC33" s="263"/>
      <c r="AD33" s="263"/>
      <c r="AE33" s="263"/>
      <c r="AF33" s="263"/>
      <c r="AG33" s="263"/>
      <c r="AH33" s="263"/>
      <c r="AI33" s="263"/>
      <c r="AJ33" s="263"/>
      <c r="AK33" s="263"/>
      <c r="AL33" s="263"/>
      <c r="AM33" s="263"/>
      <c r="AN33" s="262"/>
      <c r="AO33" s="262"/>
    </row>
    <row r="34" spans="1:41" ht="14" x14ac:dyDescent="0.3">
      <c r="A34" s="222" t="s">
        <v>169</v>
      </c>
      <c r="B34" s="255" t="s">
        <v>59</v>
      </c>
      <c r="C34" s="262"/>
      <c r="D34" s="262"/>
      <c r="E34" s="262"/>
      <c r="G34" s="251">
        <f>SUM(G11,G14,G17,G20,G23,G26,G29,G32)</f>
        <v>7.0000000000000001E-3</v>
      </c>
      <c r="H34" s="251">
        <f t="shared" ref="H34:U34" si="19">SUM(H11,H14,H17,H20,H23,H26,H29,H32)</f>
        <v>3.5000000000000003E-2</v>
      </c>
      <c r="I34" s="251">
        <f t="shared" si="19"/>
        <v>1.7000000000000001E-2</v>
      </c>
      <c r="J34" s="251">
        <f t="shared" si="19"/>
        <v>2.8000000000000004E-2</v>
      </c>
      <c r="K34" s="251">
        <f t="shared" si="19"/>
        <v>2.8000000000000001E-2</v>
      </c>
      <c r="L34" s="251">
        <f t="shared" si="19"/>
        <v>7.1999999999999995E-2</v>
      </c>
      <c r="M34" s="251">
        <f t="shared" si="19"/>
        <v>7.6999999999999999E-2</v>
      </c>
      <c r="N34" s="251">
        <f t="shared" si="19"/>
        <v>8.8999999999999996E-2</v>
      </c>
      <c r="O34" s="251">
        <f t="shared" si="19"/>
        <v>9.0999999999999998E-2</v>
      </c>
      <c r="P34" s="251">
        <f t="shared" si="19"/>
        <v>0.10999999999999999</v>
      </c>
      <c r="Q34" s="251">
        <f t="shared" si="19"/>
        <v>0</v>
      </c>
      <c r="R34" s="251">
        <f t="shared" si="19"/>
        <v>0</v>
      </c>
      <c r="S34" s="251">
        <f t="shared" si="19"/>
        <v>0</v>
      </c>
      <c r="T34" s="251">
        <f t="shared" si="19"/>
        <v>0.115</v>
      </c>
      <c r="U34" s="251">
        <f t="shared" si="19"/>
        <v>0.43900000000000006</v>
      </c>
      <c r="Y34" s="263"/>
      <c r="Z34" s="263"/>
      <c r="AA34" s="263"/>
      <c r="AB34" s="263"/>
      <c r="AC34" s="263"/>
      <c r="AD34" s="263"/>
      <c r="AE34" s="263"/>
      <c r="AF34" s="263"/>
      <c r="AG34" s="263"/>
      <c r="AH34" s="263"/>
      <c r="AI34" s="263"/>
      <c r="AJ34" s="263"/>
      <c r="AK34" s="263"/>
      <c r="AL34" s="263"/>
      <c r="AM34" s="263"/>
      <c r="AN34" s="262"/>
      <c r="AO34" s="262"/>
    </row>
    <row r="35" spans="1:41" ht="14" x14ac:dyDescent="0.3">
      <c r="A35" s="262"/>
      <c r="B35" s="262"/>
      <c r="C35" s="262"/>
      <c r="D35" s="262"/>
      <c r="E35" s="262"/>
      <c r="G35" s="209"/>
      <c r="H35" s="209"/>
      <c r="I35" s="209"/>
      <c r="J35" s="209"/>
      <c r="K35" s="209"/>
      <c r="L35" s="209"/>
      <c r="M35" s="209"/>
      <c r="N35" s="209"/>
      <c r="O35" s="209"/>
      <c r="P35" s="209"/>
      <c r="Q35" s="209"/>
      <c r="R35" s="209"/>
      <c r="S35" s="209"/>
      <c r="T35" s="209"/>
      <c r="U35" s="209"/>
      <c r="Y35" s="263"/>
      <c r="Z35" s="263"/>
      <c r="AA35" s="263"/>
      <c r="AB35" s="263"/>
      <c r="AC35" s="263"/>
      <c r="AD35" s="263"/>
      <c r="AE35" s="263"/>
      <c r="AF35" s="263"/>
      <c r="AG35" s="263"/>
      <c r="AH35" s="263"/>
      <c r="AI35" s="263"/>
      <c r="AJ35" s="263"/>
      <c r="AK35" s="263"/>
      <c r="AL35" s="263"/>
      <c r="AM35" s="263"/>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c r="Y36" s="265"/>
      <c r="Z36" s="265"/>
      <c r="AA36" s="265"/>
      <c r="AB36" s="265"/>
      <c r="AC36" s="265"/>
      <c r="AD36" s="265"/>
      <c r="AE36" s="265"/>
      <c r="AF36" s="265"/>
      <c r="AG36" s="265"/>
      <c r="AH36" s="265"/>
      <c r="AI36" s="265"/>
      <c r="AJ36" s="265"/>
      <c r="AK36" s="265"/>
      <c r="AL36" s="265"/>
      <c r="AM36" s="265"/>
    </row>
    <row r="37" spans="1:41" ht="14" x14ac:dyDescent="0.3">
      <c r="A37" s="212" t="s">
        <v>171</v>
      </c>
      <c r="B37" s="213" t="s">
        <v>153</v>
      </c>
      <c r="G37" s="287">
        <v>0</v>
      </c>
      <c r="H37" s="287">
        <v>0</v>
      </c>
      <c r="I37" s="287">
        <v>0</v>
      </c>
      <c r="J37" s="287">
        <v>0</v>
      </c>
      <c r="K37" s="287">
        <v>0</v>
      </c>
      <c r="L37" s="287">
        <v>0</v>
      </c>
      <c r="M37" s="287">
        <v>0</v>
      </c>
      <c r="N37" s="287">
        <v>0</v>
      </c>
      <c r="O37" s="287">
        <v>0</v>
      </c>
      <c r="P37" s="287">
        <v>0</v>
      </c>
      <c r="Q37" s="287">
        <v>0</v>
      </c>
      <c r="R37" s="308">
        <v>0</v>
      </c>
      <c r="S37" s="308">
        <v>0</v>
      </c>
      <c r="T37" s="95">
        <f>SUM(G37:K37)</f>
        <v>0</v>
      </c>
      <c r="U37" s="271">
        <f>SUM(L37:S37)</f>
        <v>0</v>
      </c>
      <c r="Y37" s="266"/>
      <c r="Z37" s="267"/>
      <c r="AA37" s="267"/>
      <c r="AB37" s="267"/>
      <c r="AC37" s="267"/>
      <c r="AD37" s="267"/>
      <c r="AE37" s="267"/>
      <c r="AF37" s="267"/>
      <c r="AG37" s="267"/>
      <c r="AH37" s="267"/>
      <c r="AI37" s="267"/>
      <c r="AJ37" s="267"/>
      <c r="AK37" s="267"/>
      <c r="AL37" s="267"/>
      <c r="AM37" s="268"/>
    </row>
    <row r="38" spans="1:41" ht="14" x14ac:dyDescent="0.3">
      <c r="A38" s="212" t="s">
        <v>172</v>
      </c>
      <c r="B38" s="213" t="s">
        <v>153</v>
      </c>
      <c r="G38" s="287">
        <v>0</v>
      </c>
      <c r="H38" s="287">
        <v>0</v>
      </c>
      <c r="I38" s="287">
        <v>0</v>
      </c>
      <c r="J38" s="287">
        <v>0</v>
      </c>
      <c r="K38" s="287">
        <v>0</v>
      </c>
      <c r="L38" s="287">
        <v>0</v>
      </c>
      <c r="M38" s="287">
        <v>0</v>
      </c>
      <c r="N38" s="287">
        <v>0</v>
      </c>
      <c r="O38" s="287">
        <v>0</v>
      </c>
      <c r="P38" s="287">
        <v>-2E-3</v>
      </c>
      <c r="Q38" s="287">
        <v>0</v>
      </c>
      <c r="R38" s="308">
        <v>0</v>
      </c>
      <c r="S38" s="308">
        <v>0</v>
      </c>
      <c r="T38" s="95">
        <f>SUM(G38:K38)</f>
        <v>0</v>
      </c>
      <c r="U38" s="271">
        <f>SUM(L38:S38)</f>
        <v>-2E-3</v>
      </c>
      <c r="Y38" s="256"/>
      <c r="Z38" s="257"/>
      <c r="AA38" s="257"/>
      <c r="AB38" s="257"/>
      <c r="AC38" s="257"/>
      <c r="AD38" s="257"/>
      <c r="AE38" s="257"/>
      <c r="AF38" s="257"/>
      <c r="AG38" s="257"/>
      <c r="AH38" s="257"/>
      <c r="AI38" s="257"/>
      <c r="AJ38" s="257"/>
      <c r="AK38" s="257"/>
      <c r="AL38" s="257"/>
      <c r="AM38" s="258"/>
    </row>
    <row r="39" spans="1:41" ht="14" x14ac:dyDescent="0.3">
      <c r="A39" s="212" t="s">
        <v>172</v>
      </c>
      <c r="B39" s="213" t="s">
        <v>154</v>
      </c>
      <c r="G39" s="287">
        <v>0</v>
      </c>
      <c r="H39" s="287">
        <v>0</v>
      </c>
      <c r="I39" s="287">
        <v>0</v>
      </c>
      <c r="J39" s="287">
        <v>0</v>
      </c>
      <c r="K39" s="287">
        <v>0</v>
      </c>
      <c r="L39" s="287">
        <v>0</v>
      </c>
      <c r="M39" s="287">
        <v>0</v>
      </c>
      <c r="N39" s="287">
        <v>1E-3</v>
      </c>
      <c r="O39" s="287">
        <v>-1E-3</v>
      </c>
      <c r="P39" s="287">
        <v>-8.0000000000000002E-3</v>
      </c>
      <c r="Q39" s="287">
        <v>0</v>
      </c>
      <c r="R39" s="308">
        <v>0</v>
      </c>
      <c r="S39" s="308">
        <v>0</v>
      </c>
      <c r="T39" s="95">
        <f>SUM(G39:K39)</f>
        <v>0</v>
      </c>
      <c r="U39" s="271">
        <f>SUM(L39:S39)</f>
        <v>-8.0000000000000002E-3</v>
      </c>
      <c r="Y39" s="256"/>
      <c r="Z39" s="257"/>
      <c r="AA39" s="257"/>
      <c r="AB39" s="257"/>
      <c r="AC39" s="257"/>
      <c r="AD39" s="257"/>
      <c r="AE39" s="257"/>
      <c r="AF39" s="257"/>
      <c r="AG39" s="257"/>
      <c r="AH39" s="257"/>
      <c r="AI39" s="257"/>
      <c r="AJ39" s="257"/>
      <c r="AK39" s="257"/>
      <c r="AL39" s="257"/>
      <c r="AM39" s="25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1E-3</v>
      </c>
      <c r="O40" s="252">
        <f t="shared" si="20"/>
        <v>-1E-3</v>
      </c>
      <c r="P40" s="252">
        <f t="shared" si="20"/>
        <v>-0.01</v>
      </c>
      <c r="Q40" s="252">
        <f t="shared" si="20"/>
        <v>0</v>
      </c>
      <c r="R40" s="252">
        <f t="shared" si="20"/>
        <v>0</v>
      </c>
      <c r="S40" s="252">
        <f t="shared" si="20"/>
        <v>0</v>
      </c>
      <c r="T40" s="95">
        <f t="shared" ref="T40" si="21">SUM(G40:K40)</f>
        <v>0</v>
      </c>
      <c r="U40" s="271">
        <f>SUM(L40:S40)</f>
        <v>-0.01</v>
      </c>
      <c r="Y40" s="259"/>
      <c r="Z40" s="260"/>
      <c r="AA40" s="260"/>
      <c r="AB40" s="260"/>
      <c r="AC40" s="260"/>
      <c r="AD40" s="260"/>
      <c r="AE40" s="260"/>
      <c r="AF40" s="260"/>
      <c r="AG40" s="260"/>
      <c r="AH40" s="260"/>
      <c r="AI40" s="260"/>
      <c r="AJ40" s="260"/>
      <c r="AK40" s="260"/>
      <c r="AL40" s="260"/>
      <c r="AM40" s="261"/>
    </row>
    <row r="41" spans="1:41" ht="14" x14ac:dyDescent="0.3">
      <c r="A41" s="269"/>
      <c r="B41" s="269"/>
      <c r="C41" s="269"/>
      <c r="D41" s="269"/>
      <c r="E41" s="269"/>
      <c r="G41" s="305"/>
      <c r="H41" s="305"/>
      <c r="I41" s="305"/>
      <c r="J41" s="305"/>
      <c r="K41" s="305"/>
      <c r="L41" s="305"/>
      <c r="M41" s="305"/>
      <c r="N41" s="305"/>
      <c r="O41" s="305"/>
      <c r="P41" s="305"/>
      <c r="Q41" s="305"/>
      <c r="R41" s="305"/>
      <c r="S41" s="305"/>
      <c r="T41" s="305"/>
      <c r="U41" s="305"/>
      <c r="V41" s="269"/>
      <c r="W41" s="269"/>
      <c r="Y41" s="270"/>
      <c r="Z41" s="270"/>
      <c r="AA41" s="270"/>
      <c r="AB41" s="270"/>
      <c r="AC41" s="270"/>
      <c r="AD41" s="270"/>
      <c r="AE41" s="270"/>
      <c r="AF41" s="270"/>
      <c r="AG41" s="270"/>
      <c r="AH41" s="270"/>
      <c r="AI41" s="270"/>
      <c r="AJ41" s="270"/>
      <c r="AK41" s="270"/>
      <c r="AL41" s="270"/>
      <c r="AM41" s="270"/>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c r="Y42" s="265"/>
      <c r="Z42" s="265"/>
      <c r="AA42" s="265"/>
      <c r="AB42" s="265"/>
      <c r="AC42" s="265"/>
      <c r="AD42" s="265"/>
      <c r="AE42" s="265"/>
      <c r="AF42" s="265"/>
      <c r="AG42" s="265"/>
      <c r="AH42" s="265"/>
      <c r="AI42" s="265"/>
      <c r="AJ42" s="265"/>
      <c r="AK42" s="265"/>
      <c r="AL42" s="265"/>
      <c r="AM42" s="265"/>
    </row>
    <row r="43" spans="1:41" ht="14" x14ac:dyDescent="0.3">
      <c r="A43" s="212" t="s">
        <v>171</v>
      </c>
      <c r="B43" s="213" t="s">
        <v>153</v>
      </c>
      <c r="G43" s="287">
        <v>0</v>
      </c>
      <c r="H43" s="287">
        <v>0</v>
      </c>
      <c r="I43" s="287">
        <v>0</v>
      </c>
      <c r="J43" s="287">
        <v>0</v>
      </c>
      <c r="K43" s="287">
        <v>0</v>
      </c>
      <c r="L43" s="287">
        <v>0</v>
      </c>
      <c r="M43" s="287">
        <v>0</v>
      </c>
      <c r="N43" s="287">
        <v>0</v>
      </c>
      <c r="O43" s="287">
        <v>0</v>
      </c>
      <c r="P43" s="287">
        <v>0</v>
      </c>
      <c r="Q43" s="287">
        <v>0</v>
      </c>
      <c r="R43" s="308">
        <v>0</v>
      </c>
      <c r="S43" s="308">
        <v>0</v>
      </c>
      <c r="T43" s="95">
        <f>SUM(G43:K43)</f>
        <v>0</v>
      </c>
      <c r="U43" s="271">
        <f>SUM(L43:S43)</f>
        <v>0</v>
      </c>
      <c r="Y43" s="266"/>
      <c r="Z43" s="267"/>
      <c r="AA43" s="267"/>
      <c r="AB43" s="267"/>
      <c r="AC43" s="267"/>
      <c r="AD43" s="267"/>
      <c r="AE43" s="267"/>
      <c r="AF43" s="267"/>
      <c r="AG43" s="267"/>
      <c r="AH43" s="267"/>
      <c r="AI43" s="267"/>
      <c r="AJ43" s="267"/>
      <c r="AK43" s="267"/>
      <c r="AL43" s="267"/>
      <c r="AM43" s="268"/>
    </row>
    <row r="44" spans="1:41" ht="14" x14ac:dyDescent="0.3">
      <c r="A44" s="212" t="s">
        <v>172</v>
      </c>
      <c r="B44" s="213" t="s">
        <v>153</v>
      </c>
      <c r="G44" s="287">
        <v>0</v>
      </c>
      <c r="H44" s="287">
        <v>0</v>
      </c>
      <c r="I44" s="287">
        <v>0</v>
      </c>
      <c r="J44" s="287">
        <v>0</v>
      </c>
      <c r="K44" s="287">
        <v>0</v>
      </c>
      <c r="L44" s="287">
        <v>0</v>
      </c>
      <c r="M44" s="287">
        <v>0</v>
      </c>
      <c r="N44" s="287">
        <v>0</v>
      </c>
      <c r="O44" s="287">
        <v>0</v>
      </c>
      <c r="P44" s="287">
        <v>0</v>
      </c>
      <c r="Q44" s="287">
        <v>0</v>
      </c>
      <c r="R44" s="308">
        <v>0</v>
      </c>
      <c r="S44" s="308">
        <v>0</v>
      </c>
      <c r="T44" s="95">
        <f>SUM(G44:K44)</f>
        <v>0</v>
      </c>
      <c r="U44" s="271">
        <f>SUM(L44:S44)</f>
        <v>0</v>
      </c>
      <c r="Y44" s="256"/>
      <c r="Z44" s="257"/>
      <c r="AA44" s="257"/>
      <c r="AB44" s="257"/>
      <c r="AC44" s="257"/>
      <c r="AD44" s="257"/>
      <c r="AE44" s="257"/>
      <c r="AF44" s="257"/>
      <c r="AG44" s="257"/>
      <c r="AH44" s="257"/>
      <c r="AI44" s="257"/>
      <c r="AJ44" s="257"/>
      <c r="AK44" s="257"/>
      <c r="AL44" s="257"/>
      <c r="AM44" s="258"/>
    </row>
    <row r="45" spans="1:41" ht="14" x14ac:dyDescent="0.3">
      <c r="A45" s="212" t="s">
        <v>172</v>
      </c>
      <c r="B45" s="213" t="s">
        <v>154</v>
      </c>
      <c r="G45" s="287">
        <v>0</v>
      </c>
      <c r="H45" s="287">
        <v>0</v>
      </c>
      <c r="I45" s="287">
        <v>0</v>
      </c>
      <c r="J45" s="287">
        <v>0</v>
      </c>
      <c r="K45" s="287">
        <v>0</v>
      </c>
      <c r="L45" s="287">
        <v>0</v>
      </c>
      <c r="M45" s="287">
        <v>0</v>
      </c>
      <c r="N45" s="287">
        <v>0</v>
      </c>
      <c r="O45" s="287">
        <v>0</v>
      </c>
      <c r="P45" s="287">
        <v>0</v>
      </c>
      <c r="Q45" s="287">
        <v>0</v>
      </c>
      <c r="R45" s="308">
        <v>0</v>
      </c>
      <c r="S45" s="308">
        <v>0</v>
      </c>
      <c r="T45" s="95">
        <f>SUM(G45:K45)</f>
        <v>0</v>
      </c>
      <c r="U45" s="271">
        <f>SUM(L45:S45)</f>
        <v>0</v>
      </c>
      <c r="Y45" s="256"/>
      <c r="Z45" s="257"/>
      <c r="AA45" s="257"/>
      <c r="AB45" s="257"/>
      <c r="AC45" s="257"/>
      <c r="AD45" s="257"/>
      <c r="AE45" s="257"/>
      <c r="AF45" s="257"/>
      <c r="AG45" s="257"/>
      <c r="AH45" s="257"/>
      <c r="AI45" s="257"/>
      <c r="AJ45" s="257"/>
      <c r="AK45" s="257"/>
      <c r="AL45" s="257"/>
      <c r="AM45" s="25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71">
        <f>SUM(L46:S46)</f>
        <v>0</v>
      </c>
      <c r="Y46" s="259"/>
      <c r="Z46" s="260"/>
      <c r="AA46" s="260"/>
      <c r="AB46" s="260"/>
      <c r="AC46" s="260"/>
      <c r="AD46" s="260"/>
      <c r="AE46" s="260"/>
      <c r="AF46" s="260"/>
      <c r="AG46" s="260"/>
      <c r="AH46" s="260"/>
      <c r="AI46" s="260"/>
      <c r="AJ46" s="260"/>
      <c r="AK46" s="260"/>
      <c r="AL46" s="260"/>
      <c r="AM46" s="261"/>
    </row>
    <row r="47" spans="1:41" ht="14" x14ac:dyDescent="0.3">
      <c r="A47" s="269"/>
      <c r="B47" s="269"/>
      <c r="C47" s="269"/>
      <c r="D47" s="269"/>
      <c r="E47" s="269"/>
      <c r="G47" s="305"/>
      <c r="H47" s="305"/>
      <c r="I47" s="305"/>
      <c r="J47" s="305"/>
      <c r="K47" s="305"/>
      <c r="L47" s="305"/>
      <c r="M47" s="305"/>
      <c r="N47" s="305"/>
      <c r="O47" s="305"/>
      <c r="P47" s="305"/>
      <c r="Q47" s="305"/>
      <c r="R47" s="305"/>
      <c r="S47" s="305"/>
      <c r="T47" s="305"/>
      <c r="U47" s="305"/>
      <c r="V47" s="269"/>
      <c r="W47" s="269"/>
      <c r="Y47" s="270"/>
      <c r="Z47" s="270"/>
      <c r="AA47" s="270"/>
      <c r="AB47" s="270"/>
      <c r="AC47" s="270"/>
      <c r="AD47" s="270"/>
      <c r="AE47" s="270"/>
      <c r="AF47" s="270"/>
      <c r="AG47" s="270"/>
      <c r="AH47" s="270"/>
      <c r="AI47" s="270"/>
      <c r="AJ47" s="270"/>
      <c r="AK47" s="270"/>
      <c r="AL47" s="270"/>
      <c r="AM47" s="270"/>
      <c r="AN47" s="269"/>
      <c r="AO47" s="269"/>
    </row>
    <row r="48" spans="1:41" ht="14" x14ac:dyDescent="0.3">
      <c r="A48" s="222" t="s">
        <v>176</v>
      </c>
      <c r="B48" s="255" t="s">
        <v>59</v>
      </c>
      <c r="C48" s="262"/>
      <c r="D48" s="262"/>
      <c r="E48" s="262"/>
      <c r="G48" s="251">
        <f t="shared" ref="G48:K48" si="24">SUM(G34,G40,G46)</f>
        <v>7.0000000000000001E-3</v>
      </c>
      <c r="H48" s="251">
        <f t="shared" si="24"/>
        <v>3.5000000000000003E-2</v>
      </c>
      <c r="I48" s="251">
        <f t="shared" si="24"/>
        <v>1.7000000000000001E-2</v>
      </c>
      <c r="J48" s="251">
        <f t="shared" si="24"/>
        <v>2.8000000000000004E-2</v>
      </c>
      <c r="K48" s="251">
        <f t="shared" si="24"/>
        <v>2.8000000000000001E-2</v>
      </c>
      <c r="L48" s="251">
        <f>SUM(L34,L40,L46)</f>
        <v>7.1999999999999995E-2</v>
      </c>
      <c r="M48" s="251">
        <f t="shared" ref="M48:S48" si="25">SUM(M34,M40,M46)</f>
        <v>7.6999999999999999E-2</v>
      </c>
      <c r="N48" s="251">
        <f t="shared" si="25"/>
        <v>0.09</v>
      </c>
      <c r="O48" s="251">
        <f t="shared" si="25"/>
        <v>0.09</v>
      </c>
      <c r="P48" s="251">
        <f t="shared" si="25"/>
        <v>9.9999999999999992E-2</v>
      </c>
      <c r="Q48" s="251">
        <f t="shared" si="25"/>
        <v>0</v>
      </c>
      <c r="R48" s="251">
        <f t="shared" si="25"/>
        <v>0</v>
      </c>
      <c r="S48" s="251">
        <f t="shared" si="25"/>
        <v>0</v>
      </c>
      <c r="T48" s="271">
        <f t="shared" ref="T48" si="26">SUM(G48:K48)</f>
        <v>0.115</v>
      </c>
      <c r="U48" s="271">
        <f t="shared" ref="U48" si="27">SUM(L48:S48)</f>
        <v>0.42899999999999994</v>
      </c>
      <c r="Y48" s="263"/>
      <c r="Z48" s="263"/>
      <c r="AA48" s="263"/>
      <c r="AB48" s="263"/>
      <c r="AC48" s="263"/>
      <c r="AD48" s="263"/>
      <c r="AE48" s="263"/>
      <c r="AF48" s="263"/>
      <c r="AG48" s="263"/>
      <c r="AH48" s="263"/>
      <c r="AI48" s="263"/>
      <c r="AJ48" s="263"/>
      <c r="AK48" s="263"/>
      <c r="AL48" s="263"/>
      <c r="AM48" s="263"/>
      <c r="AN48" s="262"/>
      <c r="AO48" s="262"/>
    </row>
    <row r="49" spans="1:39" ht="14" x14ac:dyDescent="0.3">
      <c r="B49" s="210"/>
      <c r="G49" s="306"/>
      <c r="H49" s="306"/>
      <c r="I49" s="306"/>
      <c r="J49" s="306"/>
      <c r="K49" s="306"/>
      <c r="L49" s="306"/>
      <c r="M49" s="306"/>
      <c r="N49" s="306"/>
      <c r="O49" s="306"/>
      <c r="P49" s="306"/>
      <c r="Q49" s="306"/>
      <c r="R49" s="306"/>
      <c r="S49" s="306"/>
      <c r="T49" s="306"/>
      <c r="U49" s="306"/>
      <c r="Y49" s="265"/>
      <c r="Z49" s="265"/>
      <c r="AA49" s="265"/>
      <c r="AB49" s="265"/>
      <c r="AC49" s="265"/>
      <c r="AD49" s="265"/>
      <c r="AE49" s="265"/>
      <c r="AF49" s="265"/>
      <c r="AG49" s="265"/>
      <c r="AH49" s="265"/>
      <c r="AI49" s="265"/>
      <c r="AJ49" s="265"/>
      <c r="AK49" s="265"/>
      <c r="AL49" s="265"/>
      <c r="AM49" s="265"/>
    </row>
    <row r="50" spans="1:39" ht="14" x14ac:dyDescent="0.3">
      <c r="A50" s="222" t="s">
        <v>177</v>
      </c>
      <c r="B50" s="255" t="s">
        <v>59</v>
      </c>
      <c r="C50" s="269"/>
      <c r="D50" s="269"/>
      <c r="E50" s="269"/>
      <c r="G50" s="251">
        <f>SUM(G9,G12,G15,G18,G21,G24,G27,G30)</f>
        <v>2E-3</v>
      </c>
      <c r="H50" s="251">
        <f t="shared" ref="H50:S51" si="28">SUM(H9,H12,H15,H18,H21,H24,H27,H30)</f>
        <v>1.4999999999999999E-2</v>
      </c>
      <c r="I50" s="251">
        <f t="shared" si="28"/>
        <v>1E-3</v>
      </c>
      <c r="J50" s="251">
        <f t="shared" si="28"/>
        <v>1.3000000000000001E-2</v>
      </c>
      <c r="K50" s="251">
        <f t="shared" si="28"/>
        <v>1.2E-2</v>
      </c>
      <c r="L50" s="251">
        <f t="shared" si="28"/>
        <v>1.2E-2</v>
      </c>
      <c r="M50" s="251">
        <f t="shared" si="28"/>
        <v>1.2999999999999999E-2</v>
      </c>
      <c r="N50" s="251">
        <f t="shared" si="28"/>
        <v>1.6E-2</v>
      </c>
      <c r="O50" s="251">
        <f t="shared" si="28"/>
        <v>1.7000000000000001E-2</v>
      </c>
      <c r="P50" s="251">
        <f>SUM(P9,P12,P15,P18,P21,P24,P27,P30)</f>
        <v>2.2000000000000002E-2</v>
      </c>
      <c r="Q50" s="251">
        <f t="shared" si="28"/>
        <v>0</v>
      </c>
      <c r="R50" s="251">
        <f t="shared" si="28"/>
        <v>0</v>
      </c>
      <c r="S50" s="251">
        <f t="shared" si="28"/>
        <v>0</v>
      </c>
      <c r="T50" s="95">
        <f t="shared" ref="T50:T52" si="29">SUM(G50:K50)</f>
        <v>4.3000000000000003E-2</v>
      </c>
      <c r="U50" s="271">
        <f t="shared" ref="U50:U52" si="30">SUM(L50:S50)</f>
        <v>0.08</v>
      </c>
      <c r="Y50" s="266"/>
      <c r="Z50" s="267"/>
      <c r="AA50" s="267"/>
      <c r="AB50" s="267"/>
      <c r="AC50" s="267"/>
      <c r="AD50" s="267"/>
      <c r="AE50" s="267"/>
      <c r="AF50" s="267"/>
      <c r="AG50" s="267"/>
      <c r="AH50" s="267"/>
      <c r="AI50" s="267"/>
      <c r="AJ50" s="267"/>
      <c r="AK50" s="267"/>
      <c r="AL50" s="267"/>
      <c r="AM50" s="268"/>
    </row>
    <row r="51" spans="1:39" ht="14" x14ac:dyDescent="0.3">
      <c r="A51" s="222" t="s">
        <v>178</v>
      </c>
      <c r="B51" s="255" t="s">
        <v>59</v>
      </c>
      <c r="G51" s="271">
        <f>SUM(G10,G13,G16,G19,G22,G25,G28,G31)</f>
        <v>5.0000000000000001E-3</v>
      </c>
      <c r="H51" s="271">
        <f t="shared" si="28"/>
        <v>1.9999999999999997E-2</v>
      </c>
      <c r="I51" s="271">
        <f t="shared" si="28"/>
        <v>1.6E-2</v>
      </c>
      <c r="J51" s="271">
        <f t="shared" si="28"/>
        <v>1.4999999999999999E-2</v>
      </c>
      <c r="K51" s="271">
        <f t="shared" si="28"/>
        <v>1.6E-2</v>
      </c>
      <c r="L51" s="271">
        <f t="shared" si="28"/>
        <v>6.0000000000000005E-2</v>
      </c>
      <c r="M51" s="271">
        <f t="shared" si="28"/>
        <v>6.3999999999999987E-2</v>
      </c>
      <c r="N51" s="271">
        <f t="shared" si="28"/>
        <v>7.2999999999999995E-2</v>
      </c>
      <c r="O51" s="271">
        <f t="shared" si="28"/>
        <v>7.3999999999999996E-2</v>
      </c>
      <c r="P51" s="271">
        <f t="shared" si="28"/>
        <v>8.8000000000000009E-2</v>
      </c>
      <c r="Q51" s="271">
        <f t="shared" si="28"/>
        <v>0</v>
      </c>
      <c r="R51" s="271">
        <f t="shared" si="28"/>
        <v>0</v>
      </c>
      <c r="S51" s="271">
        <f t="shared" si="28"/>
        <v>0</v>
      </c>
      <c r="T51" s="95">
        <f t="shared" si="29"/>
        <v>7.1999999999999995E-2</v>
      </c>
      <c r="U51" s="271">
        <f t="shared" si="30"/>
        <v>0.35900000000000004</v>
      </c>
      <c r="Y51" s="237"/>
      <c r="Z51" s="238"/>
      <c r="AA51" s="238"/>
      <c r="AB51" s="238"/>
      <c r="AC51" s="238"/>
      <c r="AD51" s="238"/>
      <c r="AE51" s="238"/>
      <c r="AF51" s="238"/>
      <c r="AG51" s="238"/>
      <c r="AH51" s="238"/>
      <c r="AI51" s="238"/>
      <c r="AJ51" s="238"/>
      <c r="AK51" s="238"/>
      <c r="AL51" s="238"/>
      <c r="AM51" s="239"/>
    </row>
    <row r="52" spans="1:39" ht="14" x14ac:dyDescent="0.3">
      <c r="A52" s="254" t="s">
        <v>179</v>
      </c>
      <c r="B52" s="255" t="s">
        <v>59</v>
      </c>
      <c r="G52" s="271">
        <f t="shared" ref="G52:K52" si="31">SUM(G50:G51)</f>
        <v>7.0000000000000001E-3</v>
      </c>
      <c r="H52" s="272">
        <f t="shared" si="31"/>
        <v>3.4999999999999996E-2</v>
      </c>
      <c r="I52" s="272">
        <f t="shared" si="31"/>
        <v>1.7000000000000001E-2</v>
      </c>
      <c r="J52" s="272">
        <f t="shared" si="31"/>
        <v>2.8000000000000001E-2</v>
      </c>
      <c r="K52" s="272">
        <f t="shared" si="31"/>
        <v>2.8000000000000001E-2</v>
      </c>
      <c r="L52" s="272">
        <f>SUM(L50:L51)</f>
        <v>7.2000000000000008E-2</v>
      </c>
      <c r="M52" s="272">
        <f t="shared" ref="M52:S52" si="32">SUM(M50:M51)</f>
        <v>7.6999999999999985E-2</v>
      </c>
      <c r="N52" s="272">
        <f t="shared" si="32"/>
        <v>8.8999999999999996E-2</v>
      </c>
      <c r="O52" s="272">
        <f t="shared" si="32"/>
        <v>9.0999999999999998E-2</v>
      </c>
      <c r="P52" s="272">
        <f t="shared" si="32"/>
        <v>0.11000000000000001</v>
      </c>
      <c r="Q52" s="272">
        <f t="shared" si="32"/>
        <v>0</v>
      </c>
      <c r="R52" s="272">
        <f t="shared" si="32"/>
        <v>0</v>
      </c>
      <c r="S52" s="272">
        <f t="shared" si="32"/>
        <v>0</v>
      </c>
      <c r="T52" s="95">
        <f t="shared" si="29"/>
        <v>0.11499999999999999</v>
      </c>
      <c r="U52" s="271">
        <f t="shared" si="30"/>
        <v>0.43899999999999995</v>
      </c>
      <c r="Y52" s="244"/>
      <c r="Z52" s="245"/>
      <c r="AA52" s="245"/>
      <c r="AB52" s="245"/>
      <c r="AC52" s="245"/>
      <c r="AD52" s="245"/>
      <c r="AE52" s="245"/>
      <c r="AF52" s="245"/>
      <c r="AG52" s="245"/>
      <c r="AH52" s="245"/>
      <c r="AI52" s="245"/>
      <c r="AJ52" s="245"/>
      <c r="AK52" s="245"/>
      <c r="AL52" s="245"/>
      <c r="AM52" s="246"/>
    </row>
    <row r="53" spans="1:39" ht="14" x14ac:dyDescent="0.3">
      <c r="B53" s="210"/>
      <c r="G53" s="324" t="str">
        <f t="shared" ref="G53:S53" si="33">IF(ABS(G52-G34)&lt;DecimalPlaces,"OK","ERROR")</f>
        <v>OK</v>
      </c>
      <c r="H53" s="324" t="str">
        <f t="shared" si="33"/>
        <v>OK</v>
      </c>
      <c r="I53" s="324" t="str">
        <f t="shared" si="33"/>
        <v>OK</v>
      </c>
      <c r="J53" s="324" t="str">
        <f t="shared" si="33"/>
        <v>OK</v>
      </c>
      <c r="K53" s="324" t="str">
        <f t="shared" si="33"/>
        <v>OK</v>
      </c>
      <c r="L53" s="324" t="str">
        <f t="shared" si="33"/>
        <v>OK</v>
      </c>
      <c r="M53" s="324" t="str">
        <f t="shared" si="33"/>
        <v>OK</v>
      </c>
      <c r="N53" s="324" t="str">
        <f t="shared" si="33"/>
        <v>OK</v>
      </c>
      <c r="O53" s="324" t="str">
        <f t="shared" si="33"/>
        <v>OK</v>
      </c>
      <c r="P53" s="324" t="str">
        <f t="shared" si="33"/>
        <v>OK</v>
      </c>
      <c r="Q53" s="324" t="str">
        <f t="shared" si="33"/>
        <v>OK</v>
      </c>
      <c r="R53" s="324" t="str">
        <f t="shared" si="33"/>
        <v>OK</v>
      </c>
      <c r="S53" s="324" t="str">
        <f t="shared" si="33"/>
        <v>OK</v>
      </c>
      <c r="T53" s="306"/>
      <c r="U53" s="306"/>
      <c r="Y53" s="265"/>
      <c r="Z53" s="265"/>
      <c r="AA53" s="265"/>
      <c r="AB53" s="265"/>
      <c r="AC53" s="265"/>
      <c r="AD53" s="265"/>
      <c r="AE53" s="265"/>
      <c r="AF53" s="265"/>
      <c r="AG53" s="265"/>
      <c r="AH53" s="265"/>
      <c r="AI53" s="265"/>
      <c r="AJ53" s="265"/>
      <c r="AK53" s="265"/>
      <c r="AL53" s="265"/>
      <c r="AM53" s="265"/>
    </row>
    <row r="54" spans="1:39" ht="14" x14ac:dyDescent="0.3">
      <c r="B54" s="210"/>
      <c r="G54" s="306"/>
      <c r="H54" s="306"/>
      <c r="I54" s="306"/>
      <c r="J54" s="306"/>
      <c r="K54" s="306"/>
      <c r="L54" s="306"/>
      <c r="M54" s="306"/>
      <c r="N54" s="306"/>
      <c r="O54" s="306"/>
      <c r="P54" s="306"/>
      <c r="Q54" s="306"/>
      <c r="R54" s="306"/>
      <c r="S54" s="306"/>
      <c r="T54" s="306"/>
      <c r="U54" s="306"/>
      <c r="Y54" s="265"/>
      <c r="Z54" s="265"/>
      <c r="AA54" s="265"/>
      <c r="AB54" s="265"/>
      <c r="AC54" s="265"/>
      <c r="AD54" s="265"/>
      <c r="AE54" s="265"/>
      <c r="AF54" s="265"/>
      <c r="AG54" s="265"/>
      <c r="AH54" s="265"/>
      <c r="AI54" s="265"/>
      <c r="AJ54" s="265"/>
      <c r="AK54" s="265"/>
      <c r="AL54" s="265"/>
      <c r="AM54" s="265"/>
    </row>
    <row r="55" spans="1:39" ht="14" x14ac:dyDescent="0.3">
      <c r="A55" s="222" t="s">
        <v>180</v>
      </c>
      <c r="B55" s="255" t="s">
        <v>59</v>
      </c>
      <c r="C55" s="269"/>
      <c r="D55" s="269"/>
      <c r="E55" s="269"/>
      <c r="G55" s="251">
        <f>SUM(G9,G15,G18,G21,G24,G27,G30)+SUM(G37,G38,G43,G44)</f>
        <v>2E-3</v>
      </c>
      <c r="H55" s="251">
        <f t="shared" ref="H55:S55" si="34">SUM(H9,H15,H18,H21,H24,H27,H30)+SUM(H37,H38,H43,H44)</f>
        <v>1.4999999999999999E-2</v>
      </c>
      <c r="I55" s="251">
        <f t="shared" si="34"/>
        <v>1E-3</v>
      </c>
      <c r="J55" s="251">
        <f t="shared" si="34"/>
        <v>1.3000000000000001E-2</v>
      </c>
      <c r="K55" s="251">
        <f t="shared" si="34"/>
        <v>1.2E-2</v>
      </c>
      <c r="L55" s="251">
        <f t="shared" si="34"/>
        <v>0.01</v>
      </c>
      <c r="M55" s="251">
        <f t="shared" si="34"/>
        <v>1.2E-2</v>
      </c>
      <c r="N55" s="251">
        <f t="shared" si="34"/>
        <v>1.4999999999999999E-2</v>
      </c>
      <c r="O55" s="251">
        <f t="shared" si="34"/>
        <v>1.6E-2</v>
      </c>
      <c r="P55" s="251">
        <f>SUM(P9,P12,P15,P18,P21,P24,P27,P30)+SUM(P37,P38,P43,P44)</f>
        <v>2.0000000000000004E-2</v>
      </c>
      <c r="Q55" s="251">
        <f t="shared" si="34"/>
        <v>0</v>
      </c>
      <c r="R55" s="251">
        <f t="shared" si="34"/>
        <v>0</v>
      </c>
      <c r="S55" s="251">
        <f t="shared" si="34"/>
        <v>0</v>
      </c>
      <c r="T55" s="95">
        <f t="shared" ref="T55:T57" si="35">SUM(G55:K55)</f>
        <v>4.3000000000000003E-2</v>
      </c>
      <c r="U55" s="271">
        <f t="shared" ref="U55:U57" si="36">SUM(L55:S55)</f>
        <v>7.3000000000000009E-2</v>
      </c>
      <c r="Y55" s="266"/>
      <c r="Z55" s="267"/>
      <c r="AA55" s="267"/>
      <c r="AB55" s="267"/>
      <c r="AC55" s="267"/>
      <c r="AD55" s="267"/>
      <c r="AE55" s="267"/>
      <c r="AF55" s="267"/>
      <c r="AG55" s="267"/>
      <c r="AH55" s="267"/>
      <c r="AI55" s="267"/>
      <c r="AJ55" s="267"/>
      <c r="AK55" s="267"/>
      <c r="AL55" s="267"/>
      <c r="AM55" s="268"/>
    </row>
    <row r="56" spans="1:39" ht="14" x14ac:dyDescent="0.3">
      <c r="A56" s="222" t="s">
        <v>181</v>
      </c>
      <c r="B56" s="255" t="s">
        <v>59</v>
      </c>
      <c r="G56" s="251">
        <f t="shared" ref="G56:O57" si="37">SUM(G10,G12,G16,G19,G22,G25,G28,G31)+SUM(G39,G45)</f>
        <v>5.0000000000000001E-3</v>
      </c>
      <c r="H56" s="251">
        <f t="shared" si="37"/>
        <v>1.9999999999999997E-2</v>
      </c>
      <c r="I56" s="251">
        <f t="shared" si="37"/>
        <v>1.6E-2</v>
      </c>
      <c r="J56" s="251">
        <f t="shared" si="37"/>
        <v>1.4999999999999999E-2</v>
      </c>
      <c r="K56" s="251">
        <f t="shared" si="37"/>
        <v>1.6E-2</v>
      </c>
      <c r="L56" s="251">
        <f t="shared" si="37"/>
        <v>5.6000000000000001E-2</v>
      </c>
      <c r="M56" s="251">
        <f t="shared" si="37"/>
        <v>6.1000000000000006E-2</v>
      </c>
      <c r="N56" s="251">
        <f t="shared" si="37"/>
        <v>6.9000000000000006E-2</v>
      </c>
      <c r="O56" s="251">
        <f t="shared" si="37"/>
        <v>6.9000000000000006E-2</v>
      </c>
      <c r="P56" s="251">
        <f>SUM(P10,P12,P16,P19,P22,P25,P28,P31)+SUM(P39,P45)</f>
        <v>7.6000000000000012E-2</v>
      </c>
      <c r="Q56" s="251">
        <f t="shared" ref="Q56:S57" si="38">SUM(Q10,Q12,Q16,Q19,Q22,Q25,Q28,Q31)+SUM(Q39,Q45)</f>
        <v>0</v>
      </c>
      <c r="R56" s="251">
        <f t="shared" si="38"/>
        <v>0</v>
      </c>
      <c r="S56" s="251">
        <f t="shared" si="38"/>
        <v>0</v>
      </c>
      <c r="T56" s="95">
        <f t="shared" si="35"/>
        <v>7.1999999999999995E-2</v>
      </c>
      <c r="U56" s="271">
        <f t="shared" si="36"/>
        <v>0.33100000000000002</v>
      </c>
      <c r="Y56" s="237"/>
      <c r="Z56" s="238"/>
      <c r="AA56" s="238"/>
      <c r="AB56" s="238"/>
      <c r="AC56" s="238"/>
      <c r="AD56" s="238"/>
      <c r="AE56" s="238"/>
      <c r="AF56" s="238"/>
      <c r="AG56" s="238"/>
      <c r="AH56" s="238"/>
      <c r="AI56" s="238"/>
      <c r="AJ56" s="238"/>
      <c r="AK56" s="238"/>
      <c r="AL56" s="238"/>
      <c r="AM56" s="239"/>
    </row>
    <row r="57" spans="1:39" ht="14" x14ac:dyDescent="0.3">
      <c r="A57" s="254" t="s">
        <v>182</v>
      </c>
      <c r="B57" s="255" t="s">
        <v>59</v>
      </c>
      <c r="G57" s="251">
        <f t="shared" si="37"/>
        <v>7.0000000000000001E-3</v>
      </c>
      <c r="H57" s="251">
        <f t="shared" si="37"/>
        <v>3.5000000000000003E-2</v>
      </c>
      <c r="I57" s="251">
        <f t="shared" si="37"/>
        <v>1.7000000000000001E-2</v>
      </c>
      <c r="J57" s="251">
        <f t="shared" si="37"/>
        <v>2.8000000000000004E-2</v>
      </c>
      <c r="K57" s="251">
        <f t="shared" si="37"/>
        <v>2.8000000000000001E-2</v>
      </c>
      <c r="L57" s="251">
        <f t="shared" si="37"/>
        <v>6.9999999999999993E-2</v>
      </c>
      <c r="M57" s="251">
        <f t="shared" si="37"/>
        <v>7.5999999999999998E-2</v>
      </c>
      <c r="N57" s="251">
        <f t="shared" si="37"/>
        <v>8.8999999999999996E-2</v>
      </c>
      <c r="O57" s="251">
        <f t="shared" si="37"/>
        <v>8.8999999999999996E-2</v>
      </c>
      <c r="P57" s="251">
        <f>SUM(P11,P13,P17,P20,P23,P26,P29,P32)+SUM(P40,P46)</f>
        <v>9.8999999999999991E-2</v>
      </c>
      <c r="Q57" s="251">
        <f t="shared" si="38"/>
        <v>0</v>
      </c>
      <c r="R57" s="251">
        <f t="shared" si="38"/>
        <v>0</v>
      </c>
      <c r="S57" s="251">
        <f t="shared" si="38"/>
        <v>0</v>
      </c>
      <c r="T57" s="95">
        <f t="shared" si="35"/>
        <v>0.115</v>
      </c>
      <c r="U57" s="271">
        <f t="shared" si="36"/>
        <v>0.42299999999999993</v>
      </c>
      <c r="Y57" s="244"/>
      <c r="Z57" s="245"/>
      <c r="AA57" s="245"/>
      <c r="AB57" s="245"/>
      <c r="AC57" s="245"/>
      <c r="AD57" s="245"/>
      <c r="AE57" s="245"/>
      <c r="AF57" s="245"/>
      <c r="AG57" s="245"/>
      <c r="AH57" s="245"/>
      <c r="AI57" s="245"/>
      <c r="AJ57" s="245"/>
      <c r="AK57" s="245"/>
      <c r="AL57" s="245"/>
      <c r="AM57" s="246"/>
    </row>
    <row r="58" spans="1:39" ht="14" x14ac:dyDescent="0.3">
      <c r="B58" s="210"/>
      <c r="G58" s="273" t="str">
        <f t="shared" ref="G58:S58" si="39">IF(ABS(G57-G48)&lt;DecimalPlaces,"OK","ERROR")</f>
        <v>OK</v>
      </c>
      <c r="H58" s="273" t="str">
        <f t="shared" si="39"/>
        <v>OK</v>
      </c>
      <c r="I58" s="273" t="str">
        <f t="shared" si="39"/>
        <v>OK</v>
      </c>
      <c r="J58" s="273" t="str">
        <f t="shared" si="39"/>
        <v>OK</v>
      </c>
      <c r="K58" s="273" t="str">
        <f t="shared" si="39"/>
        <v>OK</v>
      </c>
      <c r="L58" s="273" t="str">
        <f t="shared" si="39"/>
        <v>OK</v>
      </c>
      <c r="M58" s="273" t="str">
        <f t="shared" si="39"/>
        <v>OK</v>
      </c>
      <c r="N58" s="273" t="str">
        <f t="shared" si="39"/>
        <v>OK</v>
      </c>
      <c r="O58" s="273" t="str">
        <f t="shared" si="39"/>
        <v>OK</v>
      </c>
      <c r="P58" s="273" t="str">
        <f t="shared" si="39"/>
        <v>OK</v>
      </c>
      <c r="Q58" s="273" t="str">
        <f t="shared" si="39"/>
        <v>OK</v>
      </c>
      <c r="R58" s="273" t="str">
        <f t="shared" si="39"/>
        <v>OK</v>
      </c>
      <c r="S58" s="273" t="str">
        <f t="shared" si="39"/>
        <v>OK</v>
      </c>
      <c r="Y58" s="265"/>
      <c r="Z58" s="265"/>
      <c r="AA58" s="265"/>
      <c r="AB58" s="265"/>
      <c r="AC58" s="265"/>
      <c r="AD58" s="265"/>
      <c r="AE58" s="265"/>
      <c r="AF58" s="265"/>
      <c r="AG58" s="265"/>
      <c r="AH58" s="265"/>
      <c r="AI58" s="265"/>
      <c r="AJ58" s="265"/>
      <c r="AK58" s="265"/>
      <c r="AL58" s="265"/>
      <c r="AM58" s="265"/>
    </row>
    <row r="59" spans="1:39" x14ac:dyDescent="0.25">
      <c r="Y59" s="265"/>
      <c r="Z59" s="265"/>
      <c r="AA59" s="265"/>
      <c r="AB59" s="265"/>
      <c r="AC59" s="265"/>
      <c r="AD59" s="265"/>
      <c r="AE59" s="265"/>
      <c r="AF59" s="265"/>
      <c r="AG59" s="265"/>
      <c r="AH59" s="265"/>
      <c r="AI59" s="265"/>
      <c r="AJ59" s="265"/>
      <c r="AK59" s="265"/>
      <c r="AL59" s="265"/>
      <c r="AM59" s="265"/>
    </row>
    <row r="60" spans="1:39" ht="14" x14ac:dyDescent="0.3">
      <c r="A60" s="274" t="s">
        <v>183</v>
      </c>
      <c r="B60" s="213" t="s">
        <v>153</v>
      </c>
      <c r="G60" s="226"/>
      <c r="H60" s="227"/>
      <c r="I60" s="227"/>
      <c r="J60" s="227"/>
      <c r="K60" s="227"/>
      <c r="L60" s="227"/>
      <c r="M60" s="227"/>
      <c r="N60" s="227"/>
      <c r="O60" s="227"/>
      <c r="P60" s="227"/>
      <c r="Q60" s="227"/>
      <c r="R60" s="227"/>
      <c r="S60" s="227"/>
      <c r="T60" s="227"/>
      <c r="U60" s="228"/>
      <c r="Y60" s="230"/>
      <c r="Z60" s="231"/>
      <c r="AA60" s="231"/>
      <c r="AB60" s="231"/>
      <c r="AC60" s="232"/>
      <c r="AD60" s="220">
        <v>0</v>
      </c>
      <c r="AE60" s="220">
        <v>0</v>
      </c>
      <c r="AF60" s="220">
        <v>1</v>
      </c>
      <c r="AG60" s="220">
        <v>0</v>
      </c>
      <c r="AH60" s="220">
        <v>0</v>
      </c>
      <c r="AI60" s="220">
        <v>0</v>
      </c>
      <c r="AJ60" s="217">
        <v>0</v>
      </c>
      <c r="AK60" s="217">
        <v>0</v>
      </c>
      <c r="AL60" s="275"/>
      <c r="AM60" s="229">
        <f t="shared" ref="AM60:AM61" si="40">SUM(AD60:AK60)</f>
        <v>1</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4"/>
      <c r="Z61" s="245"/>
      <c r="AA61" s="245"/>
      <c r="AB61" s="245"/>
      <c r="AC61" s="246"/>
      <c r="AD61" s="220">
        <v>6</v>
      </c>
      <c r="AE61" s="220">
        <v>4</v>
      </c>
      <c r="AF61" s="220">
        <v>4</v>
      </c>
      <c r="AG61" s="220">
        <v>3</v>
      </c>
      <c r="AH61" s="220">
        <v>10</v>
      </c>
      <c r="AI61" s="220">
        <v>0</v>
      </c>
      <c r="AJ61" s="217">
        <v>0</v>
      </c>
      <c r="AK61" s="217">
        <v>0</v>
      </c>
      <c r="AL61" s="248"/>
      <c r="AM61" s="229">
        <f t="shared" si="40"/>
        <v>27</v>
      </c>
    </row>
    <row r="62" spans="1:39" ht="14" x14ac:dyDescent="0.3">
      <c r="A62" s="659"/>
      <c r="B62" s="659"/>
      <c r="U62" s="276"/>
      <c r="Y62" s="265"/>
      <c r="Z62" s="265"/>
      <c r="AA62" s="265"/>
      <c r="AB62" s="265"/>
      <c r="AC62" s="265"/>
      <c r="AD62" s="265"/>
      <c r="AE62" s="265"/>
      <c r="AF62" s="265"/>
      <c r="AG62" s="265"/>
      <c r="AH62" s="265"/>
      <c r="AI62" s="265"/>
      <c r="AJ62" s="265"/>
      <c r="AK62" s="265"/>
      <c r="AL62" s="265"/>
      <c r="AM62" s="265"/>
    </row>
    <row r="63" spans="1:39" ht="13.5" customHeight="1" x14ac:dyDescent="0.3">
      <c r="A63" s="164" t="s">
        <v>184</v>
      </c>
      <c r="B63" s="164"/>
      <c r="U63" s="276"/>
      <c r="Y63" s="265"/>
      <c r="Z63" s="265"/>
      <c r="AA63" s="265"/>
      <c r="AB63" s="265"/>
      <c r="AC63" s="265"/>
      <c r="AD63" s="265"/>
      <c r="AE63" s="265"/>
      <c r="AF63" s="265"/>
      <c r="AG63" s="265"/>
      <c r="AH63" s="265"/>
      <c r="AI63" s="265"/>
      <c r="AJ63" s="265"/>
      <c r="AK63" s="265"/>
      <c r="AL63" s="265"/>
      <c r="AM63" s="265"/>
    </row>
    <row r="64" spans="1:39" x14ac:dyDescent="0.25">
      <c r="Y64" s="265"/>
      <c r="Z64" s="265"/>
      <c r="AA64" s="265"/>
      <c r="AB64" s="265"/>
      <c r="AC64" s="265"/>
      <c r="AD64" s="265"/>
      <c r="AE64" s="265"/>
      <c r="AF64" s="265"/>
      <c r="AG64" s="265"/>
      <c r="AH64" s="265"/>
      <c r="AI64" s="265"/>
      <c r="AJ64" s="265"/>
      <c r="AK64" s="265"/>
      <c r="AL64" s="265"/>
      <c r="AM64" s="265"/>
    </row>
    <row r="65" spans="1:39" ht="14" x14ac:dyDescent="0.3">
      <c r="A65" s="660" t="s">
        <v>185</v>
      </c>
      <c r="B65" s="277" t="s">
        <v>186</v>
      </c>
      <c r="G65" s="226"/>
      <c r="H65" s="227"/>
      <c r="I65" s="227"/>
      <c r="J65" s="227"/>
      <c r="K65" s="228"/>
      <c r="L65" s="287">
        <v>5.0000000000000001E-3</v>
      </c>
      <c r="M65" s="287">
        <v>4.0000000000000001E-3</v>
      </c>
      <c r="N65" s="287">
        <v>5.0000000000000001E-3</v>
      </c>
      <c r="O65" s="287">
        <v>5.0000000000000001E-3</v>
      </c>
      <c r="P65" s="287">
        <v>7.0000000000000001E-3</v>
      </c>
      <c r="Q65" s="287">
        <v>0</v>
      </c>
      <c r="R65" s="308">
        <v>0</v>
      </c>
      <c r="S65" s="308">
        <v>0</v>
      </c>
      <c r="T65" s="310"/>
      <c r="U65" s="251">
        <f t="shared" ref="U65:U67" si="41">SUM(L65:S65)</f>
        <v>2.6000000000000002E-2</v>
      </c>
      <c r="Y65" s="230"/>
      <c r="Z65" s="231"/>
      <c r="AA65" s="231"/>
      <c r="AB65" s="231"/>
      <c r="AC65" s="232"/>
      <c r="AD65" s="220">
        <v>44</v>
      </c>
      <c r="AE65" s="220">
        <v>51</v>
      </c>
      <c r="AF65" s="220">
        <v>74</v>
      </c>
      <c r="AG65" s="220">
        <v>74</v>
      </c>
      <c r="AH65" s="220">
        <v>83</v>
      </c>
      <c r="AI65" s="220">
        <v>0</v>
      </c>
      <c r="AJ65" s="217">
        <v>0</v>
      </c>
      <c r="AK65" s="217">
        <v>0</v>
      </c>
      <c r="AL65" s="233"/>
      <c r="AM65" s="225">
        <f t="shared" ref="AM65:AM67" si="42">SUM(AD65:AK65)</f>
        <v>326</v>
      </c>
    </row>
    <row r="66" spans="1:39" ht="14" x14ac:dyDescent="0.3">
      <c r="A66" s="661"/>
      <c r="B66" s="277" t="s">
        <v>156</v>
      </c>
      <c r="G66" s="234"/>
      <c r="H66" s="235"/>
      <c r="I66" s="235"/>
      <c r="J66" s="235"/>
      <c r="K66" s="236"/>
      <c r="L66" s="287">
        <v>2E-3</v>
      </c>
      <c r="M66" s="287">
        <v>1E-3</v>
      </c>
      <c r="N66" s="287">
        <v>1E-3</v>
      </c>
      <c r="O66" s="287">
        <v>1E-3</v>
      </c>
      <c r="P66" s="287">
        <v>1E-3</v>
      </c>
      <c r="Q66" s="287">
        <v>0</v>
      </c>
      <c r="R66" s="308">
        <v>0</v>
      </c>
      <c r="S66" s="308">
        <v>0</v>
      </c>
      <c r="T66" s="311"/>
      <c r="U66" s="251">
        <f t="shared" si="41"/>
        <v>6.0000000000000001E-3</v>
      </c>
      <c r="Y66" s="237"/>
      <c r="Z66" s="238"/>
      <c r="AA66" s="238"/>
      <c r="AB66" s="238"/>
      <c r="AC66" s="239"/>
      <c r="AD66" s="220">
        <v>19</v>
      </c>
      <c r="AE66" s="220">
        <v>15</v>
      </c>
      <c r="AF66" s="220">
        <v>21</v>
      </c>
      <c r="AG66" s="220">
        <v>20</v>
      </c>
      <c r="AH66" s="220">
        <v>20</v>
      </c>
      <c r="AI66" s="220">
        <v>0</v>
      </c>
      <c r="AJ66" s="217">
        <v>0</v>
      </c>
      <c r="AK66" s="217">
        <v>0</v>
      </c>
      <c r="AL66" s="240"/>
      <c r="AM66" s="225">
        <f t="shared" si="42"/>
        <v>95</v>
      </c>
    </row>
    <row r="67" spans="1:39" ht="14" x14ac:dyDescent="0.3">
      <c r="A67" s="662"/>
      <c r="B67" s="277" t="s">
        <v>187</v>
      </c>
      <c r="G67" s="234"/>
      <c r="H67" s="235"/>
      <c r="I67" s="235"/>
      <c r="J67" s="235"/>
      <c r="K67" s="236"/>
      <c r="L67" s="252">
        <f t="shared" ref="L67:S67" si="43">SUM(L65:L66)</f>
        <v>7.0000000000000001E-3</v>
      </c>
      <c r="M67" s="251">
        <f t="shared" si="43"/>
        <v>5.0000000000000001E-3</v>
      </c>
      <c r="N67" s="251">
        <f t="shared" si="43"/>
        <v>6.0000000000000001E-3</v>
      </c>
      <c r="O67" s="251">
        <f t="shared" si="43"/>
        <v>6.0000000000000001E-3</v>
      </c>
      <c r="P67" s="251">
        <f t="shared" si="43"/>
        <v>8.0000000000000002E-3</v>
      </c>
      <c r="Q67" s="251">
        <f t="shared" si="43"/>
        <v>0</v>
      </c>
      <c r="R67" s="251">
        <f t="shared" si="43"/>
        <v>0</v>
      </c>
      <c r="S67" s="251">
        <f t="shared" si="43"/>
        <v>0</v>
      </c>
      <c r="T67" s="312"/>
      <c r="U67" s="251">
        <f t="shared" si="41"/>
        <v>3.2000000000000001E-2</v>
      </c>
      <c r="V67" s="249"/>
      <c r="Y67" s="244"/>
      <c r="Z67" s="245"/>
      <c r="AA67" s="245"/>
      <c r="AB67" s="245"/>
      <c r="AC67" s="246"/>
      <c r="AD67" s="247">
        <f t="shared" ref="AD67:AK67" si="44">SUM(AD65:AD66)</f>
        <v>63</v>
      </c>
      <c r="AE67" s="225">
        <f t="shared" si="44"/>
        <v>66</v>
      </c>
      <c r="AF67" s="225">
        <f t="shared" si="44"/>
        <v>95</v>
      </c>
      <c r="AG67" s="225">
        <f t="shared" si="44"/>
        <v>94</v>
      </c>
      <c r="AH67" s="225">
        <f t="shared" si="44"/>
        <v>103</v>
      </c>
      <c r="AI67" s="225">
        <f t="shared" si="44"/>
        <v>0</v>
      </c>
      <c r="AJ67" s="225">
        <f t="shared" si="44"/>
        <v>0</v>
      </c>
      <c r="AK67" s="225">
        <f t="shared" si="44"/>
        <v>0</v>
      </c>
      <c r="AL67" s="248"/>
      <c r="AM67" s="225">
        <f t="shared" si="42"/>
        <v>421</v>
      </c>
    </row>
    <row r="68" spans="1:39" ht="14" x14ac:dyDescent="0.3">
      <c r="B68" s="210"/>
      <c r="G68" s="241"/>
      <c r="H68" s="242"/>
      <c r="I68" s="242"/>
      <c r="J68" s="242"/>
      <c r="K68" s="243"/>
      <c r="L68" s="313" t="str">
        <f t="shared" ref="L68:S68" si="45">IF(ABS(L67-L9)&lt;DecimalPlaces,"OK","ERROR")</f>
        <v>OK</v>
      </c>
      <c r="M68" s="313" t="str">
        <f t="shared" si="45"/>
        <v>OK</v>
      </c>
      <c r="N68" s="313" t="str">
        <f t="shared" si="45"/>
        <v>OK</v>
      </c>
      <c r="O68" s="313" t="str">
        <f t="shared" si="45"/>
        <v>OK</v>
      </c>
      <c r="P68" s="313" t="str">
        <f t="shared" si="45"/>
        <v>OK</v>
      </c>
      <c r="Q68" s="313" t="str">
        <f t="shared" si="45"/>
        <v>OK</v>
      </c>
      <c r="R68" s="313" t="str">
        <f t="shared" si="45"/>
        <v>OK</v>
      </c>
      <c r="S68" s="313" t="str">
        <f t="shared" si="45"/>
        <v>OK</v>
      </c>
      <c r="T68" s="306"/>
      <c r="U68" s="306"/>
      <c r="Y68" s="265"/>
      <c r="Z68" s="265"/>
      <c r="AA68" s="265"/>
      <c r="AB68" s="265"/>
      <c r="AC68" s="265"/>
      <c r="AD68" s="265"/>
      <c r="AE68" s="265"/>
      <c r="AF68" s="265"/>
      <c r="AG68" s="265"/>
      <c r="AH68" s="265"/>
      <c r="AI68" s="265"/>
      <c r="AJ68" s="265"/>
      <c r="AK68" s="265"/>
      <c r="AL68" s="265"/>
      <c r="AM68" s="265"/>
    </row>
    <row r="69" spans="1:39" ht="14" x14ac:dyDescent="0.3">
      <c r="A69" s="659" t="s">
        <v>188</v>
      </c>
      <c r="B69" s="659"/>
      <c r="L69" s="306"/>
      <c r="M69" s="306"/>
      <c r="N69" s="306"/>
      <c r="O69" s="306"/>
      <c r="P69" s="306"/>
      <c r="Q69" s="306"/>
      <c r="R69" s="306"/>
      <c r="S69" s="306"/>
      <c r="T69" s="306"/>
      <c r="U69" s="306"/>
      <c r="Y69" s="265"/>
      <c r="Z69" s="265"/>
      <c r="AA69" s="265"/>
      <c r="AB69" s="265"/>
      <c r="AC69" s="265"/>
      <c r="AD69" s="265"/>
      <c r="AE69" s="265"/>
      <c r="AF69" s="265"/>
      <c r="AG69" s="265"/>
      <c r="AH69" s="265"/>
      <c r="AI69" s="265"/>
      <c r="AJ69" s="265"/>
      <c r="AK69" s="265"/>
      <c r="AL69" s="265"/>
      <c r="AM69" s="265"/>
    </row>
    <row r="70" spans="1:39" ht="14" x14ac:dyDescent="0.3">
      <c r="A70" s="163"/>
      <c r="B70" s="163"/>
      <c r="L70" s="306"/>
      <c r="M70" s="306"/>
      <c r="N70" s="306"/>
      <c r="O70" s="306"/>
      <c r="P70" s="306"/>
      <c r="Q70" s="306"/>
      <c r="R70" s="306"/>
      <c r="S70" s="306"/>
      <c r="T70" s="306"/>
      <c r="U70" s="306"/>
      <c r="Y70" s="265"/>
      <c r="Z70" s="265"/>
      <c r="AA70" s="265"/>
      <c r="AB70" s="265"/>
      <c r="AC70" s="265"/>
      <c r="AD70" s="265"/>
      <c r="AE70" s="265"/>
      <c r="AF70" s="265"/>
      <c r="AG70" s="265"/>
      <c r="AH70" s="265"/>
      <c r="AI70" s="265"/>
      <c r="AJ70" s="265"/>
      <c r="AK70" s="265"/>
      <c r="AL70" s="265"/>
      <c r="AM70" s="265"/>
    </row>
    <row r="71" spans="1:39" ht="14" x14ac:dyDescent="0.3">
      <c r="A71" s="174"/>
      <c r="B71" s="174"/>
      <c r="L71" s="306"/>
      <c r="M71" s="306"/>
      <c r="N71" s="306"/>
      <c r="O71" s="306"/>
      <c r="P71" s="306"/>
      <c r="Q71" s="306"/>
      <c r="R71" s="306"/>
      <c r="S71" s="306"/>
      <c r="T71" s="306"/>
      <c r="U71" s="306"/>
      <c r="Y71" s="265"/>
      <c r="Z71" s="265"/>
      <c r="AA71" s="265"/>
      <c r="AB71" s="265"/>
      <c r="AC71" s="265"/>
      <c r="AD71" s="265"/>
      <c r="AE71" s="265"/>
      <c r="AF71" s="265"/>
      <c r="AG71" s="265"/>
      <c r="AH71" s="265"/>
      <c r="AI71" s="265"/>
      <c r="AJ71" s="265"/>
      <c r="AK71" s="265"/>
      <c r="AL71" s="265"/>
      <c r="AM71" s="265"/>
    </row>
    <row r="72" spans="1:39" ht="14" x14ac:dyDescent="0.3">
      <c r="A72" s="660" t="s">
        <v>189</v>
      </c>
      <c r="B72" s="277" t="s">
        <v>186</v>
      </c>
      <c r="G72" s="226"/>
      <c r="H72" s="227"/>
      <c r="I72" s="227"/>
      <c r="J72" s="227"/>
      <c r="K72" s="228"/>
      <c r="L72" s="617">
        <v>1.4999999999999999E-2</v>
      </c>
      <c r="M72" s="617">
        <v>1.4E-2</v>
      </c>
      <c r="N72" s="617">
        <v>1.7000000000000001E-2</v>
      </c>
      <c r="O72" s="617">
        <v>1.9E-2</v>
      </c>
      <c r="P72" s="617">
        <v>1.7000000000000001E-2</v>
      </c>
      <c r="Q72" s="617">
        <v>0</v>
      </c>
      <c r="R72" s="618">
        <v>0</v>
      </c>
      <c r="S72" s="618">
        <v>0</v>
      </c>
      <c r="T72" s="619"/>
      <c r="U72" s="620">
        <f t="shared" ref="U72:U77" si="46">SUM(L72:S72)</f>
        <v>8.2000000000000003E-2</v>
      </c>
      <c r="Y72" s="230"/>
      <c r="Z72" s="231"/>
      <c r="AA72" s="231"/>
      <c r="AB72" s="231"/>
      <c r="AC72" s="232"/>
      <c r="AD72" s="220">
        <v>118</v>
      </c>
      <c r="AE72" s="220">
        <v>91</v>
      </c>
      <c r="AF72" s="220">
        <v>107</v>
      </c>
      <c r="AG72" s="220">
        <v>102</v>
      </c>
      <c r="AH72" s="220">
        <v>94</v>
      </c>
      <c r="AI72" s="220">
        <v>0</v>
      </c>
      <c r="AJ72" s="217">
        <v>0</v>
      </c>
      <c r="AK72" s="217">
        <v>0</v>
      </c>
      <c r="AL72" s="233"/>
      <c r="AM72" s="229">
        <f t="shared" ref="AM72:AM77" si="47">SUM(AD72:AK72)</f>
        <v>512</v>
      </c>
    </row>
    <row r="73" spans="1:39" ht="14" x14ac:dyDescent="0.3">
      <c r="A73" s="661"/>
      <c r="B73" s="277" t="s">
        <v>156</v>
      </c>
      <c r="G73" s="234"/>
      <c r="H73" s="235"/>
      <c r="I73" s="235"/>
      <c r="J73" s="235"/>
      <c r="K73" s="236"/>
      <c r="L73" s="617">
        <v>3.0000000000000001E-3</v>
      </c>
      <c r="M73" s="617">
        <v>3.0000000000000001E-3</v>
      </c>
      <c r="N73" s="617">
        <v>4.0000000000000001E-3</v>
      </c>
      <c r="O73" s="617">
        <v>3.0000000000000001E-3</v>
      </c>
      <c r="P73" s="617">
        <v>3.0000000000000001E-3</v>
      </c>
      <c r="Q73" s="617">
        <v>0</v>
      </c>
      <c r="R73" s="618">
        <v>0</v>
      </c>
      <c r="S73" s="618">
        <v>0</v>
      </c>
      <c r="T73" s="621"/>
      <c r="U73" s="620">
        <f t="shared" si="46"/>
        <v>1.6E-2</v>
      </c>
      <c r="Y73" s="237"/>
      <c r="Z73" s="238"/>
      <c r="AA73" s="238"/>
      <c r="AB73" s="238"/>
      <c r="AC73" s="239"/>
      <c r="AD73" s="220">
        <v>54</v>
      </c>
      <c r="AE73" s="220">
        <v>41</v>
      </c>
      <c r="AF73" s="220">
        <v>58</v>
      </c>
      <c r="AG73" s="220">
        <v>50</v>
      </c>
      <c r="AH73" s="220">
        <v>50</v>
      </c>
      <c r="AI73" s="220">
        <v>0</v>
      </c>
      <c r="AJ73" s="217">
        <v>0</v>
      </c>
      <c r="AK73" s="217">
        <v>0</v>
      </c>
      <c r="AL73" s="240"/>
      <c r="AM73" s="229">
        <f t="shared" si="47"/>
        <v>253</v>
      </c>
    </row>
    <row r="74" spans="1:39" ht="14" x14ac:dyDescent="0.3">
      <c r="A74" s="662"/>
      <c r="B74" s="277" t="s">
        <v>190</v>
      </c>
      <c r="G74" s="234"/>
      <c r="H74" s="235"/>
      <c r="I74" s="235"/>
      <c r="J74" s="235"/>
      <c r="K74" s="236"/>
      <c r="L74" s="622">
        <f t="shared" ref="L74:S74" si="48">SUM(L72:L73)</f>
        <v>1.7999999999999999E-2</v>
      </c>
      <c r="M74" s="623">
        <f t="shared" si="48"/>
        <v>1.7000000000000001E-2</v>
      </c>
      <c r="N74" s="623">
        <f t="shared" si="48"/>
        <v>2.1000000000000001E-2</v>
      </c>
      <c r="O74" s="623">
        <f t="shared" si="48"/>
        <v>2.1999999999999999E-2</v>
      </c>
      <c r="P74" s="623">
        <f t="shared" si="48"/>
        <v>0.02</v>
      </c>
      <c r="Q74" s="623">
        <f t="shared" si="48"/>
        <v>0</v>
      </c>
      <c r="R74" s="623">
        <f t="shared" si="48"/>
        <v>0</v>
      </c>
      <c r="S74" s="623">
        <f t="shared" si="48"/>
        <v>0</v>
      </c>
      <c r="T74" s="621"/>
      <c r="U74" s="620">
        <f t="shared" si="46"/>
        <v>9.8000000000000018E-2</v>
      </c>
      <c r="V74" s="249"/>
      <c r="Y74" s="237"/>
      <c r="Z74" s="238"/>
      <c r="AA74" s="238"/>
      <c r="AB74" s="238"/>
      <c r="AC74" s="239"/>
      <c r="AD74" s="247">
        <f t="shared" ref="AD74:AK74" si="49">SUM(AD72:AD73)</f>
        <v>172</v>
      </c>
      <c r="AE74" s="225">
        <f t="shared" si="49"/>
        <v>132</v>
      </c>
      <c r="AF74" s="225">
        <f t="shared" si="49"/>
        <v>165</v>
      </c>
      <c r="AG74" s="225">
        <f t="shared" si="49"/>
        <v>152</v>
      </c>
      <c r="AH74" s="225">
        <f t="shared" si="49"/>
        <v>144</v>
      </c>
      <c r="AI74" s="225">
        <f t="shared" si="49"/>
        <v>0</v>
      </c>
      <c r="AJ74" s="225">
        <f t="shared" si="49"/>
        <v>0</v>
      </c>
      <c r="AK74" s="225">
        <f t="shared" si="49"/>
        <v>0</v>
      </c>
      <c r="AL74" s="240"/>
      <c r="AM74" s="229">
        <f t="shared" si="47"/>
        <v>765</v>
      </c>
    </row>
    <row r="75" spans="1:39" ht="14" x14ac:dyDescent="0.3">
      <c r="A75" s="663" t="s">
        <v>191</v>
      </c>
      <c r="B75" s="277" t="s">
        <v>186</v>
      </c>
      <c r="G75" s="234"/>
      <c r="H75" s="235"/>
      <c r="I75" s="235"/>
      <c r="J75" s="235"/>
      <c r="K75" s="236"/>
      <c r="L75" s="617">
        <v>1.4999999999999999E-2</v>
      </c>
      <c r="M75" s="617">
        <v>1.2999999999999999E-2</v>
      </c>
      <c r="N75" s="617">
        <v>1.4999999999999999E-2</v>
      </c>
      <c r="O75" s="617">
        <v>1.6E-2</v>
      </c>
      <c r="P75" s="617">
        <v>1.6E-2</v>
      </c>
      <c r="Q75" s="617">
        <v>0</v>
      </c>
      <c r="R75" s="618">
        <v>0</v>
      </c>
      <c r="S75" s="618">
        <v>0</v>
      </c>
      <c r="T75" s="621"/>
      <c r="U75" s="620">
        <f t="shared" si="46"/>
        <v>7.4999999999999997E-2</v>
      </c>
      <c r="Y75" s="237"/>
      <c r="Z75" s="238"/>
      <c r="AA75" s="238"/>
      <c r="AB75" s="238"/>
      <c r="AC75" s="239"/>
      <c r="AD75" s="220">
        <v>130</v>
      </c>
      <c r="AE75" s="220">
        <v>110</v>
      </c>
      <c r="AF75" s="220">
        <v>114</v>
      </c>
      <c r="AG75" s="220">
        <v>126</v>
      </c>
      <c r="AH75" s="220">
        <v>134</v>
      </c>
      <c r="AI75" s="220">
        <v>0</v>
      </c>
      <c r="AJ75" s="217">
        <v>0</v>
      </c>
      <c r="AK75" s="217">
        <v>0</v>
      </c>
      <c r="AL75" s="240"/>
      <c r="AM75" s="229">
        <f t="shared" si="47"/>
        <v>614</v>
      </c>
    </row>
    <row r="76" spans="1:39" ht="14" x14ac:dyDescent="0.3">
      <c r="A76" s="663"/>
      <c r="B76" s="277" t="s">
        <v>156</v>
      </c>
      <c r="G76" s="234"/>
      <c r="H76" s="235"/>
      <c r="I76" s="235"/>
      <c r="J76" s="235"/>
      <c r="K76" s="236"/>
      <c r="L76" s="617">
        <v>3.0000000000000001E-3</v>
      </c>
      <c r="M76" s="617">
        <v>2E-3</v>
      </c>
      <c r="N76" s="617">
        <v>2E-3</v>
      </c>
      <c r="O76" s="617">
        <v>2E-3</v>
      </c>
      <c r="P76" s="617">
        <v>2E-3</v>
      </c>
      <c r="Q76" s="617">
        <v>0</v>
      </c>
      <c r="R76" s="618">
        <v>0</v>
      </c>
      <c r="S76" s="618">
        <v>0</v>
      </c>
      <c r="T76" s="621"/>
      <c r="U76" s="620">
        <f t="shared" si="46"/>
        <v>1.1000000000000001E-2</v>
      </c>
      <c r="Y76" s="237"/>
      <c r="Z76" s="238"/>
      <c r="AA76" s="238"/>
      <c r="AB76" s="238"/>
      <c r="AC76" s="239"/>
      <c r="AD76" s="220">
        <v>43</v>
      </c>
      <c r="AE76" s="220">
        <v>32</v>
      </c>
      <c r="AF76" s="220">
        <v>36</v>
      </c>
      <c r="AG76" s="220">
        <v>36</v>
      </c>
      <c r="AH76" s="220">
        <v>38</v>
      </c>
      <c r="AI76" s="220">
        <v>0</v>
      </c>
      <c r="AJ76" s="217">
        <v>0</v>
      </c>
      <c r="AK76" s="217">
        <v>0</v>
      </c>
      <c r="AL76" s="240"/>
      <c r="AM76" s="229">
        <f t="shared" si="47"/>
        <v>185</v>
      </c>
    </row>
    <row r="77" spans="1:39" ht="14" x14ac:dyDescent="0.3">
      <c r="A77" s="664"/>
      <c r="B77" s="277" t="s">
        <v>192</v>
      </c>
      <c r="G77" s="234"/>
      <c r="H77" s="235"/>
      <c r="I77" s="235"/>
      <c r="J77" s="235"/>
      <c r="K77" s="236"/>
      <c r="L77" s="622">
        <f t="shared" ref="L77:S77" si="50">SUM(L75:L76)</f>
        <v>1.7999999999999999E-2</v>
      </c>
      <c r="M77" s="623">
        <f t="shared" si="50"/>
        <v>1.4999999999999999E-2</v>
      </c>
      <c r="N77" s="623">
        <f t="shared" si="50"/>
        <v>1.7000000000000001E-2</v>
      </c>
      <c r="O77" s="623">
        <f t="shared" si="50"/>
        <v>1.8000000000000002E-2</v>
      </c>
      <c r="P77" s="623">
        <f t="shared" si="50"/>
        <v>1.8000000000000002E-2</v>
      </c>
      <c r="Q77" s="623">
        <f t="shared" si="50"/>
        <v>0</v>
      </c>
      <c r="R77" s="623">
        <f t="shared" si="50"/>
        <v>0</v>
      </c>
      <c r="S77" s="623">
        <f t="shared" si="50"/>
        <v>0</v>
      </c>
      <c r="T77" s="621"/>
      <c r="U77" s="623">
        <f t="shared" si="46"/>
        <v>8.6000000000000007E-2</v>
      </c>
      <c r="V77" s="249"/>
      <c r="Y77" s="237"/>
      <c r="Z77" s="238"/>
      <c r="AA77" s="238"/>
      <c r="AB77" s="238"/>
      <c r="AC77" s="239"/>
      <c r="AD77" s="247">
        <f t="shared" ref="AD77:AK77" si="51">SUM(AD75:AD76)</f>
        <v>173</v>
      </c>
      <c r="AE77" s="225">
        <f t="shared" si="51"/>
        <v>142</v>
      </c>
      <c r="AF77" s="225">
        <f t="shared" si="51"/>
        <v>150</v>
      </c>
      <c r="AG77" s="225">
        <f t="shared" si="51"/>
        <v>162</v>
      </c>
      <c r="AH77" s="225">
        <f t="shared" si="51"/>
        <v>172</v>
      </c>
      <c r="AI77" s="225">
        <f t="shared" si="51"/>
        <v>0</v>
      </c>
      <c r="AJ77" s="225">
        <f t="shared" si="51"/>
        <v>0</v>
      </c>
      <c r="AK77" s="225">
        <f t="shared" si="51"/>
        <v>0</v>
      </c>
      <c r="AL77" s="240"/>
      <c r="AM77" s="229">
        <f t="shared" si="47"/>
        <v>799</v>
      </c>
    </row>
    <row r="78" spans="1:39" ht="14" x14ac:dyDescent="0.3">
      <c r="B78" s="274" t="s">
        <v>193</v>
      </c>
      <c r="G78" s="234"/>
      <c r="H78" s="235"/>
      <c r="I78" s="235"/>
      <c r="J78" s="235"/>
      <c r="K78" s="236"/>
      <c r="L78" s="622">
        <f t="shared" ref="L78:S78" si="52">SUM(L74,L77)</f>
        <v>3.5999999999999997E-2</v>
      </c>
      <c r="M78" s="623">
        <f t="shared" si="52"/>
        <v>3.2000000000000001E-2</v>
      </c>
      <c r="N78" s="623">
        <f t="shared" si="52"/>
        <v>3.8000000000000006E-2</v>
      </c>
      <c r="O78" s="623">
        <f t="shared" si="52"/>
        <v>0.04</v>
      </c>
      <c r="P78" s="623">
        <f t="shared" si="52"/>
        <v>3.8000000000000006E-2</v>
      </c>
      <c r="Q78" s="623">
        <f t="shared" si="52"/>
        <v>0</v>
      </c>
      <c r="R78" s="623">
        <f t="shared" si="52"/>
        <v>0</v>
      </c>
      <c r="S78" s="623">
        <f t="shared" si="52"/>
        <v>0</v>
      </c>
      <c r="T78" s="624"/>
      <c r="U78" s="620">
        <f>SUM(L78:S78)</f>
        <v>0.18400000000000002</v>
      </c>
      <c r="V78" s="249"/>
      <c r="Y78" s="244"/>
      <c r="Z78" s="245"/>
      <c r="AA78" s="245"/>
      <c r="AB78" s="245"/>
      <c r="AC78" s="246"/>
      <c r="AD78" s="247">
        <f t="shared" ref="AD78:AK78" si="53">SUM(AD74,AD77)</f>
        <v>345</v>
      </c>
      <c r="AE78" s="225">
        <f t="shared" si="53"/>
        <v>274</v>
      </c>
      <c r="AF78" s="225">
        <f t="shared" si="53"/>
        <v>315</v>
      </c>
      <c r="AG78" s="225">
        <f t="shared" si="53"/>
        <v>314</v>
      </c>
      <c r="AH78" s="225">
        <f t="shared" si="53"/>
        <v>316</v>
      </c>
      <c r="AI78" s="225">
        <f t="shared" si="53"/>
        <v>0</v>
      </c>
      <c r="AJ78" s="225">
        <f t="shared" si="53"/>
        <v>0</v>
      </c>
      <c r="AK78" s="225">
        <f t="shared" si="53"/>
        <v>0</v>
      </c>
      <c r="AL78" s="248"/>
      <c r="AM78" s="229">
        <f>SUM(AD78:AK78)</f>
        <v>1564</v>
      </c>
    </row>
    <row r="79" spans="1:39" ht="14" x14ac:dyDescent="0.3">
      <c r="A79" s="282"/>
      <c r="G79" s="241"/>
      <c r="H79" s="242"/>
      <c r="I79" s="242"/>
      <c r="J79" s="242"/>
      <c r="K79" s="243"/>
      <c r="L79" s="313" t="str">
        <f t="shared" ref="L79:S79" si="54">IF(ABS(L78-L10)&lt;DecimalPlaces,"OK","ERROR")</f>
        <v>OK</v>
      </c>
      <c r="M79" s="314" t="str">
        <f t="shared" si="54"/>
        <v>OK</v>
      </c>
      <c r="N79" s="314" t="str">
        <f t="shared" si="54"/>
        <v>OK</v>
      </c>
      <c r="O79" s="314" t="str">
        <f t="shared" si="54"/>
        <v>OK</v>
      </c>
      <c r="P79" s="314" t="str">
        <f t="shared" si="54"/>
        <v>OK</v>
      </c>
      <c r="Q79" s="314" t="str">
        <f t="shared" si="54"/>
        <v>OK</v>
      </c>
      <c r="R79" s="314" t="str">
        <f t="shared" si="54"/>
        <v>OK</v>
      </c>
      <c r="S79" s="314" t="str">
        <f t="shared" si="54"/>
        <v>OK</v>
      </c>
      <c r="T79" s="306"/>
      <c r="U79" s="306"/>
      <c r="Y79" s="265"/>
      <c r="Z79" s="265"/>
      <c r="AA79" s="265"/>
      <c r="AB79" s="265"/>
      <c r="AC79" s="265"/>
      <c r="AD79" s="265"/>
      <c r="AE79" s="265"/>
      <c r="AF79" s="265"/>
      <c r="AG79" s="265"/>
      <c r="AH79" s="265"/>
      <c r="AI79" s="265"/>
      <c r="AJ79" s="265"/>
      <c r="AK79" s="265"/>
      <c r="AL79" s="265"/>
      <c r="AM79" s="265"/>
    </row>
    <row r="80" spans="1:39" ht="14" x14ac:dyDescent="0.3">
      <c r="A80" s="177" t="s">
        <v>194</v>
      </c>
      <c r="B80" s="177"/>
      <c r="L80" s="593">
        <f>IF(SUM(L72:L78)=0,0,L78-(L10+L13))</f>
        <v>9.9999999999999395E-4</v>
      </c>
      <c r="M80" s="593">
        <f t="shared" ref="M80:S80" si="55">IF(SUM(M72:M78)=0,0,M78-(M10+M13))</f>
        <v>1.0000000000000009E-3</v>
      </c>
      <c r="N80" s="593">
        <f t="shared" si="55"/>
        <v>6.9388939039072284E-18</v>
      </c>
      <c r="O80" s="593">
        <f t="shared" si="55"/>
        <v>1.0000000000000009E-3</v>
      </c>
      <c r="P80" s="593">
        <f t="shared" si="55"/>
        <v>6.9388939039072284E-18</v>
      </c>
      <c r="Q80" s="593">
        <f t="shared" si="55"/>
        <v>0</v>
      </c>
      <c r="R80" s="593">
        <f t="shared" si="55"/>
        <v>0</v>
      </c>
      <c r="S80" s="593">
        <f t="shared" si="55"/>
        <v>0</v>
      </c>
      <c r="T80" s="306"/>
      <c r="U80" s="306"/>
      <c r="Y80" s="265"/>
      <c r="Z80" s="265"/>
      <c r="AA80" s="265"/>
      <c r="AB80" s="265"/>
      <c r="AC80" s="265"/>
      <c r="AD80" s="593">
        <f>IF(SUM(AD72:AD78)=0,0,AD78-(AD10+AD13))</f>
        <v>0</v>
      </c>
      <c r="AE80" s="593">
        <f t="shared" ref="AE80:AK80" si="56">IF(SUM(AE72:AE78)=0,0,AE78-(AE10+AE13))</f>
        <v>0</v>
      </c>
      <c r="AF80" s="593">
        <f t="shared" si="56"/>
        <v>0</v>
      </c>
      <c r="AG80" s="593">
        <f t="shared" si="56"/>
        <v>0</v>
      </c>
      <c r="AH80" s="593">
        <f t="shared" si="56"/>
        <v>-1</v>
      </c>
      <c r="AI80" s="593">
        <f t="shared" si="56"/>
        <v>0</v>
      </c>
      <c r="AJ80" s="593">
        <f t="shared" si="56"/>
        <v>0</v>
      </c>
      <c r="AK80" s="593">
        <f t="shared" si="56"/>
        <v>0</v>
      </c>
      <c r="AL80" s="265"/>
      <c r="AM80" s="265"/>
    </row>
    <row r="81" spans="1:39" ht="14" x14ac:dyDescent="0.3">
      <c r="A81" s="177" t="s">
        <v>195</v>
      </c>
      <c r="B81" s="177"/>
      <c r="L81" s="593">
        <f>IF(SUM(L72:L78)=0,0,(L72+L75)-L10)</f>
        <v>9.9999999999999742E-4</v>
      </c>
      <c r="M81" s="593">
        <f t="shared" ref="M81:S81" si="57">IF(SUM(M72:M78)=0,0,(M72+M75)-M10)</f>
        <v>0</v>
      </c>
      <c r="N81" s="593">
        <f t="shared" si="57"/>
        <v>0</v>
      </c>
      <c r="O81" s="593">
        <f t="shared" si="57"/>
        <v>1.0000000000000009E-3</v>
      </c>
      <c r="P81" s="593">
        <f t="shared" si="57"/>
        <v>0</v>
      </c>
      <c r="Q81" s="593">
        <f t="shared" si="57"/>
        <v>0</v>
      </c>
      <c r="R81" s="593">
        <f t="shared" si="57"/>
        <v>0</v>
      </c>
      <c r="S81" s="593">
        <f t="shared" si="57"/>
        <v>0</v>
      </c>
      <c r="T81" s="306"/>
      <c r="U81" s="306"/>
      <c r="Y81" s="265"/>
      <c r="Z81" s="265"/>
      <c r="AA81" s="265"/>
      <c r="AB81" s="265"/>
      <c r="AC81" s="265"/>
      <c r="AD81" s="593">
        <f>IF(SUM(AD72:AD78)=0,0,(AD72+AD75)-AD10)</f>
        <v>0</v>
      </c>
      <c r="AE81" s="593">
        <f t="shared" ref="AE81:AK81" si="58">IF(SUM(AE72:AE78)=0,0,(AE72+AE75)-AE10)</f>
        <v>0</v>
      </c>
      <c r="AF81" s="593">
        <f t="shared" si="58"/>
        <v>0</v>
      </c>
      <c r="AG81" s="593">
        <f t="shared" si="58"/>
        <v>0</v>
      </c>
      <c r="AH81" s="593">
        <f t="shared" si="58"/>
        <v>0</v>
      </c>
      <c r="AI81" s="593">
        <f t="shared" si="58"/>
        <v>0</v>
      </c>
      <c r="AJ81" s="593">
        <f t="shared" si="58"/>
        <v>0</v>
      </c>
      <c r="AK81" s="593">
        <f t="shared" si="58"/>
        <v>0</v>
      </c>
      <c r="AL81" s="265"/>
      <c r="AM81" s="265"/>
    </row>
    <row r="82" spans="1:39" ht="14" x14ac:dyDescent="0.3">
      <c r="A82" s="164" t="s">
        <v>196</v>
      </c>
      <c r="B82" s="164"/>
      <c r="L82" s="306"/>
      <c r="M82" s="306"/>
      <c r="N82" s="306"/>
      <c r="O82" s="306"/>
      <c r="P82" s="306"/>
      <c r="Q82" s="306"/>
      <c r="R82" s="306"/>
      <c r="S82" s="306"/>
      <c r="T82" s="306"/>
      <c r="U82" s="306"/>
      <c r="Y82" s="265"/>
      <c r="Z82" s="265"/>
      <c r="AA82" s="265"/>
      <c r="AB82" s="265"/>
      <c r="AC82" s="265"/>
      <c r="AD82" s="265"/>
      <c r="AE82" s="265"/>
      <c r="AF82" s="265"/>
      <c r="AG82" s="265"/>
      <c r="AH82" s="265"/>
      <c r="AI82" s="265"/>
      <c r="AJ82" s="265"/>
      <c r="AK82" s="265"/>
      <c r="AL82" s="265"/>
      <c r="AM82" s="265"/>
    </row>
    <row r="83" spans="1:39" x14ac:dyDescent="0.25">
      <c r="B83" s="284"/>
      <c r="L83" s="306"/>
      <c r="M83" s="306"/>
      <c r="N83" s="306"/>
      <c r="O83" s="306"/>
      <c r="P83" s="306"/>
      <c r="Q83" s="306"/>
      <c r="R83" s="306"/>
      <c r="S83" s="306"/>
      <c r="T83" s="306"/>
      <c r="U83" s="306"/>
      <c r="Y83" s="665"/>
      <c r="Z83" s="666"/>
      <c r="AA83" s="666"/>
      <c r="AB83" s="666"/>
      <c r="AC83" s="666"/>
      <c r="AD83" s="666"/>
      <c r="AE83" s="666"/>
      <c r="AF83" s="666"/>
      <c r="AG83" s="666"/>
      <c r="AH83" s="265"/>
      <c r="AI83" s="265"/>
      <c r="AJ83" s="265"/>
      <c r="AK83" s="265"/>
      <c r="AL83" s="265"/>
      <c r="AM83" s="265"/>
    </row>
    <row r="84" spans="1:39" ht="13.5" customHeight="1" x14ac:dyDescent="0.3">
      <c r="A84" s="222" t="s">
        <v>197</v>
      </c>
      <c r="B84" s="222" t="s">
        <v>36</v>
      </c>
      <c r="L84" s="306"/>
      <c r="M84" s="306"/>
      <c r="N84" s="306"/>
      <c r="O84" s="306"/>
      <c r="P84" s="306"/>
      <c r="Q84" s="306"/>
      <c r="R84" s="306"/>
      <c r="S84" s="306"/>
      <c r="T84" s="306"/>
      <c r="U84" s="306"/>
      <c r="Y84" s="667" t="s">
        <v>198</v>
      </c>
      <c r="Z84" s="668"/>
      <c r="AA84" s="668"/>
      <c r="AB84" s="668"/>
      <c r="AC84" s="668"/>
      <c r="AD84" s="668"/>
      <c r="AE84" s="668"/>
      <c r="AF84" s="668"/>
      <c r="AG84" s="668"/>
      <c r="AH84" s="668"/>
      <c r="AI84" s="668"/>
      <c r="AJ84" s="668"/>
      <c r="AK84" s="668"/>
      <c r="AL84" s="668"/>
      <c r="AM84" s="669"/>
    </row>
    <row r="85" spans="1:39" ht="14" x14ac:dyDescent="0.3">
      <c r="A85" s="212" t="s">
        <v>199</v>
      </c>
      <c r="B85" s="212" t="s">
        <v>200</v>
      </c>
      <c r="G85" s="226"/>
      <c r="H85" s="227"/>
      <c r="I85" s="227"/>
      <c r="J85" s="227"/>
      <c r="K85" s="228"/>
      <c r="L85" s="287">
        <v>0</v>
      </c>
      <c r="M85" s="287">
        <v>0</v>
      </c>
      <c r="N85" s="287">
        <v>0</v>
      </c>
      <c r="O85" s="287">
        <v>0</v>
      </c>
      <c r="P85" s="287">
        <v>0</v>
      </c>
      <c r="Q85" s="287">
        <v>0</v>
      </c>
      <c r="R85" s="308">
        <v>0</v>
      </c>
      <c r="S85" s="308">
        <v>0</v>
      </c>
      <c r="T85" s="310"/>
      <c r="U85" s="293">
        <f>SUM(L85:S85)</f>
        <v>0</v>
      </c>
      <c r="Y85" s="230"/>
      <c r="Z85" s="231"/>
      <c r="AA85" s="231"/>
      <c r="AB85" s="231"/>
      <c r="AC85" s="232"/>
      <c r="AD85" s="220">
        <v>0</v>
      </c>
      <c r="AE85" s="220">
        <v>0</v>
      </c>
      <c r="AF85" s="220">
        <v>0</v>
      </c>
      <c r="AG85" s="220">
        <v>0</v>
      </c>
      <c r="AH85" s="220">
        <v>0</v>
      </c>
      <c r="AI85" s="220">
        <v>0</v>
      </c>
      <c r="AJ85" s="217">
        <v>0</v>
      </c>
      <c r="AK85" s="217">
        <v>0</v>
      </c>
      <c r="AL85" s="233"/>
      <c r="AM85" s="285">
        <f t="shared" ref="AM85:AM104" si="59">SUM(AD85:AK85)</f>
        <v>0</v>
      </c>
    </row>
    <row r="86" spans="1:39" ht="14" x14ac:dyDescent="0.3">
      <c r="A86" s="212" t="s">
        <v>201</v>
      </c>
      <c r="B86" s="212" t="s">
        <v>200</v>
      </c>
      <c r="G86" s="234"/>
      <c r="H86" s="235"/>
      <c r="I86" s="235"/>
      <c r="J86" s="235"/>
      <c r="K86" s="236"/>
      <c r="L86" s="287">
        <v>0</v>
      </c>
      <c r="M86" s="287">
        <v>0</v>
      </c>
      <c r="N86" s="287">
        <v>0</v>
      </c>
      <c r="O86" s="287">
        <v>0</v>
      </c>
      <c r="P86" s="287">
        <v>0</v>
      </c>
      <c r="Q86" s="287">
        <v>0</v>
      </c>
      <c r="R86" s="308">
        <v>0</v>
      </c>
      <c r="S86" s="308">
        <v>0</v>
      </c>
      <c r="T86" s="311"/>
      <c r="U86" s="293">
        <f t="shared" ref="U86:U104" si="60">SUM(L86:S86)</f>
        <v>0</v>
      </c>
      <c r="Y86" s="237"/>
      <c r="Z86" s="238"/>
      <c r="AA86" s="238"/>
      <c r="AB86" s="238"/>
      <c r="AC86" s="239"/>
      <c r="AD86" s="220">
        <v>0</v>
      </c>
      <c r="AE86" s="220">
        <v>0</v>
      </c>
      <c r="AF86" s="220">
        <v>0</v>
      </c>
      <c r="AG86" s="220">
        <v>0</v>
      </c>
      <c r="AH86" s="220">
        <v>0</v>
      </c>
      <c r="AI86" s="220">
        <v>0</v>
      </c>
      <c r="AJ86" s="217">
        <v>0</v>
      </c>
      <c r="AK86" s="217">
        <v>0</v>
      </c>
      <c r="AL86" s="240"/>
      <c r="AM86" s="229">
        <f t="shared" si="59"/>
        <v>0</v>
      </c>
    </row>
    <row r="87" spans="1:39" ht="14" x14ac:dyDescent="0.3">
      <c r="A87" s="212" t="s">
        <v>202</v>
      </c>
      <c r="B87" s="212" t="s">
        <v>200</v>
      </c>
      <c r="G87" s="234"/>
      <c r="H87" s="235"/>
      <c r="I87" s="235"/>
      <c r="J87" s="235"/>
      <c r="K87" s="236"/>
      <c r="L87" s="287">
        <v>0</v>
      </c>
      <c r="M87" s="287">
        <v>0</v>
      </c>
      <c r="N87" s="287">
        <v>0</v>
      </c>
      <c r="O87" s="287">
        <v>0</v>
      </c>
      <c r="P87" s="287">
        <v>0</v>
      </c>
      <c r="Q87" s="287">
        <v>0</v>
      </c>
      <c r="R87" s="308">
        <v>0</v>
      </c>
      <c r="S87" s="308">
        <v>0</v>
      </c>
      <c r="T87" s="311"/>
      <c r="U87" s="293">
        <f t="shared" si="60"/>
        <v>0</v>
      </c>
      <c r="Y87" s="237"/>
      <c r="Z87" s="238"/>
      <c r="AA87" s="238"/>
      <c r="AB87" s="238"/>
      <c r="AC87" s="239"/>
      <c r="AD87" s="220">
        <v>0</v>
      </c>
      <c r="AE87" s="220">
        <v>0</v>
      </c>
      <c r="AF87" s="220">
        <v>0</v>
      </c>
      <c r="AG87" s="220">
        <v>0</v>
      </c>
      <c r="AH87" s="220">
        <v>0</v>
      </c>
      <c r="AI87" s="220">
        <v>0</v>
      </c>
      <c r="AJ87" s="217">
        <v>0</v>
      </c>
      <c r="AK87" s="217">
        <v>0</v>
      </c>
      <c r="AL87" s="240"/>
      <c r="AM87" s="229">
        <f t="shared" si="59"/>
        <v>0</v>
      </c>
    </row>
    <row r="88" spans="1:39" ht="14" x14ac:dyDescent="0.3">
      <c r="A88" s="212" t="s">
        <v>203</v>
      </c>
      <c r="B88" s="212" t="s">
        <v>200</v>
      </c>
      <c r="G88" s="234"/>
      <c r="H88" s="235"/>
      <c r="I88" s="235"/>
      <c r="J88" s="235"/>
      <c r="K88" s="236"/>
      <c r="L88" s="287">
        <v>0</v>
      </c>
      <c r="M88" s="287">
        <v>0</v>
      </c>
      <c r="N88" s="287">
        <v>0</v>
      </c>
      <c r="O88" s="287">
        <v>0</v>
      </c>
      <c r="P88" s="287">
        <v>0</v>
      </c>
      <c r="Q88" s="287">
        <v>0</v>
      </c>
      <c r="R88" s="308">
        <v>0</v>
      </c>
      <c r="S88" s="308">
        <v>0</v>
      </c>
      <c r="T88" s="311"/>
      <c r="U88" s="293">
        <f t="shared" si="60"/>
        <v>0</v>
      </c>
      <c r="Y88" s="237"/>
      <c r="Z88" s="238"/>
      <c r="AA88" s="238"/>
      <c r="AB88" s="238"/>
      <c r="AC88" s="239"/>
      <c r="AD88" s="220">
        <v>0</v>
      </c>
      <c r="AE88" s="220">
        <v>0</v>
      </c>
      <c r="AF88" s="220">
        <v>0</v>
      </c>
      <c r="AG88" s="220">
        <v>0</v>
      </c>
      <c r="AH88" s="220">
        <v>0</v>
      </c>
      <c r="AI88" s="220">
        <v>0</v>
      </c>
      <c r="AJ88" s="217">
        <v>0</v>
      </c>
      <c r="AK88" s="217">
        <v>0</v>
      </c>
      <c r="AL88" s="240"/>
      <c r="AM88" s="229">
        <f t="shared" si="59"/>
        <v>0</v>
      </c>
    </row>
    <row r="89" spans="1:39" ht="14" x14ac:dyDescent="0.3">
      <c r="A89" s="212" t="s">
        <v>204</v>
      </c>
      <c r="B89" s="212" t="s">
        <v>200</v>
      </c>
      <c r="G89" s="234"/>
      <c r="H89" s="235"/>
      <c r="I89" s="235"/>
      <c r="J89" s="235"/>
      <c r="K89" s="236"/>
      <c r="L89" s="287">
        <v>1E-3</v>
      </c>
      <c r="M89" s="287">
        <v>3.0000000000000001E-3</v>
      </c>
      <c r="N89" s="287">
        <v>2E-3</v>
      </c>
      <c r="O89" s="287">
        <v>1E-3</v>
      </c>
      <c r="P89" s="287">
        <v>0</v>
      </c>
      <c r="Q89" s="287">
        <v>0</v>
      </c>
      <c r="R89" s="308">
        <v>0</v>
      </c>
      <c r="S89" s="308">
        <v>0</v>
      </c>
      <c r="T89" s="311"/>
      <c r="U89" s="293">
        <f t="shared" si="60"/>
        <v>7.0000000000000001E-3</v>
      </c>
      <c r="Y89" s="237"/>
      <c r="Z89" s="238"/>
      <c r="AA89" s="238"/>
      <c r="AB89" s="238"/>
      <c r="AC89" s="239"/>
      <c r="AD89" s="220">
        <v>14</v>
      </c>
      <c r="AE89" s="220">
        <v>25</v>
      </c>
      <c r="AF89" s="220">
        <v>14</v>
      </c>
      <c r="AG89" s="220">
        <v>7</v>
      </c>
      <c r="AH89" s="220">
        <v>15</v>
      </c>
      <c r="AI89" s="220">
        <v>0</v>
      </c>
      <c r="AJ89" s="217">
        <v>0</v>
      </c>
      <c r="AK89" s="217">
        <v>0</v>
      </c>
      <c r="AL89" s="240"/>
      <c r="AM89" s="229">
        <f t="shared" si="59"/>
        <v>75</v>
      </c>
    </row>
    <row r="90" spans="1:39" ht="14" x14ac:dyDescent="0.3">
      <c r="A90" s="212" t="s">
        <v>205</v>
      </c>
      <c r="B90" s="212" t="s">
        <v>200</v>
      </c>
      <c r="G90" s="234"/>
      <c r="H90" s="235"/>
      <c r="I90" s="235"/>
      <c r="J90" s="235"/>
      <c r="K90" s="236"/>
      <c r="L90" s="287">
        <v>0</v>
      </c>
      <c r="M90" s="287">
        <v>0</v>
      </c>
      <c r="N90" s="287">
        <v>0</v>
      </c>
      <c r="O90" s="287">
        <v>0</v>
      </c>
      <c r="P90" s="287">
        <v>0</v>
      </c>
      <c r="Q90" s="287">
        <v>0</v>
      </c>
      <c r="R90" s="308">
        <v>0</v>
      </c>
      <c r="S90" s="308">
        <v>0</v>
      </c>
      <c r="T90" s="311"/>
      <c r="U90" s="293">
        <f t="shared" si="60"/>
        <v>0</v>
      </c>
      <c r="Y90" s="237"/>
      <c r="Z90" s="238"/>
      <c r="AA90" s="238"/>
      <c r="AB90" s="238"/>
      <c r="AC90" s="239"/>
      <c r="AD90" s="220">
        <v>0</v>
      </c>
      <c r="AE90" s="220">
        <v>0</v>
      </c>
      <c r="AF90" s="220">
        <v>0</v>
      </c>
      <c r="AG90" s="220">
        <v>0</v>
      </c>
      <c r="AH90" s="220">
        <v>0</v>
      </c>
      <c r="AI90" s="220">
        <v>0</v>
      </c>
      <c r="AJ90" s="217">
        <v>0</v>
      </c>
      <c r="AK90" s="217">
        <v>0</v>
      </c>
      <c r="AL90" s="240"/>
      <c r="AM90" s="229">
        <f t="shared" si="59"/>
        <v>0</v>
      </c>
    </row>
    <row r="91" spans="1:39" ht="14" x14ac:dyDescent="0.3">
      <c r="A91" s="212" t="s">
        <v>206</v>
      </c>
      <c r="B91" s="212" t="s">
        <v>200</v>
      </c>
      <c r="G91" s="234"/>
      <c r="H91" s="235"/>
      <c r="I91" s="235"/>
      <c r="J91" s="235"/>
      <c r="K91" s="236"/>
      <c r="L91" s="287">
        <v>0</v>
      </c>
      <c r="M91" s="287">
        <v>0</v>
      </c>
      <c r="N91" s="287">
        <v>0</v>
      </c>
      <c r="O91" s="287">
        <v>0</v>
      </c>
      <c r="P91" s="287">
        <v>0</v>
      </c>
      <c r="Q91" s="287">
        <v>0</v>
      </c>
      <c r="R91" s="308">
        <v>0</v>
      </c>
      <c r="S91" s="308">
        <v>0</v>
      </c>
      <c r="T91" s="311"/>
      <c r="U91" s="293">
        <f t="shared" si="60"/>
        <v>0</v>
      </c>
      <c r="Y91" s="237"/>
      <c r="Z91" s="238"/>
      <c r="AA91" s="238"/>
      <c r="AB91" s="238"/>
      <c r="AC91" s="239"/>
      <c r="AD91" s="220">
        <v>0</v>
      </c>
      <c r="AE91" s="220">
        <v>0</v>
      </c>
      <c r="AF91" s="220">
        <v>0</v>
      </c>
      <c r="AG91" s="220">
        <v>0</v>
      </c>
      <c r="AH91" s="220">
        <v>0</v>
      </c>
      <c r="AI91" s="220">
        <v>0</v>
      </c>
      <c r="AJ91" s="217">
        <v>0</v>
      </c>
      <c r="AK91" s="217">
        <v>0</v>
      </c>
      <c r="AL91" s="240"/>
      <c r="AM91" s="229">
        <f t="shared" si="59"/>
        <v>0</v>
      </c>
    </row>
    <row r="92" spans="1:39" ht="14" x14ac:dyDescent="0.3">
      <c r="A92" s="212" t="s">
        <v>207</v>
      </c>
      <c r="B92" s="212" t="s">
        <v>200</v>
      </c>
      <c r="G92" s="234"/>
      <c r="H92" s="235"/>
      <c r="I92" s="235"/>
      <c r="J92" s="235"/>
      <c r="K92" s="236"/>
      <c r="L92" s="287">
        <v>0</v>
      </c>
      <c r="M92" s="287">
        <v>0</v>
      </c>
      <c r="N92" s="287">
        <v>0</v>
      </c>
      <c r="O92" s="287">
        <v>0</v>
      </c>
      <c r="P92" s="287">
        <v>0</v>
      </c>
      <c r="Q92" s="287">
        <v>0</v>
      </c>
      <c r="R92" s="308">
        <v>0</v>
      </c>
      <c r="S92" s="308">
        <v>0</v>
      </c>
      <c r="T92" s="311"/>
      <c r="U92" s="293">
        <f t="shared" si="60"/>
        <v>0</v>
      </c>
      <c r="Y92" s="237"/>
      <c r="Z92" s="238"/>
      <c r="AA92" s="238"/>
      <c r="AB92" s="238"/>
      <c r="AC92" s="239"/>
      <c r="AD92" s="220">
        <v>0</v>
      </c>
      <c r="AE92" s="220">
        <v>0</v>
      </c>
      <c r="AF92" s="220">
        <v>0</v>
      </c>
      <c r="AG92" s="220">
        <v>0</v>
      </c>
      <c r="AH92" s="220">
        <v>0</v>
      </c>
      <c r="AI92" s="220">
        <v>0</v>
      </c>
      <c r="AJ92" s="217">
        <v>0</v>
      </c>
      <c r="AK92" s="217">
        <v>0</v>
      </c>
      <c r="AL92" s="240"/>
      <c r="AM92" s="229">
        <f t="shared" si="59"/>
        <v>0</v>
      </c>
    </row>
    <row r="93" spans="1:39" ht="14" x14ac:dyDescent="0.3">
      <c r="A93" s="212" t="s">
        <v>208</v>
      </c>
      <c r="B93" s="212" t="s">
        <v>200</v>
      </c>
      <c r="G93" s="234"/>
      <c r="H93" s="235"/>
      <c r="I93" s="235"/>
      <c r="J93" s="235"/>
      <c r="K93" s="236"/>
      <c r="L93" s="287">
        <v>0</v>
      </c>
      <c r="M93" s="287">
        <v>0</v>
      </c>
      <c r="N93" s="287">
        <v>0</v>
      </c>
      <c r="O93" s="287">
        <v>0</v>
      </c>
      <c r="P93" s="287">
        <v>0</v>
      </c>
      <c r="Q93" s="287">
        <v>0</v>
      </c>
      <c r="R93" s="308">
        <v>0</v>
      </c>
      <c r="S93" s="308">
        <v>0</v>
      </c>
      <c r="T93" s="311"/>
      <c r="U93" s="293">
        <f t="shared" si="60"/>
        <v>0</v>
      </c>
      <c r="Y93" s="237"/>
      <c r="Z93" s="238"/>
      <c r="AA93" s="238"/>
      <c r="AB93" s="238"/>
      <c r="AC93" s="239"/>
      <c r="AD93" s="220">
        <v>0</v>
      </c>
      <c r="AE93" s="220">
        <v>0</v>
      </c>
      <c r="AF93" s="220">
        <v>0</v>
      </c>
      <c r="AG93" s="220">
        <v>0</v>
      </c>
      <c r="AH93" s="220">
        <v>0</v>
      </c>
      <c r="AI93" s="220">
        <v>0</v>
      </c>
      <c r="AJ93" s="217">
        <v>0</v>
      </c>
      <c r="AK93" s="217">
        <v>0</v>
      </c>
      <c r="AL93" s="240"/>
      <c r="AM93" s="229">
        <f t="shared" si="59"/>
        <v>0</v>
      </c>
    </row>
    <row r="94" spans="1:39" ht="14" x14ac:dyDescent="0.3">
      <c r="A94" s="212" t="s">
        <v>209</v>
      </c>
      <c r="B94" s="212" t="s">
        <v>200</v>
      </c>
      <c r="G94" s="234"/>
      <c r="H94" s="235"/>
      <c r="I94" s="235"/>
      <c r="J94" s="235"/>
      <c r="K94" s="236"/>
      <c r="L94" s="287">
        <v>0</v>
      </c>
      <c r="M94" s="287">
        <v>0</v>
      </c>
      <c r="N94" s="287">
        <v>0</v>
      </c>
      <c r="O94" s="287">
        <v>0</v>
      </c>
      <c r="P94" s="287">
        <v>0</v>
      </c>
      <c r="Q94" s="287">
        <v>0</v>
      </c>
      <c r="R94" s="308">
        <v>0</v>
      </c>
      <c r="S94" s="308">
        <v>0</v>
      </c>
      <c r="T94" s="311"/>
      <c r="U94" s="293">
        <f t="shared" si="60"/>
        <v>0</v>
      </c>
      <c r="Y94" s="237"/>
      <c r="Z94" s="238"/>
      <c r="AA94" s="238"/>
      <c r="AB94" s="238"/>
      <c r="AC94" s="239"/>
      <c r="AD94" s="220">
        <v>0</v>
      </c>
      <c r="AE94" s="220">
        <v>0</v>
      </c>
      <c r="AF94" s="220">
        <v>0</v>
      </c>
      <c r="AG94" s="220">
        <v>0</v>
      </c>
      <c r="AH94" s="220">
        <v>0</v>
      </c>
      <c r="AI94" s="220">
        <v>0</v>
      </c>
      <c r="AJ94" s="217">
        <v>0</v>
      </c>
      <c r="AK94" s="217">
        <v>0</v>
      </c>
      <c r="AL94" s="240"/>
      <c r="AM94" s="229">
        <f t="shared" si="59"/>
        <v>0</v>
      </c>
    </row>
    <row r="95" spans="1:39" ht="14" x14ac:dyDescent="0.3">
      <c r="A95" s="212" t="s">
        <v>210</v>
      </c>
      <c r="B95" s="212" t="s">
        <v>200</v>
      </c>
      <c r="G95" s="234"/>
      <c r="H95" s="235"/>
      <c r="I95" s="235"/>
      <c r="J95" s="235"/>
      <c r="K95" s="236"/>
      <c r="L95" s="287">
        <v>1.4E-2</v>
      </c>
      <c r="M95" s="287">
        <v>1.6E-2</v>
      </c>
      <c r="N95" s="287">
        <v>0.02</v>
      </c>
      <c r="O95" s="287">
        <v>2.1000000000000001E-2</v>
      </c>
      <c r="P95" s="287">
        <v>1.0999999999999999E-2</v>
      </c>
      <c r="Q95" s="287">
        <v>0</v>
      </c>
      <c r="R95" s="308">
        <v>0</v>
      </c>
      <c r="S95" s="308">
        <v>0</v>
      </c>
      <c r="T95" s="311"/>
      <c r="U95" s="293">
        <f t="shared" si="60"/>
        <v>8.2000000000000003E-2</v>
      </c>
      <c r="Y95" s="237"/>
      <c r="Z95" s="238"/>
      <c r="AA95" s="238"/>
      <c r="AB95" s="238"/>
      <c r="AC95" s="239"/>
      <c r="AD95" s="220">
        <v>7</v>
      </c>
      <c r="AE95" s="220">
        <v>7</v>
      </c>
      <c r="AF95" s="220">
        <v>9</v>
      </c>
      <c r="AG95" s="220">
        <v>9</v>
      </c>
      <c r="AH95" s="220">
        <v>11</v>
      </c>
      <c r="AI95" s="220">
        <v>0</v>
      </c>
      <c r="AJ95" s="217">
        <v>0</v>
      </c>
      <c r="AK95" s="217">
        <v>0</v>
      </c>
      <c r="AL95" s="240"/>
      <c r="AM95" s="229">
        <f t="shared" si="59"/>
        <v>43</v>
      </c>
    </row>
    <row r="96" spans="1:39" ht="14" x14ac:dyDescent="0.3">
      <c r="A96" s="212" t="s">
        <v>211</v>
      </c>
      <c r="B96" s="212" t="s">
        <v>200</v>
      </c>
      <c r="G96" s="234"/>
      <c r="H96" s="235"/>
      <c r="I96" s="235"/>
      <c r="J96" s="235"/>
      <c r="K96" s="236"/>
      <c r="L96" s="287">
        <v>0</v>
      </c>
      <c r="M96" s="287">
        <v>0</v>
      </c>
      <c r="N96" s="287">
        <v>0</v>
      </c>
      <c r="O96" s="287">
        <v>0</v>
      </c>
      <c r="P96" s="287">
        <v>0</v>
      </c>
      <c r="Q96" s="287">
        <v>0</v>
      </c>
      <c r="R96" s="308">
        <v>0</v>
      </c>
      <c r="S96" s="308">
        <v>0</v>
      </c>
      <c r="T96" s="311"/>
      <c r="U96" s="293">
        <f t="shared" si="60"/>
        <v>0</v>
      </c>
      <c r="Y96" s="237"/>
      <c r="Z96" s="238"/>
      <c r="AA96" s="238"/>
      <c r="AB96" s="238"/>
      <c r="AC96" s="239"/>
      <c r="AD96" s="220">
        <v>0</v>
      </c>
      <c r="AE96" s="220">
        <v>0</v>
      </c>
      <c r="AF96" s="220">
        <v>0</v>
      </c>
      <c r="AG96" s="220">
        <v>0</v>
      </c>
      <c r="AH96" s="220">
        <v>0</v>
      </c>
      <c r="AI96" s="220">
        <v>0</v>
      </c>
      <c r="AJ96" s="217">
        <v>0</v>
      </c>
      <c r="AK96" s="217">
        <v>0</v>
      </c>
      <c r="AL96" s="240"/>
      <c r="AM96" s="229">
        <f t="shared" si="59"/>
        <v>0</v>
      </c>
    </row>
    <row r="97" spans="1:39" ht="14" x14ac:dyDescent="0.3">
      <c r="A97" s="212" t="s">
        <v>212</v>
      </c>
      <c r="B97" s="212" t="s">
        <v>200</v>
      </c>
      <c r="G97" s="234"/>
      <c r="H97" s="235"/>
      <c r="I97" s="235"/>
      <c r="J97" s="235"/>
      <c r="K97" s="236"/>
      <c r="L97" s="287">
        <v>0</v>
      </c>
      <c r="M97" s="287">
        <v>0</v>
      </c>
      <c r="N97" s="287">
        <v>0</v>
      </c>
      <c r="O97" s="287">
        <v>0</v>
      </c>
      <c r="P97" s="287">
        <v>0</v>
      </c>
      <c r="Q97" s="287">
        <v>0</v>
      </c>
      <c r="R97" s="308">
        <v>0</v>
      </c>
      <c r="S97" s="308">
        <v>0</v>
      </c>
      <c r="T97" s="311"/>
      <c r="U97" s="293">
        <f t="shared" si="60"/>
        <v>0</v>
      </c>
      <c r="Y97" s="237"/>
      <c r="Z97" s="238"/>
      <c r="AA97" s="238"/>
      <c r="AB97" s="238"/>
      <c r="AC97" s="239"/>
      <c r="AD97" s="220">
        <v>0</v>
      </c>
      <c r="AE97" s="220">
        <v>0</v>
      </c>
      <c r="AF97" s="220">
        <v>0</v>
      </c>
      <c r="AG97" s="220">
        <v>0</v>
      </c>
      <c r="AH97" s="220">
        <v>0</v>
      </c>
      <c r="AI97" s="220">
        <v>0</v>
      </c>
      <c r="AJ97" s="217">
        <v>0</v>
      </c>
      <c r="AK97" s="217">
        <v>0</v>
      </c>
      <c r="AL97" s="240"/>
      <c r="AM97" s="229">
        <f t="shared" si="59"/>
        <v>0</v>
      </c>
    </row>
    <row r="98" spans="1:39" ht="14" x14ac:dyDescent="0.3">
      <c r="A98" s="212" t="s">
        <v>213</v>
      </c>
      <c r="B98" s="212" t="s">
        <v>200</v>
      </c>
      <c r="G98" s="234"/>
      <c r="H98" s="235"/>
      <c r="I98" s="235"/>
      <c r="J98" s="235"/>
      <c r="K98" s="236"/>
      <c r="L98" s="287">
        <v>0</v>
      </c>
      <c r="M98" s="287">
        <v>0</v>
      </c>
      <c r="N98" s="287">
        <v>0</v>
      </c>
      <c r="O98" s="287">
        <v>0</v>
      </c>
      <c r="P98" s="287">
        <v>0</v>
      </c>
      <c r="Q98" s="287">
        <v>0</v>
      </c>
      <c r="R98" s="308">
        <v>0</v>
      </c>
      <c r="S98" s="308">
        <v>0</v>
      </c>
      <c r="T98" s="311"/>
      <c r="U98" s="293">
        <f t="shared" si="60"/>
        <v>0</v>
      </c>
      <c r="Y98" s="237"/>
      <c r="Z98" s="238"/>
      <c r="AA98" s="238"/>
      <c r="AB98" s="238"/>
      <c r="AC98" s="239"/>
      <c r="AD98" s="220">
        <v>0</v>
      </c>
      <c r="AE98" s="220">
        <v>0</v>
      </c>
      <c r="AF98" s="220">
        <v>0</v>
      </c>
      <c r="AG98" s="220">
        <v>0</v>
      </c>
      <c r="AH98" s="220">
        <v>0</v>
      </c>
      <c r="AI98" s="220">
        <v>0</v>
      </c>
      <c r="AJ98" s="217">
        <v>0</v>
      </c>
      <c r="AK98" s="217">
        <v>0</v>
      </c>
      <c r="AL98" s="240"/>
      <c r="AM98" s="229">
        <f t="shared" si="59"/>
        <v>0</v>
      </c>
    </row>
    <row r="99" spans="1:39" ht="14" x14ac:dyDescent="0.3">
      <c r="A99" s="212" t="s">
        <v>214</v>
      </c>
      <c r="B99" s="212" t="s">
        <v>200</v>
      </c>
      <c r="G99" s="234"/>
      <c r="H99" s="235"/>
      <c r="I99" s="235"/>
      <c r="J99" s="235"/>
      <c r="K99" s="236"/>
      <c r="L99" s="287">
        <v>0</v>
      </c>
      <c r="M99" s="287">
        <v>0</v>
      </c>
      <c r="N99" s="287">
        <v>0</v>
      </c>
      <c r="O99" s="287">
        <v>0</v>
      </c>
      <c r="P99" s="287">
        <v>0</v>
      </c>
      <c r="Q99" s="287">
        <v>0</v>
      </c>
      <c r="R99" s="308">
        <v>0</v>
      </c>
      <c r="S99" s="308">
        <v>0</v>
      </c>
      <c r="T99" s="311"/>
      <c r="U99" s="293">
        <f t="shared" si="60"/>
        <v>0</v>
      </c>
      <c r="Y99" s="237"/>
      <c r="Z99" s="238"/>
      <c r="AA99" s="238"/>
      <c r="AB99" s="238"/>
      <c r="AC99" s="239"/>
      <c r="AD99" s="220">
        <v>0</v>
      </c>
      <c r="AE99" s="220">
        <v>0</v>
      </c>
      <c r="AF99" s="220">
        <v>0</v>
      </c>
      <c r="AG99" s="220">
        <v>0</v>
      </c>
      <c r="AH99" s="220">
        <v>0</v>
      </c>
      <c r="AI99" s="220">
        <v>0</v>
      </c>
      <c r="AJ99" s="217">
        <v>0</v>
      </c>
      <c r="AK99" s="217">
        <v>0</v>
      </c>
      <c r="AL99" s="240"/>
      <c r="AM99" s="229">
        <f t="shared" si="59"/>
        <v>0</v>
      </c>
    </row>
    <row r="100" spans="1:39" ht="14" x14ac:dyDescent="0.3">
      <c r="A100" s="212" t="s">
        <v>215</v>
      </c>
      <c r="B100" s="212" t="s">
        <v>200</v>
      </c>
      <c r="G100" s="234"/>
      <c r="H100" s="235"/>
      <c r="I100" s="235"/>
      <c r="J100" s="235"/>
      <c r="K100" s="236"/>
      <c r="L100" s="287">
        <v>0</v>
      </c>
      <c r="M100" s="287">
        <v>0</v>
      </c>
      <c r="N100" s="287">
        <v>0</v>
      </c>
      <c r="O100" s="287">
        <v>0</v>
      </c>
      <c r="P100" s="287">
        <v>0</v>
      </c>
      <c r="Q100" s="287">
        <v>0</v>
      </c>
      <c r="R100" s="308">
        <v>0</v>
      </c>
      <c r="S100" s="308">
        <v>0</v>
      </c>
      <c r="T100" s="311"/>
      <c r="U100" s="293">
        <f t="shared" si="60"/>
        <v>0</v>
      </c>
      <c r="Y100" s="237"/>
      <c r="Z100" s="238"/>
      <c r="AA100" s="238"/>
      <c r="AB100" s="238"/>
      <c r="AC100" s="239"/>
      <c r="AD100" s="220">
        <v>0</v>
      </c>
      <c r="AE100" s="220">
        <v>0</v>
      </c>
      <c r="AF100" s="220">
        <v>0</v>
      </c>
      <c r="AG100" s="220">
        <v>0</v>
      </c>
      <c r="AH100" s="220">
        <v>0</v>
      </c>
      <c r="AI100" s="220">
        <v>0</v>
      </c>
      <c r="AJ100" s="217">
        <v>0</v>
      </c>
      <c r="AK100" s="217">
        <v>0</v>
      </c>
      <c r="AL100" s="240"/>
      <c r="AM100" s="229">
        <f t="shared" si="59"/>
        <v>0</v>
      </c>
    </row>
    <row r="101" spans="1:39" ht="14" x14ac:dyDescent="0.3">
      <c r="A101" s="212" t="s">
        <v>216</v>
      </c>
      <c r="B101" s="212" t="s">
        <v>200</v>
      </c>
      <c r="G101" s="234"/>
      <c r="H101" s="235"/>
      <c r="I101" s="235"/>
      <c r="J101" s="235"/>
      <c r="K101" s="236"/>
      <c r="L101" s="287">
        <v>0</v>
      </c>
      <c r="M101" s="287">
        <v>0</v>
      </c>
      <c r="N101" s="287">
        <v>0</v>
      </c>
      <c r="O101" s="287">
        <v>0</v>
      </c>
      <c r="P101" s="287">
        <v>0</v>
      </c>
      <c r="Q101" s="287">
        <v>0</v>
      </c>
      <c r="R101" s="308">
        <v>0</v>
      </c>
      <c r="S101" s="308">
        <v>0</v>
      </c>
      <c r="T101" s="311"/>
      <c r="U101" s="293">
        <f t="shared" si="60"/>
        <v>0</v>
      </c>
      <c r="Y101" s="237"/>
      <c r="Z101" s="238"/>
      <c r="AA101" s="238"/>
      <c r="AB101" s="238"/>
      <c r="AC101" s="239"/>
      <c r="AD101" s="220">
        <v>0</v>
      </c>
      <c r="AE101" s="220">
        <v>0</v>
      </c>
      <c r="AF101" s="220">
        <v>0</v>
      </c>
      <c r="AG101" s="220">
        <v>0</v>
      </c>
      <c r="AH101" s="220">
        <v>0</v>
      </c>
      <c r="AI101" s="220">
        <v>0</v>
      </c>
      <c r="AJ101" s="217">
        <v>0</v>
      </c>
      <c r="AK101" s="217">
        <v>0</v>
      </c>
      <c r="AL101" s="240"/>
      <c r="AM101" s="229">
        <f t="shared" si="59"/>
        <v>0</v>
      </c>
    </row>
    <row r="102" spans="1:39" ht="14" x14ac:dyDescent="0.3">
      <c r="A102" s="212" t="s">
        <v>217</v>
      </c>
      <c r="B102" s="212" t="s">
        <v>200</v>
      </c>
      <c r="G102" s="234"/>
      <c r="H102" s="235"/>
      <c r="I102" s="235"/>
      <c r="J102" s="235"/>
      <c r="K102" s="236"/>
      <c r="L102" s="287">
        <v>0</v>
      </c>
      <c r="M102" s="287">
        <v>0</v>
      </c>
      <c r="N102" s="287">
        <v>0</v>
      </c>
      <c r="O102" s="287">
        <v>0</v>
      </c>
      <c r="P102" s="287">
        <v>0</v>
      </c>
      <c r="Q102" s="287">
        <v>0</v>
      </c>
      <c r="R102" s="308">
        <v>0</v>
      </c>
      <c r="S102" s="308">
        <v>0</v>
      </c>
      <c r="T102" s="311"/>
      <c r="U102" s="293">
        <f t="shared" si="60"/>
        <v>0</v>
      </c>
      <c r="Y102" s="237"/>
      <c r="Z102" s="238"/>
      <c r="AA102" s="238"/>
      <c r="AB102" s="238"/>
      <c r="AC102" s="239"/>
      <c r="AD102" s="220">
        <v>0</v>
      </c>
      <c r="AE102" s="220">
        <v>0</v>
      </c>
      <c r="AF102" s="220">
        <v>0</v>
      </c>
      <c r="AG102" s="220">
        <v>0</v>
      </c>
      <c r="AH102" s="220">
        <v>0</v>
      </c>
      <c r="AI102" s="220">
        <v>0</v>
      </c>
      <c r="AJ102" s="217">
        <v>0</v>
      </c>
      <c r="AK102" s="217">
        <v>0</v>
      </c>
      <c r="AL102" s="240"/>
      <c r="AM102" s="229">
        <f t="shared" si="59"/>
        <v>0</v>
      </c>
    </row>
    <row r="103" spans="1:39" ht="14" x14ac:dyDescent="0.3">
      <c r="A103" s="212" t="s">
        <v>218</v>
      </c>
      <c r="B103" s="212" t="s">
        <v>200</v>
      </c>
      <c r="G103" s="234"/>
      <c r="H103" s="235"/>
      <c r="I103" s="235"/>
      <c r="J103" s="235"/>
      <c r="K103" s="236"/>
      <c r="L103" s="287">
        <v>0</v>
      </c>
      <c r="M103" s="287">
        <v>0</v>
      </c>
      <c r="N103" s="287">
        <v>0</v>
      </c>
      <c r="O103" s="287">
        <v>0</v>
      </c>
      <c r="P103" s="287">
        <v>0</v>
      </c>
      <c r="Q103" s="287">
        <v>0</v>
      </c>
      <c r="R103" s="308">
        <v>0</v>
      </c>
      <c r="S103" s="308">
        <v>0</v>
      </c>
      <c r="T103" s="311"/>
      <c r="U103" s="293">
        <f t="shared" si="60"/>
        <v>0</v>
      </c>
      <c r="Y103" s="237"/>
      <c r="Z103" s="238"/>
      <c r="AA103" s="238"/>
      <c r="AB103" s="238"/>
      <c r="AC103" s="239"/>
      <c r="AD103" s="220">
        <v>0</v>
      </c>
      <c r="AE103" s="220">
        <v>0</v>
      </c>
      <c r="AF103" s="220">
        <v>0</v>
      </c>
      <c r="AG103" s="220">
        <v>0</v>
      </c>
      <c r="AH103" s="220">
        <v>0</v>
      </c>
      <c r="AI103" s="220">
        <v>0</v>
      </c>
      <c r="AJ103" s="217">
        <v>0</v>
      </c>
      <c r="AK103" s="217">
        <v>0</v>
      </c>
      <c r="AL103" s="240"/>
      <c r="AM103" s="229">
        <f t="shared" si="59"/>
        <v>0</v>
      </c>
    </row>
    <row r="104" spans="1:39" ht="14" x14ac:dyDescent="0.3">
      <c r="A104" s="222" t="s">
        <v>219</v>
      </c>
      <c r="G104" s="234"/>
      <c r="H104" s="235"/>
      <c r="I104" s="235"/>
      <c r="J104" s="235"/>
      <c r="K104" s="236"/>
      <c r="L104" s="252">
        <f t="shared" ref="L104:S104" si="61">SUM(L85:L103)</f>
        <v>1.4999999999999999E-2</v>
      </c>
      <c r="M104" s="251">
        <f t="shared" si="61"/>
        <v>1.9E-2</v>
      </c>
      <c r="N104" s="251">
        <f t="shared" si="61"/>
        <v>2.1999999999999999E-2</v>
      </c>
      <c r="O104" s="251">
        <f t="shared" si="61"/>
        <v>2.2000000000000002E-2</v>
      </c>
      <c r="P104" s="251">
        <f t="shared" si="61"/>
        <v>1.0999999999999999E-2</v>
      </c>
      <c r="Q104" s="251">
        <f t="shared" si="61"/>
        <v>0</v>
      </c>
      <c r="R104" s="251">
        <f t="shared" si="61"/>
        <v>0</v>
      </c>
      <c r="S104" s="251">
        <f t="shared" si="61"/>
        <v>0</v>
      </c>
      <c r="T104" s="312"/>
      <c r="U104" s="293">
        <f t="shared" si="60"/>
        <v>8.8999999999999996E-2</v>
      </c>
      <c r="Y104" s="234"/>
      <c r="Z104" s="235"/>
      <c r="AA104" s="235"/>
      <c r="AB104" s="235"/>
      <c r="AC104" s="236"/>
      <c r="AD104" s="247">
        <f t="shared" ref="AD104:AK104" si="62">SUM(AD85:AD103)</f>
        <v>21</v>
      </c>
      <c r="AE104" s="225">
        <f t="shared" si="62"/>
        <v>32</v>
      </c>
      <c r="AF104" s="225">
        <f t="shared" si="62"/>
        <v>23</v>
      </c>
      <c r="AG104" s="225">
        <f t="shared" si="62"/>
        <v>16</v>
      </c>
      <c r="AH104" s="225">
        <f t="shared" si="62"/>
        <v>26</v>
      </c>
      <c r="AI104" s="251">
        <f t="shared" si="62"/>
        <v>0</v>
      </c>
      <c r="AJ104" s="251">
        <f t="shared" si="62"/>
        <v>0</v>
      </c>
      <c r="AK104" s="251">
        <f t="shared" si="62"/>
        <v>0</v>
      </c>
      <c r="AL104" s="280"/>
      <c r="AM104" s="229">
        <f t="shared" si="59"/>
        <v>118</v>
      </c>
    </row>
    <row r="105" spans="1:39" ht="14" x14ac:dyDescent="0.3">
      <c r="A105" s="282"/>
      <c r="G105" s="241"/>
      <c r="H105" s="242"/>
      <c r="I105" s="242"/>
      <c r="J105" s="242"/>
      <c r="K105" s="243"/>
      <c r="L105" s="313" t="str">
        <f t="shared" ref="L105:S105" si="63">IF(ABS(L19-L104)&lt;DecimalPlaces,"OK","ERROR")</f>
        <v>OK</v>
      </c>
      <c r="M105" s="314" t="str">
        <f t="shared" si="63"/>
        <v>OK</v>
      </c>
      <c r="N105" s="314" t="str">
        <f t="shared" si="63"/>
        <v>OK</v>
      </c>
      <c r="O105" s="314" t="str">
        <f t="shared" si="63"/>
        <v>OK</v>
      </c>
      <c r="P105" s="314" t="str">
        <f t="shared" si="63"/>
        <v>OK</v>
      </c>
      <c r="Q105" s="314" t="str">
        <f t="shared" si="63"/>
        <v>OK</v>
      </c>
      <c r="R105" s="314" t="str">
        <f t="shared" si="63"/>
        <v>OK</v>
      </c>
      <c r="S105" s="314" t="str">
        <f t="shared" si="63"/>
        <v>OK</v>
      </c>
      <c r="T105" s="306"/>
      <c r="U105" s="306"/>
      <c r="Y105" s="241"/>
      <c r="Z105" s="242"/>
      <c r="AA105" s="242"/>
      <c r="AB105" s="242"/>
      <c r="AC105" s="243"/>
      <c r="AD105" s="281" t="str">
        <f t="shared" ref="AD105:AK105" si="64">IF(ABS(AD19-AD104)&lt;DecimalPlaces,"OK","ERROR")</f>
        <v>OK</v>
      </c>
      <c r="AE105" s="283" t="str">
        <f t="shared" si="64"/>
        <v>OK</v>
      </c>
      <c r="AF105" s="283" t="str">
        <f t="shared" si="64"/>
        <v>OK</v>
      </c>
      <c r="AG105" s="283" t="str">
        <f t="shared" si="64"/>
        <v>OK</v>
      </c>
      <c r="AH105" s="283" t="str">
        <f t="shared" si="64"/>
        <v>OK</v>
      </c>
      <c r="AI105" s="283" t="str">
        <f t="shared" si="64"/>
        <v>OK</v>
      </c>
      <c r="AJ105" s="283" t="str">
        <f t="shared" si="64"/>
        <v>OK</v>
      </c>
      <c r="AK105" s="283" t="str">
        <f t="shared" si="64"/>
        <v>OK</v>
      </c>
    </row>
    <row r="106" spans="1:39" ht="14" x14ac:dyDescent="0.3">
      <c r="A106" s="282"/>
      <c r="G106" s="210"/>
      <c r="H106" s="210"/>
      <c r="I106" s="210"/>
      <c r="J106" s="210"/>
      <c r="K106" s="210"/>
      <c r="L106" s="315"/>
      <c r="M106" s="315"/>
      <c r="N106" s="315"/>
      <c r="O106" s="315"/>
      <c r="P106" s="315"/>
      <c r="Q106" s="315"/>
      <c r="R106" s="315"/>
      <c r="S106" s="315"/>
      <c r="T106" s="306"/>
      <c r="U106" s="306"/>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87">
        <v>3.0000000000000001E-3</v>
      </c>
      <c r="M107" s="287">
        <v>5.0000000000000001E-3</v>
      </c>
      <c r="N107" s="287">
        <v>6.0000000000000001E-3</v>
      </c>
      <c r="O107" s="287">
        <v>7.0000000000000001E-3</v>
      </c>
      <c r="P107" s="287">
        <v>3.0000000000000001E-3</v>
      </c>
      <c r="Q107" s="287">
        <v>0</v>
      </c>
      <c r="R107" s="308">
        <v>0</v>
      </c>
      <c r="S107" s="308">
        <v>0</v>
      </c>
      <c r="T107" s="310"/>
      <c r="U107" s="293">
        <f t="shared" ref="U107:U108" si="65">SUM(L107:S107)</f>
        <v>2.4E-2</v>
      </c>
      <c r="Y107" s="226"/>
      <c r="Z107" s="227"/>
      <c r="AA107" s="227"/>
      <c r="AB107" s="227"/>
      <c r="AC107" s="228"/>
      <c r="AD107" s="220">
        <v>5</v>
      </c>
      <c r="AE107" s="220">
        <v>8</v>
      </c>
      <c r="AF107" s="220">
        <v>6</v>
      </c>
      <c r="AG107" s="220">
        <v>5</v>
      </c>
      <c r="AH107" s="220">
        <v>7</v>
      </c>
      <c r="AI107" s="287">
        <v>0</v>
      </c>
      <c r="AJ107" s="217">
        <v>0</v>
      </c>
      <c r="AK107" s="217">
        <v>0</v>
      </c>
      <c r="AL107" s="229">
        <f t="shared" ref="AL107" si="66">SUM(Y107:AC107)</f>
        <v>0</v>
      </c>
      <c r="AM107" s="229">
        <f t="shared" ref="AM107:AM108" si="67">SUM(AD107:AK107)</f>
        <v>31</v>
      </c>
    </row>
    <row r="108" spans="1:39" ht="14" x14ac:dyDescent="0.3">
      <c r="A108" s="222" t="s">
        <v>161</v>
      </c>
      <c r="G108" s="241"/>
      <c r="H108" s="242"/>
      <c r="I108" s="242"/>
      <c r="J108" s="242"/>
      <c r="K108" s="243"/>
      <c r="L108" s="252">
        <f t="shared" ref="L108:S108" si="68">SUM(L107,L104)</f>
        <v>1.7999999999999999E-2</v>
      </c>
      <c r="M108" s="251">
        <f t="shared" si="68"/>
        <v>2.4E-2</v>
      </c>
      <c r="N108" s="251">
        <f t="shared" si="68"/>
        <v>2.7999999999999997E-2</v>
      </c>
      <c r="O108" s="251">
        <f t="shared" si="68"/>
        <v>2.9000000000000001E-2</v>
      </c>
      <c r="P108" s="251">
        <f t="shared" si="68"/>
        <v>1.3999999999999999E-2</v>
      </c>
      <c r="Q108" s="251">
        <f t="shared" si="68"/>
        <v>0</v>
      </c>
      <c r="R108" s="251">
        <f t="shared" si="68"/>
        <v>0</v>
      </c>
      <c r="S108" s="251">
        <f t="shared" si="68"/>
        <v>0</v>
      </c>
      <c r="T108" s="312"/>
      <c r="U108" s="293">
        <f t="shared" si="65"/>
        <v>0.11299999999999999</v>
      </c>
      <c r="Y108" s="241"/>
      <c r="Z108" s="242"/>
      <c r="AA108" s="242"/>
      <c r="AB108" s="242"/>
      <c r="AC108" s="243"/>
      <c r="AD108" s="247">
        <f t="shared" ref="AD108:AK108" si="69">SUM(AD107,AD104)</f>
        <v>26</v>
      </c>
      <c r="AE108" s="225">
        <f t="shared" si="69"/>
        <v>40</v>
      </c>
      <c r="AF108" s="225">
        <f t="shared" si="69"/>
        <v>29</v>
      </c>
      <c r="AG108" s="225">
        <f t="shared" si="69"/>
        <v>21</v>
      </c>
      <c r="AH108" s="225">
        <f t="shared" si="69"/>
        <v>33</v>
      </c>
      <c r="AI108" s="251">
        <f t="shared" si="69"/>
        <v>0</v>
      </c>
      <c r="AJ108" s="251">
        <f t="shared" si="69"/>
        <v>0</v>
      </c>
      <c r="AK108" s="251">
        <f t="shared" si="69"/>
        <v>0</v>
      </c>
      <c r="AL108" s="229">
        <f t="shared" ref="AL108" si="70">SUM(Y108:AC108)</f>
        <v>0</v>
      </c>
      <c r="AM108" s="229">
        <f t="shared" si="67"/>
        <v>149</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1">IF(ABS(L108-L20)&lt;DecimalPlaces,"OK","ERROR")</f>
        <v>OK</v>
      </c>
      <c r="M110" s="283" t="str">
        <f t="shared" si="71"/>
        <v>OK</v>
      </c>
      <c r="N110" s="283" t="str">
        <f t="shared" si="71"/>
        <v>OK</v>
      </c>
      <c r="O110" s="283" t="str">
        <f t="shared" si="71"/>
        <v>OK</v>
      </c>
      <c r="P110" s="283" t="str">
        <f t="shared" si="71"/>
        <v>OK</v>
      </c>
      <c r="Q110" s="283" t="str">
        <f t="shared" si="71"/>
        <v>OK</v>
      </c>
      <c r="R110" s="283" t="str">
        <f t="shared" si="71"/>
        <v>OK</v>
      </c>
      <c r="S110" s="283" t="str">
        <f t="shared" si="71"/>
        <v>OK</v>
      </c>
      <c r="Y110" s="288"/>
      <c r="Z110" s="289"/>
      <c r="AA110" s="289"/>
      <c r="AB110" s="289"/>
      <c r="AC110" s="290"/>
      <c r="AD110" s="283" t="str">
        <f t="shared" ref="AD110:AK110" si="72">IF(ABS(AD108-AD20)&lt;DecimalPlaces,"OK","ERROR")</f>
        <v>OK</v>
      </c>
      <c r="AE110" s="283" t="str">
        <f t="shared" si="72"/>
        <v>OK</v>
      </c>
      <c r="AF110" s="283" t="str">
        <f t="shared" si="72"/>
        <v>OK</v>
      </c>
      <c r="AG110" s="283" t="str">
        <f t="shared" si="72"/>
        <v>OK</v>
      </c>
      <c r="AH110" s="283" t="str">
        <f t="shared" si="72"/>
        <v>OK</v>
      </c>
      <c r="AI110" s="283" t="str">
        <f t="shared" si="72"/>
        <v>OK</v>
      </c>
      <c r="AJ110" s="283" t="str">
        <f t="shared" si="72"/>
        <v>OK</v>
      </c>
      <c r="AK110" s="283" t="str">
        <f t="shared" si="7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9"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71DF-BDD0-44E3-B0C8-8E2341017EC4}">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5" width="8.453125" style="203" customWidth="1"/>
    <col min="16" max="16" width="9.453125" style="203" customWidth="1"/>
    <col min="17"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M9b - WMID</v>
      </c>
      <c r="AC1" s="193"/>
      <c r="BL1" s="194"/>
      <c r="BM1" s="194"/>
      <c r="BN1" s="194"/>
      <c r="BO1" s="194"/>
      <c r="BP1" s="194"/>
      <c r="BQ1" s="194"/>
      <c r="BR1" s="194"/>
      <c r="BS1" s="194"/>
      <c r="BT1" s="194"/>
      <c r="BU1" s="194"/>
      <c r="BV1" s="194"/>
      <c r="BW1" s="194"/>
      <c r="BX1" s="194"/>
      <c r="BY1" s="194"/>
      <c r="BZ1" s="194"/>
    </row>
    <row r="2" spans="1:78" s="192" customFormat="1" x14ac:dyDescent="0.3">
      <c r="A2" s="195" t="s">
        <v>30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c r="AJ9" s="217">
        <v>0</v>
      </c>
      <c r="AK9" s="217">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c r="AJ10" s="217">
        <v>0</v>
      </c>
      <c r="AK10" s="217">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7">
        <v>0</v>
      </c>
      <c r="S12" s="217">
        <v>0</v>
      </c>
      <c r="T12" s="228"/>
      <c r="U12" s="229">
        <f t="shared" si="1"/>
        <v>0</v>
      </c>
      <c r="Y12" s="230"/>
      <c r="Z12" s="231"/>
      <c r="AA12" s="231"/>
      <c r="AB12" s="231"/>
      <c r="AC12" s="232"/>
      <c r="AD12" s="220">
        <v>0</v>
      </c>
      <c r="AE12" s="220">
        <v>0</v>
      </c>
      <c r="AF12" s="220">
        <v>0</v>
      </c>
      <c r="AG12" s="220">
        <v>0</v>
      </c>
      <c r="AH12" s="220">
        <v>0</v>
      </c>
      <c r="AI12" s="220">
        <v>0</v>
      </c>
      <c r="AJ12" s="217">
        <v>0</v>
      </c>
      <c r="AK12" s="217">
        <v>0</v>
      </c>
      <c r="AL12" s="233"/>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7">
        <v>0</v>
      </c>
      <c r="S13" s="217">
        <v>0</v>
      </c>
      <c r="T13" s="236"/>
      <c r="U13" s="229">
        <f t="shared" si="1"/>
        <v>0</v>
      </c>
      <c r="Y13" s="237"/>
      <c r="Z13" s="238"/>
      <c r="AA13" s="238"/>
      <c r="AB13" s="238"/>
      <c r="AC13" s="239"/>
      <c r="AD13" s="220">
        <v>0</v>
      </c>
      <c r="AE13" s="220">
        <v>0</v>
      </c>
      <c r="AF13" s="220">
        <v>0</v>
      </c>
      <c r="AG13" s="220">
        <v>0</v>
      </c>
      <c r="AH13" s="220">
        <v>0</v>
      </c>
      <c r="AI13" s="220">
        <v>0</v>
      </c>
      <c r="AJ13" s="217">
        <v>0</v>
      </c>
      <c r="AK13" s="217">
        <v>0</v>
      </c>
      <c r="AL13" s="240"/>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7">
        <v>0</v>
      </c>
      <c r="AK15" s="217">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7">
        <v>0</v>
      </c>
      <c r="AK16" s="217">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7">
        <v>0</v>
      </c>
      <c r="S18" s="217">
        <v>0</v>
      </c>
      <c r="T18" s="218">
        <f t="shared" si="0"/>
        <v>0</v>
      </c>
      <c r="U18" s="218">
        <f t="shared" si="1"/>
        <v>0</v>
      </c>
      <c r="Y18" s="230"/>
      <c r="Z18" s="231"/>
      <c r="AA18" s="231"/>
      <c r="AB18" s="231"/>
      <c r="AC18" s="232"/>
      <c r="AD18" s="220">
        <v>0</v>
      </c>
      <c r="AE18" s="220">
        <v>0</v>
      </c>
      <c r="AF18" s="220">
        <v>0</v>
      </c>
      <c r="AG18" s="220">
        <v>0</v>
      </c>
      <c r="AH18" s="220">
        <v>0</v>
      </c>
      <c r="AI18" s="220">
        <v>0</v>
      </c>
      <c r="AJ18" s="217">
        <v>0</v>
      </c>
      <c r="AK18" s="217">
        <v>0</v>
      </c>
      <c r="AL18" s="233"/>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7">
        <v>0</v>
      </c>
      <c r="S19" s="217">
        <v>0</v>
      </c>
      <c r="T19" s="218">
        <f t="shared" si="0"/>
        <v>0</v>
      </c>
      <c r="U19" s="218">
        <f t="shared" si="1"/>
        <v>0</v>
      </c>
      <c r="Y19" s="237"/>
      <c r="Z19" s="238"/>
      <c r="AA19" s="238"/>
      <c r="AB19" s="238"/>
      <c r="AC19" s="239"/>
      <c r="AD19" s="220">
        <v>0</v>
      </c>
      <c r="AE19" s="220">
        <v>0</v>
      </c>
      <c r="AF19" s="220">
        <v>0</v>
      </c>
      <c r="AG19" s="220">
        <v>0</v>
      </c>
      <c r="AH19" s="220">
        <v>0</v>
      </c>
      <c r="AI19" s="220">
        <v>0</v>
      </c>
      <c r="AJ19" s="217">
        <v>0</v>
      </c>
      <c r="AK19" s="217">
        <v>0</v>
      </c>
      <c r="AL19" s="240"/>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7">
        <v>0</v>
      </c>
      <c r="S21" s="217">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7">
        <v>0</v>
      </c>
      <c r="S22" s="217">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7">
        <v>0</v>
      </c>
      <c r="S24" s="217">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7">
        <v>0</v>
      </c>
      <c r="AK24" s="217">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7">
        <v>0</v>
      </c>
      <c r="S25" s="217">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7">
        <v>0</v>
      </c>
      <c r="AK25" s="217">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7">
        <v>0</v>
      </c>
      <c r="S27" s="217">
        <v>0</v>
      </c>
      <c r="T27" s="95">
        <f t="shared" si="0"/>
        <v>0</v>
      </c>
      <c r="U27" s="218">
        <f t="shared" si="1"/>
        <v>0</v>
      </c>
      <c r="Y27" s="237"/>
      <c r="Z27" s="238"/>
      <c r="AA27" s="238"/>
      <c r="AB27" s="238"/>
      <c r="AC27" s="238"/>
      <c r="AD27" s="238"/>
      <c r="AE27" s="238"/>
      <c r="AF27" s="238"/>
      <c r="AG27" s="238"/>
      <c r="AH27" s="238"/>
      <c r="AI27" s="238"/>
      <c r="AJ27" s="238"/>
      <c r="AK27" s="238"/>
      <c r="AL27" s="238"/>
      <c r="AM27" s="239"/>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7">
        <v>0</v>
      </c>
      <c r="S28" s="217">
        <v>0</v>
      </c>
      <c r="T28" s="95">
        <f t="shared" si="0"/>
        <v>0</v>
      </c>
      <c r="U28" s="218">
        <f t="shared" si="1"/>
        <v>0</v>
      </c>
      <c r="Y28" s="237"/>
      <c r="Z28" s="238"/>
      <c r="AA28" s="238"/>
      <c r="AB28" s="238"/>
      <c r="AC28" s="238"/>
      <c r="AD28" s="238"/>
      <c r="AE28" s="238"/>
      <c r="AF28" s="238"/>
      <c r="AG28" s="238"/>
      <c r="AH28" s="238"/>
      <c r="AI28" s="238"/>
      <c r="AJ28" s="238"/>
      <c r="AK28" s="238"/>
      <c r="AL28" s="238"/>
      <c r="AM28" s="239"/>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7"/>
      <c r="Z29" s="238"/>
      <c r="AA29" s="238"/>
      <c r="AB29" s="238"/>
      <c r="AC29" s="238"/>
      <c r="AD29" s="238"/>
      <c r="AE29" s="238"/>
      <c r="AF29" s="238"/>
      <c r="AG29" s="238"/>
      <c r="AH29" s="238"/>
      <c r="AI29" s="238"/>
      <c r="AJ29" s="238"/>
      <c r="AK29" s="238"/>
      <c r="AL29" s="238"/>
      <c r="AM29" s="239"/>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7">
        <v>0</v>
      </c>
      <c r="S30" s="217">
        <v>0</v>
      </c>
      <c r="T30" s="218">
        <f t="shared" si="0"/>
        <v>0</v>
      </c>
      <c r="U30" s="218">
        <f t="shared" si="1"/>
        <v>0</v>
      </c>
      <c r="Y30" s="256"/>
      <c r="Z30" s="257"/>
      <c r="AA30" s="257"/>
      <c r="AB30" s="257"/>
      <c r="AC30" s="257"/>
      <c r="AD30" s="257"/>
      <c r="AE30" s="257"/>
      <c r="AF30" s="257"/>
      <c r="AG30" s="257"/>
      <c r="AH30" s="257"/>
      <c r="AI30" s="257"/>
      <c r="AJ30" s="257"/>
      <c r="AK30" s="257"/>
      <c r="AL30" s="257"/>
      <c r="AM30" s="25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7">
        <v>0</v>
      </c>
      <c r="S31" s="217">
        <v>0</v>
      </c>
      <c r="T31" s="218">
        <f t="shared" si="0"/>
        <v>0</v>
      </c>
      <c r="U31" s="218">
        <f t="shared" si="1"/>
        <v>0</v>
      </c>
      <c r="Y31" s="256"/>
      <c r="Z31" s="257"/>
      <c r="AA31" s="257"/>
      <c r="AB31" s="257"/>
      <c r="AC31" s="257"/>
      <c r="AD31" s="257"/>
      <c r="AE31" s="257"/>
      <c r="AF31" s="257"/>
      <c r="AG31" s="257"/>
      <c r="AH31" s="257"/>
      <c r="AI31" s="257"/>
      <c r="AJ31" s="257"/>
      <c r="AK31" s="257"/>
      <c r="AL31" s="257"/>
      <c r="AM31" s="25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59"/>
      <c r="Z32" s="260"/>
      <c r="AA32" s="260"/>
      <c r="AB32" s="260"/>
      <c r="AC32" s="260"/>
      <c r="AD32" s="260"/>
      <c r="AE32" s="260"/>
      <c r="AF32" s="260"/>
      <c r="AG32" s="260"/>
      <c r="AH32" s="260"/>
      <c r="AI32" s="260"/>
      <c r="AJ32" s="260"/>
      <c r="AK32" s="260"/>
      <c r="AL32" s="260"/>
      <c r="AM32" s="26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3"/>
      <c r="Z33" s="263"/>
      <c r="AA33" s="263"/>
      <c r="AB33" s="263"/>
      <c r="AC33" s="263"/>
      <c r="AD33" s="263"/>
      <c r="AE33" s="263"/>
      <c r="AF33" s="263"/>
      <c r="AG33" s="263"/>
      <c r="AH33" s="263"/>
      <c r="AI33" s="263"/>
      <c r="AJ33" s="263"/>
      <c r="AK33" s="263"/>
      <c r="AL33" s="263"/>
      <c r="AM33" s="263"/>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3"/>
      <c r="Z34" s="263"/>
      <c r="AA34" s="263"/>
      <c r="AB34" s="263"/>
      <c r="AC34" s="263"/>
      <c r="AD34" s="263"/>
      <c r="AE34" s="263"/>
      <c r="AF34" s="263"/>
      <c r="AG34" s="263"/>
      <c r="AH34" s="263"/>
      <c r="AI34" s="263"/>
      <c r="AJ34" s="263"/>
      <c r="AK34" s="263"/>
      <c r="AL34" s="263"/>
      <c r="AM34" s="263"/>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3"/>
      <c r="Z35" s="263"/>
      <c r="AA35" s="263"/>
      <c r="AB35" s="263"/>
      <c r="AC35" s="263"/>
      <c r="AD35" s="263"/>
      <c r="AE35" s="263"/>
      <c r="AF35" s="263"/>
      <c r="AG35" s="263"/>
      <c r="AH35" s="263"/>
      <c r="AI35" s="263"/>
      <c r="AJ35" s="263"/>
      <c r="AK35" s="263"/>
      <c r="AL35" s="263"/>
      <c r="AM35" s="263"/>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c r="Y36" s="265"/>
      <c r="Z36" s="265"/>
      <c r="AA36" s="265"/>
      <c r="AB36" s="265"/>
      <c r="AC36" s="265"/>
      <c r="AD36" s="265"/>
      <c r="AE36" s="265"/>
      <c r="AF36" s="265"/>
      <c r="AG36" s="265"/>
      <c r="AH36" s="265"/>
      <c r="AI36" s="265"/>
      <c r="AJ36" s="265"/>
      <c r="AK36" s="265"/>
      <c r="AL36" s="265"/>
      <c r="AM36" s="265"/>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7">
        <v>0</v>
      </c>
      <c r="S37" s="217">
        <v>0</v>
      </c>
      <c r="T37" s="95">
        <f>SUM(G37:K37)</f>
        <v>0</v>
      </c>
      <c r="U37" s="218">
        <f>SUM(L37:S37)</f>
        <v>0</v>
      </c>
      <c r="Y37" s="266"/>
      <c r="Z37" s="267"/>
      <c r="AA37" s="267"/>
      <c r="AB37" s="267"/>
      <c r="AC37" s="267"/>
      <c r="AD37" s="267"/>
      <c r="AE37" s="267"/>
      <c r="AF37" s="267"/>
      <c r="AG37" s="267"/>
      <c r="AH37" s="267"/>
      <c r="AI37" s="267"/>
      <c r="AJ37" s="267"/>
      <c r="AK37" s="267"/>
      <c r="AL37" s="267"/>
      <c r="AM37" s="268"/>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7">
        <v>0</v>
      </c>
      <c r="S38" s="217">
        <v>0</v>
      </c>
      <c r="T38" s="95">
        <f>SUM(G38:K38)</f>
        <v>0</v>
      </c>
      <c r="U38" s="218">
        <f>SUM(L38:S38)</f>
        <v>0</v>
      </c>
      <c r="Y38" s="256"/>
      <c r="Z38" s="257"/>
      <c r="AA38" s="257"/>
      <c r="AB38" s="257"/>
      <c r="AC38" s="257"/>
      <c r="AD38" s="257"/>
      <c r="AE38" s="257"/>
      <c r="AF38" s="257"/>
      <c r="AG38" s="257"/>
      <c r="AH38" s="257"/>
      <c r="AI38" s="257"/>
      <c r="AJ38" s="257"/>
      <c r="AK38" s="257"/>
      <c r="AL38" s="257"/>
      <c r="AM38" s="25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7">
        <v>0</v>
      </c>
      <c r="S39" s="217">
        <v>0</v>
      </c>
      <c r="T39" s="95">
        <f>SUM(G39:K39)</f>
        <v>0</v>
      </c>
      <c r="U39" s="218">
        <f>SUM(L39:S39)</f>
        <v>0</v>
      </c>
      <c r="Y39" s="256"/>
      <c r="Z39" s="257"/>
      <c r="AA39" s="257"/>
      <c r="AB39" s="257"/>
      <c r="AC39" s="257"/>
      <c r="AD39" s="257"/>
      <c r="AE39" s="257"/>
      <c r="AF39" s="257"/>
      <c r="AG39" s="257"/>
      <c r="AH39" s="257"/>
      <c r="AI39" s="257"/>
      <c r="AJ39" s="257"/>
      <c r="AK39" s="257"/>
      <c r="AL39" s="257"/>
      <c r="AM39" s="25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59"/>
      <c r="Z40" s="260"/>
      <c r="AA40" s="260"/>
      <c r="AB40" s="260"/>
      <c r="AC40" s="260"/>
      <c r="AD40" s="260"/>
      <c r="AE40" s="260"/>
      <c r="AF40" s="260"/>
      <c r="AG40" s="260"/>
      <c r="AH40" s="260"/>
      <c r="AI40" s="260"/>
      <c r="AJ40" s="260"/>
      <c r="AK40" s="260"/>
      <c r="AL40" s="260"/>
      <c r="AM40" s="26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70"/>
      <c r="Z41" s="270"/>
      <c r="AA41" s="270"/>
      <c r="AB41" s="270"/>
      <c r="AC41" s="270"/>
      <c r="AD41" s="270"/>
      <c r="AE41" s="270"/>
      <c r="AF41" s="270"/>
      <c r="AG41" s="270"/>
      <c r="AH41" s="270"/>
      <c r="AI41" s="270"/>
      <c r="AJ41" s="270"/>
      <c r="AK41" s="270"/>
      <c r="AL41" s="270"/>
      <c r="AM41" s="270"/>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c r="Y42" s="265"/>
      <c r="Z42" s="265"/>
      <c r="AA42" s="265"/>
      <c r="AB42" s="265"/>
      <c r="AC42" s="265"/>
      <c r="AD42" s="265"/>
      <c r="AE42" s="265"/>
      <c r="AF42" s="265"/>
      <c r="AG42" s="265"/>
      <c r="AH42" s="265"/>
      <c r="AI42" s="265"/>
      <c r="AJ42" s="265"/>
      <c r="AK42" s="265"/>
      <c r="AL42" s="265"/>
      <c r="AM42" s="265"/>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266"/>
      <c r="Z43" s="267"/>
      <c r="AA43" s="267"/>
      <c r="AB43" s="267"/>
      <c r="AC43" s="267"/>
      <c r="AD43" s="267"/>
      <c r="AE43" s="267"/>
      <c r="AF43" s="267"/>
      <c r="AG43" s="267"/>
      <c r="AH43" s="267"/>
      <c r="AI43" s="267"/>
      <c r="AJ43" s="267"/>
      <c r="AK43" s="267"/>
      <c r="AL43" s="267"/>
      <c r="AM43" s="268"/>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56"/>
      <c r="Z44" s="257"/>
      <c r="AA44" s="257"/>
      <c r="AB44" s="257"/>
      <c r="AC44" s="257"/>
      <c r="AD44" s="257"/>
      <c r="AE44" s="257"/>
      <c r="AF44" s="257"/>
      <c r="AG44" s="257"/>
      <c r="AH44" s="257"/>
      <c r="AI44" s="257"/>
      <c r="AJ44" s="257"/>
      <c r="AK44" s="257"/>
      <c r="AL44" s="257"/>
      <c r="AM44" s="25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7">
        <v>0</v>
      </c>
      <c r="S45" s="217">
        <v>0</v>
      </c>
      <c r="T45" s="95">
        <f>SUM(G45:K45)</f>
        <v>0</v>
      </c>
      <c r="U45" s="218">
        <f>SUM(L45:S45)</f>
        <v>0</v>
      </c>
      <c r="Y45" s="256"/>
      <c r="Z45" s="257"/>
      <c r="AA45" s="257"/>
      <c r="AB45" s="257"/>
      <c r="AC45" s="257"/>
      <c r="AD45" s="257"/>
      <c r="AE45" s="257"/>
      <c r="AF45" s="257"/>
      <c r="AG45" s="257"/>
      <c r="AH45" s="257"/>
      <c r="AI45" s="257"/>
      <c r="AJ45" s="257"/>
      <c r="AK45" s="257"/>
      <c r="AL45" s="257"/>
      <c r="AM45" s="25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59"/>
      <c r="Z46" s="260"/>
      <c r="AA46" s="260"/>
      <c r="AB46" s="260"/>
      <c r="AC46" s="260"/>
      <c r="AD46" s="260"/>
      <c r="AE46" s="260"/>
      <c r="AF46" s="260"/>
      <c r="AG46" s="260"/>
      <c r="AH46" s="260"/>
      <c r="AI46" s="260"/>
      <c r="AJ46" s="260"/>
      <c r="AK46" s="260"/>
      <c r="AL46" s="260"/>
      <c r="AM46" s="26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70"/>
      <c r="Z47" s="270"/>
      <c r="AA47" s="270"/>
      <c r="AB47" s="270"/>
      <c r="AC47" s="270"/>
      <c r="AD47" s="270"/>
      <c r="AE47" s="270"/>
      <c r="AF47" s="270"/>
      <c r="AG47" s="270"/>
      <c r="AH47" s="270"/>
      <c r="AI47" s="270"/>
      <c r="AJ47" s="270"/>
      <c r="AK47" s="270"/>
      <c r="AL47" s="270"/>
      <c r="AM47" s="270"/>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3"/>
      <c r="Z48" s="263"/>
      <c r="AA48" s="263"/>
      <c r="AB48" s="263"/>
      <c r="AC48" s="263"/>
      <c r="AD48" s="263"/>
      <c r="AE48" s="263"/>
      <c r="AF48" s="263"/>
      <c r="AG48" s="263"/>
      <c r="AH48" s="263"/>
      <c r="AI48" s="263"/>
      <c r="AJ48" s="263"/>
      <c r="AK48" s="263"/>
      <c r="AL48" s="263"/>
      <c r="AM48" s="263"/>
      <c r="AN48" s="262"/>
      <c r="AO48" s="262"/>
    </row>
    <row r="49" spans="1:39" ht="14" x14ac:dyDescent="0.3">
      <c r="B49" s="210"/>
      <c r="Y49" s="265"/>
      <c r="Z49" s="265"/>
      <c r="AA49" s="265"/>
      <c r="AB49" s="265"/>
      <c r="AC49" s="265"/>
      <c r="AD49" s="265"/>
      <c r="AE49" s="265"/>
      <c r="AF49" s="265"/>
      <c r="AG49" s="265"/>
      <c r="AH49" s="265"/>
      <c r="AI49" s="265"/>
      <c r="AJ49" s="265"/>
      <c r="AK49" s="265"/>
      <c r="AL49" s="265"/>
      <c r="AM49" s="265"/>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SUM(P9,P12,P15,P18,P21,P24,P27,P30)</f>
        <v>0</v>
      </c>
      <c r="Q50" s="251">
        <f t="shared" si="28"/>
        <v>0</v>
      </c>
      <c r="R50" s="251">
        <f t="shared" si="28"/>
        <v>0</v>
      </c>
      <c r="S50" s="251">
        <f t="shared" si="28"/>
        <v>0</v>
      </c>
      <c r="T50" s="95">
        <f t="shared" ref="T50:T52" si="29">SUM(G50:K50)</f>
        <v>0</v>
      </c>
      <c r="U50" s="218">
        <f t="shared" ref="U50:U52" si="30">SUM(L50:S50)</f>
        <v>0</v>
      </c>
      <c r="Y50" s="266"/>
      <c r="Z50" s="267"/>
      <c r="AA50" s="267"/>
      <c r="AB50" s="267"/>
      <c r="AC50" s="267"/>
      <c r="AD50" s="267"/>
      <c r="AE50" s="267"/>
      <c r="AF50" s="267"/>
      <c r="AG50" s="267"/>
      <c r="AH50" s="267"/>
      <c r="AI50" s="267"/>
      <c r="AJ50" s="267"/>
      <c r="AK50" s="267"/>
      <c r="AL50" s="267"/>
      <c r="AM50" s="268"/>
    </row>
    <row r="51" spans="1:39" ht="14" x14ac:dyDescent="0.3">
      <c r="A51" s="222" t="s">
        <v>178</v>
      </c>
      <c r="B51" s="255" t="s">
        <v>59</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7"/>
      <c r="Z51" s="238"/>
      <c r="AA51" s="238"/>
      <c r="AB51" s="238"/>
      <c r="AC51" s="238"/>
      <c r="AD51" s="238"/>
      <c r="AE51" s="238"/>
      <c r="AF51" s="238"/>
      <c r="AG51" s="238"/>
      <c r="AH51" s="238"/>
      <c r="AI51" s="238"/>
      <c r="AJ51" s="238"/>
      <c r="AK51" s="238"/>
      <c r="AL51" s="238"/>
      <c r="AM51" s="239"/>
    </row>
    <row r="52" spans="1:39" ht="14" x14ac:dyDescent="0.3">
      <c r="A52" s="254" t="s">
        <v>179</v>
      </c>
      <c r="B52" s="255" t="s">
        <v>59</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4"/>
      <c r="Z52" s="245"/>
      <c r="AA52" s="245"/>
      <c r="AB52" s="245"/>
      <c r="AC52" s="245"/>
      <c r="AD52" s="245"/>
      <c r="AE52" s="245"/>
      <c r="AF52" s="245"/>
      <c r="AG52" s="245"/>
      <c r="AH52" s="245"/>
      <c r="AI52" s="245"/>
      <c r="AJ52" s="245"/>
      <c r="AK52" s="245"/>
      <c r="AL52" s="245"/>
      <c r="AM52" s="246"/>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c r="Y53" s="265"/>
      <c r="Z53" s="265"/>
      <c r="AA53" s="265"/>
      <c r="AB53" s="265"/>
      <c r="AC53" s="265"/>
      <c r="AD53" s="265"/>
      <c r="AE53" s="265"/>
      <c r="AF53" s="265"/>
      <c r="AG53" s="265"/>
      <c r="AH53" s="265"/>
      <c r="AI53" s="265"/>
      <c r="AJ53" s="265"/>
      <c r="AK53" s="265"/>
      <c r="AL53" s="265"/>
      <c r="AM53" s="265"/>
    </row>
    <row r="54" spans="1:39" ht="14" x14ac:dyDescent="0.3">
      <c r="B54" s="210"/>
      <c r="Y54" s="265"/>
      <c r="Z54" s="265"/>
      <c r="AA54" s="265"/>
      <c r="AB54" s="265"/>
      <c r="AC54" s="265"/>
      <c r="AD54" s="265"/>
      <c r="AE54" s="265"/>
      <c r="AF54" s="265"/>
      <c r="AG54" s="265"/>
      <c r="AH54" s="265"/>
      <c r="AI54" s="265"/>
      <c r="AJ54" s="265"/>
      <c r="AK54" s="265"/>
      <c r="AL54" s="265"/>
      <c r="AM54" s="265"/>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SUM(P9,P12,P15,P18,P21,P24,P27,P30)+SUM(P37,P38,P43,P44)</f>
        <v>0</v>
      </c>
      <c r="Q55" s="251">
        <f t="shared" si="34"/>
        <v>0</v>
      </c>
      <c r="R55" s="251">
        <f t="shared" si="34"/>
        <v>0</v>
      </c>
      <c r="S55" s="251">
        <f t="shared" si="34"/>
        <v>0</v>
      </c>
      <c r="T55" s="95">
        <f t="shared" ref="T55:T57" si="35">SUM(G55:K55)</f>
        <v>0</v>
      </c>
      <c r="U55" s="218">
        <f t="shared" ref="U55:U57" si="36">SUM(L55:S55)</f>
        <v>0</v>
      </c>
      <c r="Y55" s="266"/>
      <c r="Z55" s="267"/>
      <c r="AA55" s="267"/>
      <c r="AB55" s="267"/>
      <c r="AC55" s="267"/>
      <c r="AD55" s="267"/>
      <c r="AE55" s="267"/>
      <c r="AF55" s="267"/>
      <c r="AG55" s="267"/>
      <c r="AH55" s="267"/>
      <c r="AI55" s="267"/>
      <c r="AJ55" s="267"/>
      <c r="AK55" s="267"/>
      <c r="AL55" s="267"/>
      <c r="AM55" s="268"/>
    </row>
    <row r="56" spans="1:39" ht="14" x14ac:dyDescent="0.3">
      <c r="A56" s="222" t="s">
        <v>181</v>
      </c>
      <c r="B56" s="255" t="s">
        <v>59</v>
      </c>
      <c r="G56" s="251">
        <f t="shared" ref="G56:O57" si="37">SUM(G10,G12,G16,G19,G22,G25,G28,G31)+SUM(G39,G45)</f>
        <v>0</v>
      </c>
      <c r="H56" s="251">
        <f t="shared" si="37"/>
        <v>0</v>
      </c>
      <c r="I56" s="251">
        <f t="shared" si="37"/>
        <v>0</v>
      </c>
      <c r="J56" s="251">
        <f t="shared" si="37"/>
        <v>0</v>
      </c>
      <c r="K56" s="251">
        <f t="shared" si="37"/>
        <v>0</v>
      </c>
      <c r="L56" s="251">
        <f t="shared" si="37"/>
        <v>0</v>
      </c>
      <c r="M56" s="251">
        <f t="shared" si="37"/>
        <v>0</v>
      </c>
      <c r="N56" s="251">
        <f t="shared" si="37"/>
        <v>0</v>
      </c>
      <c r="O56" s="251">
        <f t="shared" si="37"/>
        <v>0</v>
      </c>
      <c r="P56" s="251">
        <f>SUM(P10,P12,P16,P19,P22,P25,P28,P31)+SUM(P39,P45)</f>
        <v>0</v>
      </c>
      <c r="Q56" s="251">
        <f t="shared" ref="Q56:S57" si="38">SUM(Q10,Q12,Q16,Q19,Q22,Q25,Q28,Q31)+SUM(Q39,Q45)</f>
        <v>0</v>
      </c>
      <c r="R56" s="251">
        <f t="shared" si="38"/>
        <v>0</v>
      </c>
      <c r="S56" s="251">
        <f t="shared" si="38"/>
        <v>0</v>
      </c>
      <c r="T56" s="95">
        <f t="shared" si="35"/>
        <v>0</v>
      </c>
      <c r="U56" s="218">
        <f t="shared" si="36"/>
        <v>0</v>
      </c>
      <c r="Y56" s="237"/>
      <c r="Z56" s="238"/>
      <c r="AA56" s="238"/>
      <c r="AB56" s="238"/>
      <c r="AC56" s="238"/>
      <c r="AD56" s="238"/>
      <c r="AE56" s="238"/>
      <c r="AF56" s="238"/>
      <c r="AG56" s="238"/>
      <c r="AH56" s="238"/>
      <c r="AI56" s="238"/>
      <c r="AJ56" s="238"/>
      <c r="AK56" s="238"/>
      <c r="AL56" s="238"/>
      <c r="AM56" s="239"/>
    </row>
    <row r="57" spans="1:39" ht="14" x14ac:dyDescent="0.3">
      <c r="A57" s="254" t="s">
        <v>182</v>
      </c>
      <c r="B57" s="255" t="s">
        <v>59</v>
      </c>
      <c r="G57" s="251">
        <f t="shared" si="37"/>
        <v>0</v>
      </c>
      <c r="H57" s="251">
        <f t="shared" si="37"/>
        <v>0</v>
      </c>
      <c r="I57" s="251">
        <f t="shared" si="37"/>
        <v>0</v>
      </c>
      <c r="J57" s="251">
        <f t="shared" si="37"/>
        <v>0</v>
      </c>
      <c r="K57" s="251">
        <f t="shared" si="37"/>
        <v>0</v>
      </c>
      <c r="L57" s="251">
        <f t="shared" si="37"/>
        <v>0</v>
      </c>
      <c r="M57" s="251">
        <f t="shared" si="37"/>
        <v>0</v>
      </c>
      <c r="N57" s="251">
        <f t="shared" si="37"/>
        <v>0</v>
      </c>
      <c r="O57" s="251">
        <f t="shared" si="37"/>
        <v>0</v>
      </c>
      <c r="P57" s="251">
        <f>SUM(P11,P13,P17,P20,P23,P26,P29,P32)+SUM(P40,P46)</f>
        <v>0</v>
      </c>
      <c r="Q57" s="251">
        <f t="shared" si="38"/>
        <v>0</v>
      </c>
      <c r="R57" s="251">
        <f t="shared" si="38"/>
        <v>0</v>
      </c>
      <c r="S57" s="251">
        <f t="shared" si="38"/>
        <v>0</v>
      </c>
      <c r="T57" s="95">
        <f t="shared" si="35"/>
        <v>0</v>
      </c>
      <c r="U57" s="218">
        <f t="shared" si="36"/>
        <v>0</v>
      </c>
      <c r="Y57" s="244"/>
      <c r="Z57" s="245"/>
      <c r="AA57" s="245"/>
      <c r="AB57" s="245"/>
      <c r="AC57" s="245"/>
      <c r="AD57" s="245"/>
      <c r="AE57" s="245"/>
      <c r="AF57" s="245"/>
      <c r="AG57" s="245"/>
      <c r="AH57" s="245"/>
      <c r="AI57" s="245"/>
      <c r="AJ57" s="245"/>
      <c r="AK57" s="245"/>
      <c r="AL57" s="245"/>
      <c r="AM57" s="246"/>
    </row>
    <row r="58" spans="1:39" ht="14" x14ac:dyDescent="0.3">
      <c r="B58" s="210"/>
      <c r="G58" s="273" t="str">
        <f t="shared" ref="G58:S58" si="39">IF(ABS(G57-G48)&lt;DecimalPlaces,"OK","ERROR")</f>
        <v>OK</v>
      </c>
      <c r="H58" s="273" t="str">
        <f t="shared" si="39"/>
        <v>OK</v>
      </c>
      <c r="I58" s="273" t="str">
        <f t="shared" si="39"/>
        <v>OK</v>
      </c>
      <c r="J58" s="273" t="str">
        <f t="shared" si="39"/>
        <v>OK</v>
      </c>
      <c r="K58" s="273" t="str">
        <f t="shared" si="39"/>
        <v>OK</v>
      </c>
      <c r="L58" s="273" t="str">
        <f t="shared" si="39"/>
        <v>OK</v>
      </c>
      <c r="M58" s="273" t="str">
        <f t="shared" si="39"/>
        <v>OK</v>
      </c>
      <c r="N58" s="273" t="str">
        <f t="shared" si="39"/>
        <v>OK</v>
      </c>
      <c r="O58" s="273" t="str">
        <f t="shared" si="39"/>
        <v>OK</v>
      </c>
      <c r="P58" s="273" t="str">
        <f t="shared" si="39"/>
        <v>OK</v>
      </c>
      <c r="Q58" s="273" t="str">
        <f t="shared" si="39"/>
        <v>OK</v>
      </c>
      <c r="R58" s="273" t="str">
        <f t="shared" si="39"/>
        <v>OK</v>
      </c>
      <c r="S58" s="273" t="str">
        <f t="shared" si="39"/>
        <v>OK</v>
      </c>
      <c r="Y58" s="265"/>
      <c r="Z58" s="265"/>
      <c r="AA58" s="265"/>
      <c r="AB58" s="265"/>
      <c r="AC58" s="265"/>
      <c r="AD58" s="265"/>
      <c r="AE58" s="265"/>
      <c r="AF58" s="265"/>
      <c r="AG58" s="265"/>
      <c r="AH58" s="265"/>
      <c r="AI58" s="265"/>
      <c r="AJ58" s="265"/>
      <c r="AK58" s="265"/>
      <c r="AL58" s="265"/>
      <c r="AM58" s="265"/>
    </row>
    <row r="59" spans="1:39" x14ac:dyDescent="0.25">
      <c r="Y59" s="265"/>
      <c r="Z59" s="265"/>
      <c r="AA59" s="265"/>
      <c r="AB59" s="265"/>
      <c r="AC59" s="265"/>
      <c r="AD59" s="265"/>
      <c r="AE59" s="265"/>
      <c r="AF59" s="265"/>
      <c r="AG59" s="265"/>
      <c r="AH59" s="265"/>
      <c r="AI59" s="265"/>
      <c r="AJ59" s="265"/>
      <c r="AK59" s="265"/>
      <c r="AL59" s="265"/>
      <c r="AM59" s="265"/>
    </row>
    <row r="60" spans="1:39" ht="14" x14ac:dyDescent="0.3">
      <c r="A60" s="274" t="s">
        <v>183</v>
      </c>
      <c r="B60" s="213" t="s">
        <v>153</v>
      </c>
      <c r="G60" s="226"/>
      <c r="H60" s="227"/>
      <c r="I60" s="227"/>
      <c r="J60" s="227"/>
      <c r="K60" s="227"/>
      <c r="L60" s="227"/>
      <c r="M60" s="227"/>
      <c r="N60" s="227"/>
      <c r="O60" s="227"/>
      <c r="P60" s="227"/>
      <c r="Q60" s="227"/>
      <c r="R60" s="227"/>
      <c r="S60" s="227"/>
      <c r="T60" s="227"/>
      <c r="U60" s="228"/>
      <c r="Y60" s="230"/>
      <c r="Z60" s="231"/>
      <c r="AA60" s="231"/>
      <c r="AB60" s="231"/>
      <c r="AC60" s="232"/>
      <c r="AD60" s="220">
        <v>0</v>
      </c>
      <c r="AE60" s="220">
        <v>0</v>
      </c>
      <c r="AF60" s="220">
        <v>0</v>
      </c>
      <c r="AG60" s="220">
        <v>0</v>
      </c>
      <c r="AH60" s="220">
        <v>0</v>
      </c>
      <c r="AI60" s="220">
        <v>0</v>
      </c>
      <c r="AJ60" s="217">
        <v>0</v>
      </c>
      <c r="AK60" s="217">
        <v>0</v>
      </c>
      <c r="AL60" s="275"/>
      <c r="AM60" s="229">
        <f t="shared" ref="AM60:AM61" si="40">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4"/>
      <c r="Z61" s="245"/>
      <c r="AA61" s="245"/>
      <c r="AB61" s="245"/>
      <c r="AC61" s="246"/>
      <c r="AD61" s="220">
        <v>0</v>
      </c>
      <c r="AE61" s="220">
        <v>0</v>
      </c>
      <c r="AF61" s="220">
        <v>0</v>
      </c>
      <c r="AG61" s="220">
        <v>0</v>
      </c>
      <c r="AH61" s="220">
        <v>0</v>
      </c>
      <c r="AI61" s="220">
        <v>0</v>
      </c>
      <c r="AJ61" s="217">
        <v>0</v>
      </c>
      <c r="AK61" s="217">
        <v>0</v>
      </c>
      <c r="AL61" s="248"/>
      <c r="AM61" s="229">
        <f t="shared" si="40"/>
        <v>0</v>
      </c>
    </row>
    <row r="62" spans="1:39" ht="14" x14ac:dyDescent="0.3">
      <c r="A62" s="659"/>
      <c r="B62" s="659"/>
      <c r="U62" s="276"/>
      <c r="Y62" s="265"/>
      <c r="Z62" s="265"/>
      <c r="AA62" s="265"/>
      <c r="AB62" s="265"/>
      <c r="AC62" s="265"/>
      <c r="AD62" s="265"/>
      <c r="AE62" s="265"/>
      <c r="AF62" s="265"/>
      <c r="AG62" s="265"/>
      <c r="AH62" s="265"/>
      <c r="AI62" s="265"/>
      <c r="AJ62" s="265"/>
      <c r="AK62" s="265"/>
      <c r="AL62" s="265"/>
      <c r="AM62" s="265"/>
    </row>
    <row r="63" spans="1:39" ht="13.5" customHeight="1" x14ac:dyDescent="0.3">
      <c r="A63" s="164" t="s">
        <v>184</v>
      </c>
      <c r="B63" s="164"/>
      <c r="U63" s="276"/>
      <c r="Y63" s="265"/>
      <c r="Z63" s="265"/>
      <c r="AA63" s="265"/>
      <c r="AB63" s="265"/>
      <c r="AC63" s="265"/>
      <c r="AD63" s="265"/>
      <c r="AE63" s="265"/>
      <c r="AF63" s="265"/>
      <c r="AG63" s="265"/>
      <c r="AH63" s="265"/>
      <c r="AI63" s="265"/>
      <c r="AJ63" s="265"/>
      <c r="AK63" s="265"/>
      <c r="AL63" s="265"/>
      <c r="AM63" s="265"/>
    </row>
    <row r="64" spans="1:39" x14ac:dyDescent="0.25">
      <c r="Y64" s="265"/>
      <c r="Z64" s="265"/>
      <c r="AA64" s="265"/>
      <c r="AB64" s="265"/>
      <c r="AC64" s="265"/>
      <c r="AD64" s="265"/>
      <c r="AE64" s="265"/>
      <c r="AF64" s="265"/>
      <c r="AG64" s="265"/>
      <c r="AH64" s="265"/>
      <c r="AI64" s="265"/>
      <c r="AJ64" s="265"/>
      <c r="AK64" s="265"/>
      <c r="AL64" s="265"/>
      <c r="AM64" s="265"/>
    </row>
    <row r="65" spans="1:39" ht="14" x14ac:dyDescent="0.3">
      <c r="A65" s="660" t="s">
        <v>185</v>
      </c>
      <c r="B65" s="277" t="s">
        <v>186</v>
      </c>
      <c r="G65" s="226"/>
      <c r="H65" s="227"/>
      <c r="I65" s="227"/>
      <c r="J65" s="227"/>
      <c r="K65" s="228"/>
      <c r="L65" s="216">
        <v>0</v>
      </c>
      <c r="M65" s="216">
        <v>0</v>
      </c>
      <c r="N65" s="216">
        <v>0</v>
      </c>
      <c r="O65" s="216">
        <v>0</v>
      </c>
      <c r="P65" s="216">
        <v>0</v>
      </c>
      <c r="Q65" s="216">
        <v>0</v>
      </c>
      <c r="R65" s="217">
        <v>0</v>
      </c>
      <c r="S65" s="217">
        <v>0</v>
      </c>
      <c r="T65" s="278"/>
      <c r="U65" s="251">
        <f t="shared" ref="U65:U67" si="41">SUM(L65:S65)</f>
        <v>0</v>
      </c>
      <c r="Y65" s="230"/>
      <c r="Z65" s="231"/>
      <c r="AA65" s="231"/>
      <c r="AB65" s="231"/>
      <c r="AC65" s="232"/>
      <c r="AD65" s="220">
        <v>0</v>
      </c>
      <c r="AE65" s="220">
        <v>0</v>
      </c>
      <c r="AF65" s="220">
        <v>0</v>
      </c>
      <c r="AG65" s="220">
        <v>0</v>
      </c>
      <c r="AH65" s="220">
        <v>0</v>
      </c>
      <c r="AI65" s="220">
        <v>0</v>
      </c>
      <c r="AJ65" s="217">
        <v>0</v>
      </c>
      <c r="AK65" s="217">
        <v>0</v>
      </c>
      <c r="AL65" s="233"/>
      <c r="AM65" s="225">
        <f t="shared" ref="AM65:AM67" si="42">SUM(AD65:AK65)</f>
        <v>0</v>
      </c>
    </row>
    <row r="66" spans="1:39" ht="14" x14ac:dyDescent="0.3">
      <c r="A66" s="661"/>
      <c r="B66" s="277" t="s">
        <v>156</v>
      </c>
      <c r="G66" s="234"/>
      <c r="H66" s="235"/>
      <c r="I66" s="235"/>
      <c r="J66" s="235"/>
      <c r="K66" s="236"/>
      <c r="L66" s="216">
        <v>0</v>
      </c>
      <c r="M66" s="216">
        <v>0</v>
      </c>
      <c r="N66" s="216">
        <v>0</v>
      </c>
      <c r="O66" s="216">
        <v>0</v>
      </c>
      <c r="P66" s="216">
        <v>0</v>
      </c>
      <c r="Q66" s="216">
        <v>0</v>
      </c>
      <c r="R66" s="217">
        <v>0</v>
      </c>
      <c r="S66" s="217">
        <v>0</v>
      </c>
      <c r="T66" s="279"/>
      <c r="U66" s="251">
        <f t="shared" si="41"/>
        <v>0</v>
      </c>
      <c r="Y66" s="237"/>
      <c r="Z66" s="238"/>
      <c r="AA66" s="238"/>
      <c r="AB66" s="238"/>
      <c r="AC66" s="239"/>
      <c r="AD66" s="220">
        <v>0</v>
      </c>
      <c r="AE66" s="220">
        <v>0</v>
      </c>
      <c r="AF66" s="220">
        <v>0</v>
      </c>
      <c r="AG66" s="220">
        <v>0</v>
      </c>
      <c r="AH66" s="220">
        <v>0</v>
      </c>
      <c r="AI66" s="220">
        <v>0</v>
      </c>
      <c r="AJ66" s="217">
        <v>0</v>
      </c>
      <c r="AK66" s="217">
        <v>0</v>
      </c>
      <c r="AL66" s="240"/>
      <c r="AM66" s="225">
        <f t="shared" si="42"/>
        <v>0</v>
      </c>
    </row>
    <row r="67" spans="1:39" ht="14" x14ac:dyDescent="0.3">
      <c r="A67" s="662"/>
      <c r="B67" s="277" t="s">
        <v>187</v>
      </c>
      <c r="G67" s="234"/>
      <c r="H67" s="235"/>
      <c r="I67" s="235"/>
      <c r="J67" s="235"/>
      <c r="K67" s="236"/>
      <c r="L67" s="252">
        <f t="shared" ref="L67:S67" si="43">SUM(L65:L66)</f>
        <v>0</v>
      </c>
      <c r="M67" s="251">
        <f t="shared" si="43"/>
        <v>0</v>
      </c>
      <c r="N67" s="251">
        <f t="shared" si="43"/>
        <v>0</v>
      </c>
      <c r="O67" s="251">
        <f t="shared" si="43"/>
        <v>0</v>
      </c>
      <c r="P67" s="251">
        <f t="shared" si="43"/>
        <v>0</v>
      </c>
      <c r="Q67" s="251">
        <f t="shared" si="43"/>
        <v>0</v>
      </c>
      <c r="R67" s="251">
        <f t="shared" si="43"/>
        <v>0</v>
      </c>
      <c r="S67" s="251">
        <f t="shared" si="43"/>
        <v>0</v>
      </c>
      <c r="T67" s="280"/>
      <c r="U67" s="251">
        <f t="shared" si="41"/>
        <v>0</v>
      </c>
      <c r="V67" s="249"/>
      <c r="Y67" s="244"/>
      <c r="Z67" s="245"/>
      <c r="AA67" s="245"/>
      <c r="AB67" s="245"/>
      <c r="AC67" s="246"/>
      <c r="AD67" s="247">
        <f t="shared" ref="AD67:AK67" si="44">SUM(AD65:AD66)</f>
        <v>0</v>
      </c>
      <c r="AE67" s="225">
        <f t="shared" si="44"/>
        <v>0</v>
      </c>
      <c r="AF67" s="225">
        <f t="shared" si="44"/>
        <v>0</v>
      </c>
      <c r="AG67" s="225">
        <f t="shared" si="44"/>
        <v>0</v>
      </c>
      <c r="AH67" s="225">
        <f t="shared" si="44"/>
        <v>0</v>
      </c>
      <c r="AI67" s="225">
        <f t="shared" si="44"/>
        <v>0</v>
      </c>
      <c r="AJ67" s="225">
        <f t="shared" si="44"/>
        <v>0</v>
      </c>
      <c r="AK67" s="225">
        <f t="shared" si="44"/>
        <v>0</v>
      </c>
      <c r="AL67" s="248"/>
      <c r="AM67" s="225">
        <f t="shared" si="42"/>
        <v>0</v>
      </c>
    </row>
    <row r="68" spans="1:39" ht="14" x14ac:dyDescent="0.3">
      <c r="B68" s="210"/>
      <c r="G68" s="241"/>
      <c r="H68" s="242"/>
      <c r="I68" s="242"/>
      <c r="J68" s="242"/>
      <c r="K68" s="243"/>
      <c r="L68" s="281" t="str">
        <f t="shared" ref="L68:S68" si="45">IF(ABS(L67-L9)&lt;DecimalPlaces,"OK","ERROR")</f>
        <v>OK</v>
      </c>
      <c r="M68" s="281" t="str">
        <f t="shared" si="45"/>
        <v>OK</v>
      </c>
      <c r="N68" s="281" t="str">
        <f t="shared" si="45"/>
        <v>OK</v>
      </c>
      <c r="O68" s="281" t="str">
        <f t="shared" si="45"/>
        <v>OK</v>
      </c>
      <c r="P68" s="281" t="str">
        <f t="shared" si="45"/>
        <v>OK</v>
      </c>
      <c r="Q68" s="281" t="str">
        <f t="shared" si="45"/>
        <v>OK</v>
      </c>
      <c r="R68" s="281" t="str">
        <f t="shared" si="45"/>
        <v>OK</v>
      </c>
      <c r="S68" s="281" t="str">
        <f t="shared" si="45"/>
        <v>OK</v>
      </c>
      <c r="T68" s="276"/>
      <c r="U68" s="276"/>
      <c r="Y68" s="265"/>
      <c r="Z68" s="265"/>
      <c r="AA68" s="265"/>
      <c r="AB68" s="265"/>
      <c r="AC68" s="265"/>
      <c r="AD68" s="265"/>
      <c r="AE68" s="265"/>
      <c r="AF68" s="265"/>
      <c r="AG68" s="265"/>
      <c r="AH68" s="265"/>
      <c r="AI68" s="265"/>
      <c r="AJ68" s="265"/>
      <c r="AK68" s="265"/>
      <c r="AL68" s="265"/>
      <c r="AM68" s="265"/>
    </row>
    <row r="69" spans="1:39" ht="14" x14ac:dyDescent="0.3">
      <c r="A69" s="659" t="s">
        <v>188</v>
      </c>
      <c r="B69" s="659"/>
      <c r="Y69" s="265"/>
      <c r="Z69" s="265"/>
      <c r="AA69" s="265"/>
      <c r="AB69" s="265"/>
      <c r="AC69" s="265"/>
      <c r="AD69" s="265"/>
      <c r="AE69" s="265"/>
      <c r="AF69" s="265"/>
      <c r="AG69" s="265"/>
      <c r="AH69" s="265"/>
      <c r="AI69" s="265"/>
      <c r="AJ69" s="265"/>
      <c r="AK69" s="265"/>
      <c r="AL69" s="265"/>
      <c r="AM69" s="265"/>
    </row>
    <row r="70" spans="1:39" ht="14" x14ac:dyDescent="0.3">
      <c r="A70" s="163"/>
      <c r="B70" s="163"/>
      <c r="Y70" s="265"/>
      <c r="Z70" s="265"/>
      <c r="AA70" s="265"/>
      <c r="AB70" s="265"/>
      <c r="AC70" s="265"/>
      <c r="AD70" s="265"/>
      <c r="AE70" s="265"/>
      <c r="AF70" s="265"/>
      <c r="AG70" s="265"/>
      <c r="AH70" s="265"/>
      <c r="AI70" s="265"/>
      <c r="AJ70" s="265"/>
      <c r="AK70" s="265"/>
      <c r="AL70" s="265"/>
      <c r="AM70" s="265"/>
    </row>
    <row r="71" spans="1:39" ht="14" x14ac:dyDescent="0.3">
      <c r="A71" s="174"/>
      <c r="B71" s="174"/>
      <c r="Y71" s="265"/>
      <c r="Z71" s="265"/>
      <c r="AA71" s="265"/>
      <c r="AB71" s="265"/>
      <c r="AC71" s="265"/>
      <c r="AD71" s="265"/>
      <c r="AE71" s="265"/>
      <c r="AF71" s="265"/>
      <c r="AG71" s="265"/>
      <c r="AH71" s="265"/>
      <c r="AI71" s="265"/>
      <c r="AJ71" s="265"/>
      <c r="AK71" s="265"/>
      <c r="AL71" s="265"/>
      <c r="AM71" s="265"/>
    </row>
    <row r="72" spans="1:39" ht="14" x14ac:dyDescent="0.3">
      <c r="A72" s="660" t="s">
        <v>189</v>
      </c>
      <c r="B72" s="277" t="s">
        <v>186</v>
      </c>
      <c r="G72" s="226"/>
      <c r="H72" s="227"/>
      <c r="I72" s="227"/>
      <c r="J72" s="227"/>
      <c r="K72" s="228"/>
      <c r="L72" s="216">
        <v>0</v>
      </c>
      <c r="M72" s="216">
        <v>0</v>
      </c>
      <c r="N72" s="216">
        <v>0</v>
      </c>
      <c r="O72" s="216">
        <v>0</v>
      </c>
      <c r="P72" s="216">
        <v>0</v>
      </c>
      <c r="Q72" s="216">
        <v>0</v>
      </c>
      <c r="R72" s="217">
        <v>0</v>
      </c>
      <c r="S72" s="217">
        <v>0</v>
      </c>
      <c r="T72" s="278"/>
      <c r="U72" s="229">
        <f t="shared" ref="U72:U77" si="46">SUM(L72:S72)</f>
        <v>0</v>
      </c>
      <c r="Y72" s="230"/>
      <c r="Z72" s="231"/>
      <c r="AA72" s="231"/>
      <c r="AB72" s="231"/>
      <c r="AC72" s="232"/>
      <c r="AD72" s="220">
        <v>0</v>
      </c>
      <c r="AE72" s="220">
        <v>0</v>
      </c>
      <c r="AF72" s="220">
        <v>0</v>
      </c>
      <c r="AG72" s="220">
        <v>0</v>
      </c>
      <c r="AH72" s="220">
        <v>0</v>
      </c>
      <c r="AI72" s="220">
        <v>0</v>
      </c>
      <c r="AJ72" s="217">
        <v>0</v>
      </c>
      <c r="AK72" s="217">
        <v>0</v>
      </c>
      <c r="AL72" s="233"/>
      <c r="AM72" s="229">
        <f t="shared" ref="AM72:AM77" si="47">SUM(AD72:AK72)</f>
        <v>0</v>
      </c>
    </row>
    <row r="73" spans="1:39" ht="14" x14ac:dyDescent="0.3">
      <c r="A73" s="661"/>
      <c r="B73" s="277" t="s">
        <v>156</v>
      </c>
      <c r="G73" s="234"/>
      <c r="H73" s="235"/>
      <c r="I73" s="235"/>
      <c r="J73" s="235"/>
      <c r="K73" s="236"/>
      <c r="L73" s="216">
        <v>0</v>
      </c>
      <c r="M73" s="216">
        <v>0</v>
      </c>
      <c r="N73" s="216">
        <v>0</v>
      </c>
      <c r="O73" s="216">
        <v>0</v>
      </c>
      <c r="P73" s="216">
        <v>0</v>
      </c>
      <c r="Q73" s="216">
        <v>0</v>
      </c>
      <c r="R73" s="217">
        <v>0</v>
      </c>
      <c r="S73" s="217">
        <v>0</v>
      </c>
      <c r="T73" s="279"/>
      <c r="U73" s="229">
        <f t="shared" si="46"/>
        <v>0</v>
      </c>
      <c r="Y73" s="237"/>
      <c r="Z73" s="238"/>
      <c r="AA73" s="238"/>
      <c r="AB73" s="238"/>
      <c r="AC73" s="239"/>
      <c r="AD73" s="220">
        <v>0</v>
      </c>
      <c r="AE73" s="220">
        <v>0</v>
      </c>
      <c r="AF73" s="220">
        <v>0</v>
      </c>
      <c r="AG73" s="220">
        <v>0</v>
      </c>
      <c r="AH73" s="220">
        <v>0</v>
      </c>
      <c r="AI73" s="220">
        <v>0</v>
      </c>
      <c r="AJ73" s="217">
        <v>0</v>
      </c>
      <c r="AK73" s="217">
        <v>0</v>
      </c>
      <c r="AL73" s="240"/>
      <c r="AM73" s="229">
        <f t="shared" si="47"/>
        <v>0</v>
      </c>
    </row>
    <row r="74" spans="1:39" ht="14" x14ac:dyDescent="0.3">
      <c r="A74" s="662"/>
      <c r="B74" s="277" t="s">
        <v>190</v>
      </c>
      <c r="G74" s="234"/>
      <c r="H74" s="235"/>
      <c r="I74" s="235"/>
      <c r="J74" s="235"/>
      <c r="K74" s="236"/>
      <c r="L74" s="252">
        <f t="shared" ref="L74:S74" si="48">SUM(L72:L73)</f>
        <v>0</v>
      </c>
      <c r="M74" s="251">
        <f t="shared" si="48"/>
        <v>0</v>
      </c>
      <c r="N74" s="251">
        <f t="shared" si="48"/>
        <v>0</v>
      </c>
      <c r="O74" s="251">
        <f t="shared" si="48"/>
        <v>0</v>
      </c>
      <c r="P74" s="251">
        <f t="shared" si="48"/>
        <v>0</v>
      </c>
      <c r="Q74" s="251">
        <f t="shared" si="48"/>
        <v>0</v>
      </c>
      <c r="R74" s="251">
        <f t="shared" si="48"/>
        <v>0</v>
      </c>
      <c r="S74" s="251">
        <f t="shared" si="48"/>
        <v>0</v>
      </c>
      <c r="T74" s="279"/>
      <c r="U74" s="229">
        <f t="shared" si="46"/>
        <v>0</v>
      </c>
      <c r="V74" s="249"/>
      <c r="Y74" s="237"/>
      <c r="Z74" s="238"/>
      <c r="AA74" s="238"/>
      <c r="AB74" s="238"/>
      <c r="AC74" s="239"/>
      <c r="AD74" s="247">
        <f t="shared" ref="AD74:AK74" si="49">SUM(AD72:AD73)</f>
        <v>0</v>
      </c>
      <c r="AE74" s="225">
        <f t="shared" si="49"/>
        <v>0</v>
      </c>
      <c r="AF74" s="225">
        <f t="shared" si="49"/>
        <v>0</v>
      </c>
      <c r="AG74" s="225">
        <f t="shared" si="49"/>
        <v>0</v>
      </c>
      <c r="AH74" s="225">
        <f t="shared" si="49"/>
        <v>0</v>
      </c>
      <c r="AI74" s="225">
        <f t="shared" si="49"/>
        <v>0</v>
      </c>
      <c r="AJ74" s="225">
        <f t="shared" si="49"/>
        <v>0</v>
      </c>
      <c r="AK74" s="225">
        <f t="shared" si="49"/>
        <v>0</v>
      </c>
      <c r="AL74" s="240"/>
      <c r="AM74" s="229">
        <f t="shared" si="47"/>
        <v>0</v>
      </c>
    </row>
    <row r="75" spans="1:39" ht="14" x14ac:dyDescent="0.3">
      <c r="A75" s="663" t="s">
        <v>191</v>
      </c>
      <c r="B75" s="277" t="s">
        <v>186</v>
      </c>
      <c r="G75" s="234"/>
      <c r="H75" s="235"/>
      <c r="I75" s="235"/>
      <c r="J75" s="235"/>
      <c r="K75" s="236"/>
      <c r="L75" s="216">
        <v>0</v>
      </c>
      <c r="M75" s="216">
        <v>0</v>
      </c>
      <c r="N75" s="216">
        <v>0</v>
      </c>
      <c r="O75" s="216">
        <v>0</v>
      </c>
      <c r="P75" s="216">
        <v>0</v>
      </c>
      <c r="Q75" s="216">
        <v>0</v>
      </c>
      <c r="R75" s="217">
        <v>0</v>
      </c>
      <c r="S75" s="217">
        <v>0</v>
      </c>
      <c r="T75" s="279"/>
      <c r="U75" s="229">
        <f t="shared" si="46"/>
        <v>0</v>
      </c>
      <c r="Y75" s="237"/>
      <c r="Z75" s="238"/>
      <c r="AA75" s="238"/>
      <c r="AB75" s="238"/>
      <c r="AC75" s="239"/>
      <c r="AD75" s="220">
        <v>0</v>
      </c>
      <c r="AE75" s="220">
        <v>0</v>
      </c>
      <c r="AF75" s="220">
        <v>0</v>
      </c>
      <c r="AG75" s="220">
        <v>0</v>
      </c>
      <c r="AH75" s="220">
        <v>0</v>
      </c>
      <c r="AI75" s="220">
        <v>0</v>
      </c>
      <c r="AJ75" s="217">
        <v>0</v>
      </c>
      <c r="AK75" s="217">
        <v>0</v>
      </c>
      <c r="AL75" s="240"/>
      <c r="AM75" s="229">
        <f t="shared" si="47"/>
        <v>0</v>
      </c>
    </row>
    <row r="76" spans="1:39" ht="14" x14ac:dyDescent="0.3">
      <c r="A76" s="663"/>
      <c r="B76" s="277" t="s">
        <v>156</v>
      </c>
      <c r="G76" s="234"/>
      <c r="H76" s="235"/>
      <c r="I76" s="235"/>
      <c r="J76" s="235"/>
      <c r="K76" s="236"/>
      <c r="L76" s="216">
        <v>0</v>
      </c>
      <c r="M76" s="216">
        <v>0</v>
      </c>
      <c r="N76" s="216">
        <v>0</v>
      </c>
      <c r="O76" s="216">
        <v>0</v>
      </c>
      <c r="P76" s="216">
        <v>0</v>
      </c>
      <c r="Q76" s="216">
        <v>0</v>
      </c>
      <c r="R76" s="217">
        <v>0</v>
      </c>
      <c r="S76" s="217">
        <v>0</v>
      </c>
      <c r="T76" s="279"/>
      <c r="U76" s="229">
        <f t="shared" si="46"/>
        <v>0</v>
      </c>
      <c r="Y76" s="237"/>
      <c r="Z76" s="238"/>
      <c r="AA76" s="238"/>
      <c r="AB76" s="238"/>
      <c r="AC76" s="239"/>
      <c r="AD76" s="220">
        <v>0</v>
      </c>
      <c r="AE76" s="220">
        <v>0</v>
      </c>
      <c r="AF76" s="220">
        <v>0</v>
      </c>
      <c r="AG76" s="220">
        <v>0</v>
      </c>
      <c r="AH76" s="220">
        <v>0</v>
      </c>
      <c r="AI76" s="220">
        <v>0</v>
      </c>
      <c r="AJ76" s="217">
        <v>0</v>
      </c>
      <c r="AK76" s="217">
        <v>0</v>
      </c>
      <c r="AL76" s="240"/>
      <c r="AM76" s="229">
        <f t="shared" si="47"/>
        <v>0</v>
      </c>
    </row>
    <row r="77" spans="1:39" ht="14" x14ac:dyDescent="0.3">
      <c r="A77" s="664"/>
      <c r="B77" s="277" t="s">
        <v>192</v>
      </c>
      <c r="G77" s="234"/>
      <c r="H77" s="235"/>
      <c r="I77" s="235"/>
      <c r="J77" s="235"/>
      <c r="K77" s="236"/>
      <c r="L77" s="252">
        <f t="shared" ref="L77:S77" si="50">SUM(L75:L76)</f>
        <v>0</v>
      </c>
      <c r="M77" s="251">
        <f t="shared" si="50"/>
        <v>0</v>
      </c>
      <c r="N77" s="251">
        <f t="shared" si="50"/>
        <v>0</v>
      </c>
      <c r="O77" s="251">
        <f t="shared" si="50"/>
        <v>0</v>
      </c>
      <c r="P77" s="251">
        <f t="shared" si="50"/>
        <v>0</v>
      </c>
      <c r="Q77" s="251">
        <f t="shared" si="50"/>
        <v>0</v>
      </c>
      <c r="R77" s="251">
        <f t="shared" si="50"/>
        <v>0</v>
      </c>
      <c r="S77" s="251">
        <f t="shared" si="50"/>
        <v>0</v>
      </c>
      <c r="T77" s="279"/>
      <c r="U77" s="251">
        <f t="shared" si="46"/>
        <v>0</v>
      </c>
      <c r="V77" s="249"/>
      <c r="Y77" s="237"/>
      <c r="Z77" s="238"/>
      <c r="AA77" s="238"/>
      <c r="AB77" s="238"/>
      <c r="AC77" s="239"/>
      <c r="AD77" s="247">
        <f t="shared" ref="AD77:AK77" si="51">SUM(AD75:AD76)</f>
        <v>0</v>
      </c>
      <c r="AE77" s="225">
        <f t="shared" si="51"/>
        <v>0</v>
      </c>
      <c r="AF77" s="225">
        <f t="shared" si="51"/>
        <v>0</v>
      </c>
      <c r="AG77" s="225">
        <f t="shared" si="51"/>
        <v>0</v>
      </c>
      <c r="AH77" s="225">
        <f t="shared" si="51"/>
        <v>0</v>
      </c>
      <c r="AI77" s="225">
        <f t="shared" si="51"/>
        <v>0</v>
      </c>
      <c r="AJ77" s="225">
        <f t="shared" si="51"/>
        <v>0</v>
      </c>
      <c r="AK77" s="225">
        <f t="shared" si="51"/>
        <v>0</v>
      </c>
      <c r="AL77" s="240"/>
      <c r="AM77" s="229">
        <f t="shared" si="47"/>
        <v>0</v>
      </c>
    </row>
    <row r="78" spans="1:39" ht="14" x14ac:dyDescent="0.3">
      <c r="B78" s="274" t="s">
        <v>193</v>
      </c>
      <c r="G78" s="234"/>
      <c r="H78" s="235"/>
      <c r="I78" s="235"/>
      <c r="J78" s="235"/>
      <c r="K78" s="236"/>
      <c r="L78" s="252">
        <f t="shared" ref="L78:S78" si="52">SUM(L74,L77)</f>
        <v>0</v>
      </c>
      <c r="M78" s="251">
        <f t="shared" si="52"/>
        <v>0</v>
      </c>
      <c r="N78" s="251">
        <f t="shared" si="52"/>
        <v>0</v>
      </c>
      <c r="O78" s="251">
        <f t="shared" si="52"/>
        <v>0</v>
      </c>
      <c r="P78" s="251">
        <f t="shared" si="52"/>
        <v>0</v>
      </c>
      <c r="Q78" s="251">
        <f t="shared" si="52"/>
        <v>0</v>
      </c>
      <c r="R78" s="251">
        <f t="shared" si="52"/>
        <v>0</v>
      </c>
      <c r="S78" s="251">
        <f t="shared" si="52"/>
        <v>0</v>
      </c>
      <c r="T78" s="280"/>
      <c r="U78" s="229">
        <f>SUM(L78:S78)</f>
        <v>0</v>
      </c>
      <c r="V78" s="249"/>
      <c r="Y78" s="244"/>
      <c r="Z78" s="245"/>
      <c r="AA78" s="245"/>
      <c r="AB78" s="245"/>
      <c r="AC78" s="246"/>
      <c r="AD78" s="247">
        <f t="shared" ref="AD78:AK78" si="53">SUM(AD74,AD77)</f>
        <v>0</v>
      </c>
      <c r="AE78" s="225">
        <f t="shared" si="53"/>
        <v>0</v>
      </c>
      <c r="AF78" s="225">
        <f t="shared" si="53"/>
        <v>0</v>
      </c>
      <c r="AG78" s="225">
        <f t="shared" si="53"/>
        <v>0</v>
      </c>
      <c r="AH78" s="225">
        <f t="shared" si="53"/>
        <v>0</v>
      </c>
      <c r="AI78" s="225">
        <f t="shared" si="53"/>
        <v>0</v>
      </c>
      <c r="AJ78" s="225">
        <f t="shared" si="53"/>
        <v>0</v>
      </c>
      <c r="AK78" s="225">
        <f t="shared" si="53"/>
        <v>0</v>
      </c>
      <c r="AL78" s="248"/>
      <c r="AM78" s="229">
        <f>SUM(AD78:AK78)</f>
        <v>0</v>
      </c>
    </row>
    <row r="79" spans="1:39" ht="14" x14ac:dyDescent="0.3">
      <c r="A79" s="282"/>
      <c r="G79" s="241"/>
      <c r="H79" s="242"/>
      <c r="I79" s="242"/>
      <c r="J79" s="242"/>
      <c r="K79" s="243"/>
      <c r="L79" s="281" t="str">
        <f t="shared" ref="L79:S79" si="54">IF(ABS(L78-L10)&lt;DecimalPlaces,"OK","ERROR")</f>
        <v>OK</v>
      </c>
      <c r="M79" s="283" t="str">
        <f t="shared" si="54"/>
        <v>OK</v>
      </c>
      <c r="N79" s="283" t="str">
        <f t="shared" si="54"/>
        <v>OK</v>
      </c>
      <c r="O79" s="283" t="str">
        <f t="shared" si="54"/>
        <v>OK</v>
      </c>
      <c r="P79" s="283" t="str">
        <f t="shared" si="54"/>
        <v>OK</v>
      </c>
      <c r="Q79" s="283" t="str">
        <f t="shared" si="54"/>
        <v>OK</v>
      </c>
      <c r="R79" s="283" t="str">
        <f t="shared" si="54"/>
        <v>OK</v>
      </c>
      <c r="S79" s="283" t="str">
        <f t="shared" si="54"/>
        <v>OK</v>
      </c>
      <c r="T79" s="276"/>
      <c r="U79" s="276"/>
      <c r="Y79" s="265"/>
      <c r="Z79" s="265"/>
      <c r="AA79" s="265"/>
      <c r="AB79" s="265"/>
      <c r="AC79" s="265"/>
      <c r="AD79" s="265"/>
      <c r="AE79" s="265"/>
      <c r="AF79" s="265"/>
      <c r="AG79" s="265"/>
      <c r="AH79" s="265"/>
      <c r="AI79" s="265"/>
      <c r="AJ79" s="265"/>
      <c r="AK79" s="265"/>
      <c r="AL79" s="265"/>
      <c r="AM79" s="265"/>
    </row>
    <row r="80" spans="1:39" ht="14" x14ac:dyDescent="0.3">
      <c r="A80" s="177" t="s">
        <v>194</v>
      </c>
      <c r="B80" s="177"/>
      <c r="L80" s="593">
        <f>IF(SUM(L72:L78)=0,0,L78-(L10+L13))</f>
        <v>0</v>
      </c>
      <c r="M80" s="593">
        <f t="shared" ref="M80:S80" si="55">IF(SUM(M72:M78)=0,0,M78-(M10+M13))</f>
        <v>0</v>
      </c>
      <c r="N80" s="593">
        <f t="shared" si="55"/>
        <v>0</v>
      </c>
      <c r="O80" s="593">
        <f t="shared" si="55"/>
        <v>0</v>
      </c>
      <c r="P80" s="593">
        <f t="shared" si="55"/>
        <v>0</v>
      </c>
      <c r="Q80" s="593">
        <f t="shared" si="55"/>
        <v>0</v>
      </c>
      <c r="R80" s="593">
        <f t="shared" si="55"/>
        <v>0</v>
      </c>
      <c r="S80" s="593">
        <f t="shared" si="55"/>
        <v>0</v>
      </c>
      <c r="Y80" s="265"/>
      <c r="Z80" s="265"/>
      <c r="AA80" s="265"/>
      <c r="AB80" s="265"/>
      <c r="AC80" s="265"/>
      <c r="AD80" s="593">
        <f>IF(SUM(AD72:AD78)=0,0,AD78-(AD10+AD13))</f>
        <v>0</v>
      </c>
      <c r="AE80" s="593">
        <f t="shared" ref="AE80:AK80" si="56">IF(SUM(AE72:AE78)=0,0,AE78-(AE10+AE13))</f>
        <v>0</v>
      </c>
      <c r="AF80" s="593">
        <f t="shared" si="56"/>
        <v>0</v>
      </c>
      <c r="AG80" s="593">
        <f t="shared" si="56"/>
        <v>0</v>
      </c>
      <c r="AH80" s="593">
        <f t="shared" si="56"/>
        <v>0</v>
      </c>
      <c r="AI80" s="593">
        <f t="shared" si="56"/>
        <v>0</v>
      </c>
      <c r="AJ80" s="593">
        <f t="shared" si="56"/>
        <v>0</v>
      </c>
      <c r="AK80" s="593">
        <f t="shared" si="56"/>
        <v>0</v>
      </c>
      <c r="AL80" s="265"/>
      <c r="AM80" s="265"/>
    </row>
    <row r="81" spans="1:39" ht="14" x14ac:dyDescent="0.3">
      <c r="A81" s="177" t="s">
        <v>195</v>
      </c>
      <c r="B81" s="177"/>
      <c r="L81" s="593">
        <f>IF(SUM(L72:L78)=0,0,(L72+L75)-L10)</f>
        <v>0</v>
      </c>
      <c r="M81" s="593">
        <f t="shared" ref="M81:S81" si="57">IF(SUM(M72:M78)=0,0,(M72+M75)-M10)</f>
        <v>0</v>
      </c>
      <c r="N81" s="593">
        <f t="shared" si="57"/>
        <v>0</v>
      </c>
      <c r="O81" s="593">
        <f t="shared" si="57"/>
        <v>0</v>
      </c>
      <c r="P81" s="593">
        <f t="shared" si="57"/>
        <v>0</v>
      </c>
      <c r="Q81" s="593">
        <f t="shared" si="57"/>
        <v>0</v>
      </c>
      <c r="R81" s="593">
        <f t="shared" si="57"/>
        <v>0</v>
      </c>
      <c r="S81" s="593">
        <f t="shared" si="57"/>
        <v>0</v>
      </c>
      <c r="Y81" s="265"/>
      <c r="Z81" s="265"/>
      <c r="AA81" s="265"/>
      <c r="AB81" s="265"/>
      <c r="AC81" s="265"/>
      <c r="AD81" s="593">
        <f>IF(SUM(AD72:AD78)=0,0,(AD72+AD75)-AD10)</f>
        <v>0</v>
      </c>
      <c r="AE81" s="593">
        <f t="shared" ref="AE81:AK81" si="58">IF(SUM(AE72:AE78)=0,0,(AE72+AE75)-AE10)</f>
        <v>0</v>
      </c>
      <c r="AF81" s="593">
        <f t="shared" si="58"/>
        <v>0</v>
      </c>
      <c r="AG81" s="593">
        <f t="shared" si="58"/>
        <v>0</v>
      </c>
      <c r="AH81" s="593">
        <f t="shared" si="58"/>
        <v>0</v>
      </c>
      <c r="AI81" s="593">
        <f t="shared" si="58"/>
        <v>0</v>
      </c>
      <c r="AJ81" s="593">
        <f t="shared" si="58"/>
        <v>0</v>
      </c>
      <c r="AK81" s="593">
        <f t="shared" si="58"/>
        <v>0</v>
      </c>
      <c r="AL81" s="265"/>
      <c r="AM81" s="265"/>
    </row>
    <row r="82" spans="1:39" ht="14" x14ac:dyDescent="0.3">
      <c r="A82" s="164" t="s">
        <v>196</v>
      </c>
      <c r="B82" s="164"/>
      <c r="Y82" s="265"/>
      <c r="Z82" s="265"/>
      <c r="AA82" s="265"/>
      <c r="AB82" s="265"/>
      <c r="AC82" s="265"/>
      <c r="AD82" s="265"/>
      <c r="AE82" s="265"/>
      <c r="AF82" s="265"/>
      <c r="AG82" s="265"/>
      <c r="AH82" s="265"/>
      <c r="AI82" s="265"/>
      <c r="AJ82" s="265"/>
      <c r="AK82" s="265"/>
      <c r="AL82" s="265"/>
      <c r="AM82" s="265"/>
    </row>
    <row r="83" spans="1:39" x14ac:dyDescent="0.25">
      <c r="B83" s="284"/>
      <c r="Y83" s="665"/>
      <c r="Z83" s="666"/>
      <c r="AA83" s="666"/>
      <c r="AB83" s="666"/>
      <c r="AC83" s="666"/>
      <c r="AD83" s="666"/>
      <c r="AE83" s="666"/>
      <c r="AF83" s="666"/>
      <c r="AG83" s="666"/>
      <c r="AH83" s="265"/>
      <c r="AI83" s="265"/>
      <c r="AJ83" s="265"/>
      <c r="AK83" s="265"/>
      <c r="AL83" s="265"/>
      <c r="AM83" s="265"/>
    </row>
    <row r="84" spans="1:39" ht="13.5" customHeight="1" x14ac:dyDescent="0.3">
      <c r="A84" s="222" t="s">
        <v>197</v>
      </c>
      <c r="B84" s="222" t="s">
        <v>36</v>
      </c>
      <c r="Y84" s="667" t="s">
        <v>198</v>
      </c>
      <c r="Z84" s="668"/>
      <c r="AA84" s="668"/>
      <c r="AB84" s="668"/>
      <c r="AC84" s="668"/>
      <c r="AD84" s="668"/>
      <c r="AE84" s="668"/>
      <c r="AF84" s="668"/>
      <c r="AG84" s="668"/>
      <c r="AH84" s="668"/>
      <c r="AI84" s="668"/>
      <c r="AJ84" s="668"/>
      <c r="AK84" s="668"/>
      <c r="AL84" s="668"/>
      <c r="AM84" s="669"/>
    </row>
    <row r="85" spans="1:39" ht="14" x14ac:dyDescent="0.3">
      <c r="A85" s="212" t="s">
        <v>199</v>
      </c>
      <c r="B85" s="212" t="s">
        <v>200</v>
      </c>
      <c r="G85" s="226"/>
      <c r="H85" s="227"/>
      <c r="I85" s="227"/>
      <c r="J85" s="227"/>
      <c r="K85" s="228"/>
      <c r="L85" s="216">
        <v>0</v>
      </c>
      <c r="M85" s="216">
        <v>0</v>
      </c>
      <c r="N85" s="216">
        <v>0</v>
      </c>
      <c r="O85" s="216">
        <v>0</v>
      </c>
      <c r="P85" s="216">
        <v>0</v>
      </c>
      <c r="Q85" s="216">
        <v>0</v>
      </c>
      <c r="R85" s="217">
        <v>0</v>
      </c>
      <c r="S85" s="217">
        <v>0</v>
      </c>
      <c r="T85" s="278"/>
      <c r="U85" s="229">
        <f>SUM(L85:S85)</f>
        <v>0</v>
      </c>
      <c r="Y85" s="230"/>
      <c r="Z85" s="231"/>
      <c r="AA85" s="231"/>
      <c r="AB85" s="231"/>
      <c r="AC85" s="232"/>
      <c r="AD85" s="220">
        <v>0</v>
      </c>
      <c r="AE85" s="220">
        <v>0</v>
      </c>
      <c r="AF85" s="220">
        <v>0</v>
      </c>
      <c r="AG85" s="220">
        <v>0</v>
      </c>
      <c r="AH85" s="220">
        <v>0</v>
      </c>
      <c r="AI85" s="220">
        <v>0</v>
      </c>
      <c r="AJ85" s="217">
        <v>0</v>
      </c>
      <c r="AK85" s="217">
        <v>0</v>
      </c>
      <c r="AL85" s="233"/>
      <c r="AM85" s="285">
        <f t="shared" ref="AM85:AM104" si="59">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7">
        <v>0</v>
      </c>
      <c r="S86" s="217">
        <v>0</v>
      </c>
      <c r="T86" s="279"/>
      <c r="U86" s="229">
        <f t="shared" ref="U86:U104" si="60">SUM(L86:S86)</f>
        <v>0</v>
      </c>
      <c r="Y86" s="237"/>
      <c r="Z86" s="238"/>
      <c r="AA86" s="238"/>
      <c r="AB86" s="238"/>
      <c r="AC86" s="239"/>
      <c r="AD86" s="220">
        <v>0</v>
      </c>
      <c r="AE86" s="220">
        <v>0</v>
      </c>
      <c r="AF86" s="220">
        <v>0</v>
      </c>
      <c r="AG86" s="220">
        <v>0</v>
      </c>
      <c r="AH86" s="220">
        <v>0</v>
      </c>
      <c r="AI86" s="220">
        <v>0</v>
      </c>
      <c r="AJ86" s="217">
        <v>0</v>
      </c>
      <c r="AK86" s="217">
        <v>0</v>
      </c>
      <c r="AL86" s="240"/>
      <c r="AM86" s="229">
        <f t="shared" si="59"/>
        <v>0</v>
      </c>
    </row>
    <row r="87" spans="1:39" ht="14" x14ac:dyDescent="0.3">
      <c r="A87" s="212" t="s">
        <v>202</v>
      </c>
      <c r="B87" s="212" t="s">
        <v>200</v>
      </c>
      <c r="G87" s="234"/>
      <c r="H87" s="235"/>
      <c r="I87" s="235"/>
      <c r="J87" s="235"/>
      <c r="K87" s="236"/>
      <c r="L87" s="216">
        <v>0</v>
      </c>
      <c r="M87" s="216">
        <v>0</v>
      </c>
      <c r="N87" s="216">
        <v>0</v>
      </c>
      <c r="O87" s="216">
        <v>0</v>
      </c>
      <c r="P87" s="216">
        <v>0</v>
      </c>
      <c r="Q87" s="216">
        <v>0</v>
      </c>
      <c r="R87" s="217">
        <v>0</v>
      </c>
      <c r="S87" s="217">
        <v>0</v>
      </c>
      <c r="T87" s="279"/>
      <c r="U87" s="229">
        <f t="shared" si="60"/>
        <v>0</v>
      </c>
      <c r="Y87" s="237"/>
      <c r="Z87" s="238"/>
      <c r="AA87" s="238"/>
      <c r="AB87" s="238"/>
      <c r="AC87" s="239"/>
      <c r="AD87" s="220">
        <v>0</v>
      </c>
      <c r="AE87" s="220">
        <v>0</v>
      </c>
      <c r="AF87" s="220">
        <v>0</v>
      </c>
      <c r="AG87" s="220">
        <v>0</v>
      </c>
      <c r="AH87" s="220">
        <v>0</v>
      </c>
      <c r="AI87" s="220">
        <v>0</v>
      </c>
      <c r="AJ87" s="217">
        <v>0</v>
      </c>
      <c r="AK87" s="217">
        <v>0</v>
      </c>
      <c r="AL87" s="240"/>
      <c r="AM87" s="229">
        <f t="shared" si="59"/>
        <v>0</v>
      </c>
    </row>
    <row r="88" spans="1:39" ht="14" x14ac:dyDescent="0.3">
      <c r="A88" s="212" t="s">
        <v>203</v>
      </c>
      <c r="B88" s="212" t="s">
        <v>200</v>
      </c>
      <c r="G88" s="234"/>
      <c r="H88" s="235"/>
      <c r="I88" s="235"/>
      <c r="J88" s="235"/>
      <c r="K88" s="236"/>
      <c r="L88" s="216">
        <v>0</v>
      </c>
      <c r="M88" s="216">
        <v>0</v>
      </c>
      <c r="N88" s="216">
        <v>0</v>
      </c>
      <c r="O88" s="216">
        <v>0</v>
      </c>
      <c r="P88" s="216">
        <v>0</v>
      </c>
      <c r="Q88" s="216">
        <v>0</v>
      </c>
      <c r="R88" s="217">
        <v>0</v>
      </c>
      <c r="S88" s="217">
        <v>0</v>
      </c>
      <c r="T88" s="279"/>
      <c r="U88" s="229">
        <f t="shared" si="60"/>
        <v>0</v>
      </c>
      <c r="Y88" s="237"/>
      <c r="Z88" s="238"/>
      <c r="AA88" s="238"/>
      <c r="AB88" s="238"/>
      <c r="AC88" s="239"/>
      <c r="AD88" s="220">
        <v>0</v>
      </c>
      <c r="AE88" s="220">
        <v>0</v>
      </c>
      <c r="AF88" s="220">
        <v>0</v>
      </c>
      <c r="AG88" s="220">
        <v>0</v>
      </c>
      <c r="AH88" s="220">
        <v>0</v>
      </c>
      <c r="AI88" s="220">
        <v>0</v>
      </c>
      <c r="AJ88" s="217">
        <v>0</v>
      </c>
      <c r="AK88" s="217">
        <v>0</v>
      </c>
      <c r="AL88" s="240"/>
      <c r="AM88" s="229">
        <f t="shared" si="59"/>
        <v>0</v>
      </c>
    </row>
    <row r="89" spans="1:39" ht="14" x14ac:dyDescent="0.3">
      <c r="A89" s="212" t="s">
        <v>204</v>
      </c>
      <c r="B89" s="212" t="s">
        <v>200</v>
      </c>
      <c r="G89" s="234"/>
      <c r="H89" s="235"/>
      <c r="I89" s="235"/>
      <c r="J89" s="235"/>
      <c r="K89" s="236"/>
      <c r="L89" s="216">
        <v>0</v>
      </c>
      <c r="M89" s="216">
        <v>0</v>
      </c>
      <c r="N89" s="216">
        <v>0</v>
      </c>
      <c r="O89" s="216">
        <v>0</v>
      </c>
      <c r="P89" s="216">
        <v>0</v>
      </c>
      <c r="Q89" s="216">
        <v>0</v>
      </c>
      <c r="R89" s="217">
        <v>0</v>
      </c>
      <c r="S89" s="217">
        <v>0</v>
      </c>
      <c r="T89" s="279"/>
      <c r="U89" s="229">
        <f t="shared" si="60"/>
        <v>0</v>
      </c>
      <c r="Y89" s="237"/>
      <c r="Z89" s="238"/>
      <c r="AA89" s="238"/>
      <c r="AB89" s="238"/>
      <c r="AC89" s="239"/>
      <c r="AD89" s="220">
        <v>0</v>
      </c>
      <c r="AE89" s="220">
        <v>0</v>
      </c>
      <c r="AF89" s="220">
        <v>0</v>
      </c>
      <c r="AG89" s="220">
        <v>0</v>
      </c>
      <c r="AH89" s="220">
        <v>0</v>
      </c>
      <c r="AI89" s="220">
        <v>0</v>
      </c>
      <c r="AJ89" s="217">
        <v>0</v>
      </c>
      <c r="AK89" s="217">
        <v>0</v>
      </c>
      <c r="AL89" s="240"/>
      <c r="AM89" s="229">
        <f t="shared" si="59"/>
        <v>0</v>
      </c>
    </row>
    <row r="90" spans="1:39" ht="14" x14ac:dyDescent="0.3">
      <c r="A90" s="212" t="s">
        <v>205</v>
      </c>
      <c r="B90" s="212" t="s">
        <v>200</v>
      </c>
      <c r="G90" s="234"/>
      <c r="H90" s="235"/>
      <c r="I90" s="235"/>
      <c r="J90" s="235"/>
      <c r="K90" s="236"/>
      <c r="L90" s="216">
        <v>0</v>
      </c>
      <c r="M90" s="216">
        <v>0</v>
      </c>
      <c r="N90" s="216">
        <v>0</v>
      </c>
      <c r="O90" s="216">
        <v>0</v>
      </c>
      <c r="P90" s="216">
        <v>0</v>
      </c>
      <c r="Q90" s="216">
        <v>0</v>
      </c>
      <c r="R90" s="217">
        <v>0</v>
      </c>
      <c r="S90" s="217">
        <v>0</v>
      </c>
      <c r="T90" s="279"/>
      <c r="U90" s="229">
        <f t="shared" si="60"/>
        <v>0</v>
      </c>
      <c r="Y90" s="237"/>
      <c r="Z90" s="238"/>
      <c r="AA90" s="238"/>
      <c r="AB90" s="238"/>
      <c r="AC90" s="239"/>
      <c r="AD90" s="220">
        <v>0</v>
      </c>
      <c r="AE90" s="220">
        <v>0</v>
      </c>
      <c r="AF90" s="220">
        <v>0</v>
      </c>
      <c r="AG90" s="220">
        <v>0</v>
      </c>
      <c r="AH90" s="220">
        <v>0</v>
      </c>
      <c r="AI90" s="220">
        <v>0</v>
      </c>
      <c r="AJ90" s="217">
        <v>0</v>
      </c>
      <c r="AK90" s="217">
        <v>0</v>
      </c>
      <c r="AL90" s="240"/>
      <c r="AM90" s="229">
        <f t="shared" si="59"/>
        <v>0</v>
      </c>
    </row>
    <row r="91" spans="1:39" ht="14" x14ac:dyDescent="0.3">
      <c r="A91" s="212" t="s">
        <v>206</v>
      </c>
      <c r="B91" s="212" t="s">
        <v>200</v>
      </c>
      <c r="G91" s="234"/>
      <c r="H91" s="235"/>
      <c r="I91" s="235"/>
      <c r="J91" s="235"/>
      <c r="K91" s="236"/>
      <c r="L91" s="216">
        <v>0</v>
      </c>
      <c r="M91" s="216">
        <v>0</v>
      </c>
      <c r="N91" s="216">
        <v>0</v>
      </c>
      <c r="O91" s="216">
        <v>0</v>
      </c>
      <c r="P91" s="216">
        <v>0</v>
      </c>
      <c r="Q91" s="216">
        <v>0</v>
      </c>
      <c r="R91" s="217">
        <v>0</v>
      </c>
      <c r="S91" s="217">
        <v>0</v>
      </c>
      <c r="T91" s="279"/>
      <c r="U91" s="229">
        <f t="shared" si="60"/>
        <v>0</v>
      </c>
      <c r="Y91" s="237"/>
      <c r="Z91" s="238"/>
      <c r="AA91" s="238"/>
      <c r="AB91" s="238"/>
      <c r="AC91" s="239"/>
      <c r="AD91" s="220">
        <v>0</v>
      </c>
      <c r="AE91" s="220">
        <v>0</v>
      </c>
      <c r="AF91" s="220">
        <v>0</v>
      </c>
      <c r="AG91" s="220">
        <v>0</v>
      </c>
      <c r="AH91" s="220">
        <v>0</v>
      </c>
      <c r="AI91" s="220">
        <v>0</v>
      </c>
      <c r="AJ91" s="217">
        <v>0</v>
      </c>
      <c r="AK91" s="217">
        <v>0</v>
      </c>
      <c r="AL91" s="240"/>
      <c r="AM91" s="229">
        <f t="shared" si="59"/>
        <v>0</v>
      </c>
    </row>
    <row r="92" spans="1:39" ht="14" x14ac:dyDescent="0.3">
      <c r="A92" s="212" t="s">
        <v>207</v>
      </c>
      <c r="B92" s="212" t="s">
        <v>200</v>
      </c>
      <c r="G92" s="234"/>
      <c r="H92" s="235"/>
      <c r="I92" s="235"/>
      <c r="J92" s="235"/>
      <c r="K92" s="236"/>
      <c r="L92" s="216">
        <v>0</v>
      </c>
      <c r="M92" s="216">
        <v>0</v>
      </c>
      <c r="N92" s="216">
        <v>0</v>
      </c>
      <c r="O92" s="216">
        <v>0</v>
      </c>
      <c r="P92" s="216">
        <v>0</v>
      </c>
      <c r="Q92" s="216">
        <v>0</v>
      </c>
      <c r="R92" s="217">
        <v>0</v>
      </c>
      <c r="S92" s="217">
        <v>0</v>
      </c>
      <c r="T92" s="279"/>
      <c r="U92" s="229">
        <f t="shared" si="60"/>
        <v>0</v>
      </c>
      <c r="Y92" s="237"/>
      <c r="Z92" s="238"/>
      <c r="AA92" s="238"/>
      <c r="AB92" s="238"/>
      <c r="AC92" s="239"/>
      <c r="AD92" s="220">
        <v>0</v>
      </c>
      <c r="AE92" s="220">
        <v>0</v>
      </c>
      <c r="AF92" s="220">
        <v>0</v>
      </c>
      <c r="AG92" s="220">
        <v>0</v>
      </c>
      <c r="AH92" s="220">
        <v>0</v>
      </c>
      <c r="AI92" s="220">
        <v>0</v>
      </c>
      <c r="AJ92" s="217">
        <v>0</v>
      </c>
      <c r="AK92" s="217">
        <v>0</v>
      </c>
      <c r="AL92" s="240"/>
      <c r="AM92" s="229">
        <f t="shared" si="59"/>
        <v>0</v>
      </c>
    </row>
    <row r="93" spans="1:39" ht="14" x14ac:dyDescent="0.3">
      <c r="A93" s="212" t="s">
        <v>208</v>
      </c>
      <c r="B93" s="212" t="s">
        <v>200</v>
      </c>
      <c r="G93" s="234"/>
      <c r="H93" s="235"/>
      <c r="I93" s="235"/>
      <c r="J93" s="235"/>
      <c r="K93" s="236"/>
      <c r="L93" s="216">
        <v>0</v>
      </c>
      <c r="M93" s="216">
        <v>0</v>
      </c>
      <c r="N93" s="216">
        <v>0</v>
      </c>
      <c r="O93" s="216">
        <v>0</v>
      </c>
      <c r="P93" s="216">
        <v>0</v>
      </c>
      <c r="Q93" s="216">
        <v>0</v>
      </c>
      <c r="R93" s="217">
        <v>0</v>
      </c>
      <c r="S93" s="217">
        <v>0</v>
      </c>
      <c r="T93" s="279"/>
      <c r="U93" s="229">
        <f t="shared" si="60"/>
        <v>0</v>
      </c>
      <c r="Y93" s="237"/>
      <c r="Z93" s="238"/>
      <c r="AA93" s="238"/>
      <c r="AB93" s="238"/>
      <c r="AC93" s="239"/>
      <c r="AD93" s="220">
        <v>0</v>
      </c>
      <c r="AE93" s="220">
        <v>0</v>
      </c>
      <c r="AF93" s="220">
        <v>0</v>
      </c>
      <c r="AG93" s="220">
        <v>0</v>
      </c>
      <c r="AH93" s="220">
        <v>0</v>
      </c>
      <c r="AI93" s="220">
        <v>0</v>
      </c>
      <c r="AJ93" s="217">
        <v>0</v>
      </c>
      <c r="AK93" s="217">
        <v>0</v>
      </c>
      <c r="AL93" s="240"/>
      <c r="AM93" s="229">
        <f t="shared" si="59"/>
        <v>0</v>
      </c>
    </row>
    <row r="94" spans="1:39" ht="14" x14ac:dyDescent="0.3">
      <c r="A94" s="212" t="s">
        <v>209</v>
      </c>
      <c r="B94" s="212" t="s">
        <v>200</v>
      </c>
      <c r="G94" s="234"/>
      <c r="H94" s="235"/>
      <c r="I94" s="235"/>
      <c r="J94" s="235"/>
      <c r="K94" s="236"/>
      <c r="L94" s="216">
        <v>0</v>
      </c>
      <c r="M94" s="216">
        <v>0</v>
      </c>
      <c r="N94" s="216">
        <v>0</v>
      </c>
      <c r="O94" s="216">
        <v>0</v>
      </c>
      <c r="P94" s="216">
        <v>0</v>
      </c>
      <c r="Q94" s="216">
        <v>0</v>
      </c>
      <c r="R94" s="217">
        <v>0</v>
      </c>
      <c r="S94" s="217">
        <v>0</v>
      </c>
      <c r="T94" s="279"/>
      <c r="U94" s="229">
        <f t="shared" si="60"/>
        <v>0</v>
      </c>
      <c r="Y94" s="237"/>
      <c r="Z94" s="238"/>
      <c r="AA94" s="238"/>
      <c r="AB94" s="238"/>
      <c r="AC94" s="239"/>
      <c r="AD94" s="220">
        <v>0</v>
      </c>
      <c r="AE94" s="220">
        <v>0</v>
      </c>
      <c r="AF94" s="220">
        <v>0</v>
      </c>
      <c r="AG94" s="220">
        <v>0</v>
      </c>
      <c r="AH94" s="220">
        <v>0</v>
      </c>
      <c r="AI94" s="220">
        <v>0</v>
      </c>
      <c r="AJ94" s="217">
        <v>0</v>
      </c>
      <c r="AK94" s="217">
        <v>0</v>
      </c>
      <c r="AL94" s="240"/>
      <c r="AM94" s="229">
        <f t="shared" si="59"/>
        <v>0</v>
      </c>
    </row>
    <row r="95" spans="1:39" ht="14" x14ac:dyDescent="0.3">
      <c r="A95" s="212" t="s">
        <v>210</v>
      </c>
      <c r="B95" s="212" t="s">
        <v>200</v>
      </c>
      <c r="G95" s="234"/>
      <c r="H95" s="235"/>
      <c r="I95" s="235"/>
      <c r="J95" s="235"/>
      <c r="K95" s="236"/>
      <c r="L95" s="216">
        <v>0</v>
      </c>
      <c r="M95" s="216">
        <v>0</v>
      </c>
      <c r="N95" s="216">
        <v>0</v>
      </c>
      <c r="O95" s="216">
        <v>0</v>
      </c>
      <c r="P95" s="216">
        <v>0</v>
      </c>
      <c r="Q95" s="216">
        <v>0</v>
      </c>
      <c r="R95" s="217">
        <v>0</v>
      </c>
      <c r="S95" s="217">
        <v>0</v>
      </c>
      <c r="T95" s="279"/>
      <c r="U95" s="229">
        <f t="shared" si="60"/>
        <v>0</v>
      </c>
      <c r="Y95" s="237"/>
      <c r="Z95" s="238"/>
      <c r="AA95" s="238"/>
      <c r="AB95" s="238"/>
      <c r="AC95" s="239"/>
      <c r="AD95" s="220">
        <v>0</v>
      </c>
      <c r="AE95" s="220">
        <v>0</v>
      </c>
      <c r="AF95" s="220">
        <v>0</v>
      </c>
      <c r="AG95" s="220">
        <v>0</v>
      </c>
      <c r="AH95" s="220">
        <v>0</v>
      </c>
      <c r="AI95" s="220">
        <v>0</v>
      </c>
      <c r="AJ95" s="217">
        <v>0</v>
      </c>
      <c r="AK95" s="217">
        <v>0</v>
      </c>
      <c r="AL95" s="240"/>
      <c r="AM95" s="229">
        <f t="shared" si="59"/>
        <v>0</v>
      </c>
    </row>
    <row r="96" spans="1:39" ht="14" x14ac:dyDescent="0.3">
      <c r="A96" s="212" t="s">
        <v>211</v>
      </c>
      <c r="B96" s="212" t="s">
        <v>200</v>
      </c>
      <c r="G96" s="234"/>
      <c r="H96" s="235"/>
      <c r="I96" s="235"/>
      <c r="J96" s="235"/>
      <c r="K96" s="236"/>
      <c r="L96" s="216">
        <v>0</v>
      </c>
      <c r="M96" s="216">
        <v>0</v>
      </c>
      <c r="N96" s="216">
        <v>0</v>
      </c>
      <c r="O96" s="216">
        <v>0</v>
      </c>
      <c r="P96" s="216">
        <v>0</v>
      </c>
      <c r="Q96" s="216">
        <v>0</v>
      </c>
      <c r="R96" s="217">
        <v>0</v>
      </c>
      <c r="S96" s="217">
        <v>0</v>
      </c>
      <c r="T96" s="279"/>
      <c r="U96" s="229">
        <f t="shared" si="60"/>
        <v>0</v>
      </c>
      <c r="Y96" s="237"/>
      <c r="Z96" s="238"/>
      <c r="AA96" s="238"/>
      <c r="AB96" s="238"/>
      <c r="AC96" s="239"/>
      <c r="AD96" s="220">
        <v>0</v>
      </c>
      <c r="AE96" s="220">
        <v>0</v>
      </c>
      <c r="AF96" s="220">
        <v>0</v>
      </c>
      <c r="AG96" s="220">
        <v>0</v>
      </c>
      <c r="AH96" s="220">
        <v>0</v>
      </c>
      <c r="AI96" s="220">
        <v>0</v>
      </c>
      <c r="AJ96" s="217">
        <v>0</v>
      </c>
      <c r="AK96" s="217">
        <v>0</v>
      </c>
      <c r="AL96" s="240"/>
      <c r="AM96" s="229">
        <f t="shared" si="59"/>
        <v>0</v>
      </c>
    </row>
    <row r="97" spans="1:39" ht="14" x14ac:dyDescent="0.3">
      <c r="A97" s="212" t="s">
        <v>212</v>
      </c>
      <c r="B97" s="212" t="s">
        <v>200</v>
      </c>
      <c r="G97" s="234"/>
      <c r="H97" s="235"/>
      <c r="I97" s="235"/>
      <c r="J97" s="235"/>
      <c r="K97" s="236"/>
      <c r="L97" s="216">
        <v>0</v>
      </c>
      <c r="M97" s="216">
        <v>0</v>
      </c>
      <c r="N97" s="216">
        <v>0</v>
      </c>
      <c r="O97" s="216">
        <v>0</v>
      </c>
      <c r="P97" s="216">
        <v>0</v>
      </c>
      <c r="Q97" s="216">
        <v>0</v>
      </c>
      <c r="R97" s="217">
        <v>0</v>
      </c>
      <c r="S97" s="217">
        <v>0</v>
      </c>
      <c r="T97" s="279"/>
      <c r="U97" s="229">
        <f t="shared" si="60"/>
        <v>0</v>
      </c>
      <c r="Y97" s="237"/>
      <c r="Z97" s="238"/>
      <c r="AA97" s="238"/>
      <c r="AB97" s="238"/>
      <c r="AC97" s="239"/>
      <c r="AD97" s="220">
        <v>0</v>
      </c>
      <c r="AE97" s="220">
        <v>0</v>
      </c>
      <c r="AF97" s="220">
        <v>0</v>
      </c>
      <c r="AG97" s="220">
        <v>0</v>
      </c>
      <c r="AH97" s="220">
        <v>0</v>
      </c>
      <c r="AI97" s="220">
        <v>0</v>
      </c>
      <c r="AJ97" s="217">
        <v>0</v>
      </c>
      <c r="AK97" s="217">
        <v>0</v>
      </c>
      <c r="AL97" s="240"/>
      <c r="AM97" s="229">
        <f t="shared" si="59"/>
        <v>0</v>
      </c>
    </row>
    <row r="98" spans="1:39" ht="14" x14ac:dyDescent="0.3">
      <c r="A98" s="212" t="s">
        <v>213</v>
      </c>
      <c r="B98" s="212" t="s">
        <v>200</v>
      </c>
      <c r="G98" s="234"/>
      <c r="H98" s="235"/>
      <c r="I98" s="235"/>
      <c r="J98" s="235"/>
      <c r="K98" s="236"/>
      <c r="L98" s="216">
        <v>0</v>
      </c>
      <c r="M98" s="216">
        <v>0</v>
      </c>
      <c r="N98" s="216">
        <v>0</v>
      </c>
      <c r="O98" s="216">
        <v>0</v>
      </c>
      <c r="P98" s="216">
        <v>0</v>
      </c>
      <c r="Q98" s="216">
        <v>0</v>
      </c>
      <c r="R98" s="217">
        <v>0</v>
      </c>
      <c r="S98" s="217">
        <v>0</v>
      </c>
      <c r="T98" s="279"/>
      <c r="U98" s="229">
        <f t="shared" si="60"/>
        <v>0</v>
      </c>
      <c r="Y98" s="237"/>
      <c r="Z98" s="238"/>
      <c r="AA98" s="238"/>
      <c r="AB98" s="238"/>
      <c r="AC98" s="239"/>
      <c r="AD98" s="220">
        <v>0</v>
      </c>
      <c r="AE98" s="220">
        <v>0</v>
      </c>
      <c r="AF98" s="220">
        <v>0</v>
      </c>
      <c r="AG98" s="220">
        <v>0</v>
      </c>
      <c r="AH98" s="220">
        <v>0</v>
      </c>
      <c r="AI98" s="220">
        <v>0</v>
      </c>
      <c r="AJ98" s="217">
        <v>0</v>
      </c>
      <c r="AK98" s="217">
        <v>0</v>
      </c>
      <c r="AL98" s="240"/>
      <c r="AM98" s="229">
        <f t="shared" si="59"/>
        <v>0</v>
      </c>
    </row>
    <row r="99" spans="1:39" ht="14" x14ac:dyDescent="0.3">
      <c r="A99" s="212" t="s">
        <v>214</v>
      </c>
      <c r="B99" s="212" t="s">
        <v>200</v>
      </c>
      <c r="G99" s="234"/>
      <c r="H99" s="235"/>
      <c r="I99" s="235"/>
      <c r="J99" s="235"/>
      <c r="K99" s="236"/>
      <c r="L99" s="216">
        <v>0</v>
      </c>
      <c r="M99" s="216">
        <v>0</v>
      </c>
      <c r="N99" s="216">
        <v>0</v>
      </c>
      <c r="O99" s="216">
        <v>0</v>
      </c>
      <c r="P99" s="216">
        <v>0</v>
      </c>
      <c r="Q99" s="216">
        <v>0</v>
      </c>
      <c r="R99" s="217">
        <v>0</v>
      </c>
      <c r="S99" s="217">
        <v>0</v>
      </c>
      <c r="T99" s="279"/>
      <c r="U99" s="229">
        <f t="shared" si="60"/>
        <v>0</v>
      </c>
      <c r="Y99" s="237"/>
      <c r="Z99" s="238"/>
      <c r="AA99" s="238"/>
      <c r="AB99" s="238"/>
      <c r="AC99" s="239"/>
      <c r="AD99" s="220">
        <v>0</v>
      </c>
      <c r="AE99" s="220">
        <v>0</v>
      </c>
      <c r="AF99" s="220">
        <v>0</v>
      </c>
      <c r="AG99" s="220">
        <v>0</v>
      </c>
      <c r="AH99" s="220">
        <v>0</v>
      </c>
      <c r="AI99" s="220">
        <v>0</v>
      </c>
      <c r="AJ99" s="217">
        <v>0</v>
      </c>
      <c r="AK99" s="217">
        <v>0</v>
      </c>
      <c r="AL99" s="240"/>
      <c r="AM99" s="229">
        <f t="shared" si="59"/>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7">
        <v>0</v>
      </c>
      <c r="S100" s="217">
        <v>0</v>
      </c>
      <c r="T100" s="279"/>
      <c r="U100" s="229">
        <f t="shared" si="60"/>
        <v>0</v>
      </c>
      <c r="Y100" s="237"/>
      <c r="Z100" s="238"/>
      <c r="AA100" s="238"/>
      <c r="AB100" s="238"/>
      <c r="AC100" s="239"/>
      <c r="AD100" s="220">
        <v>0</v>
      </c>
      <c r="AE100" s="220">
        <v>0</v>
      </c>
      <c r="AF100" s="220">
        <v>0</v>
      </c>
      <c r="AG100" s="220">
        <v>0</v>
      </c>
      <c r="AH100" s="220">
        <v>0</v>
      </c>
      <c r="AI100" s="220">
        <v>0</v>
      </c>
      <c r="AJ100" s="217">
        <v>0</v>
      </c>
      <c r="AK100" s="217">
        <v>0</v>
      </c>
      <c r="AL100" s="240"/>
      <c r="AM100" s="229">
        <f t="shared" si="59"/>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7">
        <v>0</v>
      </c>
      <c r="S101" s="217">
        <v>0</v>
      </c>
      <c r="T101" s="279"/>
      <c r="U101" s="229">
        <f t="shared" si="60"/>
        <v>0</v>
      </c>
      <c r="Y101" s="237"/>
      <c r="Z101" s="238"/>
      <c r="AA101" s="238"/>
      <c r="AB101" s="238"/>
      <c r="AC101" s="239"/>
      <c r="AD101" s="220">
        <v>0</v>
      </c>
      <c r="AE101" s="220">
        <v>0</v>
      </c>
      <c r="AF101" s="220">
        <v>0</v>
      </c>
      <c r="AG101" s="220">
        <v>0</v>
      </c>
      <c r="AH101" s="220">
        <v>0</v>
      </c>
      <c r="AI101" s="220">
        <v>0</v>
      </c>
      <c r="AJ101" s="217">
        <v>0</v>
      </c>
      <c r="AK101" s="217">
        <v>0</v>
      </c>
      <c r="AL101" s="240"/>
      <c r="AM101" s="229">
        <f t="shared" si="59"/>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7">
        <v>0</v>
      </c>
      <c r="S102" s="217">
        <v>0</v>
      </c>
      <c r="T102" s="279"/>
      <c r="U102" s="229">
        <f t="shared" si="60"/>
        <v>0</v>
      </c>
      <c r="Y102" s="237"/>
      <c r="Z102" s="238"/>
      <c r="AA102" s="238"/>
      <c r="AB102" s="238"/>
      <c r="AC102" s="239"/>
      <c r="AD102" s="220">
        <v>0</v>
      </c>
      <c r="AE102" s="220">
        <v>0</v>
      </c>
      <c r="AF102" s="220">
        <v>0</v>
      </c>
      <c r="AG102" s="220">
        <v>0</v>
      </c>
      <c r="AH102" s="220">
        <v>0</v>
      </c>
      <c r="AI102" s="220">
        <v>0</v>
      </c>
      <c r="AJ102" s="217">
        <v>0</v>
      </c>
      <c r="AK102" s="217">
        <v>0</v>
      </c>
      <c r="AL102" s="240"/>
      <c r="AM102" s="229">
        <f t="shared" si="59"/>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7">
        <v>0</v>
      </c>
      <c r="S103" s="217">
        <v>0</v>
      </c>
      <c r="T103" s="279"/>
      <c r="U103" s="229">
        <f t="shared" si="60"/>
        <v>0</v>
      </c>
      <c r="Y103" s="237"/>
      <c r="Z103" s="238"/>
      <c r="AA103" s="238"/>
      <c r="AB103" s="238"/>
      <c r="AC103" s="239"/>
      <c r="AD103" s="220">
        <v>0</v>
      </c>
      <c r="AE103" s="220">
        <v>0</v>
      </c>
      <c r="AF103" s="220">
        <v>0</v>
      </c>
      <c r="AG103" s="220">
        <v>0</v>
      </c>
      <c r="AH103" s="220">
        <v>0</v>
      </c>
      <c r="AI103" s="220">
        <v>0</v>
      </c>
      <c r="AJ103" s="217">
        <v>0</v>
      </c>
      <c r="AK103" s="217">
        <v>0</v>
      </c>
      <c r="AL103" s="240"/>
      <c r="AM103" s="229">
        <f t="shared" si="59"/>
        <v>0</v>
      </c>
    </row>
    <row r="104" spans="1:39" ht="14" x14ac:dyDescent="0.3">
      <c r="A104" s="222" t="s">
        <v>219</v>
      </c>
      <c r="G104" s="234"/>
      <c r="H104" s="235"/>
      <c r="I104" s="235"/>
      <c r="J104" s="235"/>
      <c r="K104" s="236"/>
      <c r="L104" s="252">
        <f t="shared" ref="L104:S104" si="61">SUM(L85:L103)</f>
        <v>0</v>
      </c>
      <c r="M104" s="251">
        <f t="shared" si="61"/>
        <v>0</v>
      </c>
      <c r="N104" s="251">
        <f t="shared" si="61"/>
        <v>0</v>
      </c>
      <c r="O104" s="251">
        <f t="shared" si="61"/>
        <v>0</v>
      </c>
      <c r="P104" s="251">
        <f t="shared" si="61"/>
        <v>0</v>
      </c>
      <c r="Q104" s="251">
        <f t="shared" si="61"/>
        <v>0</v>
      </c>
      <c r="R104" s="251">
        <f t="shared" si="61"/>
        <v>0</v>
      </c>
      <c r="S104" s="251">
        <f t="shared" si="61"/>
        <v>0</v>
      </c>
      <c r="T104" s="280"/>
      <c r="U104" s="229">
        <f t="shared" si="60"/>
        <v>0</v>
      </c>
      <c r="Y104" s="234"/>
      <c r="Z104" s="235"/>
      <c r="AA104" s="235"/>
      <c r="AB104" s="235"/>
      <c r="AC104" s="236"/>
      <c r="AD104" s="252">
        <f t="shared" ref="AD104:AK104" si="62">SUM(AD85:AD103)</f>
        <v>0</v>
      </c>
      <c r="AE104" s="251">
        <f t="shared" si="62"/>
        <v>0</v>
      </c>
      <c r="AF104" s="251">
        <f t="shared" si="62"/>
        <v>0</v>
      </c>
      <c r="AG104" s="251">
        <f t="shared" si="62"/>
        <v>0</v>
      </c>
      <c r="AH104" s="251">
        <f t="shared" si="62"/>
        <v>0</v>
      </c>
      <c r="AI104" s="251">
        <f t="shared" si="62"/>
        <v>0</v>
      </c>
      <c r="AJ104" s="251">
        <f t="shared" si="62"/>
        <v>0</v>
      </c>
      <c r="AK104" s="251">
        <f t="shared" si="62"/>
        <v>0</v>
      </c>
      <c r="AL104" s="280"/>
      <c r="AM104" s="229">
        <f t="shared" si="59"/>
        <v>0</v>
      </c>
    </row>
    <row r="105" spans="1:39" ht="14" x14ac:dyDescent="0.3">
      <c r="A105" s="282"/>
      <c r="G105" s="241"/>
      <c r="H105" s="242"/>
      <c r="I105" s="242"/>
      <c r="J105" s="242"/>
      <c r="K105" s="243"/>
      <c r="L105" s="281" t="str">
        <f t="shared" ref="L105:S105" si="63">IF(ABS(L19-L104)&lt;DecimalPlaces,"OK","ERROR")</f>
        <v>OK</v>
      </c>
      <c r="M105" s="283" t="str">
        <f t="shared" si="63"/>
        <v>OK</v>
      </c>
      <c r="N105" s="283" t="str">
        <f t="shared" si="63"/>
        <v>OK</v>
      </c>
      <c r="O105" s="283" t="str">
        <f t="shared" si="63"/>
        <v>OK</v>
      </c>
      <c r="P105" s="283" t="str">
        <f t="shared" si="63"/>
        <v>OK</v>
      </c>
      <c r="Q105" s="283" t="str">
        <f t="shared" si="63"/>
        <v>OK</v>
      </c>
      <c r="R105" s="283" t="str">
        <f t="shared" si="63"/>
        <v>OK</v>
      </c>
      <c r="S105" s="283" t="str">
        <f t="shared" si="63"/>
        <v>OK</v>
      </c>
      <c r="Y105" s="241"/>
      <c r="Z105" s="242"/>
      <c r="AA105" s="242"/>
      <c r="AB105" s="242"/>
      <c r="AC105" s="243"/>
      <c r="AD105" s="281" t="str">
        <f t="shared" ref="AD105:AK105" si="64">IF(ABS(AD19-AD104)&lt;DecimalPlaces,"OK","ERROR")</f>
        <v>OK</v>
      </c>
      <c r="AE105" s="283" t="str">
        <f t="shared" si="64"/>
        <v>OK</v>
      </c>
      <c r="AF105" s="283" t="str">
        <f t="shared" si="64"/>
        <v>OK</v>
      </c>
      <c r="AG105" s="283" t="str">
        <f t="shared" si="64"/>
        <v>OK</v>
      </c>
      <c r="AH105" s="283" t="str">
        <f t="shared" si="64"/>
        <v>OK</v>
      </c>
      <c r="AI105" s="283" t="str">
        <f t="shared" si="64"/>
        <v>OK</v>
      </c>
      <c r="AJ105" s="283" t="str">
        <f t="shared" si="64"/>
        <v>OK</v>
      </c>
      <c r="AK105" s="283" t="str">
        <f t="shared" si="64"/>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7">
        <v>0</v>
      </c>
      <c r="S107" s="217">
        <v>0</v>
      </c>
      <c r="T107" s="278"/>
      <c r="U107" s="229">
        <f t="shared" ref="U107:U108" si="65">SUM(L107:S107)</f>
        <v>0</v>
      </c>
      <c r="Y107" s="226"/>
      <c r="Z107" s="227"/>
      <c r="AA107" s="227"/>
      <c r="AB107" s="227"/>
      <c r="AC107" s="228"/>
      <c r="AD107" s="287">
        <v>0</v>
      </c>
      <c r="AE107" s="287">
        <v>0</v>
      </c>
      <c r="AF107" s="287">
        <v>0</v>
      </c>
      <c r="AG107" s="287">
        <v>0</v>
      </c>
      <c r="AH107" s="287">
        <v>0</v>
      </c>
      <c r="AI107" s="287">
        <v>0</v>
      </c>
      <c r="AJ107" s="217">
        <v>0</v>
      </c>
      <c r="AK107" s="217">
        <v>0</v>
      </c>
      <c r="AL107" s="229">
        <f t="shared" ref="AL107" si="66">SUM(Y107:AC107)</f>
        <v>0</v>
      </c>
      <c r="AM107" s="229">
        <f t="shared" ref="AM107:AM108" si="67">SUM(AD107:AK107)</f>
        <v>0</v>
      </c>
    </row>
    <row r="108" spans="1:39" ht="14" x14ac:dyDescent="0.3">
      <c r="A108" s="222" t="s">
        <v>161</v>
      </c>
      <c r="G108" s="241"/>
      <c r="H108" s="242"/>
      <c r="I108" s="242"/>
      <c r="J108" s="242"/>
      <c r="K108" s="243"/>
      <c r="L108" s="252">
        <f t="shared" ref="L108:S108" si="68">SUM(L107,L104)</f>
        <v>0</v>
      </c>
      <c r="M108" s="251">
        <f t="shared" si="68"/>
        <v>0</v>
      </c>
      <c r="N108" s="251">
        <f t="shared" si="68"/>
        <v>0</v>
      </c>
      <c r="O108" s="251">
        <f t="shared" si="68"/>
        <v>0</v>
      </c>
      <c r="P108" s="251">
        <f t="shared" si="68"/>
        <v>0</v>
      </c>
      <c r="Q108" s="251">
        <f t="shared" si="68"/>
        <v>0</v>
      </c>
      <c r="R108" s="251">
        <f t="shared" si="68"/>
        <v>0</v>
      </c>
      <c r="S108" s="251">
        <f t="shared" si="68"/>
        <v>0</v>
      </c>
      <c r="T108" s="280"/>
      <c r="U108" s="229">
        <f t="shared" si="65"/>
        <v>0</v>
      </c>
      <c r="Y108" s="241"/>
      <c r="Z108" s="242"/>
      <c r="AA108" s="242"/>
      <c r="AB108" s="242"/>
      <c r="AC108" s="243"/>
      <c r="AD108" s="252">
        <f t="shared" ref="AD108:AK108" si="69">SUM(AD107,AD104)</f>
        <v>0</v>
      </c>
      <c r="AE108" s="251">
        <f t="shared" si="69"/>
        <v>0</v>
      </c>
      <c r="AF108" s="251">
        <f t="shared" si="69"/>
        <v>0</v>
      </c>
      <c r="AG108" s="251">
        <f t="shared" si="69"/>
        <v>0</v>
      </c>
      <c r="AH108" s="251">
        <f t="shared" si="69"/>
        <v>0</v>
      </c>
      <c r="AI108" s="251">
        <f t="shared" si="69"/>
        <v>0</v>
      </c>
      <c r="AJ108" s="251">
        <f t="shared" si="69"/>
        <v>0</v>
      </c>
      <c r="AK108" s="251">
        <f t="shared" si="69"/>
        <v>0</v>
      </c>
      <c r="AL108" s="229">
        <f t="shared" ref="AL108" si="70">SUM(Y108:AC108)</f>
        <v>0</v>
      </c>
      <c r="AM108" s="229">
        <f t="shared" si="67"/>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1">IF(ABS(L108-L20)&lt;DecimalPlaces,"OK","ERROR")</f>
        <v>OK</v>
      </c>
      <c r="M110" s="283" t="str">
        <f t="shared" si="71"/>
        <v>OK</v>
      </c>
      <c r="N110" s="283" t="str">
        <f t="shared" si="71"/>
        <v>OK</v>
      </c>
      <c r="O110" s="283" t="str">
        <f t="shared" si="71"/>
        <v>OK</v>
      </c>
      <c r="P110" s="283" t="str">
        <f t="shared" si="71"/>
        <v>OK</v>
      </c>
      <c r="Q110" s="283" t="str">
        <f t="shared" si="71"/>
        <v>OK</v>
      </c>
      <c r="R110" s="283" t="str">
        <f t="shared" si="71"/>
        <v>OK</v>
      </c>
      <c r="S110" s="283" t="str">
        <f t="shared" si="71"/>
        <v>OK</v>
      </c>
      <c r="Y110" s="288"/>
      <c r="Z110" s="289"/>
      <c r="AA110" s="289"/>
      <c r="AB110" s="289"/>
      <c r="AC110" s="290"/>
      <c r="AD110" s="283" t="str">
        <f t="shared" ref="AD110:AK110" si="72">IF(ABS(AD108-AD20)&lt;DecimalPlaces,"OK","ERROR")</f>
        <v>OK</v>
      </c>
      <c r="AE110" s="283" t="str">
        <f t="shared" si="72"/>
        <v>OK</v>
      </c>
      <c r="AF110" s="283" t="str">
        <f t="shared" si="72"/>
        <v>OK</v>
      </c>
      <c r="AG110" s="283" t="str">
        <f t="shared" si="72"/>
        <v>OK</v>
      </c>
      <c r="AH110" s="283" t="str">
        <f t="shared" si="72"/>
        <v>OK</v>
      </c>
      <c r="AI110" s="283" t="str">
        <f t="shared" si="72"/>
        <v>OK</v>
      </c>
      <c r="AJ110" s="283" t="str">
        <f t="shared" si="72"/>
        <v>OK</v>
      </c>
      <c r="AK110" s="283" t="str">
        <f t="shared" si="7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8"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EEE1E-B90E-4147-97EE-6DCC615C911A}">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8" width="8.453125" style="203" customWidth="1"/>
    <col min="39" max="39" width="11.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M9c - WMID</v>
      </c>
      <c r="AC1" s="193"/>
      <c r="BL1" s="194"/>
      <c r="BM1" s="194"/>
      <c r="BN1" s="194"/>
      <c r="BO1" s="194"/>
      <c r="BP1" s="194"/>
      <c r="BQ1" s="194"/>
      <c r="BR1" s="194"/>
      <c r="BS1" s="194"/>
      <c r="BT1" s="194"/>
      <c r="BU1" s="194"/>
      <c r="BV1" s="194"/>
      <c r="BW1" s="194"/>
      <c r="BX1" s="194"/>
      <c r="BY1" s="194"/>
      <c r="BZ1" s="194"/>
    </row>
    <row r="2" spans="1:78" s="192" customFormat="1" x14ac:dyDescent="0.3">
      <c r="A2" s="195" t="s">
        <v>30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87">
        <v>2.8000000000000001E-2</v>
      </c>
      <c r="L9" s="216">
        <v>0</v>
      </c>
      <c r="M9" s="216">
        <v>0</v>
      </c>
      <c r="N9" s="216">
        <v>0</v>
      </c>
      <c r="O9" s="216">
        <v>0</v>
      </c>
      <c r="P9" s="216">
        <v>0</v>
      </c>
      <c r="Q9" s="216">
        <v>0</v>
      </c>
      <c r="R9" s="217">
        <v>0</v>
      </c>
      <c r="S9" s="217">
        <v>0</v>
      </c>
      <c r="T9" s="95">
        <f t="shared" ref="T9:T32" si="0">SUM(G9:K9)</f>
        <v>2.8000000000000001E-2</v>
      </c>
      <c r="U9" s="271">
        <f t="shared" ref="U9:U32" si="1">SUM(L9:S9)</f>
        <v>0</v>
      </c>
      <c r="W9" s="219"/>
      <c r="Y9" s="220">
        <v>0</v>
      </c>
      <c r="Z9" s="220">
        <v>0</v>
      </c>
      <c r="AA9" s="220">
        <v>0</v>
      </c>
      <c r="AB9" s="220">
        <v>0</v>
      </c>
      <c r="AC9" s="220">
        <v>427</v>
      </c>
      <c r="AD9" s="220">
        <v>0</v>
      </c>
      <c r="AE9" s="220">
        <v>0</v>
      </c>
      <c r="AF9" s="220">
        <v>0</v>
      </c>
      <c r="AG9" s="220">
        <v>0</v>
      </c>
      <c r="AH9" s="220">
        <v>0</v>
      </c>
      <c r="AI9" s="220">
        <v>0</v>
      </c>
      <c r="AJ9" s="217">
        <v>0</v>
      </c>
      <c r="AK9" s="217">
        <v>0</v>
      </c>
      <c r="AL9" s="218">
        <f t="shared" ref="AL9:AL17" si="2">SUM(Y9:AC9)</f>
        <v>427</v>
      </c>
      <c r="AM9" s="218">
        <f t="shared" ref="AM9:AM26" si="3">SUM(AD9:AK9)</f>
        <v>0</v>
      </c>
    </row>
    <row r="10" spans="1:78" ht="14" x14ac:dyDescent="0.3">
      <c r="A10" s="212" t="s">
        <v>115</v>
      </c>
      <c r="B10" s="213" t="s">
        <v>154</v>
      </c>
      <c r="C10" s="214"/>
      <c r="D10" s="221"/>
      <c r="G10" s="216">
        <v>0</v>
      </c>
      <c r="H10" s="216">
        <v>0</v>
      </c>
      <c r="I10" s="216">
        <v>0</v>
      </c>
      <c r="J10" s="216">
        <v>0</v>
      </c>
      <c r="K10" s="287">
        <v>3.3000000000000002E-2</v>
      </c>
      <c r="L10" s="216">
        <v>0</v>
      </c>
      <c r="M10" s="216">
        <v>0</v>
      </c>
      <c r="N10" s="216">
        <v>0</v>
      </c>
      <c r="O10" s="216">
        <v>0</v>
      </c>
      <c r="P10" s="216">
        <v>0</v>
      </c>
      <c r="Q10" s="216">
        <v>0</v>
      </c>
      <c r="R10" s="217">
        <v>0</v>
      </c>
      <c r="S10" s="217">
        <v>0</v>
      </c>
      <c r="T10" s="95">
        <f t="shared" si="0"/>
        <v>3.3000000000000002E-2</v>
      </c>
      <c r="U10" s="271">
        <f t="shared" si="1"/>
        <v>0</v>
      </c>
      <c r="Y10" s="220">
        <v>0</v>
      </c>
      <c r="Z10" s="220">
        <v>0</v>
      </c>
      <c r="AA10" s="220">
        <v>0</v>
      </c>
      <c r="AB10" s="220">
        <v>0</v>
      </c>
      <c r="AC10" s="220">
        <v>505</v>
      </c>
      <c r="AD10" s="220">
        <v>0</v>
      </c>
      <c r="AE10" s="220">
        <v>0</v>
      </c>
      <c r="AF10" s="220">
        <v>0</v>
      </c>
      <c r="AG10" s="220">
        <v>0</v>
      </c>
      <c r="AH10" s="220">
        <v>0</v>
      </c>
      <c r="AI10" s="220">
        <v>0</v>
      </c>
      <c r="AJ10" s="217">
        <v>0</v>
      </c>
      <c r="AK10" s="217">
        <v>0</v>
      </c>
      <c r="AL10" s="218">
        <f t="shared" si="2"/>
        <v>505</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52">
        <f t="shared" si="4"/>
        <v>6.0999999999999999E-2</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6.0999999999999999E-2</v>
      </c>
      <c r="U11" s="271">
        <f t="shared" si="1"/>
        <v>0</v>
      </c>
      <c r="Y11" s="225">
        <f t="shared" ref="Y11:AK11" si="5">SUM(Y9:Y10)</f>
        <v>0</v>
      </c>
      <c r="Z11" s="225">
        <f t="shared" si="5"/>
        <v>0</v>
      </c>
      <c r="AA11" s="225">
        <f t="shared" si="5"/>
        <v>0</v>
      </c>
      <c r="AB11" s="225">
        <f t="shared" si="5"/>
        <v>0</v>
      </c>
      <c r="AC11" s="225">
        <f t="shared" si="5"/>
        <v>932</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932</v>
      </c>
      <c r="AM11" s="218">
        <f t="shared" si="3"/>
        <v>0</v>
      </c>
    </row>
    <row r="12" spans="1:78" ht="14" x14ac:dyDescent="0.3">
      <c r="A12" s="212" t="s">
        <v>156</v>
      </c>
      <c r="B12" s="213" t="s">
        <v>153</v>
      </c>
      <c r="C12" s="214"/>
      <c r="D12" s="215"/>
      <c r="E12" s="215"/>
      <c r="G12" s="226"/>
      <c r="H12" s="227"/>
      <c r="I12" s="227"/>
      <c r="J12" s="227"/>
      <c r="K12" s="292"/>
      <c r="L12" s="216">
        <v>0</v>
      </c>
      <c r="M12" s="216">
        <v>0</v>
      </c>
      <c r="N12" s="216">
        <v>0</v>
      </c>
      <c r="O12" s="216">
        <v>0</v>
      </c>
      <c r="P12" s="216">
        <v>0</v>
      </c>
      <c r="Q12" s="216">
        <v>0</v>
      </c>
      <c r="R12" s="217">
        <v>0</v>
      </c>
      <c r="S12" s="217">
        <v>0</v>
      </c>
      <c r="T12" s="292"/>
      <c r="U12" s="293">
        <f t="shared" si="1"/>
        <v>0</v>
      </c>
      <c r="Y12" s="230"/>
      <c r="Z12" s="231"/>
      <c r="AA12" s="231"/>
      <c r="AB12" s="231"/>
      <c r="AC12" s="232"/>
      <c r="AD12" s="220">
        <v>0</v>
      </c>
      <c r="AE12" s="220">
        <v>0</v>
      </c>
      <c r="AF12" s="220">
        <v>0</v>
      </c>
      <c r="AG12" s="220">
        <v>0</v>
      </c>
      <c r="AH12" s="220">
        <v>0</v>
      </c>
      <c r="AI12" s="220">
        <v>0</v>
      </c>
      <c r="AJ12" s="217">
        <v>0</v>
      </c>
      <c r="AK12" s="217">
        <v>0</v>
      </c>
      <c r="AL12" s="233"/>
      <c r="AM12" s="229">
        <f t="shared" si="3"/>
        <v>0</v>
      </c>
    </row>
    <row r="13" spans="1:78" ht="14" x14ac:dyDescent="0.3">
      <c r="A13" s="212" t="s">
        <v>156</v>
      </c>
      <c r="B13" s="213" t="s">
        <v>154</v>
      </c>
      <c r="C13" s="214"/>
      <c r="D13" s="215"/>
      <c r="E13" s="215"/>
      <c r="G13" s="234"/>
      <c r="H13" s="235"/>
      <c r="I13" s="235"/>
      <c r="J13" s="235"/>
      <c r="K13" s="294"/>
      <c r="L13" s="216">
        <v>0</v>
      </c>
      <c r="M13" s="216">
        <v>0</v>
      </c>
      <c r="N13" s="216">
        <v>0</v>
      </c>
      <c r="O13" s="216">
        <v>0</v>
      </c>
      <c r="P13" s="216">
        <v>0</v>
      </c>
      <c r="Q13" s="216">
        <v>0</v>
      </c>
      <c r="R13" s="217">
        <v>0</v>
      </c>
      <c r="S13" s="217">
        <v>0</v>
      </c>
      <c r="T13" s="294"/>
      <c r="U13" s="293">
        <f t="shared" si="1"/>
        <v>0</v>
      </c>
      <c r="Y13" s="237"/>
      <c r="Z13" s="238"/>
      <c r="AA13" s="238"/>
      <c r="AB13" s="238"/>
      <c r="AC13" s="239"/>
      <c r="AD13" s="220">
        <v>0</v>
      </c>
      <c r="AE13" s="220">
        <v>0</v>
      </c>
      <c r="AF13" s="220">
        <v>0</v>
      </c>
      <c r="AG13" s="220">
        <v>0</v>
      </c>
      <c r="AH13" s="220">
        <v>0</v>
      </c>
      <c r="AI13" s="220">
        <v>0</v>
      </c>
      <c r="AJ13" s="217">
        <v>0</v>
      </c>
      <c r="AK13" s="217">
        <v>0</v>
      </c>
      <c r="AL13" s="240"/>
      <c r="AM13" s="229">
        <f t="shared" si="3"/>
        <v>0</v>
      </c>
    </row>
    <row r="14" spans="1:78" ht="14" x14ac:dyDescent="0.3">
      <c r="A14" s="222" t="s">
        <v>157</v>
      </c>
      <c r="B14" s="222"/>
      <c r="C14" s="214"/>
      <c r="D14" s="215"/>
      <c r="E14" s="215"/>
      <c r="G14" s="241"/>
      <c r="H14" s="242"/>
      <c r="I14" s="242"/>
      <c r="J14" s="242"/>
      <c r="K14" s="295"/>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95"/>
      <c r="U14" s="293">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158</v>
      </c>
      <c r="B15" s="213" t="s">
        <v>153</v>
      </c>
      <c r="C15" s="214"/>
      <c r="D15" s="215"/>
      <c r="E15" s="215"/>
      <c r="G15" s="216">
        <v>0</v>
      </c>
      <c r="H15" s="216">
        <v>0</v>
      </c>
      <c r="I15" s="216">
        <v>0</v>
      </c>
      <c r="J15" s="216">
        <v>0</v>
      </c>
      <c r="K15" s="287">
        <v>7.0000000000000001E-3</v>
      </c>
      <c r="L15" s="216">
        <v>0</v>
      </c>
      <c r="M15" s="216">
        <v>0</v>
      </c>
      <c r="N15" s="216">
        <v>0</v>
      </c>
      <c r="O15" s="216">
        <v>0</v>
      </c>
      <c r="P15" s="216">
        <v>0</v>
      </c>
      <c r="Q15" s="216">
        <v>0</v>
      </c>
      <c r="R15" s="217">
        <v>0</v>
      </c>
      <c r="S15" s="217">
        <v>0</v>
      </c>
      <c r="T15" s="95">
        <f t="shared" si="0"/>
        <v>7.0000000000000001E-3</v>
      </c>
      <c r="U15" s="271">
        <f t="shared" si="1"/>
        <v>0</v>
      </c>
      <c r="Y15" s="220">
        <v>0</v>
      </c>
      <c r="Z15" s="220">
        <v>0</v>
      </c>
      <c r="AA15" s="220">
        <v>0</v>
      </c>
      <c r="AB15" s="220">
        <v>0</v>
      </c>
      <c r="AC15" s="220">
        <v>30</v>
      </c>
      <c r="AD15" s="220">
        <v>0</v>
      </c>
      <c r="AE15" s="220">
        <v>0</v>
      </c>
      <c r="AF15" s="220">
        <v>0</v>
      </c>
      <c r="AG15" s="220">
        <v>0</v>
      </c>
      <c r="AH15" s="220">
        <v>0</v>
      </c>
      <c r="AI15" s="220">
        <v>0</v>
      </c>
      <c r="AJ15" s="217">
        <v>0</v>
      </c>
      <c r="AK15" s="217">
        <v>0</v>
      </c>
      <c r="AL15" s="218">
        <f t="shared" si="2"/>
        <v>30</v>
      </c>
      <c r="AM15" s="218">
        <f t="shared" si="3"/>
        <v>0</v>
      </c>
    </row>
    <row r="16" spans="1:78" ht="14" x14ac:dyDescent="0.3">
      <c r="A16" s="212" t="s">
        <v>158</v>
      </c>
      <c r="B16" s="213" t="s">
        <v>154</v>
      </c>
      <c r="C16" s="214"/>
      <c r="D16" s="215"/>
      <c r="E16" s="215"/>
      <c r="G16" s="216">
        <v>0</v>
      </c>
      <c r="H16" s="216">
        <v>0</v>
      </c>
      <c r="I16" s="216">
        <v>0</v>
      </c>
      <c r="J16" s="216">
        <v>0</v>
      </c>
      <c r="K16" s="287">
        <v>8.0000000000000002E-3</v>
      </c>
      <c r="L16" s="216">
        <v>0</v>
      </c>
      <c r="M16" s="216">
        <v>0</v>
      </c>
      <c r="N16" s="216">
        <v>0</v>
      </c>
      <c r="O16" s="216">
        <v>0</v>
      </c>
      <c r="P16" s="216">
        <v>0</v>
      </c>
      <c r="Q16" s="216">
        <v>0</v>
      </c>
      <c r="R16" s="217">
        <v>0</v>
      </c>
      <c r="S16" s="217">
        <v>0</v>
      </c>
      <c r="T16" s="95">
        <f t="shared" si="0"/>
        <v>8.0000000000000002E-3</v>
      </c>
      <c r="U16" s="271">
        <f t="shared" si="1"/>
        <v>0</v>
      </c>
      <c r="Y16" s="220">
        <v>0</v>
      </c>
      <c r="Z16" s="220">
        <v>0</v>
      </c>
      <c r="AA16" s="220">
        <v>0</v>
      </c>
      <c r="AB16" s="220">
        <v>0</v>
      </c>
      <c r="AC16" s="220">
        <v>36</v>
      </c>
      <c r="AD16" s="220">
        <v>0</v>
      </c>
      <c r="AE16" s="220">
        <v>0</v>
      </c>
      <c r="AF16" s="220">
        <v>0</v>
      </c>
      <c r="AG16" s="220">
        <v>0</v>
      </c>
      <c r="AH16" s="220">
        <v>0</v>
      </c>
      <c r="AI16" s="220">
        <v>0</v>
      </c>
      <c r="AJ16" s="217">
        <v>0</v>
      </c>
      <c r="AK16" s="217">
        <v>0</v>
      </c>
      <c r="AL16" s="218">
        <f t="shared" si="2"/>
        <v>36</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52">
        <f t="shared" si="8"/>
        <v>1.4999999999999999E-2</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1.4999999999999999E-2</v>
      </c>
      <c r="U17" s="271">
        <f t="shared" si="1"/>
        <v>0</v>
      </c>
      <c r="V17" s="249"/>
      <c r="Y17" s="225">
        <f t="shared" ref="Y17:AK17" si="9">SUM(Y15:Y16)</f>
        <v>0</v>
      </c>
      <c r="Z17" s="225">
        <f t="shared" si="9"/>
        <v>0</v>
      </c>
      <c r="AA17" s="225">
        <f t="shared" si="9"/>
        <v>0</v>
      </c>
      <c r="AB17" s="225">
        <f t="shared" si="9"/>
        <v>0</v>
      </c>
      <c r="AC17" s="225">
        <f t="shared" si="9"/>
        <v>66</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66</v>
      </c>
      <c r="AM17" s="218">
        <f t="shared" si="3"/>
        <v>0</v>
      </c>
    </row>
    <row r="18" spans="1:39" ht="14" x14ac:dyDescent="0.3">
      <c r="A18" s="212" t="s">
        <v>160</v>
      </c>
      <c r="B18" s="213" t="s">
        <v>153</v>
      </c>
      <c r="G18" s="216">
        <v>0</v>
      </c>
      <c r="H18" s="216">
        <v>0</v>
      </c>
      <c r="I18" s="216">
        <v>0</v>
      </c>
      <c r="J18" s="216">
        <v>0</v>
      </c>
      <c r="K18" s="287">
        <v>0</v>
      </c>
      <c r="L18" s="216">
        <v>0</v>
      </c>
      <c r="M18" s="216">
        <v>0</v>
      </c>
      <c r="N18" s="216">
        <v>0</v>
      </c>
      <c r="O18" s="216">
        <v>0</v>
      </c>
      <c r="P18" s="216">
        <v>0</v>
      </c>
      <c r="Q18" s="216">
        <v>0</v>
      </c>
      <c r="R18" s="217">
        <v>0</v>
      </c>
      <c r="S18" s="217">
        <v>0</v>
      </c>
      <c r="T18" s="271">
        <f t="shared" si="0"/>
        <v>0</v>
      </c>
      <c r="U18" s="271">
        <f t="shared" si="1"/>
        <v>0</v>
      </c>
      <c r="Y18" s="230"/>
      <c r="Z18" s="231"/>
      <c r="AA18" s="231"/>
      <c r="AB18" s="231"/>
      <c r="AC18" s="232"/>
      <c r="AD18" s="220">
        <v>0</v>
      </c>
      <c r="AE18" s="220">
        <v>0</v>
      </c>
      <c r="AF18" s="220">
        <v>0</v>
      </c>
      <c r="AG18" s="220">
        <v>0</v>
      </c>
      <c r="AH18" s="220">
        <v>0</v>
      </c>
      <c r="AI18" s="220">
        <v>0</v>
      </c>
      <c r="AJ18" s="217">
        <v>0</v>
      </c>
      <c r="AK18" s="217">
        <v>0</v>
      </c>
      <c r="AL18" s="233"/>
      <c r="AM18" s="229">
        <f t="shared" si="3"/>
        <v>0</v>
      </c>
    </row>
    <row r="19" spans="1:39" ht="14" x14ac:dyDescent="0.3">
      <c r="A19" s="212" t="s">
        <v>160</v>
      </c>
      <c r="B19" s="213" t="s">
        <v>154</v>
      </c>
      <c r="G19" s="216">
        <v>0</v>
      </c>
      <c r="H19" s="216">
        <v>0</v>
      </c>
      <c r="I19" s="216">
        <v>0</v>
      </c>
      <c r="J19" s="216">
        <v>0</v>
      </c>
      <c r="K19" s="287">
        <v>0</v>
      </c>
      <c r="L19" s="216">
        <v>0</v>
      </c>
      <c r="M19" s="216">
        <v>0</v>
      </c>
      <c r="N19" s="216">
        <v>0</v>
      </c>
      <c r="O19" s="216">
        <v>0</v>
      </c>
      <c r="P19" s="216">
        <v>0</v>
      </c>
      <c r="Q19" s="216">
        <v>0</v>
      </c>
      <c r="R19" s="217">
        <v>0</v>
      </c>
      <c r="S19" s="217">
        <v>0</v>
      </c>
      <c r="T19" s="271">
        <f t="shared" si="0"/>
        <v>0</v>
      </c>
      <c r="U19" s="271">
        <f t="shared" si="1"/>
        <v>0</v>
      </c>
      <c r="Y19" s="237"/>
      <c r="Z19" s="238"/>
      <c r="AA19" s="238"/>
      <c r="AB19" s="238"/>
      <c r="AC19" s="239"/>
      <c r="AD19" s="220">
        <v>0</v>
      </c>
      <c r="AE19" s="220">
        <v>0</v>
      </c>
      <c r="AF19" s="220">
        <v>0</v>
      </c>
      <c r="AG19" s="220">
        <v>0</v>
      </c>
      <c r="AH19" s="220">
        <v>0</v>
      </c>
      <c r="AI19" s="220">
        <v>0</v>
      </c>
      <c r="AJ19" s="217">
        <v>0</v>
      </c>
      <c r="AK19" s="217">
        <v>0</v>
      </c>
      <c r="AL19" s="240"/>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71">
        <f t="shared" si="0"/>
        <v>0</v>
      </c>
      <c r="U20" s="271">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162</v>
      </c>
      <c r="B21" s="213" t="s">
        <v>153</v>
      </c>
      <c r="G21" s="216">
        <v>0</v>
      </c>
      <c r="H21" s="216">
        <v>0</v>
      </c>
      <c r="I21" s="216">
        <v>0</v>
      </c>
      <c r="J21" s="216">
        <v>0</v>
      </c>
      <c r="K21" s="287">
        <v>0</v>
      </c>
      <c r="L21" s="216">
        <v>0</v>
      </c>
      <c r="M21" s="216">
        <v>0</v>
      </c>
      <c r="N21" s="216">
        <v>0</v>
      </c>
      <c r="O21" s="216">
        <v>0</v>
      </c>
      <c r="P21" s="216">
        <v>0</v>
      </c>
      <c r="Q21" s="216">
        <v>0</v>
      </c>
      <c r="R21" s="217">
        <v>0</v>
      </c>
      <c r="S21" s="217">
        <v>0</v>
      </c>
      <c r="T21" s="271">
        <f t="shared" si="0"/>
        <v>0</v>
      </c>
      <c r="U21" s="271">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162</v>
      </c>
      <c r="B22" s="213" t="s">
        <v>154</v>
      </c>
      <c r="G22" s="216">
        <v>0</v>
      </c>
      <c r="H22" s="216">
        <v>0</v>
      </c>
      <c r="I22" s="216">
        <v>0</v>
      </c>
      <c r="J22" s="216">
        <v>0</v>
      </c>
      <c r="K22" s="287">
        <v>0</v>
      </c>
      <c r="L22" s="216">
        <v>0</v>
      </c>
      <c r="M22" s="216">
        <v>0</v>
      </c>
      <c r="N22" s="216">
        <v>0</v>
      </c>
      <c r="O22" s="216">
        <v>0</v>
      </c>
      <c r="P22" s="216">
        <v>0</v>
      </c>
      <c r="Q22" s="216">
        <v>0</v>
      </c>
      <c r="R22" s="217">
        <v>0</v>
      </c>
      <c r="S22" s="217">
        <v>0</v>
      </c>
      <c r="T22" s="271">
        <f t="shared" si="0"/>
        <v>0</v>
      </c>
      <c r="U22" s="271">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71">
        <f t="shared" si="0"/>
        <v>0</v>
      </c>
      <c r="U23" s="271">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164</v>
      </c>
      <c r="B24" s="213" t="s">
        <v>153</v>
      </c>
      <c r="G24" s="216">
        <v>0</v>
      </c>
      <c r="H24" s="216">
        <v>0</v>
      </c>
      <c r="I24" s="216">
        <v>0</v>
      </c>
      <c r="J24" s="216">
        <v>0</v>
      </c>
      <c r="K24" s="287">
        <v>0</v>
      </c>
      <c r="L24" s="216">
        <v>0</v>
      </c>
      <c r="M24" s="216">
        <v>0</v>
      </c>
      <c r="N24" s="216">
        <v>0</v>
      </c>
      <c r="O24" s="216">
        <v>0</v>
      </c>
      <c r="P24" s="216">
        <v>0</v>
      </c>
      <c r="Q24" s="216">
        <v>0</v>
      </c>
      <c r="R24" s="217">
        <v>0</v>
      </c>
      <c r="S24" s="217">
        <v>0</v>
      </c>
      <c r="T24" s="271">
        <f t="shared" si="0"/>
        <v>0</v>
      </c>
      <c r="U24" s="271">
        <f t="shared" si="1"/>
        <v>0</v>
      </c>
      <c r="Y24" s="220">
        <v>0</v>
      </c>
      <c r="Z24" s="220">
        <v>0</v>
      </c>
      <c r="AA24" s="220">
        <v>0</v>
      </c>
      <c r="AB24" s="220">
        <v>0</v>
      </c>
      <c r="AC24" s="220">
        <v>0</v>
      </c>
      <c r="AD24" s="220">
        <v>0</v>
      </c>
      <c r="AE24" s="220">
        <v>0</v>
      </c>
      <c r="AF24" s="220">
        <v>0</v>
      </c>
      <c r="AG24" s="220">
        <v>0</v>
      </c>
      <c r="AH24" s="220">
        <v>0</v>
      </c>
      <c r="AI24" s="220">
        <v>0</v>
      </c>
      <c r="AJ24" s="217">
        <v>0</v>
      </c>
      <c r="AK24" s="217">
        <v>0</v>
      </c>
      <c r="AL24" s="218">
        <f t="shared" si="12"/>
        <v>0</v>
      </c>
      <c r="AM24" s="218">
        <f t="shared" si="3"/>
        <v>0</v>
      </c>
    </row>
    <row r="25" spans="1:39" ht="14" x14ac:dyDescent="0.3">
      <c r="A25" s="212" t="s">
        <v>164</v>
      </c>
      <c r="B25" s="213" t="s">
        <v>154</v>
      </c>
      <c r="G25" s="216">
        <v>0</v>
      </c>
      <c r="H25" s="216">
        <v>0</v>
      </c>
      <c r="I25" s="216">
        <v>0</v>
      </c>
      <c r="J25" s="216">
        <v>0</v>
      </c>
      <c r="K25" s="287">
        <v>0</v>
      </c>
      <c r="L25" s="216">
        <v>0</v>
      </c>
      <c r="M25" s="216">
        <v>0</v>
      </c>
      <c r="N25" s="216">
        <v>0</v>
      </c>
      <c r="O25" s="216">
        <v>0</v>
      </c>
      <c r="P25" s="216">
        <v>0</v>
      </c>
      <c r="Q25" s="216">
        <v>0</v>
      </c>
      <c r="R25" s="217">
        <v>0</v>
      </c>
      <c r="S25" s="217">
        <v>0</v>
      </c>
      <c r="T25" s="271">
        <f t="shared" si="0"/>
        <v>0</v>
      </c>
      <c r="U25" s="271">
        <f t="shared" si="1"/>
        <v>0</v>
      </c>
      <c r="Y25" s="220">
        <v>0</v>
      </c>
      <c r="Z25" s="220">
        <v>0</v>
      </c>
      <c r="AA25" s="220">
        <v>0</v>
      </c>
      <c r="AB25" s="220">
        <v>0</v>
      </c>
      <c r="AC25" s="220">
        <v>0</v>
      </c>
      <c r="AD25" s="220">
        <v>0</v>
      </c>
      <c r="AE25" s="220">
        <v>0</v>
      </c>
      <c r="AF25" s="220">
        <v>0</v>
      </c>
      <c r="AG25" s="220">
        <v>0</v>
      </c>
      <c r="AH25" s="220">
        <v>0</v>
      </c>
      <c r="AI25" s="220">
        <v>0</v>
      </c>
      <c r="AJ25" s="217">
        <v>0</v>
      </c>
      <c r="AK25" s="217">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71">
        <f t="shared" si="0"/>
        <v>0</v>
      </c>
      <c r="U26" s="271">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166</v>
      </c>
      <c r="B27" s="213" t="s">
        <v>153</v>
      </c>
      <c r="G27" s="216">
        <v>0</v>
      </c>
      <c r="H27" s="216">
        <v>0</v>
      </c>
      <c r="I27" s="216">
        <v>0</v>
      </c>
      <c r="J27" s="216">
        <v>0</v>
      </c>
      <c r="K27" s="287">
        <v>0</v>
      </c>
      <c r="L27" s="216">
        <v>0</v>
      </c>
      <c r="M27" s="216">
        <v>0</v>
      </c>
      <c r="N27" s="216">
        <v>0</v>
      </c>
      <c r="O27" s="216">
        <v>0</v>
      </c>
      <c r="P27" s="216">
        <v>0</v>
      </c>
      <c r="Q27" s="216">
        <v>0</v>
      </c>
      <c r="R27" s="217">
        <v>0</v>
      </c>
      <c r="S27" s="217">
        <v>0</v>
      </c>
      <c r="T27" s="95">
        <f t="shared" si="0"/>
        <v>0</v>
      </c>
      <c r="U27" s="271">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87">
        <v>0</v>
      </c>
      <c r="L28" s="216">
        <v>0</v>
      </c>
      <c r="M28" s="216">
        <v>0</v>
      </c>
      <c r="N28" s="216">
        <v>0</v>
      </c>
      <c r="O28" s="216">
        <v>0</v>
      </c>
      <c r="P28" s="216">
        <v>0</v>
      </c>
      <c r="Q28" s="216">
        <v>0</v>
      </c>
      <c r="R28" s="217">
        <v>0</v>
      </c>
      <c r="S28" s="217">
        <v>0</v>
      </c>
      <c r="T28" s="95">
        <f t="shared" si="0"/>
        <v>0</v>
      </c>
      <c r="U28" s="271">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52">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71">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87">
        <v>3.0000000000000001E-3</v>
      </c>
      <c r="L30" s="216">
        <v>0</v>
      </c>
      <c r="M30" s="216">
        <v>0</v>
      </c>
      <c r="N30" s="216">
        <v>0</v>
      </c>
      <c r="O30" s="216">
        <v>0</v>
      </c>
      <c r="P30" s="216">
        <v>0</v>
      </c>
      <c r="Q30" s="216">
        <v>0</v>
      </c>
      <c r="R30" s="217">
        <v>0</v>
      </c>
      <c r="S30" s="217">
        <v>0</v>
      </c>
      <c r="T30" s="271">
        <f t="shared" si="0"/>
        <v>3.0000000000000001E-3</v>
      </c>
      <c r="U30" s="271">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87">
        <v>0</v>
      </c>
      <c r="L31" s="216">
        <v>0</v>
      </c>
      <c r="M31" s="216">
        <v>0</v>
      </c>
      <c r="N31" s="216">
        <v>0</v>
      </c>
      <c r="O31" s="216">
        <v>0</v>
      </c>
      <c r="P31" s="216">
        <v>0</v>
      </c>
      <c r="Q31" s="216">
        <v>0</v>
      </c>
      <c r="R31" s="217">
        <v>0</v>
      </c>
      <c r="S31" s="217">
        <v>0</v>
      </c>
      <c r="T31" s="271">
        <f t="shared" si="0"/>
        <v>0</v>
      </c>
      <c r="U31" s="271">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3.0000000000000001E-3</v>
      </c>
      <c r="L32" s="252">
        <f t="shared" si="18"/>
        <v>0</v>
      </c>
      <c r="M32" s="252">
        <f t="shared" si="18"/>
        <v>0</v>
      </c>
      <c r="N32" s="252">
        <f t="shared" si="18"/>
        <v>0</v>
      </c>
      <c r="O32" s="252">
        <f t="shared" si="18"/>
        <v>0</v>
      </c>
      <c r="P32" s="252">
        <f t="shared" si="18"/>
        <v>0</v>
      </c>
      <c r="Q32" s="252">
        <f t="shared" si="18"/>
        <v>0</v>
      </c>
      <c r="R32" s="252">
        <f t="shared" si="18"/>
        <v>0</v>
      </c>
      <c r="S32" s="252">
        <f t="shared" si="18"/>
        <v>0</v>
      </c>
      <c r="T32" s="271">
        <f t="shared" si="0"/>
        <v>3.0000000000000001E-3</v>
      </c>
      <c r="U32" s="271">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09"/>
      <c r="L33" s="262"/>
      <c r="M33" s="262"/>
      <c r="N33" s="262"/>
      <c r="O33" s="262"/>
      <c r="P33" s="262"/>
      <c r="Q33" s="262"/>
      <c r="R33" s="262"/>
      <c r="S33" s="262"/>
      <c r="T33" s="209"/>
      <c r="U33" s="209"/>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7.9000000000000001E-2</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7.9000000000000001E-2</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09"/>
      <c r="L35" s="262"/>
      <c r="M35" s="262"/>
      <c r="N35" s="262"/>
      <c r="O35" s="262"/>
      <c r="P35" s="262"/>
      <c r="Q35" s="262"/>
      <c r="R35" s="262"/>
      <c r="S35" s="262"/>
      <c r="T35" s="209"/>
      <c r="U35" s="209"/>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87">
        <v>0</v>
      </c>
      <c r="L37" s="216">
        <v>0</v>
      </c>
      <c r="M37" s="216">
        <v>0</v>
      </c>
      <c r="N37" s="216">
        <v>0</v>
      </c>
      <c r="O37" s="216">
        <v>0</v>
      </c>
      <c r="P37" s="216">
        <v>0</v>
      </c>
      <c r="Q37" s="216">
        <v>0</v>
      </c>
      <c r="R37" s="217">
        <v>0</v>
      </c>
      <c r="S37" s="217">
        <v>0</v>
      </c>
      <c r="T37" s="95">
        <f>SUM(G37:K37)</f>
        <v>0</v>
      </c>
      <c r="U37" s="271">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87">
        <v>0</v>
      </c>
      <c r="L38" s="216">
        <v>0</v>
      </c>
      <c r="M38" s="216">
        <v>0</v>
      </c>
      <c r="N38" s="216">
        <v>0</v>
      </c>
      <c r="O38" s="216">
        <v>0</v>
      </c>
      <c r="P38" s="216">
        <v>0</v>
      </c>
      <c r="Q38" s="216">
        <v>0</v>
      </c>
      <c r="R38" s="217">
        <v>0</v>
      </c>
      <c r="S38" s="217">
        <v>0</v>
      </c>
      <c r="T38" s="95">
        <f>SUM(G38:K38)</f>
        <v>0</v>
      </c>
      <c r="U38" s="271">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87">
        <v>-1E-3</v>
      </c>
      <c r="L39" s="216">
        <v>0</v>
      </c>
      <c r="M39" s="216">
        <v>0</v>
      </c>
      <c r="N39" s="216">
        <v>0</v>
      </c>
      <c r="O39" s="216">
        <v>0</v>
      </c>
      <c r="P39" s="216">
        <v>0</v>
      </c>
      <c r="Q39" s="216">
        <v>0</v>
      </c>
      <c r="R39" s="217">
        <v>0</v>
      </c>
      <c r="S39" s="217">
        <v>0</v>
      </c>
      <c r="T39" s="95">
        <f>SUM(G39:K39)</f>
        <v>-1E-3</v>
      </c>
      <c r="U39" s="271">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-1E-3</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-1E-3</v>
      </c>
      <c r="U40" s="271">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305"/>
      <c r="L41" s="269"/>
      <c r="M41" s="269"/>
      <c r="N41" s="269"/>
      <c r="O41" s="269"/>
      <c r="P41" s="269"/>
      <c r="Q41" s="269"/>
      <c r="R41" s="269"/>
      <c r="S41" s="269"/>
      <c r="T41" s="305"/>
      <c r="U41" s="305"/>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87">
        <v>0</v>
      </c>
      <c r="L43" s="216">
        <v>0</v>
      </c>
      <c r="M43" s="216">
        <v>0</v>
      </c>
      <c r="N43" s="216">
        <v>0</v>
      </c>
      <c r="O43" s="216">
        <v>0</v>
      </c>
      <c r="P43" s="216">
        <v>0</v>
      </c>
      <c r="Q43" s="216">
        <v>0</v>
      </c>
      <c r="R43" s="217">
        <v>0</v>
      </c>
      <c r="S43" s="217">
        <v>0</v>
      </c>
      <c r="T43" s="95">
        <f>SUM(G43:K43)</f>
        <v>0</v>
      </c>
      <c r="U43" s="271">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87">
        <v>0</v>
      </c>
      <c r="L44" s="216">
        <v>0</v>
      </c>
      <c r="M44" s="216">
        <v>0</v>
      </c>
      <c r="N44" s="216">
        <v>0</v>
      </c>
      <c r="O44" s="216">
        <v>0</v>
      </c>
      <c r="P44" s="216">
        <v>0</v>
      </c>
      <c r="Q44" s="216">
        <v>0</v>
      </c>
      <c r="R44" s="217">
        <v>0</v>
      </c>
      <c r="S44" s="217">
        <v>0</v>
      </c>
      <c r="T44" s="95">
        <f>SUM(G44:K44)</f>
        <v>0</v>
      </c>
      <c r="U44" s="271">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87">
        <v>0</v>
      </c>
      <c r="L45" s="216">
        <v>0</v>
      </c>
      <c r="M45" s="216">
        <v>0</v>
      </c>
      <c r="N45" s="216">
        <v>0</v>
      </c>
      <c r="O45" s="216">
        <v>0</v>
      </c>
      <c r="P45" s="216">
        <v>0</v>
      </c>
      <c r="Q45" s="216">
        <v>0</v>
      </c>
      <c r="R45" s="217">
        <v>0</v>
      </c>
      <c r="S45" s="217">
        <v>0</v>
      </c>
      <c r="T45" s="95">
        <f>SUM(G45:K45)</f>
        <v>0</v>
      </c>
      <c r="U45" s="271">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71">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305"/>
      <c r="L47" s="269"/>
      <c r="M47" s="269"/>
      <c r="N47" s="269"/>
      <c r="O47" s="269"/>
      <c r="P47" s="269"/>
      <c r="Q47" s="269"/>
      <c r="R47" s="269"/>
      <c r="S47" s="269"/>
      <c r="T47" s="305"/>
      <c r="U47" s="305"/>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7.8E-2</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71">
        <f t="shared" ref="T48" si="26">SUM(G48:K48)</f>
        <v>7.8E-2</v>
      </c>
      <c r="U48" s="271">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K49" s="306"/>
      <c r="T49" s="306"/>
      <c r="U49" s="306"/>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3.8000000000000006E-2</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3.8000000000000006E-2</v>
      </c>
      <c r="U50" s="271">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71">
        <f>SUM(G10,G13,G16,G19,G22,G25,G28,G31)</f>
        <v>0</v>
      </c>
      <c r="H51" s="271">
        <f t="shared" si="28"/>
        <v>0</v>
      </c>
      <c r="I51" s="271">
        <f t="shared" si="28"/>
        <v>0</v>
      </c>
      <c r="J51" s="271">
        <f t="shared" si="28"/>
        <v>0</v>
      </c>
      <c r="K51" s="271">
        <f t="shared" si="28"/>
        <v>4.1000000000000002E-2</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4.1000000000000002E-2</v>
      </c>
      <c r="U51" s="271">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71">
        <f t="shared" ref="G52:K52" si="31">SUM(G50:G51)</f>
        <v>0</v>
      </c>
      <c r="H52" s="272">
        <f t="shared" si="31"/>
        <v>0</v>
      </c>
      <c r="I52" s="272">
        <f t="shared" si="31"/>
        <v>0</v>
      </c>
      <c r="J52" s="272">
        <f t="shared" si="31"/>
        <v>0</v>
      </c>
      <c r="K52" s="272">
        <f t="shared" si="31"/>
        <v>7.9000000000000015E-2</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7.9000000000000015E-2</v>
      </c>
      <c r="U52" s="271">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 t="shared" ref="G55:P55" si="34">SUM(G9,G12,G15,G18,G21,G24,G27,G30)+SUM(G37,G38,G43,G44)</f>
        <v>0</v>
      </c>
      <c r="H55" s="251">
        <f t="shared" si="34"/>
        <v>0</v>
      </c>
      <c r="I55" s="251">
        <f t="shared" si="34"/>
        <v>0</v>
      </c>
      <c r="J55" s="251">
        <f t="shared" si="34"/>
        <v>0</v>
      </c>
      <c r="K55" s="251">
        <f t="shared" si="34"/>
        <v>3.8000000000000006E-2</v>
      </c>
      <c r="L55" s="251">
        <f t="shared" si="34"/>
        <v>0</v>
      </c>
      <c r="M55" s="251">
        <f t="shared" si="34"/>
        <v>0</v>
      </c>
      <c r="N55" s="251">
        <f t="shared" si="34"/>
        <v>0</v>
      </c>
      <c r="O55" s="251">
        <f t="shared" si="34"/>
        <v>0</v>
      </c>
      <c r="P55" s="251">
        <f t="shared" si="34"/>
        <v>0</v>
      </c>
      <c r="Q55" s="251">
        <f>SUM(Q9,Q12,Q15,Q18,Q21,Q24,Q27,Q30)+SUM(Q37,Q38,Q43,Q44)</f>
        <v>0</v>
      </c>
      <c r="R55" s="251">
        <f t="shared" ref="R55:S55" si="35">SUM(R9,R12,R15,R18,R21,R24,R27,R30)+SUM(R37,R38,R43,R44)</f>
        <v>0</v>
      </c>
      <c r="S55" s="251">
        <f t="shared" si="35"/>
        <v>0</v>
      </c>
      <c r="T55" s="95">
        <f t="shared" ref="T55:T57" si="36">SUM(G55:K55)</f>
        <v>3.8000000000000006E-2</v>
      </c>
      <c r="U55" s="218">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71">
        <f t="shared" ref="G56:P56" si="38">SUM(G10,G13,G16,G19,G22,G25,G28,G31)+SUM(G39,G45)</f>
        <v>0</v>
      </c>
      <c r="H56" s="271">
        <f t="shared" si="38"/>
        <v>0</v>
      </c>
      <c r="I56" s="271">
        <f t="shared" si="38"/>
        <v>0</v>
      </c>
      <c r="J56" s="271">
        <f t="shared" si="38"/>
        <v>0</v>
      </c>
      <c r="K56" s="271">
        <f t="shared" si="38"/>
        <v>0.04</v>
      </c>
      <c r="L56" s="271">
        <f t="shared" si="38"/>
        <v>0</v>
      </c>
      <c r="M56" s="271">
        <f t="shared" si="38"/>
        <v>0</v>
      </c>
      <c r="N56" s="271">
        <f t="shared" si="38"/>
        <v>0</v>
      </c>
      <c r="O56" s="271">
        <f t="shared" si="38"/>
        <v>0</v>
      </c>
      <c r="P56" s="271">
        <f t="shared" si="38"/>
        <v>0</v>
      </c>
      <c r="Q56" s="271">
        <f>SUM(Q10,Q13,Q16,Q19,Q22,Q25,Q28,Q31)+SUM(Q39,Q45)</f>
        <v>0</v>
      </c>
      <c r="R56" s="271">
        <f t="shared" ref="R56:S56" si="39">SUM(R10,R13,R16,R19,R22,R25,R28,R31)+SUM(R39,R45)</f>
        <v>0</v>
      </c>
      <c r="S56" s="271">
        <f t="shared" si="39"/>
        <v>0</v>
      </c>
      <c r="T56" s="95">
        <f t="shared" si="36"/>
        <v>0.04</v>
      </c>
      <c r="U56" s="218">
        <f t="shared" si="37"/>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71">
        <f t="shared" ref="G57:K57" si="40">SUM(G55:G56)</f>
        <v>0</v>
      </c>
      <c r="H57" s="272">
        <f t="shared" si="40"/>
        <v>0</v>
      </c>
      <c r="I57" s="272">
        <f t="shared" si="40"/>
        <v>0</v>
      </c>
      <c r="J57" s="272">
        <f t="shared" si="40"/>
        <v>0</v>
      </c>
      <c r="K57" s="272">
        <f t="shared" si="40"/>
        <v>7.8000000000000014E-2</v>
      </c>
      <c r="L57" s="272">
        <f>SUM(L55:L56)</f>
        <v>0</v>
      </c>
      <c r="M57" s="272">
        <f t="shared" ref="M57:S57" si="41">SUM(M55:M56)</f>
        <v>0</v>
      </c>
      <c r="N57" s="272">
        <f t="shared" si="41"/>
        <v>0</v>
      </c>
      <c r="O57" s="272">
        <f t="shared" si="41"/>
        <v>0</v>
      </c>
      <c r="P57" s="272">
        <f t="shared" si="41"/>
        <v>0</v>
      </c>
      <c r="Q57" s="272">
        <f t="shared" si="41"/>
        <v>0</v>
      </c>
      <c r="R57" s="272">
        <f t="shared" si="41"/>
        <v>0</v>
      </c>
      <c r="S57" s="272">
        <f t="shared" si="41"/>
        <v>0</v>
      </c>
      <c r="T57" s="95">
        <f t="shared" si="36"/>
        <v>7.8000000000000014E-2</v>
      </c>
      <c r="U57" s="218">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7">
        <v>0</v>
      </c>
      <c r="AK60" s="217">
        <v>0</v>
      </c>
      <c r="AL60" s="307"/>
      <c r="AM60" s="229">
        <f t="shared" ref="AM60:AM61" si="43">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7">
        <v>0</v>
      </c>
      <c r="AK61" s="217">
        <v>0</v>
      </c>
      <c r="AL61" s="280"/>
      <c r="AM61" s="229">
        <f t="shared" si="43"/>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7">
        <v>0</v>
      </c>
      <c r="S65" s="217">
        <v>0</v>
      </c>
      <c r="T65" s="278"/>
      <c r="U65" s="251">
        <f t="shared" ref="U65:U67" si="44">SUM(L65:S65)</f>
        <v>0</v>
      </c>
      <c r="Y65" s="226"/>
      <c r="Z65" s="227"/>
      <c r="AA65" s="227"/>
      <c r="AB65" s="227"/>
      <c r="AC65" s="228"/>
      <c r="AD65" s="216">
        <v>0</v>
      </c>
      <c r="AE65" s="216">
        <v>0</v>
      </c>
      <c r="AF65" s="216">
        <v>0</v>
      </c>
      <c r="AG65" s="216">
        <v>0</v>
      </c>
      <c r="AH65" s="216">
        <v>0</v>
      </c>
      <c r="AI65" s="216">
        <v>0</v>
      </c>
      <c r="AJ65" s="217">
        <v>0</v>
      </c>
      <c r="AK65" s="217">
        <v>0</v>
      </c>
      <c r="AL65" s="278"/>
      <c r="AM65" s="251">
        <f t="shared" ref="AM65:AM67" si="45">SUM(AD65:AK65)</f>
        <v>0</v>
      </c>
    </row>
    <row r="66" spans="1:39" ht="14" x14ac:dyDescent="0.3">
      <c r="A66" s="661"/>
      <c r="B66" s="277" t="s">
        <v>156</v>
      </c>
      <c r="G66" s="234"/>
      <c r="H66" s="235"/>
      <c r="I66" s="235"/>
      <c r="J66" s="235"/>
      <c r="K66" s="236"/>
      <c r="L66" s="216">
        <v>0</v>
      </c>
      <c r="M66" s="216">
        <v>0</v>
      </c>
      <c r="N66" s="216">
        <v>0</v>
      </c>
      <c r="O66" s="216">
        <v>0</v>
      </c>
      <c r="P66" s="216">
        <v>0</v>
      </c>
      <c r="Q66" s="216">
        <v>0</v>
      </c>
      <c r="R66" s="217">
        <v>0</v>
      </c>
      <c r="S66" s="217">
        <v>0</v>
      </c>
      <c r="T66" s="279"/>
      <c r="U66" s="251">
        <f t="shared" si="44"/>
        <v>0</v>
      </c>
      <c r="Y66" s="234"/>
      <c r="Z66" s="235"/>
      <c r="AA66" s="235"/>
      <c r="AB66" s="235"/>
      <c r="AC66" s="236"/>
      <c r="AD66" s="216">
        <v>0</v>
      </c>
      <c r="AE66" s="216">
        <v>0</v>
      </c>
      <c r="AF66" s="216">
        <v>0</v>
      </c>
      <c r="AG66" s="216">
        <v>0</v>
      </c>
      <c r="AH66" s="216">
        <v>0</v>
      </c>
      <c r="AI66" s="216">
        <v>0</v>
      </c>
      <c r="AJ66" s="217">
        <v>0</v>
      </c>
      <c r="AK66" s="217">
        <v>0</v>
      </c>
      <c r="AL66" s="279"/>
      <c r="AM66" s="251">
        <f t="shared" si="45"/>
        <v>0</v>
      </c>
    </row>
    <row r="67" spans="1:39" ht="14" x14ac:dyDescent="0.3">
      <c r="A67" s="662"/>
      <c r="B67" s="277" t="s">
        <v>187</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v>
      </c>
      <c r="S67" s="251">
        <f t="shared" si="46"/>
        <v>0</v>
      </c>
      <c r="T67" s="280"/>
      <c r="U67" s="251">
        <f t="shared" si="44"/>
        <v>0</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0</v>
      </c>
      <c r="AK67" s="251">
        <f t="shared" si="47"/>
        <v>0</v>
      </c>
      <c r="AL67" s="280"/>
      <c r="AM67" s="251">
        <f t="shared" si="45"/>
        <v>0</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7">
        <v>0</v>
      </c>
      <c r="S72" s="217">
        <v>0</v>
      </c>
      <c r="T72" s="278"/>
      <c r="U72" s="229">
        <f t="shared" ref="U72:U77" si="49">SUM(L72:S72)</f>
        <v>0</v>
      </c>
      <c r="Y72" s="226"/>
      <c r="Z72" s="227"/>
      <c r="AA72" s="227"/>
      <c r="AB72" s="227"/>
      <c r="AC72" s="228"/>
      <c r="AD72" s="216">
        <v>0</v>
      </c>
      <c r="AE72" s="216">
        <v>0</v>
      </c>
      <c r="AF72" s="216">
        <v>0</v>
      </c>
      <c r="AG72" s="216">
        <v>0</v>
      </c>
      <c r="AH72" s="216">
        <v>0</v>
      </c>
      <c r="AI72" s="216">
        <v>0</v>
      </c>
      <c r="AJ72" s="217">
        <v>0</v>
      </c>
      <c r="AK72" s="217">
        <v>0</v>
      </c>
      <c r="AL72" s="278"/>
      <c r="AM72" s="229">
        <f t="shared" ref="AM72:AM77" si="50">SUM(AD72:AK72)</f>
        <v>0</v>
      </c>
    </row>
    <row r="73" spans="1:39" ht="14" x14ac:dyDescent="0.3">
      <c r="A73" s="661"/>
      <c r="B73" s="277" t="s">
        <v>156</v>
      </c>
      <c r="G73" s="234"/>
      <c r="H73" s="235"/>
      <c r="I73" s="235"/>
      <c r="J73" s="235"/>
      <c r="K73" s="236"/>
      <c r="L73" s="216">
        <v>0</v>
      </c>
      <c r="M73" s="216">
        <v>0</v>
      </c>
      <c r="N73" s="216">
        <v>0</v>
      </c>
      <c r="O73" s="216">
        <v>0</v>
      </c>
      <c r="P73" s="216">
        <v>0</v>
      </c>
      <c r="Q73" s="216">
        <v>0</v>
      </c>
      <c r="R73" s="217">
        <v>0</v>
      </c>
      <c r="S73" s="217">
        <v>0</v>
      </c>
      <c r="T73" s="279"/>
      <c r="U73" s="229">
        <f t="shared" si="49"/>
        <v>0</v>
      </c>
      <c r="Y73" s="234"/>
      <c r="Z73" s="235"/>
      <c r="AA73" s="235"/>
      <c r="AB73" s="235"/>
      <c r="AC73" s="236"/>
      <c r="AD73" s="216">
        <v>0</v>
      </c>
      <c r="AE73" s="216">
        <v>0</v>
      </c>
      <c r="AF73" s="216">
        <v>0</v>
      </c>
      <c r="AG73" s="216">
        <v>0</v>
      </c>
      <c r="AH73" s="216">
        <v>0</v>
      </c>
      <c r="AI73" s="216">
        <v>0</v>
      </c>
      <c r="AJ73" s="217">
        <v>0</v>
      </c>
      <c r="AK73" s="217">
        <v>0</v>
      </c>
      <c r="AL73" s="279"/>
      <c r="AM73" s="229">
        <f t="shared" si="50"/>
        <v>0</v>
      </c>
    </row>
    <row r="74" spans="1:39" ht="14" x14ac:dyDescent="0.3">
      <c r="A74" s="662"/>
      <c r="B74" s="277" t="s">
        <v>190</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0</v>
      </c>
      <c r="S74" s="251">
        <f t="shared" si="51"/>
        <v>0</v>
      </c>
      <c r="T74" s="279"/>
      <c r="U74" s="229">
        <f t="shared" si="49"/>
        <v>0</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0</v>
      </c>
      <c r="AK74" s="251">
        <f t="shared" si="52"/>
        <v>0</v>
      </c>
      <c r="AL74" s="279"/>
      <c r="AM74" s="229">
        <f t="shared" si="50"/>
        <v>0</v>
      </c>
    </row>
    <row r="75" spans="1:39" ht="14" x14ac:dyDescent="0.3">
      <c r="A75" s="663" t="s">
        <v>191</v>
      </c>
      <c r="B75" s="277" t="s">
        <v>186</v>
      </c>
      <c r="G75" s="234"/>
      <c r="H75" s="235"/>
      <c r="I75" s="235"/>
      <c r="J75" s="235"/>
      <c r="K75" s="236"/>
      <c r="L75" s="216">
        <v>0</v>
      </c>
      <c r="M75" s="216">
        <v>0</v>
      </c>
      <c r="N75" s="216">
        <v>0</v>
      </c>
      <c r="O75" s="216">
        <v>0</v>
      </c>
      <c r="P75" s="216">
        <v>0</v>
      </c>
      <c r="Q75" s="216">
        <v>0</v>
      </c>
      <c r="R75" s="217">
        <v>0</v>
      </c>
      <c r="S75" s="217">
        <v>0</v>
      </c>
      <c r="T75" s="279"/>
      <c r="U75" s="229">
        <f t="shared" si="49"/>
        <v>0</v>
      </c>
      <c r="Y75" s="234"/>
      <c r="Z75" s="235"/>
      <c r="AA75" s="235"/>
      <c r="AB75" s="235"/>
      <c r="AC75" s="236"/>
      <c r="AD75" s="216">
        <v>0</v>
      </c>
      <c r="AE75" s="216">
        <v>0</v>
      </c>
      <c r="AF75" s="216">
        <v>0</v>
      </c>
      <c r="AG75" s="216">
        <v>0</v>
      </c>
      <c r="AH75" s="216">
        <v>0</v>
      </c>
      <c r="AI75" s="216">
        <v>0</v>
      </c>
      <c r="AJ75" s="217">
        <v>0</v>
      </c>
      <c r="AK75" s="217">
        <v>0</v>
      </c>
      <c r="AL75" s="279"/>
      <c r="AM75" s="229">
        <f t="shared" si="50"/>
        <v>0</v>
      </c>
    </row>
    <row r="76" spans="1:39" ht="14" x14ac:dyDescent="0.3">
      <c r="A76" s="663"/>
      <c r="B76" s="277" t="s">
        <v>156</v>
      </c>
      <c r="G76" s="234"/>
      <c r="H76" s="235"/>
      <c r="I76" s="235"/>
      <c r="J76" s="235"/>
      <c r="K76" s="236"/>
      <c r="L76" s="216">
        <v>0</v>
      </c>
      <c r="M76" s="216">
        <v>0</v>
      </c>
      <c r="N76" s="216">
        <v>0</v>
      </c>
      <c r="O76" s="216">
        <v>0</v>
      </c>
      <c r="P76" s="216">
        <v>0</v>
      </c>
      <c r="Q76" s="216">
        <v>0</v>
      </c>
      <c r="R76" s="217">
        <v>0</v>
      </c>
      <c r="S76" s="217">
        <v>0</v>
      </c>
      <c r="T76" s="279"/>
      <c r="U76" s="229">
        <f t="shared" si="49"/>
        <v>0</v>
      </c>
      <c r="Y76" s="234"/>
      <c r="Z76" s="235"/>
      <c r="AA76" s="235"/>
      <c r="AB76" s="235"/>
      <c r="AC76" s="236"/>
      <c r="AD76" s="216">
        <v>0</v>
      </c>
      <c r="AE76" s="216">
        <v>0</v>
      </c>
      <c r="AF76" s="216">
        <v>0</v>
      </c>
      <c r="AG76" s="216">
        <v>0</v>
      </c>
      <c r="AH76" s="216">
        <v>0</v>
      </c>
      <c r="AI76" s="216">
        <v>0</v>
      </c>
      <c r="AJ76" s="217">
        <v>0</v>
      </c>
      <c r="AK76" s="217">
        <v>0</v>
      </c>
      <c r="AL76" s="279"/>
      <c r="AM76" s="229">
        <f t="shared" si="50"/>
        <v>0</v>
      </c>
    </row>
    <row r="77" spans="1:39" ht="14" x14ac:dyDescent="0.3">
      <c r="A77" s="664"/>
      <c r="B77" s="277" t="s">
        <v>192</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v>
      </c>
      <c r="S77" s="251">
        <f t="shared" si="53"/>
        <v>0</v>
      </c>
      <c r="T77" s="279"/>
      <c r="U77" s="251">
        <f t="shared" si="49"/>
        <v>0</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0</v>
      </c>
      <c r="AK77" s="251">
        <f t="shared" si="54"/>
        <v>0</v>
      </c>
      <c r="AL77" s="279"/>
      <c r="AM77" s="229">
        <f t="shared" si="50"/>
        <v>0</v>
      </c>
    </row>
    <row r="78" spans="1:39" ht="14" x14ac:dyDescent="0.3">
      <c r="B78" s="274" t="s">
        <v>193</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v>
      </c>
      <c r="S78" s="251">
        <f t="shared" si="55"/>
        <v>0</v>
      </c>
      <c r="T78" s="280"/>
      <c r="U78" s="229">
        <f>SUM(L78:S78)</f>
        <v>0</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0</v>
      </c>
      <c r="AK78" s="251">
        <f t="shared" si="56"/>
        <v>0</v>
      </c>
      <c r="AL78" s="280"/>
      <c r="AM78" s="229">
        <f>SUM(AD78:AK78)</f>
        <v>0</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7">
        <v>0</v>
      </c>
      <c r="S85" s="217">
        <v>0</v>
      </c>
      <c r="T85" s="278"/>
      <c r="U85" s="229">
        <f>SUM(L85:S85)</f>
        <v>0</v>
      </c>
      <c r="Y85" s="226"/>
      <c r="Z85" s="227"/>
      <c r="AA85" s="227"/>
      <c r="AB85" s="227"/>
      <c r="AC85" s="228"/>
      <c r="AD85" s="216">
        <v>0</v>
      </c>
      <c r="AE85" s="216">
        <v>0</v>
      </c>
      <c r="AF85" s="216">
        <v>0</v>
      </c>
      <c r="AG85" s="216">
        <v>0</v>
      </c>
      <c r="AH85" s="216">
        <v>0</v>
      </c>
      <c r="AI85" s="216">
        <v>0</v>
      </c>
      <c r="AJ85" s="217">
        <v>0</v>
      </c>
      <c r="AK85" s="217">
        <v>0</v>
      </c>
      <c r="AL85" s="278"/>
      <c r="AM85" s="285">
        <f t="shared" ref="AM85:AM104" si="62">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7">
        <v>0</v>
      </c>
      <c r="S86" s="217">
        <v>0</v>
      </c>
      <c r="T86" s="279"/>
      <c r="U86" s="229">
        <f t="shared" ref="U86:U104" si="63">SUM(L86:S86)</f>
        <v>0</v>
      </c>
      <c r="Y86" s="234"/>
      <c r="Z86" s="235"/>
      <c r="AA86" s="235"/>
      <c r="AB86" s="235"/>
      <c r="AC86" s="236"/>
      <c r="AD86" s="216">
        <v>0</v>
      </c>
      <c r="AE86" s="216">
        <v>0</v>
      </c>
      <c r="AF86" s="216">
        <v>0</v>
      </c>
      <c r="AG86" s="216">
        <v>0</v>
      </c>
      <c r="AH86" s="216">
        <v>0</v>
      </c>
      <c r="AI86" s="216">
        <v>0</v>
      </c>
      <c r="AJ86" s="217">
        <v>0</v>
      </c>
      <c r="AK86" s="217">
        <v>0</v>
      </c>
      <c r="AL86" s="279"/>
      <c r="AM86" s="229">
        <f t="shared" si="62"/>
        <v>0</v>
      </c>
    </row>
    <row r="87" spans="1:39" ht="14" x14ac:dyDescent="0.3">
      <c r="A87" s="212" t="s">
        <v>202</v>
      </c>
      <c r="B87" s="212" t="s">
        <v>200</v>
      </c>
      <c r="G87" s="234"/>
      <c r="H87" s="235"/>
      <c r="I87" s="235"/>
      <c r="J87" s="235"/>
      <c r="K87" s="236"/>
      <c r="L87" s="216">
        <v>0</v>
      </c>
      <c r="M87" s="216">
        <v>0</v>
      </c>
      <c r="N87" s="216">
        <v>0</v>
      </c>
      <c r="O87" s="216">
        <v>0</v>
      </c>
      <c r="P87" s="216">
        <v>0</v>
      </c>
      <c r="Q87" s="216">
        <v>0</v>
      </c>
      <c r="R87" s="217">
        <v>0</v>
      </c>
      <c r="S87" s="217">
        <v>0</v>
      </c>
      <c r="T87" s="279"/>
      <c r="U87" s="229">
        <f t="shared" si="63"/>
        <v>0</v>
      </c>
      <c r="Y87" s="234"/>
      <c r="Z87" s="235"/>
      <c r="AA87" s="235"/>
      <c r="AB87" s="235"/>
      <c r="AC87" s="236"/>
      <c r="AD87" s="216">
        <v>0</v>
      </c>
      <c r="AE87" s="216">
        <v>0</v>
      </c>
      <c r="AF87" s="216">
        <v>0</v>
      </c>
      <c r="AG87" s="216">
        <v>0</v>
      </c>
      <c r="AH87" s="216">
        <v>0</v>
      </c>
      <c r="AI87" s="216">
        <v>0</v>
      </c>
      <c r="AJ87" s="217">
        <v>0</v>
      </c>
      <c r="AK87" s="217">
        <v>0</v>
      </c>
      <c r="AL87" s="279"/>
      <c r="AM87" s="229">
        <f t="shared" si="62"/>
        <v>0</v>
      </c>
    </row>
    <row r="88" spans="1:39" ht="14" x14ac:dyDescent="0.3">
      <c r="A88" s="212" t="s">
        <v>203</v>
      </c>
      <c r="B88" s="212" t="s">
        <v>200</v>
      </c>
      <c r="G88" s="234"/>
      <c r="H88" s="235"/>
      <c r="I88" s="235"/>
      <c r="J88" s="235"/>
      <c r="K88" s="236"/>
      <c r="L88" s="216">
        <v>0</v>
      </c>
      <c r="M88" s="216">
        <v>0</v>
      </c>
      <c r="N88" s="216">
        <v>0</v>
      </c>
      <c r="O88" s="216">
        <v>0</v>
      </c>
      <c r="P88" s="216">
        <v>0</v>
      </c>
      <c r="Q88" s="216">
        <v>0</v>
      </c>
      <c r="R88" s="217">
        <v>0</v>
      </c>
      <c r="S88" s="217">
        <v>0</v>
      </c>
      <c r="T88" s="279"/>
      <c r="U88" s="229">
        <f t="shared" si="63"/>
        <v>0</v>
      </c>
      <c r="Y88" s="234"/>
      <c r="Z88" s="235"/>
      <c r="AA88" s="235"/>
      <c r="AB88" s="235"/>
      <c r="AC88" s="236"/>
      <c r="AD88" s="216">
        <v>0</v>
      </c>
      <c r="AE88" s="216">
        <v>0</v>
      </c>
      <c r="AF88" s="216">
        <v>0</v>
      </c>
      <c r="AG88" s="216">
        <v>0</v>
      </c>
      <c r="AH88" s="216">
        <v>0</v>
      </c>
      <c r="AI88" s="216">
        <v>0</v>
      </c>
      <c r="AJ88" s="217">
        <v>0</v>
      </c>
      <c r="AK88" s="217">
        <v>0</v>
      </c>
      <c r="AL88" s="279"/>
      <c r="AM88" s="229">
        <f t="shared" si="62"/>
        <v>0</v>
      </c>
    </row>
    <row r="89" spans="1:39" ht="14" x14ac:dyDescent="0.3">
      <c r="A89" s="212" t="s">
        <v>204</v>
      </c>
      <c r="B89" s="212" t="s">
        <v>200</v>
      </c>
      <c r="G89" s="234"/>
      <c r="H89" s="235"/>
      <c r="I89" s="235"/>
      <c r="J89" s="235"/>
      <c r="K89" s="236"/>
      <c r="L89" s="216">
        <v>0</v>
      </c>
      <c r="M89" s="216">
        <v>0</v>
      </c>
      <c r="N89" s="216">
        <v>0</v>
      </c>
      <c r="O89" s="216">
        <v>0</v>
      </c>
      <c r="P89" s="216">
        <v>0</v>
      </c>
      <c r="Q89" s="216">
        <v>0</v>
      </c>
      <c r="R89" s="217">
        <v>0</v>
      </c>
      <c r="S89" s="217">
        <v>0</v>
      </c>
      <c r="T89" s="279"/>
      <c r="U89" s="229">
        <f t="shared" si="63"/>
        <v>0</v>
      </c>
      <c r="Y89" s="234"/>
      <c r="Z89" s="235"/>
      <c r="AA89" s="235"/>
      <c r="AB89" s="235"/>
      <c r="AC89" s="236"/>
      <c r="AD89" s="216">
        <v>0</v>
      </c>
      <c r="AE89" s="216">
        <v>0</v>
      </c>
      <c r="AF89" s="216">
        <v>0</v>
      </c>
      <c r="AG89" s="216">
        <v>0</v>
      </c>
      <c r="AH89" s="216">
        <v>0</v>
      </c>
      <c r="AI89" s="216">
        <v>0</v>
      </c>
      <c r="AJ89" s="217">
        <v>0</v>
      </c>
      <c r="AK89" s="217">
        <v>0</v>
      </c>
      <c r="AL89" s="279"/>
      <c r="AM89" s="229">
        <f t="shared" si="62"/>
        <v>0</v>
      </c>
    </row>
    <row r="90" spans="1:39" ht="14" x14ac:dyDescent="0.3">
      <c r="A90" s="212" t="s">
        <v>205</v>
      </c>
      <c r="B90" s="212" t="s">
        <v>200</v>
      </c>
      <c r="G90" s="234"/>
      <c r="H90" s="235"/>
      <c r="I90" s="235"/>
      <c r="J90" s="235"/>
      <c r="K90" s="236"/>
      <c r="L90" s="216">
        <v>0</v>
      </c>
      <c r="M90" s="216">
        <v>0</v>
      </c>
      <c r="N90" s="216">
        <v>0</v>
      </c>
      <c r="O90" s="216">
        <v>0</v>
      </c>
      <c r="P90" s="216">
        <v>0</v>
      </c>
      <c r="Q90" s="216">
        <v>0</v>
      </c>
      <c r="R90" s="217">
        <v>0</v>
      </c>
      <c r="S90" s="217">
        <v>0</v>
      </c>
      <c r="T90" s="279"/>
      <c r="U90" s="229">
        <f t="shared" si="63"/>
        <v>0</v>
      </c>
      <c r="Y90" s="234"/>
      <c r="Z90" s="235"/>
      <c r="AA90" s="235"/>
      <c r="AB90" s="235"/>
      <c r="AC90" s="236"/>
      <c r="AD90" s="216">
        <v>0</v>
      </c>
      <c r="AE90" s="216">
        <v>0</v>
      </c>
      <c r="AF90" s="216">
        <v>0</v>
      </c>
      <c r="AG90" s="216">
        <v>0</v>
      </c>
      <c r="AH90" s="216">
        <v>0</v>
      </c>
      <c r="AI90" s="216">
        <v>0</v>
      </c>
      <c r="AJ90" s="217">
        <v>0</v>
      </c>
      <c r="AK90" s="217">
        <v>0</v>
      </c>
      <c r="AL90" s="279"/>
      <c r="AM90" s="229">
        <f t="shared" si="62"/>
        <v>0</v>
      </c>
    </row>
    <row r="91" spans="1:39" ht="14" x14ac:dyDescent="0.3">
      <c r="A91" s="212" t="s">
        <v>206</v>
      </c>
      <c r="B91" s="212" t="s">
        <v>200</v>
      </c>
      <c r="G91" s="234"/>
      <c r="H91" s="235"/>
      <c r="I91" s="235"/>
      <c r="J91" s="235"/>
      <c r="K91" s="236"/>
      <c r="L91" s="216">
        <v>0</v>
      </c>
      <c r="M91" s="216">
        <v>0</v>
      </c>
      <c r="N91" s="216">
        <v>0</v>
      </c>
      <c r="O91" s="216">
        <v>0</v>
      </c>
      <c r="P91" s="216">
        <v>0</v>
      </c>
      <c r="Q91" s="216">
        <v>0</v>
      </c>
      <c r="R91" s="217">
        <v>0</v>
      </c>
      <c r="S91" s="217">
        <v>0</v>
      </c>
      <c r="T91" s="279"/>
      <c r="U91" s="229">
        <f t="shared" si="63"/>
        <v>0</v>
      </c>
      <c r="Y91" s="234"/>
      <c r="Z91" s="235"/>
      <c r="AA91" s="235"/>
      <c r="AB91" s="235"/>
      <c r="AC91" s="236"/>
      <c r="AD91" s="216">
        <v>0</v>
      </c>
      <c r="AE91" s="216">
        <v>0</v>
      </c>
      <c r="AF91" s="216">
        <v>0</v>
      </c>
      <c r="AG91" s="216">
        <v>0</v>
      </c>
      <c r="AH91" s="216">
        <v>0</v>
      </c>
      <c r="AI91" s="216">
        <v>0</v>
      </c>
      <c r="AJ91" s="217">
        <v>0</v>
      </c>
      <c r="AK91" s="217">
        <v>0</v>
      </c>
      <c r="AL91" s="279"/>
      <c r="AM91" s="229">
        <f t="shared" si="62"/>
        <v>0</v>
      </c>
    </row>
    <row r="92" spans="1:39" ht="14" x14ac:dyDescent="0.3">
      <c r="A92" s="212" t="s">
        <v>207</v>
      </c>
      <c r="B92" s="212" t="s">
        <v>200</v>
      </c>
      <c r="G92" s="234"/>
      <c r="H92" s="235"/>
      <c r="I92" s="235"/>
      <c r="J92" s="235"/>
      <c r="K92" s="236"/>
      <c r="L92" s="216">
        <v>0</v>
      </c>
      <c r="M92" s="216">
        <v>0</v>
      </c>
      <c r="N92" s="216">
        <v>0</v>
      </c>
      <c r="O92" s="216">
        <v>0</v>
      </c>
      <c r="P92" s="216">
        <v>0</v>
      </c>
      <c r="Q92" s="216">
        <v>0</v>
      </c>
      <c r="R92" s="217">
        <v>0</v>
      </c>
      <c r="S92" s="217">
        <v>0</v>
      </c>
      <c r="T92" s="279"/>
      <c r="U92" s="229">
        <f t="shared" si="63"/>
        <v>0</v>
      </c>
      <c r="Y92" s="234"/>
      <c r="Z92" s="235"/>
      <c r="AA92" s="235"/>
      <c r="AB92" s="235"/>
      <c r="AC92" s="236"/>
      <c r="AD92" s="216">
        <v>0</v>
      </c>
      <c r="AE92" s="216">
        <v>0</v>
      </c>
      <c r="AF92" s="216">
        <v>0</v>
      </c>
      <c r="AG92" s="216">
        <v>0</v>
      </c>
      <c r="AH92" s="216">
        <v>0</v>
      </c>
      <c r="AI92" s="216">
        <v>0</v>
      </c>
      <c r="AJ92" s="217">
        <v>0</v>
      </c>
      <c r="AK92" s="217">
        <v>0</v>
      </c>
      <c r="AL92" s="279"/>
      <c r="AM92" s="229">
        <f t="shared" si="62"/>
        <v>0</v>
      </c>
    </row>
    <row r="93" spans="1:39" ht="14" x14ac:dyDescent="0.3">
      <c r="A93" s="212" t="s">
        <v>208</v>
      </c>
      <c r="B93" s="212" t="s">
        <v>200</v>
      </c>
      <c r="G93" s="234"/>
      <c r="H93" s="235"/>
      <c r="I93" s="235"/>
      <c r="J93" s="235"/>
      <c r="K93" s="236"/>
      <c r="L93" s="216">
        <v>0</v>
      </c>
      <c r="M93" s="216">
        <v>0</v>
      </c>
      <c r="N93" s="216">
        <v>0</v>
      </c>
      <c r="O93" s="216">
        <v>0</v>
      </c>
      <c r="P93" s="216">
        <v>0</v>
      </c>
      <c r="Q93" s="216">
        <v>0</v>
      </c>
      <c r="R93" s="217">
        <v>0</v>
      </c>
      <c r="S93" s="217">
        <v>0</v>
      </c>
      <c r="T93" s="279"/>
      <c r="U93" s="229">
        <f t="shared" si="63"/>
        <v>0</v>
      </c>
      <c r="Y93" s="234"/>
      <c r="Z93" s="235"/>
      <c r="AA93" s="235"/>
      <c r="AB93" s="235"/>
      <c r="AC93" s="236"/>
      <c r="AD93" s="216">
        <v>0</v>
      </c>
      <c r="AE93" s="216">
        <v>0</v>
      </c>
      <c r="AF93" s="216">
        <v>0</v>
      </c>
      <c r="AG93" s="216">
        <v>0</v>
      </c>
      <c r="AH93" s="216">
        <v>0</v>
      </c>
      <c r="AI93" s="216">
        <v>0</v>
      </c>
      <c r="AJ93" s="217">
        <v>0</v>
      </c>
      <c r="AK93" s="217">
        <v>0</v>
      </c>
      <c r="AL93" s="279"/>
      <c r="AM93" s="229">
        <f t="shared" si="62"/>
        <v>0</v>
      </c>
    </row>
    <row r="94" spans="1:39" ht="14" x14ac:dyDescent="0.3">
      <c r="A94" s="212" t="s">
        <v>209</v>
      </c>
      <c r="B94" s="212" t="s">
        <v>200</v>
      </c>
      <c r="G94" s="234"/>
      <c r="H94" s="235"/>
      <c r="I94" s="235"/>
      <c r="J94" s="235"/>
      <c r="K94" s="236"/>
      <c r="L94" s="216">
        <v>0</v>
      </c>
      <c r="M94" s="216">
        <v>0</v>
      </c>
      <c r="N94" s="216">
        <v>0</v>
      </c>
      <c r="O94" s="216">
        <v>0</v>
      </c>
      <c r="P94" s="216">
        <v>0</v>
      </c>
      <c r="Q94" s="216">
        <v>0</v>
      </c>
      <c r="R94" s="217">
        <v>0</v>
      </c>
      <c r="S94" s="217">
        <v>0</v>
      </c>
      <c r="T94" s="279"/>
      <c r="U94" s="229">
        <f t="shared" si="63"/>
        <v>0</v>
      </c>
      <c r="Y94" s="234"/>
      <c r="Z94" s="235"/>
      <c r="AA94" s="235"/>
      <c r="AB94" s="235"/>
      <c r="AC94" s="236"/>
      <c r="AD94" s="216">
        <v>0</v>
      </c>
      <c r="AE94" s="216">
        <v>0</v>
      </c>
      <c r="AF94" s="216">
        <v>0</v>
      </c>
      <c r="AG94" s="216">
        <v>0</v>
      </c>
      <c r="AH94" s="216">
        <v>0</v>
      </c>
      <c r="AI94" s="216">
        <v>0</v>
      </c>
      <c r="AJ94" s="217">
        <v>0</v>
      </c>
      <c r="AK94" s="217">
        <v>0</v>
      </c>
      <c r="AL94" s="279"/>
      <c r="AM94" s="229">
        <f t="shared" si="62"/>
        <v>0</v>
      </c>
    </row>
    <row r="95" spans="1:39" ht="14" x14ac:dyDescent="0.3">
      <c r="A95" s="212" t="s">
        <v>210</v>
      </c>
      <c r="B95" s="212" t="s">
        <v>200</v>
      </c>
      <c r="G95" s="234"/>
      <c r="H95" s="235"/>
      <c r="I95" s="235"/>
      <c r="J95" s="235"/>
      <c r="K95" s="236"/>
      <c r="L95" s="216">
        <v>0</v>
      </c>
      <c r="M95" s="216">
        <v>0</v>
      </c>
      <c r="N95" s="216">
        <v>0</v>
      </c>
      <c r="O95" s="216">
        <v>0</v>
      </c>
      <c r="P95" s="216">
        <v>0</v>
      </c>
      <c r="Q95" s="216">
        <v>0</v>
      </c>
      <c r="R95" s="217">
        <v>0</v>
      </c>
      <c r="S95" s="217">
        <v>0</v>
      </c>
      <c r="T95" s="279"/>
      <c r="U95" s="229">
        <f t="shared" si="63"/>
        <v>0</v>
      </c>
      <c r="Y95" s="234"/>
      <c r="Z95" s="235"/>
      <c r="AA95" s="235"/>
      <c r="AB95" s="235"/>
      <c r="AC95" s="236"/>
      <c r="AD95" s="216">
        <v>0</v>
      </c>
      <c r="AE95" s="216">
        <v>0</v>
      </c>
      <c r="AF95" s="216">
        <v>0</v>
      </c>
      <c r="AG95" s="216">
        <v>0</v>
      </c>
      <c r="AH95" s="216">
        <v>0</v>
      </c>
      <c r="AI95" s="216">
        <v>0</v>
      </c>
      <c r="AJ95" s="217">
        <v>0</v>
      </c>
      <c r="AK95" s="217">
        <v>0</v>
      </c>
      <c r="AL95" s="279"/>
      <c r="AM95" s="229">
        <f t="shared" si="62"/>
        <v>0</v>
      </c>
    </row>
    <row r="96" spans="1:39" ht="14" x14ac:dyDescent="0.3">
      <c r="A96" s="212" t="s">
        <v>211</v>
      </c>
      <c r="B96" s="212" t="s">
        <v>200</v>
      </c>
      <c r="G96" s="234"/>
      <c r="H96" s="235"/>
      <c r="I96" s="235"/>
      <c r="J96" s="235"/>
      <c r="K96" s="236"/>
      <c r="L96" s="216">
        <v>0</v>
      </c>
      <c r="M96" s="216">
        <v>0</v>
      </c>
      <c r="N96" s="216">
        <v>0</v>
      </c>
      <c r="O96" s="216">
        <v>0</v>
      </c>
      <c r="P96" s="216">
        <v>0</v>
      </c>
      <c r="Q96" s="216">
        <v>0</v>
      </c>
      <c r="R96" s="217">
        <v>0</v>
      </c>
      <c r="S96" s="217">
        <v>0</v>
      </c>
      <c r="T96" s="279"/>
      <c r="U96" s="229">
        <f t="shared" si="63"/>
        <v>0</v>
      </c>
      <c r="Y96" s="234"/>
      <c r="Z96" s="235"/>
      <c r="AA96" s="235"/>
      <c r="AB96" s="235"/>
      <c r="AC96" s="236"/>
      <c r="AD96" s="216">
        <v>0</v>
      </c>
      <c r="AE96" s="216">
        <v>0</v>
      </c>
      <c r="AF96" s="216">
        <v>0</v>
      </c>
      <c r="AG96" s="216">
        <v>0</v>
      </c>
      <c r="AH96" s="216">
        <v>0</v>
      </c>
      <c r="AI96" s="216">
        <v>0</v>
      </c>
      <c r="AJ96" s="217">
        <v>0</v>
      </c>
      <c r="AK96" s="217">
        <v>0</v>
      </c>
      <c r="AL96" s="279"/>
      <c r="AM96" s="229">
        <f t="shared" si="62"/>
        <v>0</v>
      </c>
    </row>
    <row r="97" spans="1:39" ht="14" x14ac:dyDescent="0.3">
      <c r="A97" s="212" t="s">
        <v>212</v>
      </c>
      <c r="B97" s="212" t="s">
        <v>200</v>
      </c>
      <c r="G97" s="234"/>
      <c r="H97" s="235"/>
      <c r="I97" s="235"/>
      <c r="J97" s="235"/>
      <c r="K97" s="236"/>
      <c r="L97" s="216">
        <v>0</v>
      </c>
      <c r="M97" s="216">
        <v>0</v>
      </c>
      <c r="N97" s="216">
        <v>0</v>
      </c>
      <c r="O97" s="216">
        <v>0</v>
      </c>
      <c r="P97" s="216">
        <v>0</v>
      </c>
      <c r="Q97" s="216">
        <v>0</v>
      </c>
      <c r="R97" s="217">
        <v>0</v>
      </c>
      <c r="S97" s="217">
        <v>0</v>
      </c>
      <c r="T97" s="279"/>
      <c r="U97" s="229">
        <f t="shared" si="63"/>
        <v>0</v>
      </c>
      <c r="Y97" s="234"/>
      <c r="Z97" s="235"/>
      <c r="AA97" s="235"/>
      <c r="AB97" s="235"/>
      <c r="AC97" s="236"/>
      <c r="AD97" s="216">
        <v>0</v>
      </c>
      <c r="AE97" s="216">
        <v>0</v>
      </c>
      <c r="AF97" s="216">
        <v>0</v>
      </c>
      <c r="AG97" s="216">
        <v>0</v>
      </c>
      <c r="AH97" s="216">
        <v>0</v>
      </c>
      <c r="AI97" s="216">
        <v>0</v>
      </c>
      <c r="AJ97" s="217">
        <v>0</v>
      </c>
      <c r="AK97" s="217">
        <v>0</v>
      </c>
      <c r="AL97" s="279"/>
      <c r="AM97" s="229">
        <f t="shared" si="62"/>
        <v>0</v>
      </c>
    </row>
    <row r="98" spans="1:39" ht="14" x14ac:dyDescent="0.3">
      <c r="A98" s="212" t="s">
        <v>213</v>
      </c>
      <c r="B98" s="212" t="s">
        <v>200</v>
      </c>
      <c r="G98" s="234"/>
      <c r="H98" s="235"/>
      <c r="I98" s="235"/>
      <c r="J98" s="235"/>
      <c r="K98" s="236"/>
      <c r="L98" s="216">
        <v>0</v>
      </c>
      <c r="M98" s="216">
        <v>0</v>
      </c>
      <c r="N98" s="216">
        <v>0</v>
      </c>
      <c r="O98" s="216">
        <v>0</v>
      </c>
      <c r="P98" s="216">
        <v>0</v>
      </c>
      <c r="Q98" s="216">
        <v>0</v>
      </c>
      <c r="R98" s="217">
        <v>0</v>
      </c>
      <c r="S98" s="217">
        <v>0</v>
      </c>
      <c r="T98" s="279"/>
      <c r="U98" s="229">
        <f t="shared" si="63"/>
        <v>0</v>
      </c>
      <c r="Y98" s="234"/>
      <c r="Z98" s="235"/>
      <c r="AA98" s="235"/>
      <c r="AB98" s="235"/>
      <c r="AC98" s="236"/>
      <c r="AD98" s="216">
        <v>0</v>
      </c>
      <c r="AE98" s="216">
        <v>0</v>
      </c>
      <c r="AF98" s="216">
        <v>0</v>
      </c>
      <c r="AG98" s="216">
        <v>0</v>
      </c>
      <c r="AH98" s="216">
        <v>0</v>
      </c>
      <c r="AI98" s="216">
        <v>0</v>
      </c>
      <c r="AJ98" s="217">
        <v>0</v>
      </c>
      <c r="AK98" s="217">
        <v>0</v>
      </c>
      <c r="AL98" s="279"/>
      <c r="AM98" s="229">
        <f t="shared" si="62"/>
        <v>0</v>
      </c>
    </row>
    <row r="99" spans="1:39" ht="14" x14ac:dyDescent="0.3">
      <c r="A99" s="212" t="s">
        <v>214</v>
      </c>
      <c r="B99" s="212" t="s">
        <v>200</v>
      </c>
      <c r="G99" s="234"/>
      <c r="H99" s="235"/>
      <c r="I99" s="235"/>
      <c r="J99" s="235"/>
      <c r="K99" s="236"/>
      <c r="L99" s="216">
        <v>0</v>
      </c>
      <c r="M99" s="216">
        <v>0</v>
      </c>
      <c r="N99" s="216">
        <v>0</v>
      </c>
      <c r="O99" s="216">
        <v>0</v>
      </c>
      <c r="P99" s="216">
        <v>0</v>
      </c>
      <c r="Q99" s="216">
        <v>0</v>
      </c>
      <c r="R99" s="217">
        <v>0</v>
      </c>
      <c r="S99" s="217">
        <v>0</v>
      </c>
      <c r="T99" s="279"/>
      <c r="U99" s="229">
        <f t="shared" si="63"/>
        <v>0</v>
      </c>
      <c r="Y99" s="234"/>
      <c r="Z99" s="235"/>
      <c r="AA99" s="235"/>
      <c r="AB99" s="235"/>
      <c r="AC99" s="236"/>
      <c r="AD99" s="216">
        <v>0</v>
      </c>
      <c r="AE99" s="216">
        <v>0</v>
      </c>
      <c r="AF99" s="216">
        <v>0</v>
      </c>
      <c r="AG99" s="216">
        <v>0</v>
      </c>
      <c r="AH99" s="216">
        <v>0</v>
      </c>
      <c r="AI99" s="216">
        <v>0</v>
      </c>
      <c r="AJ99" s="217">
        <v>0</v>
      </c>
      <c r="AK99" s="217">
        <v>0</v>
      </c>
      <c r="AL99" s="279"/>
      <c r="AM99" s="229">
        <f t="shared" si="62"/>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7">
        <v>0</v>
      </c>
      <c r="S100" s="217">
        <v>0</v>
      </c>
      <c r="T100" s="279"/>
      <c r="U100" s="229">
        <f t="shared" si="63"/>
        <v>0</v>
      </c>
      <c r="Y100" s="234"/>
      <c r="Z100" s="235"/>
      <c r="AA100" s="235"/>
      <c r="AB100" s="235"/>
      <c r="AC100" s="236"/>
      <c r="AD100" s="216">
        <v>0</v>
      </c>
      <c r="AE100" s="216">
        <v>0</v>
      </c>
      <c r="AF100" s="216">
        <v>0</v>
      </c>
      <c r="AG100" s="216">
        <v>0</v>
      </c>
      <c r="AH100" s="216">
        <v>0</v>
      </c>
      <c r="AI100" s="216">
        <v>0</v>
      </c>
      <c r="AJ100" s="217">
        <v>0</v>
      </c>
      <c r="AK100" s="217">
        <v>0</v>
      </c>
      <c r="AL100" s="279"/>
      <c r="AM100" s="229">
        <f t="shared" si="62"/>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7">
        <v>0</v>
      </c>
      <c r="S101" s="217">
        <v>0</v>
      </c>
      <c r="T101" s="279"/>
      <c r="U101" s="229">
        <f t="shared" si="63"/>
        <v>0</v>
      </c>
      <c r="Y101" s="234"/>
      <c r="Z101" s="235"/>
      <c r="AA101" s="235"/>
      <c r="AB101" s="235"/>
      <c r="AC101" s="236"/>
      <c r="AD101" s="216">
        <v>0</v>
      </c>
      <c r="AE101" s="216">
        <v>0</v>
      </c>
      <c r="AF101" s="216">
        <v>0</v>
      </c>
      <c r="AG101" s="216">
        <v>0</v>
      </c>
      <c r="AH101" s="216">
        <v>0</v>
      </c>
      <c r="AI101" s="216">
        <v>0</v>
      </c>
      <c r="AJ101" s="217">
        <v>0</v>
      </c>
      <c r="AK101" s="217">
        <v>0</v>
      </c>
      <c r="AL101" s="279"/>
      <c r="AM101" s="229">
        <f t="shared" si="62"/>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7">
        <v>0</v>
      </c>
      <c r="S102" s="217">
        <v>0</v>
      </c>
      <c r="T102" s="279"/>
      <c r="U102" s="229">
        <f t="shared" si="63"/>
        <v>0</v>
      </c>
      <c r="Y102" s="234"/>
      <c r="Z102" s="235"/>
      <c r="AA102" s="235"/>
      <c r="AB102" s="235"/>
      <c r="AC102" s="236"/>
      <c r="AD102" s="216">
        <v>0</v>
      </c>
      <c r="AE102" s="216">
        <v>0</v>
      </c>
      <c r="AF102" s="216">
        <v>0</v>
      </c>
      <c r="AG102" s="216">
        <v>0</v>
      </c>
      <c r="AH102" s="216">
        <v>0</v>
      </c>
      <c r="AI102" s="216">
        <v>0</v>
      </c>
      <c r="AJ102" s="217">
        <v>0</v>
      </c>
      <c r="AK102" s="217">
        <v>0</v>
      </c>
      <c r="AL102" s="279"/>
      <c r="AM102" s="229">
        <f t="shared" si="62"/>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7">
        <v>0</v>
      </c>
      <c r="S103" s="217">
        <v>0</v>
      </c>
      <c r="T103" s="279"/>
      <c r="U103" s="229">
        <f t="shared" si="63"/>
        <v>0</v>
      </c>
      <c r="Y103" s="234"/>
      <c r="Z103" s="235"/>
      <c r="AA103" s="235"/>
      <c r="AB103" s="235"/>
      <c r="AC103" s="236"/>
      <c r="AD103" s="216">
        <v>0</v>
      </c>
      <c r="AE103" s="216">
        <v>0</v>
      </c>
      <c r="AF103" s="216">
        <v>0</v>
      </c>
      <c r="AG103" s="216">
        <v>0</v>
      </c>
      <c r="AH103" s="216">
        <v>0</v>
      </c>
      <c r="AI103" s="216">
        <v>0</v>
      </c>
      <c r="AJ103" s="217">
        <v>0</v>
      </c>
      <c r="AK103" s="217">
        <v>0</v>
      </c>
      <c r="AL103" s="279"/>
      <c r="AM103" s="229">
        <f t="shared" si="62"/>
        <v>0</v>
      </c>
    </row>
    <row r="104" spans="1:39" ht="14" x14ac:dyDescent="0.3">
      <c r="A104" s="222" t="s">
        <v>219</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7">
        <v>0</v>
      </c>
      <c r="S107" s="217">
        <v>0</v>
      </c>
      <c r="T107" s="278"/>
      <c r="U107" s="229">
        <f t="shared" ref="U107:U108" si="68">SUM(L107:S107)</f>
        <v>0</v>
      </c>
      <c r="Y107" s="226"/>
      <c r="Z107" s="227"/>
      <c r="AA107" s="227"/>
      <c r="AB107" s="227"/>
      <c r="AC107" s="228"/>
      <c r="AD107" s="216">
        <v>0</v>
      </c>
      <c r="AE107" s="216">
        <v>0</v>
      </c>
      <c r="AF107" s="216">
        <v>0</v>
      </c>
      <c r="AG107" s="216">
        <v>0</v>
      </c>
      <c r="AH107" s="216">
        <v>0</v>
      </c>
      <c r="AI107" s="216">
        <v>0</v>
      </c>
      <c r="AJ107" s="217">
        <v>0</v>
      </c>
      <c r="AK107" s="217">
        <v>0</v>
      </c>
      <c r="AL107" s="229">
        <f t="shared" ref="AL107" si="69">SUM(Y107:AC107)</f>
        <v>0</v>
      </c>
      <c r="AM107" s="229">
        <f t="shared" ref="AM107:AM108" si="70">SUM(AD107:AK107)</f>
        <v>0</v>
      </c>
    </row>
    <row r="108" spans="1:39" ht="14" x14ac:dyDescent="0.3">
      <c r="A108" s="222" t="s">
        <v>161</v>
      </c>
      <c r="G108" s="241"/>
      <c r="H108" s="242"/>
      <c r="I108" s="242"/>
      <c r="J108" s="242"/>
      <c r="K108" s="243"/>
      <c r="L108" s="252">
        <f t="shared" ref="L108:S108" si="71">SUM(L107,L104)</f>
        <v>0</v>
      </c>
      <c r="M108" s="251">
        <f t="shared" si="71"/>
        <v>0</v>
      </c>
      <c r="N108" s="251">
        <f t="shared" si="71"/>
        <v>0</v>
      </c>
      <c r="O108" s="251">
        <f t="shared" si="71"/>
        <v>0</v>
      </c>
      <c r="P108" s="251">
        <f t="shared" si="71"/>
        <v>0</v>
      </c>
      <c r="Q108" s="251">
        <f t="shared" si="71"/>
        <v>0</v>
      </c>
      <c r="R108" s="251">
        <f t="shared" si="71"/>
        <v>0</v>
      </c>
      <c r="S108" s="251">
        <f t="shared" si="71"/>
        <v>0</v>
      </c>
      <c r="T108" s="280"/>
      <c r="U108" s="229">
        <f t="shared" si="68"/>
        <v>0</v>
      </c>
      <c r="Y108" s="241"/>
      <c r="Z108" s="242"/>
      <c r="AA108" s="242"/>
      <c r="AB108" s="242"/>
      <c r="AC108" s="243"/>
      <c r="AD108" s="252">
        <f t="shared" ref="AD108:AK108" si="72">SUM(AD107,AD104)</f>
        <v>0</v>
      </c>
      <c r="AE108" s="251">
        <f t="shared" si="72"/>
        <v>0</v>
      </c>
      <c r="AF108" s="251">
        <f t="shared" si="72"/>
        <v>0</v>
      </c>
      <c r="AG108" s="251">
        <f t="shared" si="72"/>
        <v>0</v>
      </c>
      <c r="AH108" s="251">
        <f t="shared" si="72"/>
        <v>0</v>
      </c>
      <c r="AI108" s="251">
        <f t="shared" si="72"/>
        <v>0</v>
      </c>
      <c r="AJ108" s="251">
        <f t="shared" si="72"/>
        <v>0</v>
      </c>
      <c r="AK108" s="251">
        <f t="shared" si="72"/>
        <v>0</v>
      </c>
      <c r="AL108" s="229">
        <f t="shared" ref="AL108" si="73">SUM(Y108:AC108)</f>
        <v>0</v>
      </c>
      <c r="AM108" s="229">
        <f t="shared" si="70"/>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7"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065F-5CB4-4195-8193-5329C9B26CB8}">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7" width="8.453125" style="203" customWidth="1"/>
    <col min="18" max="18" width="10.453125" style="203" bestFit="1" customWidth="1"/>
    <col min="19" max="20" width="8.453125" style="203" customWidth="1"/>
    <col min="21" max="21" width="9.453125" style="203" bestFit="1" customWidth="1"/>
    <col min="22" max="22" width="2.453125" style="203" customWidth="1"/>
    <col min="23" max="23" width="3.453125" style="203" customWidth="1"/>
    <col min="24" max="34" width="8.453125" style="203" customWidth="1"/>
    <col min="35" max="36" width="11.453125" style="203" bestFit="1" customWidth="1"/>
    <col min="37" max="37" width="11" style="203" customWidth="1"/>
    <col min="38" max="38" width="8.453125" style="203" customWidth="1"/>
    <col min="39" max="39" width="10.81640625" style="203" customWidth="1"/>
    <col min="40" max="40" width="8.453125" style="203" customWidth="1"/>
    <col min="41" max="41" width="5.453125" style="203" customWidth="1"/>
    <col min="42" max="42" width="9.81640625" style="203" bestFit="1" customWidth="1"/>
    <col min="43" max="16384" width="9.453125" style="203"/>
  </cols>
  <sheetData>
    <row r="1" spans="1:78" s="192" customFormat="1" x14ac:dyDescent="0.3">
      <c r="A1" s="191" t="str">
        <f ca="1">MID(CELL("filename",A1),FIND("]",CELL("filename",A1))+1,256)</f>
        <v>M9d - WMID</v>
      </c>
      <c r="AC1" s="193"/>
      <c r="BL1" s="194"/>
      <c r="BM1" s="194"/>
      <c r="BN1" s="194"/>
      <c r="BO1" s="194"/>
      <c r="BP1" s="194"/>
      <c r="BQ1" s="194"/>
      <c r="BR1" s="194"/>
      <c r="BS1" s="194"/>
      <c r="BT1" s="194"/>
      <c r="BU1" s="194"/>
      <c r="BV1" s="194"/>
      <c r="BW1" s="194"/>
      <c r="BX1" s="194"/>
      <c r="BY1" s="194"/>
      <c r="BZ1" s="194"/>
    </row>
    <row r="2" spans="1:78" s="192" customFormat="1" x14ac:dyDescent="0.3">
      <c r="A2" s="195" t="s">
        <v>30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87">
        <v>1.2699999999999999E-2</v>
      </c>
      <c r="M9" s="287">
        <v>2.2599999999999999E-2</v>
      </c>
      <c r="N9" s="287">
        <v>6.4199999999999993E-2</v>
      </c>
      <c r="O9" s="287">
        <v>5.6599999999999998E-2</v>
      </c>
      <c r="P9" s="287">
        <v>0.10290000000000001</v>
      </c>
      <c r="Q9" s="287">
        <v>0.12543693679781859</v>
      </c>
      <c r="R9" s="308">
        <v>7.3683621308406624E-2</v>
      </c>
      <c r="S9" s="308">
        <v>0.14913419364731606</v>
      </c>
      <c r="T9" s="95">
        <f t="shared" ref="T9:T32" si="0">SUM(G9:K9)</f>
        <v>0</v>
      </c>
      <c r="U9" s="271">
        <f t="shared" ref="U9:U32" si="1">SUM(L9:S9)</f>
        <v>0.60725475175354127</v>
      </c>
      <c r="W9" s="219"/>
      <c r="Y9" s="216">
        <v>0</v>
      </c>
      <c r="Z9" s="216">
        <v>0</v>
      </c>
      <c r="AA9" s="216">
        <v>0</v>
      </c>
      <c r="AB9" s="216">
        <v>0</v>
      </c>
      <c r="AC9" s="216">
        <v>0</v>
      </c>
      <c r="AD9" s="220">
        <v>405</v>
      </c>
      <c r="AE9" s="220">
        <v>716</v>
      </c>
      <c r="AF9" s="220">
        <v>776</v>
      </c>
      <c r="AG9" s="220">
        <v>720</v>
      </c>
      <c r="AH9" s="220">
        <v>1476</v>
      </c>
      <c r="AI9" s="220">
        <v>1991</v>
      </c>
      <c r="AJ9" s="309">
        <v>2230</v>
      </c>
      <c r="AK9" s="220">
        <v>2345</v>
      </c>
      <c r="AL9" s="218">
        <f t="shared" ref="AL9:AL17" si="2">SUM(Y9:AC9)</f>
        <v>0</v>
      </c>
      <c r="AM9" s="218">
        <f t="shared" ref="AM9:AM26" si="3">SUM(AD9:AK9)</f>
        <v>10659</v>
      </c>
    </row>
    <row r="10" spans="1:78" ht="14" x14ac:dyDescent="0.3">
      <c r="A10" s="212" t="s">
        <v>115</v>
      </c>
      <c r="B10" s="213" t="s">
        <v>154</v>
      </c>
      <c r="C10" s="214"/>
      <c r="D10" s="221"/>
      <c r="G10" s="216">
        <v>0</v>
      </c>
      <c r="H10" s="216">
        <v>0</v>
      </c>
      <c r="I10" s="216">
        <v>0</v>
      </c>
      <c r="J10" s="216">
        <v>0</v>
      </c>
      <c r="K10" s="216">
        <v>0</v>
      </c>
      <c r="L10" s="287">
        <v>4.6100000000000002E-2</v>
      </c>
      <c r="M10" s="287">
        <v>9.1300000000000006E-2</v>
      </c>
      <c r="N10" s="287">
        <v>0.1091</v>
      </c>
      <c r="O10" s="287">
        <v>0.1268</v>
      </c>
      <c r="P10" s="287">
        <v>0.30349999999999999</v>
      </c>
      <c r="Q10" s="287">
        <v>0.48045540653983848</v>
      </c>
      <c r="R10" s="308">
        <v>0.32248237869159341</v>
      </c>
      <c r="S10" s="308">
        <v>0.64494180635268394</v>
      </c>
      <c r="T10" s="95">
        <f t="shared" si="0"/>
        <v>0</v>
      </c>
      <c r="U10" s="271">
        <f t="shared" si="1"/>
        <v>2.1246795915841159</v>
      </c>
      <c r="Y10" s="216">
        <v>0</v>
      </c>
      <c r="Z10" s="216">
        <v>0</v>
      </c>
      <c r="AA10" s="216">
        <v>0</v>
      </c>
      <c r="AB10" s="216">
        <v>0</v>
      </c>
      <c r="AC10" s="216">
        <v>0</v>
      </c>
      <c r="AD10" s="220">
        <v>633</v>
      </c>
      <c r="AE10" s="220">
        <v>1528</v>
      </c>
      <c r="AF10" s="220">
        <v>1772</v>
      </c>
      <c r="AG10" s="220">
        <v>2186</v>
      </c>
      <c r="AH10" s="220">
        <v>4544</v>
      </c>
      <c r="AI10" s="220">
        <v>7627</v>
      </c>
      <c r="AJ10" s="309">
        <v>9761</v>
      </c>
      <c r="AK10" s="220">
        <v>10139</v>
      </c>
      <c r="AL10" s="218">
        <f t="shared" si="2"/>
        <v>0</v>
      </c>
      <c r="AM10" s="218">
        <f t="shared" si="3"/>
        <v>38190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52">
        <f t="shared" si="4"/>
        <v>5.8800000000000005E-2</v>
      </c>
      <c r="M11" s="252">
        <f t="shared" si="4"/>
        <v>0.1139</v>
      </c>
      <c r="N11" s="252">
        <f t="shared" si="4"/>
        <v>0.17330000000000001</v>
      </c>
      <c r="O11" s="252">
        <f t="shared" si="4"/>
        <v>0.18340000000000001</v>
      </c>
      <c r="P11" s="252">
        <f t="shared" si="4"/>
        <v>0.40639999999999998</v>
      </c>
      <c r="Q11" s="252">
        <f t="shared" si="4"/>
        <v>0.60589234333765707</v>
      </c>
      <c r="R11" s="252">
        <f t="shared" si="4"/>
        <v>0.39616600000000002</v>
      </c>
      <c r="S11" s="252">
        <f t="shared" si="4"/>
        <v>0.794076</v>
      </c>
      <c r="T11" s="95">
        <f t="shared" si="0"/>
        <v>0</v>
      </c>
      <c r="U11" s="271">
        <f t="shared" si="1"/>
        <v>2.7319343433376573</v>
      </c>
      <c r="Y11" s="251">
        <f t="shared" ref="Y11:AK11" si="5">SUM(Y9:Y10)</f>
        <v>0</v>
      </c>
      <c r="Z11" s="251">
        <f t="shared" si="5"/>
        <v>0</v>
      </c>
      <c r="AA11" s="251">
        <f t="shared" si="5"/>
        <v>0</v>
      </c>
      <c r="AB11" s="251">
        <f t="shared" si="5"/>
        <v>0</v>
      </c>
      <c r="AC11" s="251">
        <f t="shared" si="5"/>
        <v>0</v>
      </c>
      <c r="AD11" s="225">
        <f t="shared" si="5"/>
        <v>1038</v>
      </c>
      <c r="AE11" s="225">
        <f t="shared" si="5"/>
        <v>2244</v>
      </c>
      <c r="AF11" s="225">
        <f t="shared" si="5"/>
        <v>2548</v>
      </c>
      <c r="AG11" s="225">
        <f t="shared" si="5"/>
        <v>2906</v>
      </c>
      <c r="AH11" s="225">
        <f t="shared" si="5"/>
        <v>6020</v>
      </c>
      <c r="AI11" s="225">
        <f t="shared" si="5"/>
        <v>9618</v>
      </c>
      <c r="AJ11" s="225">
        <f t="shared" si="5"/>
        <v>11991</v>
      </c>
      <c r="AK11" s="225">
        <f t="shared" si="5"/>
        <v>12484</v>
      </c>
      <c r="AL11" s="218">
        <f t="shared" si="2"/>
        <v>0</v>
      </c>
      <c r="AM11" s="218">
        <f t="shared" si="3"/>
        <v>48849</v>
      </c>
    </row>
    <row r="12" spans="1:78" ht="14" x14ac:dyDescent="0.3">
      <c r="A12" s="212" t="s">
        <v>156</v>
      </c>
      <c r="B12" s="213" t="s">
        <v>153</v>
      </c>
      <c r="C12" s="214"/>
      <c r="D12" s="215"/>
      <c r="E12" s="215"/>
      <c r="G12" s="226"/>
      <c r="H12" s="227"/>
      <c r="I12" s="227"/>
      <c r="J12" s="227"/>
      <c r="K12" s="228"/>
      <c r="L12" s="287">
        <v>1.6999999999999999E-3</v>
      </c>
      <c r="M12" s="287">
        <v>4.8999999999999998E-3</v>
      </c>
      <c r="N12" s="287">
        <v>7.1000000000000004E-3</v>
      </c>
      <c r="O12" s="287">
        <v>8.0999999999999996E-3</v>
      </c>
      <c r="P12" s="287">
        <v>1.47E-2</v>
      </c>
      <c r="Q12" s="287">
        <v>1.3695551315725564E-2</v>
      </c>
      <c r="R12" s="308">
        <v>4.310080618706201E-2</v>
      </c>
      <c r="S12" s="308">
        <v>3.5259912215104987E-2</v>
      </c>
      <c r="T12" s="228"/>
      <c r="U12" s="293">
        <f t="shared" si="1"/>
        <v>0.12855626971789255</v>
      </c>
      <c r="Y12" s="226"/>
      <c r="Z12" s="227"/>
      <c r="AA12" s="227"/>
      <c r="AB12" s="227"/>
      <c r="AC12" s="228"/>
      <c r="AD12" s="220">
        <v>42</v>
      </c>
      <c r="AE12" s="220">
        <v>124</v>
      </c>
      <c r="AF12" s="220">
        <v>177</v>
      </c>
      <c r="AG12" s="220">
        <v>205</v>
      </c>
      <c r="AH12" s="220">
        <v>373</v>
      </c>
      <c r="AI12" s="220">
        <v>371</v>
      </c>
      <c r="AJ12" s="309">
        <v>1111</v>
      </c>
      <c r="AK12" s="220">
        <v>912</v>
      </c>
      <c r="AL12" s="278"/>
      <c r="AM12" s="229">
        <f t="shared" si="3"/>
        <v>3315</v>
      </c>
    </row>
    <row r="13" spans="1:78" ht="14" x14ac:dyDescent="0.3">
      <c r="A13" s="212" t="s">
        <v>156</v>
      </c>
      <c r="B13" s="213" t="s">
        <v>154</v>
      </c>
      <c r="C13" s="214"/>
      <c r="D13" s="215"/>
      <c r="E13" s="215"/>
      <c r="G13" s="234"/>
      <c r="H13" s="235"/>
      <c r="I13" s="235"/>
      <c r="J13" s="235"/>
      <c r="K13" s="236"/>
      <c r="L13" s="287">
        <v>1.0200000000000001E-2</v>
      </c>
      <c r="M13" s="287">
        <v>2.24E-2</v>
      </c>
      <c r="N13" s="287">
        <v>2.9000000000000001E-2</v>
      </c>
      <c r="O13" s="287">
        <v>3.1300000000000001E-2</v>
      </c>
      <c r="P13" s="287">
        <v>6.4199999999999993E-2</v>
      </c>
      <c r="Q13" s="287">
        <v>5.2457448684274439E-2</v>
      </c>
      <c r="R13" s="308">
        <v>0.188634193812938</v>
      </c>
      <c r="S13" s="308">
        <v>0.152484087784895</v>
      </c>
      <c r="T13" s="236"/>
      <c r="U13" s="293">
        <f t="shared" si="1"/>
        <v>0.55067573028210748</v>
      </c>
      <c r="Y13" s="234"/>
      <c r="Z13" s="235"/>
      <c r="AA13" s="235"/>
      <c r="AB13" s="235"/>
      <c r="AC13" s="236"/>
      <c r="AD13" s="220">
        <v>252</v>
      </c>
      <c r="AE13" s="220">
        <v>564</v>
      </c>
      <c r="AF13" s="220">
        <v>727</v>
      </c>
      <c r="AG13" s="220">
        <v>789</v>
      </c>
      <c r="AH13" s="220">
        <v>1631</v>
      </c>
      <c r="AI13" s="220">
        <v>1419</v>
      </c>
      <c r="AJ13" s="309">
        <v>4864</v>
      </c>
      <c r="AK13" s="220">
        <v>3943</v>
      </c>
      <c r="AL13" s="279"/>
      <c r="AM13" s="229">
        <f t="shared" si="3"/>
        <v>14189</v>
      </c>
    </row>
    <row r="14" spans="1:78" ht="14" x14ac:dyDescent="0.3">
      <c r="A14" s="222" t="s">
        <v>157</v>
      </c>
      <c r="B14" s="222"/>
      <c r="C14" s="214"/>
      <c r="D14" s="215"/>
      <c r="E14" s="215"/>
      <c r="G14" s="241"/>
      <c r="H14" s="242"/>
      <c r="I14" s="242"/>
      <c r="J14" s="242"/>
      <c r="K14" s="243"/>
      <c r="L14" s="252">
        <f t="shared" ref="L14:S14" si="6">SUM(L12:L13)</f>
        <v>1.1900000000000001E-2</v>
      </c>
      <c r="M14" s="252">
        <f t="shared" si="6"/>
        <v>2.7299999999999998E-2</v>
      </c>
      <c r="N14" s="252">
        <f t="shared" si="6"/>
        <v>3.61E-2</v>
      </c>
      <c r="O14" s="252">
        <f t="shared" si="6"/>
        <v>3.9400000000000004E-2</v>
      </c>
      <c r="P14" s="252">
        <f t="shared" si="6"/>
        <v>7.8899999999999998E-2</v>
      </c>
      <c r="Q14" s="252">
        <f t="shared" si="6"/>
        <v>6.6153000000000003E-2</v>
      </c>
      <c r="R14" s="252">
        <f t="shared" si="6"/>
        <v>0.23173500000000002</v>
      </c>
      <c r="S14" s="252">
        <f t="shared" si="6"/>
        <v>0.18774399999999999</v>
      </c>
      <c r="T14" s="243"/>
      <c r="U14" s="293">
        <f>SUM(L14:S14)</f>
        <v>0.67923200000000006</v>
      </c>
      <c r="Y14" s="241"/>
      <c r="Z14" s="242"/>
      <c r="AA14" s="242"/>
      <c r="AB14" s="242"/>
      <c r="AC14" s="243"/>
      <c r="AD14" s="247">
        <f t="shared" ref="AD14:AK14" si="7">SUM(AD12:AD13)</f>
        <v>294</v>
      </c>
      <c r="AE14" s="225">
        <f t="shared" si="7"/>
        <v>688</v>
      </c>
      <c r="AF14" s="225">
        <f t="shared" si="7"/>
        <v>904</v>
      </c>
      <c r="AG14" s="225">
        <f t="shared" si="7"/>
        <v>994</v>
      </c>
      <c r="AH14" s="225">
        <f t="shared" si="7"/>
        <v>2004</v>
      </c>
      <c r="AI14" s="225">
        <f t="shared" si="7"/>
        <v>1790</v>
      </c>
      <c r="AJ14" s="225">
        <f t="shared" si="7"/>
        <v>5975</v>
      </c>
      <c r="AK14" s="225">
        <f t="shared" si="7"/>
        <v>4855</v>
      </c>
      <c r="AL14" s="280"/>
      <c r="AM14" s="229">
        <f t="shared" si="3"/>
        <v>17504</v>
      </c>
    </row>
    <row r="15" spans="1:78" ht="14" x14ac:dyDescent="0.3">
      <c r="A15" s="212" t="s">
        <v>158</v>
      </c>
      <c r="B15" s="213" t="s">
        <v>153</v>
      </c>
      <c r="C15" s="214"/>
      <c r="D15" s="215"/>
      <c r="E15" s="215"/>
      <c r="G15" s="216">
        <v>0</v>
      </c>
      <c r="H15" s="216">
        <v>0</v>
      </c>
      <c r="I15" s="216">
        <v>0</v>
      </c>
      <c r="J15" s="216">
        <v>0</v>
      </c>
      <c r="K15" s="216">
        <v>0</v>
      </c>
      <c r="L15" s="287">
        <v>3.3E-3</v>
      </c>
      <c r="M15" s="287">
        <v>8.3999999999999995E-3</v>
      </c>
      <c r="N15" s="287">
        <v>1.5599999999999999E-2</v>
      </c>
      <c r="O15" s="287">
        <v>2.64E-2</v>
      </c>
      <c r="P15" s="287">
        <v>2.3E-2</v>
      </c>
      <c r="Q15" s="287">
        <v>1.1339999999999999E-2</v>
      </c>
      <c r="R15" s="308">
        <v>8.5109840598958184E-3</v>
      </c>
      <c r="S15" s="308">
        <v>2.7724285416278541E-2</v>
      </c>
      <c r="T15" s="95">
        <f t="shared" si="0"/>
        <v>0</v>
      </c>
      <c r="U15" s="271">
        <f t="shared" si="1"/>
        <v>0.12427526947617436</v>
      </c>
      <c r="Y15" s="216">
        <v>0</v>
      </c>
      <c r="Z15" s="216">
        <v>0</v>
      </c>
      <c r="AA15" s="216">
        <v>0</v>
      </c>
      <c r="AB15" s="216">
        <v>0</v>
      </c>
      <c r="AC15" s="216">
        <v>0</v>
      </c>
      <c r="AD15" s="220">
        <v>26</v>
      </c>
      <c r="AE15" s="220">
        <v>97</v>
      </c>
      <c r="AF15" s="220">
        <v>161</v>
      </c>
      <c r="AG15" s="220">
        <v>241</v>
      </c>
      <c r="AH15" s="220">
        <v>3</v>
      </c>
      <c r="AI15" s="220">
        <v>106</v>
      </c>
      <c r="AJ15" s="309">
        <v>106</v>
      </c>
      <c r="AK15" s="220">
        <v>174</v>
      </c>
      <c r="AL15" s="218">
        <f t="shared" si="2"/>
        <v>0</v>
      </c>
      <c r="AM15" s="218">
        <f t="shared" si="3"/>
        <v>914</v>
      </c>
    </row>
    <row r="16" spans="1:78" ht="14" x14ac:dyDescent="0.3">
      <c r="A16" s="212" t="s">
        <v>158</v>
      </c>
      <c r="B16" s="213" t="s">
        <v>154</v>
      </c>
      <c r="C16" s="214"/>
      <c r="D16" s="215"/>
      <c r="E16" s="215"/>
      <c r="G16" s="216">
        <v>0</v>
      </c>
      <c r="H16" s="216">
        <v>0</v>
      </c>
      <c r="I16" s="216">
        <v>0</v>
      </c>
      <c r="J16" s="216">
        <v>0</v>
      </c>
      <c r="K16" s="216">
        <v>0</v>
      </c>
      <c r="L16" s="287">
        <v>1.7500000000000002E-2</v>
      </c>
      <c r="M16" s="287">
        <v>3.1600000000000003E-2</v>
      </c>
      <c r="N16" s="287">
        <v>5.1499999999999997E-2</v>
      </c>
      <c r="O16" s="287">
        <v>7.9200000000000007E-2</v>
      </c>
      <c r="P16" s="287">
        <v>8.5000000000000006E-2</v>
      </c>
      <c r="Q16" s="287">
        <v>0.12844</v>
      </c>
      <c r="R16" s="308">
        <v>3.7249015940104185E-2</v>
      </c>
      <c r="S16" s="308">
        <v>0.11989571458372146</v>
      </c>
      <c r="T16" s="95">
        <f t="shared" si="0"/>
        <v>0</v>
      </c>
      <c r="U16" s="271">
        <f t="shared" si="1"/>
        <v>0.55038473052382575</v>
      </c>
      <c r="Y16" s="216">
        <v>0</v>
      </c>
      <c r="Z16" s="216">
        <v>0</v>
      </c>
      <c r="AA16" s="216">
        <v>0</v>
      </c>
      <c r="AB16" s="216">
        <v>0</v>
      </c>
      <c r="AC16" s="216">
        <v>0</v>
      </c>
      <c r="AD16" s="220">
        <v>140</v>
      </c>
      <c r="AE16" s="220">
        <v>368</v>
      </c>
      <c r="AF16" s="220">
        <v>532</v>
      </c>
      <c r="AG16" s="220">
        <v>721</v>
      </c>
      <c r="AH16" s="220">
        <v>11</v>
      </c>
      <c r="AI16" s="220">
        <v>676</v>
      </c>
      <c r="AJ16" s="309">
        <v>466</v>
      </c>
      <c r="AK16" s="220">
        <v>750</v>
      </c>
      <c r="AL16" s="218">
        <f t="shared" si="2"/>
        <v>0</v>
      </c>
      <c r="AM16" s="218">
        <f t="shared" si="3"/>
        <v>3664</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52">
        <f t="shared" si="8"/>
        <v>2.0800000000000003E-2</v>
      </c>
      <c r="M17" s="252">
        <f t="shared" si="8"/>
        <v>0.04</v>
      </c>
      <c r="N17" s="252">
        <f t="shared" si="8"/>
        <v>6.7099999999999993E-2</v>
      </c>
      <c r="O17" s="252">
        <f t="shared" si="8"/>
        <v>0.1056</v>
      </c>
      <c r="P17" s="252">
        <f t="shared" si="8"/>
        <v>0.10800000000000001</v>
      </c>
      <c r="Q17" s="252">
        <f t="shared" si="8"/>
        <v>0.13977999999999999</v>
      </c>
      <c r="R17" s="252">
        <f t="shared" si="8"/>
        <v>4.5760000000000002E-2</v>
      </c>
      <c r="S17" s="252">
        <f t="shared" si="8"/>
        <v>0.14762</v>
      </c>
      <c r="T17" s="95">
        <f t="shared" si="0"/>
        <v>0</v>
      </c>
      <c r="U17" s="271">
        <f t="shared" si="1"/>
        <v>0.67466000000000004</v>
      </c>
      <c r="V17" s="249"/>
      <c r="Y17" s="251">
        <f t="shared" ref="Y17:AK17" si="9">SUM(Y15:Y16)</f>
        <v>0</v>
      </c>
      <c r="Z17" s="251">
        <f t="shared" si="9"/>
        <v>0</v>
      </c>
      <c r="AA17" s="251">
        <f t="shared" si="9"/>
        <v>0</v>
      </c>
      <c r="AB17" s="251">
        <f t="shared" si="9"/>
        <v>0</v>
      </c>
      <c r="AC17" s="251">
        <f t="shared" si="9"/>
        <v>0</v>
      </c>
      <c r="AD17" s="225">
        <f t="shared" si="9"/>
        <v>166</v>
      </c>
      <c r="AE17" s="225">
        <f t="shared" si="9"/>
        <v>465</v>
      </c>
      <c r="AF17" s="225">
        <f t="shared" si="9"/>
        <v>693</v>
      </c>
      <c r="AG17" s="225">
        <f t="shared" si="9"/>
        <v>962</v>
      </c>
      <c r="AH17" s="225">
        <f t="shared" si="9"/>
        <v>14</v>
      </c>
      <c r="AI17" s="225">
        <f t="shared" si="9"/>
        <v>782</v>
      </c>
      <c r="AJ17" s="225">
        <f t="shared" si="9"/>
        <v>572</v>
      </c>
      <c r="AK17" s="225">
        <f t="shared" si="9"/>
        <v>924</v>
      </c>
      <c r="AL17" s="218">
        <f t="shared" si="2"/>
        <v>0</v>
      </c>
      <c r="AM17" s="218">
        <f t="shared" si="3"/>
        <v>4578</v>
      </c>
    </row>
    <row r="18" spans="1:39" ht="14" x14ac:dyDescent="0.3">
      <c r="A18" s="212" t="s">
        <v>160</v>
      </c>
      <c r="B18" s="213" t="s">
        <v>153</v>
      </c>
      <c r="G18" s="216">
        <v>0</v>
      </c>
      <c r="H18" s="216">
        <v>0</v>
      </c>
      <c r="I18" s="216">
        <v>0</v>
      </c>
      <c r="J18" s="216">
        <v>0</v>
      </c>
      <c r="K18" s="216">
        <v>0</v>
      </c>
      <c r="L18" s="287">
        <v>5.9499999999999997E-2</v>
      </c>
      <c r="M18" s="287">
        <v>0.16</v>
      </c>
      <c r="N18" s="287">
        <v>0.20849999999999999</v>
      </c>
      <c r="O18" s="287">
        <v>0.16669999999999999</v>
      </c>
      <c r="P18" s="287">
        <v>0.24579999999999999</v>
      </c>
      <c r="Q18" s="287">
        <v>0.3649774378903996</v>
      </c>
      <c r="R18" s="308">
        <v>0.38973760083507547</v>
      </c>
      <c r="S18" s="308">
        <v>0.43671736975931941</v>
      </c>
      <c r="T18" s="218">
        <f t="shared" si="0"/>
        <v>0</v>
      </c>
      <c r="U18" s="271">
        <f t="shared" si="1"/>
        <v>2.0319324084847947</v>
      </c>
      <c r="Y18" s="226"/>
      <c r="Z18" s="227"/>
      <c r="AA18" s="227"/>
      <c r="AB18" s="227"/>
      <c r="AC18" s="228"/>
      <c r="AD18" s="220">
        <v>202</v>
      </c>
      <c r="AE18" s="220">
        <v>679</v>
      </c>
      <c r="AF18" s="220">
        <v>904</v>
      </c>
      <c r="AG18" s="220">
        <v>1091</v>
      </c>
      <c r="AH18" s="220">
        <v>1805</v>
      </c>
      <c r="AI18" s="220">
        <v>8063</v>
      </c>
      <c r="AJ18" s="309">
        <v>7936</v>
      </c>
      <c r="AK18" s="220">
        <v>8188</v>
      </c>
      <c r="AL18" s="278"/>
      <c r="AM18" s="229">
        <f t="shared" si="3"/>
        <v>28868</v>
      </c>
    </row>
    <row r="19" spans="1:39" ht="14" x14ac:dyDescent="0.3">
      <c r="A19" s="212" t="s">
        <v>160</v>
      </c>
      <c r="B19" s="213" t="s">
        <v>154</v>
      </c>
      <c r="G19" s="216">
        <v>0</v>
      </c>
      <c r="H19" s="216">
        <v>0</v>
      </c>
      <c r="I19" s="216">
        <v>0</v>
      </c>
      <c r="J19" s="216">
        <v>0</v>
      </c>
      <c r="K19" s="216">
        <v>0</v>
      </c>
      <c r="L19" s="287">
        <v>0.31569999999999998</v>
      </c>
      <c r="M19" s="287">
        <v>0.60619999999999996</v>
      </c>
      <c r="N19" s="287">
        <v>0.69</v>
      </c>
      <c r="O19" s="287">
        <v>0.50319999999999998</v>
      </c>
      <c r="P19" s="287">
        <v>0.90720000000000001</v>
      </c>
      <c r="Q19" s="287">
        <v>1.3979565172429336</v>
      </c>
      <c r="R19" s="308">
        <v>1.7057183991649245</v>
      </c>
      <c r="S19" s="308">
        <v>1.9113291897863549</v>
      </c>
      <c r="T19" s="218">
        <f t="shared" si="0"/>
        <v>0</v>
      </c>
      <c r="U19" s="271">
        <f t="shared" si="1"/>
        <v>8.0373041061942132</v>
      </c>
      <c r="Y19" s="234"/>
      <c r="Z19" s="235"/>
      <c r="AA19" s="235"/>
      <c r="AB19" s="235"/>
      <c r="AC19" s="236"/>
      <c r="AD19" s="220">
        <v>1071</v>
      </c>
      <c r="AE19" s="220">
        <v>2571</v>
      </c>
      <c r="AF19" s="220">
        <v>2992</v>
      </c>
      <c r="AG19" s="220">
        <v>3294</v>
      </c>
      <c r="AH19" s="220">
        <v>6661</v>
      </c>
      <c r="AI19" s="220">
        <v>30885</v>
      </c>
      <c r="AJ19" s="309">
        <v>34728</v>
      </c>
      <c r="AK19" s="220">
        <v>35833</v>
      </c>
      <c r="AL19" s="279"/>
      <c r="AM19" s="229">
        <f t="shared" si="3"/>
        <v>118035</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0.37519999999999998</v>
      </c>
      <c r="M20" s="252">
        <f t="shared" si="10"/>
        <v>0.76619999999999999</v>
      </c>
      <c r="N20" s="252">
        <f t="shared" si="10"/>
        <v>0.89849999999999997</v>
      </c>
      <c r="O20" s="252">
        <f t="shared" si="10"/>
        <v>0.66989999999999994</v>
      </c>
      <c r="P20" s="252">
        <f t="shared" si="10"/>
        <v>1.153</v>
      </c>
      <c r="Q20" s="252">
        <f t="shared" si="10"/>
        <v>1.7629339551333332</v>
      </c>
      <c r="R20" s="252">
        <f t="shared" si="10"/>
        <v>2.095456</v>
      </c>
      <c r="S20" s="252">
        <f t="shared" si="10"/>
        <v>2.3480465595456743</v>
      </c>
      <c r="T20" s="218">
        <f t="shared" si="0"/>
        <v>0</v>
      </c>
      <c r="U20" s="271">
        <f t="shared" si="1"/>
        <v>10.069236514679007</v>
      </c>
      <c r="Y20" s="241"/>
      <c r="Z20" s="242"/>
      <c r="AA20" s="242"/>
      <c r="AB20" s="242"/>
      <c r="AC20" s="243"/>
      <c r="AD20" s="225">
        <f t="shared" ref="AD20:AK20" si="11">SUM(AD18:AD19)</f>
        <v>1273</v>
      </c>
      <c r="AE20" s="225">
        <f t="shared" si="11"/>
        <v>3250</v>
      </c>
      <c r="AF20" s="225">
        <f t="shared" si="11"/>
        <v>3896</v>
      </c>
      <c r="AG20" s="225">
        <f t="shared" si="11"/>
        <v>4385</v>
      </c>
      <c r="AH20" s="225">
        <f t="shared" si="11"/>
        <v>8466</v>
      </c>
      <c r="AI20" s="225">
        <f t="shared" si="11"/>
        <v>38948</v>
      </c>
      <c r="AJ20" s="225">
        <f t="shared" si="11"/>
        <v>42664</v>
      </c>
      <c r="AK20" s="225">
        <f t="shared" si="11"/>
        <v>44021</v>
      </c>
      <c r="AL20" s="280"/>
      <c r="AM20" s="218">
        <f t="shared" si="3"/>
        <v>146903</v>
      </c>
    </row>
    <row r="21" spans="1:39" ht="14" x14ac:dyDescent="0.3">
      <c r="A21" s="212" t="s">
        <v>162</v>
      </c>
      <c r="B21" s="213" t="s">
        <v>153</v>
      </c>
      <c r="G21" s="216">
        <v>0</v>
      </c>
      <c r="H21" s="216">
        <v>0</v>
      </c>
      <c r="I21" s="216">
        <v>0</v>
      </c>
      <c r="J21" s="216">
        <v>0</v>
      </c>
      <c r="K21" s="216">
        <v>0</v>
      </c>
      <c r="L21" s="287">
        <v>0</v>
      </c>
      <c r="M21" s="287">
        <v>0</v>
      </c>
      <c r="N21" s="287">
        <v>0</v>
      </c>
      <c r="O21" s="287">
        <v>0</v>
      </c>
      <c r="P21" s="287">
        <v>0</v>
      </c>
      <c r="Q21" s="287">
        <v>0</v>
      </c>
      <c r="R21" s="308">
        <v>0</v>
      </c>
      <c r="S21" s="308">
        <v>0</v>
      </c>
      <c r="T21" s="218">
        <f t="shared" si="0"/>
        <v>0</v>
      </c>
      <c r="U21" s="271">
        <f t="shared" si="1"/>
        <v>0</v>
      </c>
      <c r="Y21" s="216">
        <v>0</v>
      </c>
      <c r="Z21" s="216">
        <v>0</v>
      </c>
      <c r="AA21" s="216">
        <v>0</v>
      </c>
      <c r="AB21" s="216">
        <v>0</v>
      </c>
      <c r="AC21" s="216">
        <v>0</v>
      </c>
      <c r="AD21" s="220">
        <v>0</v>
      </c>
      <c r="AE21" s="220">
        <v>0</v>
      </c>
      <c r="AF21" s="220">
        <v>0</v>
      </c>
      <c r="AG21" s="220">
        <v>0</v>
      </c>
      <c r="AH21" s="220">
        <v>0</v>
      </c>
      <c r="AI21" s="220">
        <v>0</v>
      </c>
      <c r="AJ21" s="309">
        <v>0</v>
      </c>
      <c r="AK21" s="220">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87">
        <v>0</v>
      </c>
      <c r="M22" s="287">
        <v>0</v>
      </c>
      <c r="N22" s="287">
        <v>0</v>
      </c>
      <c r="O22" s="287">
        <v>0</v>
      </c>
      <c r="P22" s="287">
        <v>0</v>
      </c>
      <c r="Q22" s="287">
        <v>0</v>
      </c>
      <c r="R22" s="308">
        <v>0</v>
      </c>
      <c r="S22" s="308">
        <v>0</v>
      </c>
      <c r="T22" s="218">
        <f t="shared" si="0"/>
        <v>0</v>
      </c>
      <c r="U22" s="271">
        <f t="shared" si="1"/>
        <v>0</v>
      </c>
      <c r="Y22" s="216">
        <v>0</v>
      </c>
      <c r="Z22" s="216">
        <v>0</v>
      </c>
      <c r="AA22" s="216">
        <v>0</v>
      </c>
      <c r="AB22" s="216">
        <v>0</v>
      </c>
      <c r="AC22" s="216">
        <v>0</v>
      </c>
      <c r="AD22" s="220">
        <v>0</v>
      </c>
      <c r="AE22" s="220">
        <v>0</v>
      </c>
      <c r="AF22" s="220">
        <v>0</v>
      </c>
      <c r="AG22" s="220">
        <v>0</v>
      </c>
      <c r="AH22" s="220">
        <v>0</v>
      </c>
      <c r="AI22" s="220">
        <v>0</v>
      </c>
      <c r="AJ22" s="309">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71">
        <f t="shared" si="1"/>
        <v>0</v>
      </c>
      <c r="Y23" s="251">
        <f t="shared" ref="Y23:AK23" si="14">SUM(Y21:Y22)</f>
        <v>0</v>
      </c>
      <c r="Z23" s="251">
        <f t="shared" si="14"/>
        <v>0</v>
      </c>
      <c r="AA23" s="251">
        <f t="shared" si="14"/>
        <v>0</v>
      </c>
      <c r="AB23" s="251">
        <f t="shared" si="14"/>
        <v>0</v>
      </c>
      <c r="AC23" s="251">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164</v>
      </c>
      <c r="B24" s="213" t="s">
        <v>153</v>
      </c>
      <c r="G24" s="216">
        <v>0</v>
      </c>
      <c r="H24" s="216">
        <v>0</v>
      </c>
      <c r="I24" s="216">
        <v>0</v>
      </c>
      <c r="J24" s="216">
        <v>0</v>
      </c>
      <c r="K24" s="216">
        <v>0</v>
      </c>
      <c r="L24" s="287">
        <v>1.44E-2</v>
      </c>
      <c r="M24" s="287">
        <v>8.3999999999999995E-3</v>
      </c>
      <c r="N24" s="287">
        <v>1.6500000000000001E-2</v>
      </c>
      <c r="O24" s="287">
        <v>1.14E-2</v>
      </c>
      <c r="P24" s="287">
        <v>1.9599999999999999E-2</v>
      </c>
      <c r="Q24" s="287">
        <v>6.3799999999999996E-2</v>
      </c>
      <c r="R24" s="308">
        <v>2.4504417611260362E-2</v>
      </c>
      <c r="S24" s="308">
        <v>6.2296067420265486E-2</v>
      </c>
      <c r="T24" s="218">
        <f t="shared" si="0"/>
        <v>0</v>
      </c>
      <c r="U24" s="271">
        <f t="shared" si="1"/>
        <v>0.22090048503152587</v>
      </c>
      <c r="Y24" s="216">
        <v>0</v>
      </c>
      <c r="Z24" s="216">
        <v>0</v>
      </c>
      <c r="AA24" s="216">
        <v>0</v>
      </c>
      <c r="AB24" s="216">
        <v>0</v>
      </c>
      <c r="AC24" s="216">
        <v>0</v>
      </c>
      <c r="AD24" s="220">
        <v>7</v>
      </c>
      <c r="AE24" s="220">
        <v>16</v>
      </c>
      <c r="AF24" s="220">
        <v>13</v>
      </c>
      <c r="AG24" s="220">
        <v>12</v>
      </c>
      <c r="AH24" s="220">
        <v>18</v>
      </c>
      <c r="AI24" s="220">
        <v>46</v>
      </c>
      <c r="AJ24" s="309">
        <v>24</v>
      </c>
      <c r="AK24" s="220">
        <v>36</v>
      </c>
      <c r="AL24" s="218">
        <f t="shared" si="12"/>
        <v>0</v>
      </c>
      <c r="AM24" s="218">
        <f t="shared" si="3"/>
        <v>172</v>
      </c>
    </row>
    <row r="25" spans="1:39" ht="14" x14ac:dyDescent="0.3">
      <c r="A25" s="212" t="s">
        <v>164</v>
      </c>
      <c r="B25" s="213" t="s">
        <v>154</v>
      </c>
      <c r="G25" s="216">
        <v>0</v>
      </c>
      <c r="H25" s="216">
        <v>0</v>
      </c>
      <c r="I25" s="216">
        <v>0</v>
      </c>
      <c r="J25" s="216">
        <v>0</v>
      </c>
      <c r="K25" s="216">
        <v>0</v>
      </c>
      <c r="L25" s="287">
        <v>7.6399999999999996E-2</v>
      </c>
      <c r="M25" s="287">
        <v>3.1600000000000003E-2</v>
      </c>
      <c r="N25" s="287">
        <v>5.4699999999999999E-2</v>
      </c>
      <c r="O25" s="287">
        <v>3.4200000000000001E-2</v>
      </c>
      <c r="P25" s="287">
        <v>7.22E-2</v>
      </c>
      <c r="Q25" s="287">
        <v>3.755E-2</v>
      </c>
      <c r="R25" s="308">
        <v>0.10724558238873964</v>
      </c>
      <c r="S25" s="308">
        <v>0.2694039325797345</v>
      </c>
      <c r="T25" s="218">
        <f t="shared" si="0"/>
        <v>0</v>
      </c>
      <c r="U25" s="271">
        <f t="shared" si="1"/>
        <v>0.68329951496847419</v>
      </c>
      <c r="Y25" s="216">
        <v>0</v>
      </c>
      <c r="Z25" s="216">
        <v>0</v>
      </c>
      <c r="AA25" s="216">
        <v>0</v>
      </c>
      <c r="AB25" s="216">
        <v>0</v>
      </c>
      <c r="AC25" s="216">
        <v>0</v>
      </c>
      <c r="AD25" s="220">
        <v>38</v>
      </c>
      <c r="AE25" s="220">
        <v>59</v>
      </c>
      <c r="AF25" s="220">
        <v>44</v>
      </c>
      <c r="AG25" s="220">
        <v>36</v>
      </c>
      <c r="AH25" s="220">
        <v>65</v>
      </c>
      <c r="AI25" s="220">
        <v>45</v>
      </c>
      <c r="AJ25" s="309">
        <v>103</v>
      </c>
      <c r="AK25" s="220">
        <v>154</v>
      </c>
      <c r="AL25" s="218">
        <f t="shared" si="12"/>
        <v>0</v>
      </c>
      <c r="AM25" s="218">
        <f t="shared" si="3"/>
        <v>544</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9.0799999999999992E-2</v>
      </c>
      <c r="M26" s="252">
        <f t="shared" si="15"/>
        <v>0.04</v>
      </c>
      <c r="N26" s="252">
        <f t="shared" si="15"/>
        <v>7.1199999999999999E-2</v>
      </c>
      <c r="O26" s="252">
        <f t="shared" si="15"/>
        <v>4.5600000000000002E-2</v>
      </c>
      <c r="P26" s="252">
        <f t="shared" si="15"/>
        <v>9.1799999999999993E-2</v>
      </c>
      <c r="Q26" s="252">
        <f t="shared" si="15"/>
        <v>0.10135</v>
      </c>
      <c r="R26" s="252">
        <f t="shared" si="15"/>
        <v>0.13175000000000001</v>
      </c>
      <c r="S26" s="252">
        <f t="shared" si="15"/>
        <v>0.33169999999999999</v>
      </c>
      <c r="T26" s="218">
        <f t="shared" si="0"/>
        <v>0</v>
      </c>
      <c r="U26" s="271">
        <f t="shared" si="1"/>
        <v>0.9042</v>
      </c>
      <c r="Y26" s="251">
        <f t="shared" ref="Y26:AK26" si="16">SUM(Y24:Y25)</f>
        <v>0</v>
      </c>
      <c r="Z26" s="251">
        <f t="shared" si="16"/>
        <v>0</v>
      </c>
      <c r="AA26" s="251">
        <f t="shared" si="16"/>
        <v>0</v>
      </c>
      <c r="AB26" s="251">
        <f t="shared" si="16"/>
        <v>0</v>
      </c>
      <c r="AC26" s="251">
        <f t="shared" si="16"/>
        <v>0</v>
      </c>
      <c r="AD26" s="225">
        <f t="shared" si="16"/>
        <v>45</v>
      </c>
      <c r="AE26" s="225">
        <f t="shared" si="16"/>
        <v>75</v>
      </c>
      <c r="AF26" s="225">
        <f t="shared" si="16"/>
        <v>57</v>
      </c>
      <c r="AG26" s="225">
        <f t="shared" si="16"/>
        <v>48</v>
      </c>
      <c r="AH26" s="225">
        <f t="shared" si="16"/>
        <v>83</v>
      </c>
      <c r="AI26" s="225">
        <f t="shared" si="16"/>
        <v>91</v>
      </c>
      <c r="AJ26" s="225">
        <f t="shared" si="16"/>
        <v>127</v>
      </c>
      <c r="AK26" s="225">
        <f t="shared" si="16"/>
        <v>190</v>
      </c>
      <c r="AL26" s="218">
        <f t="shared" si="12"/>
        <v>0</v>
      </c>
      <c r="AM26" s="218">
        <f t="shared" si="3"/>
        <v>716</v>
      </c>
    </row>
    <row r="27" spans="1:39" ht="14" x14ac:dyDescent="0.3">
      <c r="A27" s="253" t="s">
        <v>166</v>
      </c>
      <c r="B27" s="213" t="s">
        <v>153</v>
      </c>
      <c r="G27" s="216">
        <v>0</v>
      </c>
      <c r="H27" s="216">
        <v>0</v>
      </c>
      <c r="I27" s="216">
        <v>0</v>
      </c>
      <c r="J27" s="216">
        <v>0</v>
      </c>
      <c r="K27" s="216">
        <v>0</v>
      </c>
      <c r="L27" s="287">
        <v>0</v>
      </c>
      <c r="M27" s="287">
        <v>0</v>
      </c>
      <c r="N27" s="287">
        <v>0</v>
      </c>
      <c r="O27" s="287">
        <v>0</v>
      </c>
      <c r="P27" s="287">
        <v>3.5000000000000001E-3</v>
      </c>
      <c r="Q27" s="287">
        <v>0</v>
      </c>
      <c r="R27" s="308">
        <v>0</v>
      </c>
      <c r="S27" s="308">
        <v>0</v>
      </c>
      <c r="T27" s="95">
        <f t="shared" si="0"/>
        <v>0</v>
      </c>
      <c r="U27" s="271">
        <f t="shared" si="1"/>
        <v>3.5000000000000001E-3</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87">
        <v>0</v>
      </c>
      <c r="M28" s="287">
        <v>0</v>
      </c>
      <c r="N28" s="287">
        <v>0</v>
      </c>
      <c r="O28" s="287">
        <v>0</v>
      </c>
      <c r="P28" s="287">
        <v>1.3100000000000001E-2</v>
      </c>
      <c r="Q28" s="287">
        <v>0</v>
      </c>
      <c r="R28" s="308">
        <v>0</v>
      </c>
      <c r="S28" s="308">
        <v>0</v>
      </c>
      <c r="T28" s="95">
        <f t="shared" si="0"/>
        <v>0</v>
      </c>
      <c r="U28" s="271">
        <f t="shared" si="1"/>
        <v>1.3100000000000001E-2</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52">
        <f t="shared" si="17"/>
        <v>0</v>
      </c>
      <c r="M29" s="252">
        <f t="shared" si="17"/>
        <v>0</v>
      </c>
      <c r="N29" s="252">
        <f t="shared" si="17"/>
        <v>0</v>
      </c>
      <c r="O29" s="252">
        <f t="shared" si="17"/>
        <v>0</v>
      </c>
      <c r="P29" s="252">
        <f t="shared" si="17"/>
        <v>1.66E-2</v>
      </c>
      <c r="Q29" s="252">
        <f t="shared" si="17"/>
        <v>0</v>
      </c>
      <c r="R29" s="252">
        <f t="shared" si="17"/>
        <v>0</v>
      </c>
      <c r="S29" s="252">
        <f t="shared" si="17"/>
        <v>0</v>
      </c>
      <c r="T29" s="95">
        <f t="shared" si="0"/>
        <v>0</v>
      </c>
      <c r="U29" s="271">
        <f t="shared" si="1"/>
        <v>1.66E-2</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87">
        <v>7.1999999999999998E-3</v>
      </c>
      <c r="M30" s="287">
        <v>2.7300000000000001E-2</v>
      </c>
      <c r="N30" s="287">
        <v>3.9100000000000003E-2</v>
      </c>
      <c r="O30" s="287">
        <v>4.6899999999999997E-2</v>
      </c>
      <c r="P30" s="287">
        <v>8.9300000000000004E-2</v>
      </c>
      <c r="Q30" s="308">
        <v>0.20079371558223591</v>
      </c>
      <c r="R30" s="308">
        <v>0.1793008349113796</v>
      </c>
      <c r="S30" s="308">
        <v>0.247766876028264</v>
      </c>
      <c r="T30" s="218">
        <f t="shared" si="0"/>
        <v>0</v>
      </c>
      <c r="U30" s="271">
        <f t="shared" si="1"/>
        <v>0.83766142652187947</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87">
        <v>3.8300000000000001E-2</v>
      </c>
      <c r="M31" s="287">
        <v>0.1033</v>
      </c>
      <c r="N31" s="287">
        <v>0.12959999999999999</v>
      </c>
      <c r="O31" s="287">
        <v>0.14050000000000001</v>
      </c>
      <c r="P31" s="287">
        <v>0.32979999999999998</v>
      </c>
      <c r="Q31" s="308">
        <v>0.7575094299066697</v>
      </c>
      <c r="R31" s="308">
        <v>0.72952346796402112</v>
      </c>
      <c r="S31" s="308">
        <v>1.0714861070555424</v>
      </c>
      <c r="T31" s="218">
        <f t="shared" si="0"/>
        <v>0</v>
      </c>
      <c r="U31" s="271">
        <f t="shared" si="1"/>
        <v>3.3000190049262335</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4.5499999999999999E-2</v>
      </c>
      <c r="M32" s="252">
        <f t="shared" si="18"/>
        <v>0.13059999999999999</v>
      </c>
      <c r="N32" s="252">
        <f t="shared" si="18"/>
        <v>0.16869999999999999</v>
      </c>
      <c r="O32" s="252">
        <f t="shared" si="18"/>
        <v>0.18740000000000001</v>
      </c>
      <c r="P32" s="252">
        <f t="shared" si="18"/>
        <v>0.41909999999999997</v>
      </c>
      <c r="Q32" s="252">
        <f t="shared" si="18"/>
        <v>0.95830314548890561</v>
      </c>
      <c r="R32" s="252">
        <f t="shared" si="18"/>
        <v>0.90882430287540072</v>
      </c>
      <c r="S32" s="252">
        <f t="shared" si="18"/>
        <v>1.3192529830838065</v>
      </c>
      <c r="T32" s="218">
        <f t="shared" si="0"/>
        <v>0</v>
      </c>
      <c r="U32" s="271">
        <f t="shared" si="1"/>
        <v>4.1376804314481124</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0.60299999999999998</v>
      </c>
      <c r="M34" s="251">
        <f t="shared" si="19"/>
        <v>1.1180000000000001</v>
      </c>
      <c r="N34" s="251">
        <f t="shared" si="19"/>
        <v>1.4148999999999998</v>
      </c>
      <c r="O34" s="251">
        <f t="shared" si="19"/>
        <v>1.2313000000000001</v>
      </c>
      <c r="P34" s="251">
        <f t="shared" si="19"/>
        <v>2.2737999999999996</v>
      </c>
      <c r="Q34" s="251">
        <f t="shared" si="19"/>
        <v>3.6344124439598962</v>
      </c>
      <c r="R34" s="251">
        <f t="shared" si="19"/>
        <v>3.8096913028754007</v>
      </c>
      <c r="S34" s="251">
        <f t="shared" si="19"/>
        <v>5.1284395426294811</v>
      </c>
      <c r="T34" s="251">
        <f t="shared" si="19"/>
        <v>0</v>
      </c>
      <c r="U34" s="251">
        <f t="shared" si="19"/>
        <v>19.213543289464777</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87">
        <v>0</v>
      </c>
      <c r="M37" s="287">
        <v>0</v>
      </c>
      <c r="N37" s="287">
        <v>0</v>
      </c>
      <c r="O37" s="287">
        <v>0</v>
      </c>
      <c r="P37" s="287">
        <v>0</v>
      </c>
      <c r="Q37" s="287">
        <v>0</v>
      </c>
      <c r="R37" s="308">
        <v>0</v>
      </c>
      <c r="S37" s="308">
        <v>0</v>
      </c>
      <c r="T37" s="95">
        <f>SUM(G37:K37)</f>
        <v>0</v>
      </c>
      <c r="U37" s="271">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87">
        <v>-5.7000000000000002E-3</v>
      </c>
      <c r="M38" s="287">
        <v>-6.3E-3</v>
      </c>
      <c r="N38" s="287">
        <v>-5.6000000000000001E-2</v>
      </c>
      <c r="O38" s="287">
        <v>-5.0900000000000001E-2</v>
      </c>
      <c r="P38" s="287">
        <v>-1.7600000000000001E-2</v>
      </c>
      <c r="Q38" s="287">
        <v>-5.0436000000000002E-2</v>
      </c>
      <c r="R38" s="308">
        <v>-2.5768789762466039E-2</v>
      </c>
      <c r="S38" s="308">
        <v>-5.8643568417584377E-2</v>
      </c>
      <c r="T38" s="95">
        <f>SUM(G38:K38)</f>
        <v>0</v>
      </c>
      <c r="U38" s="271">
        <f>SUM(L38:S38)</f>
        <v>-0.27134835818005043</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87">
        <v>-0.03</v>
      </c>
      <c r="M39" s="287">
        <v>-2.3699999999999999E-2</v>
      </c>
      <c r="N39" s="287">
        <v>-0.18540000000000001</v>
      </c>
      <c r="O39" s="287">
        <v>-0.1527</v>
      </c>
      <c r="P39" s="287">
        <v>-6.4899999999999999E-2</v>
      </c>
      <c r="Q39" s="287">
        <v>-6.3119999999999996E-2</v>
      </c>
      <c r="R39" s="308">
        <v>-0.11277921023753397</v>
      </c>
      <c r="S39" s="308">
        <v>-0.25360843158241558</v>
      </c>
      <c r="T39" s="95">
        <f>SUM(G39:K39)</f>
        <v>0</v>
      </c>
      <c r="U39" s="271">
        <f>SUM(L39:S39)</f>
        <v>-0.8862076418199496</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-3.5699999999999996E-2</v>
      </c>
      <c r="M40" s="252">
        <f t="shared" si="20"/>
        <v>-0.03</v>
      </c>
      <c r="N40" s="252">
        <f t="shared" si="20"/>
        <v>-0.2414</v>
      </c>
      <c r="O40" s="252">
        <f t="shared" si="20"/>
        <v>-0.2036</v>
      </c>
      <c r="P40" s="252">
        <f t="shared" si="20"/>
        <v>-8.2500000000000004E-2</v>
      </c>
      <c r="Q40" s="252">
        <f t="shared" si="20"/>
        <v>-0.11355599999999999</v>
      </c>
      <c r="R40" s="252">
        <f t="shared" si="20"/>
        <v>-0.138548</v>
      </c>
      <c r="S40" s="252">
        <f t="shared" si="20"/>
        <v>-0.31225199999999997</v>
      </c>
      <c r="T40" s="95">
        <f t="shared" ref="T40" si="21">SUM(G40:K40)</f>
        <v>0</v>
      </c>
      <c r="U40" s="271">
        <f>SUM(L40:S40)</f>
        <v>-1.157556</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7">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0.56730000000000003</v>
      </c>
      <c r="M48" s="251">
        <f t="shared" ref="M48:S48" si="25">SUM(M34,M40,M46)</f>
        <v>1.0880000000000001</v>
      </c>
      <c r="N48" s="251">
        <f t="shared" si="25"/>
        <v>1.1734999999999998</v>
      </c>
      <c r="O48" s="251">
        <f t="shared" si="25"/>
        <v>1.0277000000000001</v>
      </c>
      <c r="P48" s="251">
        <f t="shared" si="25"/>
        <v>2.1912999999999996</v>
      </c>
      <c r="Q48" s="251">
        <f t="shared" si="25"/>
        <v>3.5208564439598962</v>
      </c>
      <c r="R48" s="251">
        <f t="shared" si="25"/>
        <v>3.6711433028754006</v>
      </c>
      <c r="S48" s="251">
        <f t="shared" si="25"/>
        <v>4.8161875426294811</v>
      </c>
      <c r="T48" s="218">
        <f t="shared" ref="T48" si="26">SUM(G48:K48)</f>
        <v>0</v>
      </c>
      <c r="U48" s="218">
        <f t="shared" ref="U48" si="27">SUM(L48:S48)</f>
        <v>18.055987289464777</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9.8799999999999985E-2</v>
      </c>
      <c r="M50" s="251">
        <f t="shared" si="28"/>
        <v>0.23159999999999997</v>
      </c>
      <c r="N50" s="251">
        <f t="shared" si="28"/>
        <v>0.35100000000000003</v>
      </c>
      <c r="O50" s="251">
        <f t="shared" si="28"/>
        <v>0.31609999999999999</v>
      </c>
      <c r="P50" s="251">
        <f t="shared" si="28"/>
        <v>0.49879999999999997</v>
      </c>
      <c r="Q50" s="251">
        <f t="shared" si="28"/>
        <v>0.78004364158617967</v>
      </c>
      <c r="R50" s="251">
        <f t="shared" si="28"/>
        <v>0.71883826491307978</v>
      </c>
      <c r="S50" s="251">
        <f t="shared" si="28"/>
        <v>0.95889870448654846</v>
      </c>
      <c r="T50" s="189">
        <f t="shared" ref="T50:T52" si="29">SUM(G50:K50)</f>
        <v>0</v>
      </c>
      <c r="U50" s="271">
        <f t="shared" ref="U50:U52" si="30">SUM(L50:S50)</f>
        <v>3.954080610985808</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71">
        <f>SUM(G10,G13,G16,G19,G22,G25,G28,G31)</f>
        <v>0</v>
      </c>
      <c r="H51" s="271">
        <f t="shared" si="28"/>
        <v>0</v>
      </c>
      <c r="I51" s="271">
        <f t="shared" si="28"/>
        <v>0</v>
      </c>
      <c r="J51" s="271">
        <f t="shared" si="28"/>
        <v>0</v>
      </c>
      <c r="K51" s="271">
        <f t="shared" si="28"/>
        <v>0</v>
      </c>
      <c r="L51" s="271">
        <f t="shared" si="28"/>
        <v>0.50419999999999998</v>
      </c>
      <c r="M51" s="271">
        <f t="shared" si="28"/>
        <v>0.88639999999999985</v>
      </c>
      <c r="N51" s="271">
        <f t="shared" si="28"/>
        <v>1.0638999999999998</v>
      </c>
      <c r="O51" s="271">
        <f t="shared" si="28"/>
        <v>0.91520000000000001</v>
      </c>
      <c r="P51" s="271">
        <f t="shared" si="28"/>
        <v>1.7750000000000004</v>
      </c>
      <c r="Q51" s="271">
        <f t="shared" si="28"/>
        <v>2.8543688023737159</v>
      </c>
      <c r="R51" s="271">
        <f t="shared" si="28"/>
        <v>3.0908530379623209</v>
      </c>
      <c r="S51" s="271">
        <f t="shared" si="28"/>
        <v>4.1695408381429324</v>
      </c>
      <c r="T51" s="95">
        <f t="shared" si="29"/>
        <v>0</v>
      </c>
      <c r="U51" s="271">
        <f t="shared" si="30"/>
        <v>15.25946267847897</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71">
        <f t="shared" ref="G52:K52" si="31">SUM(G50:G51)</f>
        <v>0</v>
      </c>
      <c r="H52" s="272">
        <f t="shared" si="31"/>
        <v>0</v>
      </c>
      <c r="I52" s="272">
        <f t="shared" si="31"/>
        <v>0</v>
      </c>
      <c r="J52" s="272">
        <f t="shared" si="31"/>
        <v>0</v>
      </c>
      <c r="K52" s="272">
        <f t="shared" si="31"/>
        <v>0</v>
      </c>
      <c r="L52" s="272">
        <f>SUM(L50:L51)</f>
        <v>0.60299999999999998</v>
      </c>
      <c r="M52" s="272">
        <f t="shared" ref="M52:S52" si="32">SUM(M50:M51)</f>
        <v>1.1179999999999999</v>
      </c>
      <c r="N52" s="272">
        <f t="shared" si="32"/>
        <v>1.4148999999999998</v>
      </c>
      <c r="O52" s="272">
        <f t="shared" si="32"/>
        <v>1.2313000000000001</v>
      </c>
      <c r="P52" s="272">
        <f t="shared" si="32"/>
        <v>2.2738000000000005</v>
      </c>
      <c r="Q52" s="272">
        <f t="shared" si="32"/>
        <v>3.6344124439598957</v>
      </c>
      <c r="R52" s="272">
        <f t="shared" si="32"/>
        <v>3.8096913028754007</v>
      </c>
      <c r="S52" s="272">
        <f t="shared" si="32"/>
        <v>5.1284395426294811</v>
      </c>
      <c r="T52" s="95">
        <f t="shared" si="29"/>
        <v>0</v>
      </c>
      <c r="U52" s="271">
        <f t="shared" si="30"/>
        <v>19.213543289464777</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SUM(G9,G12,G15,G18,G21,G24,G27,G30)+SUM(G37,G38,G43,G44)</f>
        <v>0</v>
      </c>
      <c r="H55" s="251">
        <f t="shared" ref="H55:S55" si="34">SUM(H9,H12,H15,H18,H21,H24,H27,H30)+SUM(H37,H38,H43,H44)</f>
        <v>0</v>
      </c>
      <c r="I55" s="251">
        <f t="shared" si="34"/>
        <v>0</v>
      </c>
      <c r="J55" s="251">
        <f t="shared" si="34"/>
        <v>0</v>
      </c>
      <c r="K55" s="251">
        <f t="shared" si="34"/>
        <v>0</v>
      </c>
      <c r="L55" s="251">
        <f t="shared" si="34"/>
        <v>9.3099999999999988E-2</v>
      </c>
      <c r="M55" s="251">
        <f t="shared" si="34"/>
        <v>0.22529999999999997</v>
      </c>
      <c r="N55" s="251">
        <f t="shared" si="34"/>
        <v>0.29500000000000004</v>
      </c>
      <c r="O55" s="251">
        <f t="shared" si="34"/>
        <v>0.26519999999999999</v>
      </c>
      <c r="P55" s="251">
        <f t="shared" si="34"/>
        <v>0.48119999999999996</v>
      </c>
      <c r="Q55" s="251">
        <f t="shared" si="34"/>
        <v>0.72960764158617963</v>
      </c>
      <c r="R55" s="251">
        <f t="shared" si="34"/>
        <v>0.69306947515061379</v>
      </c>
      <c r="S55" s="251">
        <f t="shared" si="34"/>
        <v>0.90025513606896412</v>
      </c>
      <c r="T55" s="95">
        <f t="shared" ref="T55:T57" si="35">SUM(G55:K55)</f>
        <v>0</v>
      </c>
      <c r="U55" s="271">
        <f t="shared" ref="U55:U57" si="36">SUM(L55:S55)</f>
        <v>3.6827322528057573</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71">
        <f>SUM(G10,G13,G16,G19,G22,G25,G28,G31)+SUM(G39,G45)</f>
        <v>0</v>
      </c>
      <c r="H56" s="271">
        <f t="shared" ref="H56:S56" si="37">SUM(H10,H13,H16,H19,H22,H25,H28,H31)+SUM(H39,H45)</f>
        <v>0</v>
      </c>
      <c r="I56" s="271">
        <f t="shared" si="37"/>
        <v>0</v>
      </c>
      <c r="J56" s="271">
        <f t="shared" si="37"/>
        <v>0</v>
      </c>
      <c r="K56" s="271">
        <f t="shared" si="37"/>
        <v>0</v>
      </c>
      <c r="L56" s="271">
        <f t="shared" si="37"/>
        <v>0.47419999999999995</v>
      </c>
      <c r="M56" s="271">
        <f t="shared" si="37"/>
        <v>0.8626999999999998</v>
      </c>
      <c r="N56" s="271">
        <f t="shared" si="37"/>
        <v>0.87849999999999984</v>
      </c>
      <c r="O56" s="271">
        <f t="shared" si="37"/>
        <v>0.76249999999999996</v>
      </c>
      <c r="P56" s="271">
        <f t="shared" si="37"/>
        <v>1.7101000000000004</v>
      </c>
      <c r="Q56" s="271">
        <f t="shared" si="37"/>
        <v>2.7912488023737159</v>
      </c>
      <c r="R56" s="271">
        <f t="shared" si="37"/>
        <v>2.9780738277247871</v>
      </c>
      <c r="S56" s="271">
        <f t="shared" si="37"/>
        <v>3.915932406560517</v>
      </c>
      <c r="T56" s="95">
        <f t="shared" si="35"/>
        <v>0</v>
      </c>
      <c r="U56" s="271">
        <f t="shared" si="36"/>
        <v>14.373255036659019</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71">
        <f t="shared" ref="G57:K57" si="38">SUM(G55:G56)</f>
        <v>0</v>
      </c>
      <c r="H57" s="272">
        <f t="shared" si="38"/>
        <v>0</v>
      </c>
      <c r="I57" s="272">
        <f t="shared" si="38"/>
        <v>0</v>
      </c>
      <c r="J57" s="272">
        <f t="shared" si="38"/>
        <v>0</v>
      </c>
      <c r="K57" s="272">
        <f t="shared" si="38"/>
        <v>0</v>
      </c>
      <c r="L57" s="272">
        <f>SUM(L55:L56)</f>
        <v>0.56729999999999992</v>
      </c>
      <c r="M57" s="272">
        <f t="shared" ref="M57:S57" si="39">SUM(M55:M56)</f>
        <v>1.0879999999999999</v>
      </c>
      <c r="N57" s="272">
        <f t="shared" si="39"/>
        <v>1.1734999999999998</v>
      </c>
      <c r="O57" s="272">
        <f t="shared" si="39"/>
        <v>1.0276999999999998</v>
      </c>
      <c r="P57" s="272">
        <f t="shared" si="39"/>
        <v>2.1913000000000005</v>
      </c>
      <c r="Q57" s="272">
        <f t="shared" si="39"/>
        <v>3.5208564439598957</v>
      </c>
      <c r="R57" s="272">
        <f t="shared" si="39"/>
        <v>3.671143302875401</v>
      </c>
      <c r="S57" s="272">
        <f t="shared" si="39"/>
        <v>4.8161875426294811</v>
      </c>
      <c r="T57" s="95">
        <f t="shared" si="35"/>
        <v>0</v>
      </c>
      <c r="U57" s="271">
        <f t="shared" si="36"/>
        <v>18.055987289464777</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20">
        <v>9</v>
      </c>
      <c r="AE60" s="220">
        <v>11</v>
      </c>
      <c r="AF60" s="220">
        <v>16</v>
      </c>
      <c r="AG60" s="220">
        <v>13</v>
      </c>
      <c r="AH60" s="220">
        <v>0</v>
      </c>
      <c r="AI60" s="220">
        <v>222</v>
      </c>
      <c r="AJ60" s="220">
        <v>184</v>
      </c>
      <c r="AK60" s="220">
        <v>191</v>
      </c>
      <c r="AL60" s="307"/>
      <c r="AM60" s="229">
        <f t="shared" ref="AM60:AM61" si="41">SUM(AD60:AK60)</f>
        <v>646</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20">
        <v>21</v>
      </c>
      <c r="AE61" s="220">
        <v>57</v>
      </c>
      <c r="AF61" s="220">
        <v>46</v>
      </c>
      <c r="AG61" s="220">
        <v>63</v>
      </c>
      <c r="AH61" s="220">
        <v>332</v>
      </c>
      <c r="AI61" s="220">
        <v>852</v>
      </c>
      <c r="AJ61" s="220">
        <v>795</v>
      </c>
      <c r="AK61" s="220">
        <v>828</v>
      </c>
      <c r="AL61" s="280"/>
      <c r="AM61" s="229">
        <f t="shared" si="41"/>
        <v>2994</v>
      </c>
    </row>
    <row r="62" spans="1:39" ht="14" x14ac:dyDescent="0.3">
      <c r="A62" s="659"/>
      <c r="B62" s="659"/>
      <c r="U62" s="276"/>
      <c r="AD62" s="265"/>
      <c r="AE62" s="265"/>
      <c r="AF62" s="265"/>
      <c r="AG62" s="265"/>
      <c r="AH62" s="265"/>
      <c r="AI62" s="265"/>
    </row>
    <row r="63" spans="1:39" ht="13.4" customHeight="1" x14ac:dyDescent="0.3">
      <c r="A63" s="164" t="s">
        <v>184</v>
      </c>
      <c r="B63" s="164"/>
      <c r="U63" s="276"/>
      <c r="AD63" s="265"/>
      <c r="AE63" s="265"/>
      <c r="AF63" s="265"/>
      <c r="AG63" s="265"/>
      <c r="AH63" s="265"/>
      <c r="AI63" s="265"/>
    </row>
    <row r="64" spans="1:39" x14ac:dyDescent="0.25">
      <c r="AD64" s="265"/>
      <c r="AE64" s="265"/>
      <c r="AF64" s="265"/>
      <c r="AG64" s="265"/>
      <c r="AH64" s="265"/>
      <c r="AI64" s="265"/>
    </row>
    <row r="65" spans="1:39" ht="14" x14ac:dyDescent="0.3">
      <c r="A65" s="660" t="s">
        <v>185</v>
      </c>
      <c r="B65" s="277" t="s">
        <v>186</v>
      </c>
      <c r="G65" s="226"/>
      <c r="H65" s="227"/>
      <c r="I65" s="227"/>
      <c r="J65" s="227"/>
      <c r="K65" s="228"/>
      <c r="L65" s="287">
        <v>1.2699999999999999E-2</v>
      </c>
      <c r="M65" s="287">
        <v>2.2599999999999999E-2</v>
      </c>
      <c r="N65" s="287">
        <v>6.4199999999999993E-2</v>
      </c>
      <c r="O65" s="287">
        <v>5.6599999999999998E-2</v>
      </c>
      <c r="P65" s="287">
        <v>0.10290000000000001</v>
      </c>
      <c r="Q65" s="287">
        <v>0.12543693679781859</v>
      </c>
      <c r="R65" s="308">
        <v>7.3683621308406624E-2</v>
      </c>
      <c r="S65" s="308">
        <v>0.14913419364731606</v>
      </c>
      <c r="T65" s="310"/>
      <c r="U65" s="251">
        <f t="shared" ref="U65:U67" si="42">SUM(L65:S65)</f>
        <v>0.60725475175354127</v>
      </c>
      <c r="Y65" s="226"/>
      <c r="Z65" s="227"/>
      <c r="AA65" s="227"/>
      <c r="AB65" s="227"/>
      <c r="AC65" s="228"/>
      <c r="AD65" s="220">
        <v>405</v>
      </c>
      <c r="AE65" s="220">
        <v>716</v>
      </c>
      <c r="AF65" s="220">
        <v>776</v>
      </c>
      <c r="AG65" s="220">
        <v>720</v>
      </c>
      <c r="AH65" s="220">
        <v>1476</v>
      </c>
      <c r="AI65" s="220">
        <v>1991</v>
      </c>
      <c r="AJ65" s="220">
        <v>2252</v>
      </c>
      <c r="AK65" s="220">
        <v>2345</v>
      </c>
      <c r="AL65" s="278"/>
      <c r="AM65" s="225">
        <f t="shared" ref="AM65:AM67" si="43">SUM(AD65:AK65)</f>
        <v>10681</v>
      </c>
    </row>
    <row r="66" spans="1:39" ht="14" x14ac:dyDescent="0.3">
      <c r="A66" s="661"/>
      <c r="B66" s="277" t="s">
        <v>156</v>
      </c>
      <c r="G66" s="234"/>
      <c r="H66" s="235"/>
      <c r="I66" s="235"/>
      <c r="J66" s="235"/>
      <c r="K66" s="236"/>
      <c r="L66" s="287">
        <v>1.6999999999999999E-3</v>
      </c>
      <c r="M66" s="287">
        <v>4.8999999999999998E-3</v>
      </c>
      <c r="N66" s="287">
        <v>7.1000000000000004E-3</v>
      </c>
      <c r="O66" s="287">
        <v>8.0999999999999996E-3</v>
      </c>
      <c r="P66" s="287">
        <v>1.47E-2</v>
      </c>
      <c r="Q66" s="287">
        <v>1.3695551315725564E-2</v>
      </c>
      <c r="R66" s="308">
        <v>4.310080618706201E-2</v>
      </c>
      <c r="S66" s="308">
        <v>3.5259912215104987E-2</v>
      </c>
      <c r="T66" s="311"/>
      <c r="U66" s="251">
        <f t="shared" si="42"/>
        <v>0.12855626971789255</v>
      </c>
      <c r="Y66" s="234"/>
      <c r="Z66" s="235"/>
      <c r="AA66" s="235"/>
      <c r="AB66" s="235"/>
      <c r="AC66" s="236"/>
      <c r="AD66" s="220">
        <v>42</v>
      </c>
      <c r="AE66" s="220">
        <v>124</v>
      </c>
      <c r="AF66" s="220">
        <v>177</v>
      </c>
      <c r="AG66" s="220">
        <v>205</v>
      </c>
      <c r="AH66" s="220">
        <v>373</v>
      </c>
      <c r="AI66" s="220">
        <v>371</v>
      </c>
      <c r="AJ66" s="220">
        <v>1122</v>
      </c>
      <c r="AK66" s="220">
        <v>912</v>
      </c>
      <c r="AL66" s="279"/>
      <c r="AM66" s="225">
        <f t="shared" si="43"/>
        <v>3326</v>
      </c>
    </row>
    <row r="67" spans="1:39" ht="14" x14ac:dyDescent="0.3">
      <c r="A67" s="662"/>
      <c r="B67" s="277" t="s">
        <v>187</v>
      </c>
      <c r="G67" s="234"/>
      <c r="H67" s="235"/>
      <c r="I67" s="235"/>
      <c r="J67" s="235"/>
      <c r="K67" s="236"/>
      <c r="L67" s="252">
        <f t="shared" ref="L67:S67" si="44">SUM(L65:L66)</f>
        <v>1.44E-2</v>
      </c>
      <c r="M67" s="251">
        <f t="shared" si="44"/>
        <v>2.7499999999999997E-2</v>
      </c>
      <c r="N67" s="251">
        <f t="shared" si="44"/>
        <v>7.1299999999999988E-2</v>
      </c>
      <c r="O67" s="251">
        <f t="shared" si="44"/>
        <v>6.4699999999999994E-2</v>
      </c>
      <c r="P67" s="251">
        <f t="shared" si="44"/>
        <v>0.11760000000000001</v>
      </c>
      <c r="Q67" s="251">
        <f t="shared" si="44"/>
        <v>0.13913248811354414</v>
      </c>
      <c r="R67" s="251">
        <f t="shared" si="44"/>
        <v>0.11678442749546863</v>
      </c>
      <c r="S67" s="251">
        <f t="shared" si="44"/>
        <v>0.18439410586242105</v>
      </c>
      <c r="T67" s="312"/>
      <c r="U67" s="251">
        <f t="shared" si="42"/>
        <v>0.73581102147143373</v>
      </c>
      <c r="V67" s="249"/>
      <c r="Y67" s="241"/>
      <c r="Z67" s="242"/>
      <c r="AA67" s="242"/>
      <c r="AB67" s="242"/>
      <c r="AC67" s="243"/>
      <c r="AD67" s="247">
        <f t="shared" ref="AD67:AK67" si="45">SUM(AD65:AD66)</f>
        <v>447</v>
      </c>
      <c r="AE67" s="225">
        <f t="shared" si="45"/>
        <v>840</v>
      </c>
      <c r="AF67" s="225">
        <f t="shared" si="45"/>
        <v>953</v>
      </c>
      <c r="AG67" s="225">
        <f t="shared" si="45"/>
        <v>925</v>
      </c>
      <c r="AH67" s="225">
        <f t="shared" si="45"/>
        <v>1849</v>
      </c>
      <c r="AI67" s="225">
        <f t="shared" si="45"/>
        <v>2362</v>
      </c>
      <c r="AJ67" s="225">
        <f t="shared" si="45"/>
        <v>3374</v>
      </c>
      <c r="AK67" s="225">
        <f t="shared" si="45"/>
        <v>3257</v>
      </c>
      <c r="AL67" s="280"/>
      <c r="AM67" s="225">
        <f t="shared" si="43"/>
        <v>14007</v>
      </c>
    </row>
    <row r="68" spans="1:39" ht="14" x14ac:dyDescent="0.3">
      <c r="B68" s="210"/>
      <c r="G68" s="241"/>
      <c r="H68" s="242"/>
      <c r="I68" s="242"/>
      <c r="J68" s="242"/>
      <c r="K68" s="243"/>
      <c r="L68" s="313" t="str">
        <f t="shared" ref="L68:S68" si="46">IF(ABS(L67-L9-L12)&lt;DecimalPlaces,"OK","ERROR")</f>
        <v>OK</v>
      </c>
      <c r="M68" s="313" t="str">
        <f t="shared" si="46"/>
        <v>OK</v>
      </c>
      <c r="N68" s="313" t="str">
        <f t="shared" si="46"/>
        <v>OK</v>
      </c>
      <c r="O68" s="313" t="str">
        <f t="shared" si="46"/>
        <v>OK</v>
      </c>
      <c r="P68" s="313" t="str">
        <f t="shared" si="46"/>
        <v>OK</v>
      </c>
      <c r="Q68" s="313" t="str">
        <f t="shared" si="46"/>
        <v>OK</v>
      </c>
      <c r="R68" s="313" t="str">
        <f t="shared" si="46"/>
        <v>OK</v>
      </c>
      <c r="S68" s="313" t="str">
        <f t="shared" si="46"/>
        <v>OK</v>
      </c>
      <c r="T68" s="306"/>
      <c r="U68" s="306"/>
      <c r="AH68" s="276"/>
      <c r="AI68" s="276"/>
      <c r="AJ68" s="276"/>
      <c r="AK68" s="276"/>
      <c r="AL68" s="276"/>
    </row>
    <row r="69" spans="1:39" ht="14" x14ac:dyDescent="0.3">
      <c r="A69" s="659" t="s">
        <v>188</v>
      </c>
      <c r="B69" s="659"/>
      <c r="L69" s="306"/>
      <c r="M69" s="306"/>
      <c r="N69" s="306"/>
      <c r="O69" s="306"/>
      <c r="P69" s="306"/>
      <c r="Q69" s="306"/>
      <c r="R69" s="306"/>
      <c r="S69" s="306"/>
      <c r="T69" s="306"/>
      <c r="U69" s="306"/>
    </row>
    <row r="70" spans="1:39" ht="14" x14ac:dyDescent="0.3">
      <c r="A70" s="163"/>
      <c r="B70" s="163"/>
      <c r="L70" s="306"/>
      <c r="M70" s="306"/>
      <c r="N70" s="306"/>
      <c r="O70" s="306"/>
      <c r="P70" s="306"/>
      <c r="Q70" s="306"/>
      <c r="R70" s="306"/>
      <c r="S70" s="306"/>
      <c r="T70" s="306"/>
      <c r="U70" s="306"/>
    </row>
    <row r="71" spans="1:39" ht="14" x14ac:dyDescent="0.3">
      <c r="A71" s="174"/>
      <c r="B71" s="174"/>
      <c r="L71" s="306"/>
      <c r="M71" s="306"/>
      <c r="N71" s="306"/>
      <c r="O71" s="306"/>
      <c r="P71" s="306"/>
      <c r="Q71" s="306"/>
      <c r="R71" s="306"/>
      <c r="S71" s="306"/>
      <c r="T71" s="306"/>
      <c r="U71" s="306"/>
    </row>
    <row r="72" spans="1:39" ht="14" x14ac:dyDescent="0.3">
      <c r="A72" s="660" t="s">
        <v>189</v>
      </c>
      <c r="B72" s="277" t="s">
        <v>186</v>
      </c>
      <c r="G72" s="226"/>
      <c r="H72" s="227"/>
      <c r="I72" s="227"/>
      <c r="J72" s="227"/>
      <c r="K72" s="228"/>
      <c r="L72" s="287">
        <v>3.78E-2</v>
      </c>
      <c r="M72" s="287">
        <v>7.0199999999999999E-2</v>
      </c>
      <c r="N72" s="287">
        <v>8.1500000000000003E-2</v>
      </c>
      <c r="O72" s="287">
        <v>8.2299999999999998E-2</v>
      </c>
      <c r="P72" s="287">
        <v>0.17810000000000001</v>
      </c>
      <c r="Q72" s="287">
        <v>0.25808533784927606</v>
      </c>
      <c r="R72" s="308">
        <v>3.005890795877604E-2</v>
      </c>
      <c r="S72" s="308">
        <v>6.0115676628837315E-2</v>
      </c>
      <c r="T72" s="310"/>
      <c r="U72" s="293">
        <f t="shared" ref="U72:U77" si="47">SUM(L72:S72)</f>
        <v>0.79815992243688938</v>
      </c>
      <c r="Y72" s="226"/>
      <c r="Z72" s="227"/>
      <c r="AA72" s="227"/>
      <c r="AB72" s="227"/>
      <c r="AC72" s="228"/>
      <c r="AD72" s="220">
        <v>362</v>
      </c>
      <c r="AE72" s="220">
        <v>815</v>
      </c>
      <c r="AF72" s="220">
        <v>868</v>
      </c>
      <c r="AG72" s="220">
        <v>811</v>
      </c>
      <c r="AH72" s="220">
        <v>1324</v>
      </c>
      <c r="AI72" s="220">
        <v>4097</v>
      </c>
      <c r="AJ72" s="220">
        <v>4508</v>
      </c>
      <c r="AK72" s="220">
        <v>4693</v>
      </c>
      <c r="AL72" s="278"/>
      <c r="AM72" s="229">
        <f t="shared" ref="AM72:AM77" si="48">SUM(AD72:AK72)</f>
        <v>17478</v>
      </c>
    </row>
    <row r="73" spans="1:39" ht="14" x14ac:dyDescent="0.3">
      <c r="A73" s="661"/>
      <c r="B73" s="277" t="s">
        <v>156</v>
      </c>
      <c r="G73" s="234"/>
      <c r="H73" s="235"/>
      <c r="I73" s="235"/>
      <c r="J73" s="235"/>
      <c r="K73" s="236"/>
      <c r="L73" s="287">
        <v>6.6E-3</v>
      </c>
      <c r="M73" s="287">
        <v>1.43E-2</v>
      </c>
      <c r="N73" s="287">
        <v>1.77E-2</v>
      </c>
      <c r="O73" s="287">
        <v>1.6E-2</v>
      </c>
      <c r="P73" s="287">
        <v>2.8500000000000001E-2</v>
      </c>
      <c r="Q73" s="287">
        <v>2.8178470222437687E-2</v>
      </c>
      <c r="R73" s="308">
        <v>1.7582783570086694E-2</v>
      </c>
      <c r="S73" s="308">
        <v>1.4213195705454431E-2</v>
      </c>
      <c r="T73" s="311"/>
      <c r="U73" s="293">
        <f t="shared" si="47"/>
        <v>0.14307444949797882</v>
      </c>
      <c r="Y73" s="234"/>
      <c r="Z73" s="235"/>
      <c r="AA73" s="235"/>
      <c r="AB73" s="235"/>
      <c r="AC73" s="236"/>
      <c r="AD73" s="220">
        <v>162</v>
      </c>
      <c r="AE73" s="220">
        <v>358</v>
      </c>
      <c r="AF73" s="220">
        <v>440</v>
      </c>
      <c r="AG73" s="220">
        <v>395</v>
      </c>
      <c r="AH73" s="220">
        <v>715</v>
      </c>
      <c r="AI73" s="220">
        <v>762</v>
      </c>
      <c r="AJ73" s="220">
        <v>2246</v>
      </c>
      <c r="AK73" s="220">
        <v>1825</v>
      </c>
      <c r="AL73" s="279"/>
      <c r="AM73" s="229">
        <f t="shared" si="48"/>
        <v>6903</v>
      </c>
    </row>
    <row r="74" spans="1:39" ht="14" x14ac:dyDescent="0.3">
      <c r="A74" s="662"/>
      <c r="B74" s="277" t="s">
        <v>190</v>
      </c>
      <c r="G74" s="234"/>
      <c r="H74" s="235"/>
      <c r="I74" s="235"/>
      <c r="J74" s="235"/>
      <c r="K74" s="236"/>
      <c r="L74" s="252">
        <f t="shared" ref="L74:S74" si="49">SUM(L72:L73)</f>
        <v>4.4400000000000002E-2</v>
      </c>
      <c r="M74" s="251">
        <f t="shared" si="49"/>
        <v>8.4499999999999992E-2</v>
      </c>
      <c r="N74" s="251">
        <f t="shared" si="49"/>
        <v>9.920000000000001E-2</v>
      </c>
      <c r="O74" s="251">
        <f t="shared" si="49"/>
        <v>9.8299999999999998E-2</v>
      </c>
      <c r="P74" s="251">
        <f t="shared" si="49"/>
        <v>0.20660000000000001</v>
      </c>
      <c r="Q74" s="251">
        <f t="shared" si="49"/>
        <v>0.28626380807171375</v>
      </c>
      <c r="R74" s="251">
        <f t="shared" si="49"/>
        <v>4.7641691528862731E-2</v>
      </c>
      <c r="S74" s="251">
        <f t="shared" si="49"/>
        <v>7.4328872334291751E-2</v>
      </c>
      <c r="T74" s="311"/>
      <c r="U74" s="293">
        <f t="shared" si="47"/>
        <v>0.94123437193486836</v>
      </c>
      <c r="V74" s="249"/>
      <c r="Y74" s="234"/>
      <c r="Z74" s="235"/>
      <c r="AA74" s="235"/>
      <c r="AB74" s="235"/>
      <c r="AC74" s="236"/>
      <c r="AD74" s="247">
        <f t="shared" ref="AD74:AK74" si="50">SUM(AD72:AD73)</f>
        <v>524</v>
      </c>
      <c r="AE74" s="225">
        <f t="shared" si="50"/>
        <v>1173</v>
      </c>
      <c r="AF74" s="225">
        <f t="shared" si="50"/>
        <v>1308</v>
      </c>
      <c r="AG74" s="225">
        <f t="shared" si="50"/>
        <v>1206</v>
      </c>
      <c r="AH74" s="225">
        <f t="shared" si="50"/>
        <v>2039</v>
      </c>
      <c r="AI74" s="225">
        <f t="shared" si="50"/>
        <v>4859</v>
      </c>
      <c r="AJ74" s="225">
        <f t="shared" si="50"/>
        <v>6754</v>
      </c>
      <c r="AK74" s="225">
        <f t="shared" si="50"/>
        <v>6518</v>
      </c>
      <c r="AL74" s="279"/>
      <c r="AM74" s="229">
        <f t="shared" si="48"/>
        <v>24381</v>
      </c>
    </row>
    <row r="75" spans="1:39" ht="14" x14ac:dyDescent="0.3">
      <c r="A75" s="663" t="s">
        <v>191</v>
      </c>
      <c r="B75" s="277" t="s">
        <v>186</v>
      </c>
      <c r="G75" s="234"/>
      <c r="H75" s="235"/>
      <c r="I75" s="235"/>
      <c r="J75" s="235"/>
      <c r="K75" s="236"/>
      <c r="L75" s="287">
        <v>8.3000000000000001E-3</v>
      </c>
      <c r="M75" s="287">
        <v>2.1100000000000001E-2</v>
      </c>
      <c r="N75" s="287">
        <v>2.76E-2</v>
      </c>
      <c r="O75" s="287">
        <v>4.4499999999999998E-2</v>
      </c>
      <c r="P75" s="287">
        <v>0.12540000000000001</v>
      </c>
      <c r="Q75" s="287">
        <v>0.22237006869056242</v>
      </c>
      <c r="R75" s="308">
        <v>0.29242347073281738</v>
      </c>
      <c r="S75" s="308">
        <v>0.58482612972384662</v>
      </c>
      <c r="T75" s="311"/>
      <c r="U75" s="293">
        <f t="shared" si="47"/>
        <v>1.3265196691472263</v>
      </c>
      <c r="Y75" s="234"/>
      <c r="Z75" s="235"/>
      <c r="AA75" s="235"/>
      <c r="AB75" s="235"/>
      <c r="AC75" s="236"/>
      <c r="AD75" s="220">
        <v>271</v>
      </c>
      <c r="AE75" s="220">
        <v>713</v>
      </c>
      <c r="AF75" s="220">
        <v>904</v>
      </c>
      <c r="AG75" s="220">
        <v>1375</v>
      </c>
      <c r="AH75" s="220">
        <v>3220</v>
      </c>
      <c r="AI75" s="220">
        <v>3530</v>
      </c>
      <c r="AJ75" s="220">
        <v>5231</v>
      </c>
      <c r="AK75" s="220">
        <v>5447</v>
      </c>
      <c r="AL75" s="279"/>
      <c r="AM75" s="229">
        <f t="shared" si="48"/>
        <v>20691</v>
      </c>
    </row>
    <row r="76" spans="1:39" ht="14" x14ac:dyDescent="0.3">
      <c r="A76" s="663"/>
      <c r="B76" s="277" t="s">
        <v>156</v>
      </c>
      <c r="G76" s="234"/>
      <c r="H76" s="235"/>
      <c r="I76" s="235"/>
      <c r="J76" s="235"/>
      <c r="K76" s="236"/>
      <c r="L76" s="287">
        <v>3.5999999999999999E-3</v>
      </c>
      <c r="M76" s="287">
        <v>8.0999999999999996E-3</v>
      </c>
      <c r="N76" s="287">
        <v>1.1299999999999999E-2</v>
      </c>
      <c r="O76" s="287">
        <v>1.5299999999999999E-2</v>
      </c>
      <c r="P76" s="287">
        <v>3.5700000000000003E-2</v>
      </c>
      <c r="Q76" s="287">
        <v>2.4278978461836753E-2</v>
      </c>
      <c r="R76" s="308">
        <v>0.17105141024285131</v>
      </c>
      <c r="S76" s="308">
        <v>0.13827089207944057</v>
      </c>
      <c r="T76" s="311"/>
      <c r="U76" s="293">
        <f t="shared" si="47"/>
        <v>0.40760128078412861</v>
      </c>
      <c r="Y76" s="234"/>
      <c r="Z76" s="235"/>
      <c r="AA76" s="235"/>
      <c r="AB76" s="235"/>
      <c r="AC76" s="236"/>
      <c r="AD76" s="220">
        <v>90</v>
      </c>
      <c r="AE76" s="220">
        <v>206</v>
      </c>
      <c r="AF76" s="220">
        <v>287</v>
      </c>
      <c r="AG76" s="220">
        <v>393</v>
      </c>
      <c r="AH76" s="220">
        <v>916</v>
      </c>
      <c r="AI76" s="220">
        <v>657</v>
      </c>
      <c r="AJ76" s="220">
        <v>2607</v>
      </c>
      <c r="AK76" s="220">
        <v>2118</v>
      </c>
      <c r="AL76" s="279"/>
      <c r="AM76" s="229">
        <f t="shared" si="48"/>
        <v>7274</v>
      </c>
    </row>
    <row r="77" spans="1:39" ht="14" x14ac:dyDescent="0.3">
      <c r="A77" s="664"/>
      <c r="B77" s="277" t="s">
        <v>192</v>
      </c>
      <c r="G77" s="234"/>
      <c r="H77" s="235"/>
      <c r="I77" s="235"/>
      <c r="J77" s="235"/>
      <c r="K77" s="236"/>
      <c r="L77" s="252">
        <f t="shared" ref="L77:S77" si="51">SUM(L75:L76)</f>
        <v>1.1900000000000001E-2</v>
      </c>
      <c r="M77" s="251">
        <f t="shared" si="51"/>
        <v>2.92E-2</v>
      </c>
      <c r="N77" s="251">
        <f t="shared" si="51"/>
        <v>3.8899999999999997E-2</v>
      </c>
      <c r="O77" s="251">
        <f t="shared" si="51"/>
        <v>5.9799999999999999E-2</v>
      </c>
      <c r="P77" s="251">
        <f t="shared" si="51"/>
        <v>0.16110000000000002</v>
      </c>
      <c r="Q77" s="251">
        <f t="shared" si="51"/>
        <v>0.24664904715239916</v>
      </c>
      <c r="R77" s="251">
        <f t="shared" si="51"/>
        <v>0.46347488097566869</v>
      </c>
      <c r="S77" s="251">
        <f t="shared" si="51"/>
        <v>0.72309702180328717</v>
      </c>
      <c r="T77" s="311"/>
      <c r="U77" s="251">
        <f t="shared" si="47"/>
        <v>1.7341209499313552</v>
      </c>
      <c r="V77" s="249"/>
      <c r="Y77" s="234"/>
      <c r="Z77" s="235"/>
      <c r="AA77" s="235"/>
      <c r="AB77" s="235"/>
      <c r="AC77" s="236"/>
      <c r="AD77" s="247">
        <f t="shared" ref="AD77:AK77" si="52">SUM(AD75:AD76)</f>
        <v>361</v>
      </c>
      <c r="AE77" s="225">
        <f t="shared" si="52"/>
        <v>919</v>
      </c>
      <c r="AF77" s="225">
        <f t="shared" si="52"/>
        <v>1191</v>
      </c>
      <c r="AG77" s="225">
        <f t="shared" si="52"/>
        <v>1768</v>
      </c>
      <c r="AH77" s="225">
        <f t="shared" si="52"/>
        <v>4136</v>
      </c>
      <c r="AI77" s="225">
        <f t="shared" si="52"/>
        <v>4187</v>
      </c>
      <c r="AJ77" s="225">
        <f t="shared" si="52"/>
        <v>7838</v>
      </c>
      <c r="AK77" s="225">
        <f t="shared" si="52"/>
        <v>7565</v>
      </c>
      <c r="AL77" s="279"/>
      <c r="AM77" s="229">
        <f t="shared" si="48"/>
        <v>27965</v>
      </c>
    </row>
    <row r="78" spans="1:39" ht="14" x14ac:dyDescent="0.3">
      <c r="B78" s="274" t="s">
        <v>193</v>
      </c>
      <c r="G78" s="234"/>
      <c r="H78" s="235"/>
      <c r="I78" s="235"/>
      <c r="J78" s="235"/>
      <c r="K78" s="236"/>
      <c r="L78" s="252">
        <f t="shared" ref="L78:S78" si="53">SUM(L74,L77)</f>
        <v>5.6300000000000003E-2</v>
      </c>
      <c r="M78" s="251">
        <f t="shared" si="53"/>
        <v>0.1137</v>
      </c>
      <c r="N78" s="251">
        <f t="shared" si="53"/>
        <v>0.1381</v>
      </c>
      <c r="O78" s="251">
        <f t="shared" si="53"/>
        <v>0.15809999999999999</v>
      </c>
      <c r="P78" s="251">
        <f t="shared" si="53"/>
        <v>0.36770000000000003</v>
      </c>
      <c r="Q78" s="251">
        <f t="shared" si="53"/>
        <v>0.53291285522411291</v>
      </c>
      <c r="R78" s="251">
        <f t="shared" si="53"/>
        <v>0.51111657250453146</v>
      </c>
      <c r="S78" s="251">
        <f t="shared" si="53"/>
        <v>0.79742589413757892</v>
      </c>
      <c r="T78" s="312"/>
      <c r="U78" s="293">
        <f>SUM(L78:S78)</f>
        <v>2.6753553218662232</v>
      </c>
      <c r="V78" s="249"/>
      <c r="Y78" s="241"/>
      <c r="Z78" s="242"/>
      <c r="AA78" s="242"/>
      <c r="AB78" s="242"/>
      <c r="AC78" s="243"/>
      <c r="AD78" s="247">
        <f t="shared" ref="AD78:AK78" si="54">SUM(AD74,AD77)</f>
        <v>885</v>
      </c>
      <c r="AE78" s="225">
        <f t="shared" si="54"/>
        <v>2092</v>
      </c>
      <c r="AF78" s="225">
        <f t="shared" si="54"/>
        <v>2499</v>
      </c>
      <c r="AG78" s="225">
        <f t="shared" si="54"/>
        <v>2974</v>
      </c>
      <c r="AH78" s="225">
        <f t="shared" si="54"/>
        <v>6175</v>
      </c>
      <c r="AI78" s="225">
        <f t="shared" si="54"/>
        <v>9046</v>
      </c>
      <c r="AJ78" s="225">
        <f t="shared" si="54"/>
        <v>14592</v>
      </c>
      <c r="AK78" s="225">
        <f t="shared" si="54"/>
        <v>14083</v>
      </c>
      <c r="AL78" s="280"/>
      <c r="AM78" s="229">
        <f>SUM(AD78:AK78)</f>
        <v>52346</v>
      </c>
    </row>
    <row r="79" spans="1:39" ht="14" x14ac:dyDescent="0.3">
      <c r="A79" s="282"/>
      <c r="G79" s="241"/>
      <c r="H79" s="242"/>
      <c r="I79" s="242"/>
      <c r="J79" s="242"/>
      <c r="K79" s="243"/>
      <c r="L79" s="283" t="str">
        <f t="shared" ref="L79:S79" si="55">IF(ABS(L78-L10-L13)&lt;DecimalPlaces,"OK","ERROR")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-1.3877787807814457E-17</v>
      </c>
      <c r="N80" s="593">
        <f t="shared" si="56"/>
        <v>0</v>
      </c>
      <c r="O80" s="593">
        <f t="shared" si="56"/>
        <v>0</v>
      </c>
      <c r="P80" s="593">
        <f t="shared" si="56"/>
        <v>5.5511151231257827E-17</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-1</v>
      </c>
      <c r="AH80" s="593">
        <f t="shared" si="57"/>
        <v>0</v>
      </c>
      <c r="AI80" s="593">
        <f t="shared" si="57"/>
        <v>0</v>
      </c>
      <c r="AJ80" s="593">
        <f t="shared" si="57"/>
        <v>-33</v>
      </c>
      <c r="AK80" s="593">
        <f t="shared" si="57"/>
        <v>1</v>
      </c>
    </row>
    <row r="81" spans="1:39" ht="14" x14ac:dyDescent="0.3">
      <c r="A81" s="177" t="s">
        <v>195</v>
      </c>
      <c r="B81" s="177"/>
      <c r="L81" s="593">
        <f>IF(SUM(L72:L78)=0,0,(L72+L75)-L10)</f>
        <v>0</v>
      </c>
      <c r="M81" s="593">
        <f t="shared" ref="M81:S81" si="58">IF(SUM(M72:M78)=0,0,(M72+M75)-M10)</f>
        <v>-1.3877787807814457E-17</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-22</v>
      </c>
      <c r="AK81" s="593">
        <f t="shared" si="59"/>
        <v>1</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87">
        <v>0</v>
      </c>
      <c r="M85" s="287">
        <v>0</v>
      </c>
      <c r="N85" s="287">
        <v>0</v>
      </c>
      <c r="O85" s="287">
        <v>0</v>
      </c>
      <c r="P85" s="287">
        <v>0</v>
      </c>
      <c r="Q85" s="287">
        <v>0</v>
      </c>
      <c r="R85" s="308">
        <v>0</v>
      </c>
      <c r="S85" s="308">
        <v>0</v>
      </c>
      <c r="T85" s="310"/>
      <c r="U85" s="293">
        <f>SUM(L85:S85)</f>
        <v>0</v>
      </c>
      <c r="Y85" s="226"/>
      <c r="Z85" s="227"/>
      <c r="AA85" s="227"/>
      <c r="AB85" s="227"/>
      <c r="AC85" s="228"/>
      <c r="AD85" s="220">
        <v>0</v>
      </c>
      <c r="AE85" s="220">
        <v>0</v>
      </c>
      <c r="AF85" s="220">
        <v>0</v>
      </c>
      <c r="AG85" s="220">
        <v>0</v>
      </c>
      <c r="AH85" s="220">
        <v>0</v>
      </c>
      <c r="AI85" s="220">
        <v>1696</v>
      </c>
      <c r="AJ85" s="309">
        <v>11560</v>
      </c>
      <c r="AK85" s="220">
        <v>11024</v>
      </c>
      <c r="AL85" s="278"/>
      <c r="AM85" s="285">
        <f t="shared" ref="AM85:AM104" si="60">SUM(AD85:AK85)</f>
        <v>24280</v>
      </c>
    </row>
    <row r="86" spans="1:39" ht="14" x14ac:dyDescent="0.3">
      <c r="A86" s="212" t="s">
        <v>201</v>
      </c>
      <c r="B86" s="212" t="s">
        <v>200</v>
      </c>
      <c r="G86" s="234"/>
      <c r="H86" s="235"/>
      <c r="I86" s="235"/>
      <c r="J86" s="235"/>
      <c r="K86" s="236"/>
      <c r="L86" s="287">
        <v>0</v>
      </c>
      <c r="M86" s="287">
        <v>0</v>
      </c>
      <c r="N86" s="287">
        <v>0</v>
      </c>
      <c r="O86" s="287">
        <v>0</v>
      </c>
      <c r="P86" s="287">
        <v>0</v>
      </c>
      <c r="Q86" s="287">
        <v>0</v>
      </c>
      <c r="R86" s="308">
        <v>0</v>
      </c>
      <c r="S86" s="308">
        <v>0</v>
      </c>
      <c r="T86" s="311"/>
      <c r="U86" s="293">
        <f t="shared" ref="U86:U104" si="61">SUM(L86:S86)</f>
        <v>0</v>
      </c>
      <c r="Y86" s="234"/>
      <c r="Z86" s="235"/>
      <c r="AA86" s="235"/>
      <c r="AB86" s="235"/>
      <c r="AC86" s="236"/>
      <c r="AD86" s="220">
        <v>0</v>
      </c>
      <c r="AE86" s="220">
        <v>0</v>
      </c>
      <c r="AF86" s="220">
        <v>0</v>
      </c>
      <c r="AG86" s="220">
        <v>0</v>
      </c>
      <c r="AH86" s="220">
        <v>0</v>
      </c>
      <c r="AI86" s="220">
        <v>6783</v>
      </c>
      <c r="AJ86" s="309">
        <v>0</v>
      </c>
      <c r="AK86" s="220">
        <v>0</v>
      </c>
      <c r="AL86" s="279"/>
      <c r="AM86" s="229">
        <f t="shared" si="60"/>
        <v>6783</v>
      </c>
    </row>
    <row r="87" spans="1:39" ht="14" x14ac:dyDescent="0.3">
      <c r="A87" s="212" t="s">
        <v>202</v>
      </c>
      <c r="B87" s="212" t="s">
        <v>200</v>
      </c>
      <c r="G87" s="234"/>
      <c r="H87" s="235"/>
      <c r="I87" s="235"/>
      <c r="J87" s="235"/>
      <c r="K87" s="236"/>
      <c r="L87" s="287">
        <v>0</v>
      </c>
      <c r="M87" s="287">
        <v>0</v>
      </c>
      <c r="N87" s="287">
        <v>0</v>
      </c>
      <c r="O87" s="287">
        <v>0</v>
      </c>
      <c r="P87" s="287">
        <v>0</v>
      </c>
      <c r="Q87" s="287">
        <v>0.26457962512689048</v>
      </c>
      <c r="R87" s="308">
        <v>0.25594967768242999</v>
      </c>
      <c r="S87" s="308">
        <v>0.34538379978689765</v>
      </c>
      <c r="T87" s="311"/>
      <c r="U87" s="293">
        <f t="shared" si="61"/>
        <v>0.86591310259621812</v>
      </c>
      <c r="Y87" s="234"/>
      <c r="Z87" s="235"/>
      <c r="AA87" s="235"/>
      <c r="AB87" s="235"/>
      <c r="AC87" s="236"/>
      <c r="AD87" s="220">
        <v>0</v>
      </c>
      <c r="AE87" s="220">
        <v>0</v>
      </c>
      <c r="AF87" s="220">
        <v>0</v>
      </c>
      <c r="AG87" s="220">
        <v>0</v>
      </c>
      <c r="AH87" s="220">
        <v>0</v>
      </c>
      <c r="AI87" s="220">
        <v>805</v>
      </c>
      <c r="AJ87" s="309">
        <v>775</v>
      </c>
      <c r="AK87" s="220">
        <v>953</v>
      </c>
      <c r="AL87" s="279"/>
      <c r="AM87" s="229">
        <f t="shared" si="60"/>
        <v>2533</v>
      </c>
    </row>
    <row r="88" spans="1:39" ht="14" x14ac:dyDescent="0.3">
      <c r="A88" s="212" t="s">
        <v>203</v>
      </c>
      <c r="B88" s="212" t="s">
        <v>200</v>
      </c>
      <c r="G88" s="234"/>
      <c r="H88" s="235"/>
      <c r="I88" s="235"/>
      <c r="J88" s="235"/>
      <c r="K88" s="236"/>
      <c r="L88" s="287">
        <v>0</v>
      </c>
      <c r="M88" s="287">
        <v>0</v>
      </c>
      <c r="N88" s="287">
        <v>0</v>
      </c>
      <c r="O88" s="287">
        <v>0</v>
      </c>
      <c r="P88" s="287">
        <v>0</v>
      </c>
      <c r="Q88" s="287">
        <v>0</v>
      </c>
      <c r="R88" s="308">
        <v>0</v>
      </c>
      <c r="S88" s="308">
        <v>0</v>
      </c>
      <c r="T88" s="311"/>
      <c r="U88" s="293">
        <f t="shared" si="61"/>
        <v>0</v>
      </c>
      <c r="Y88" s="234"/>
      <c r="Z88" s="235"/>
      <c r="AA88" s="235"/>
      <c r="AB88" s="235"/>
      <c r="AC88" s="236"/>
      <c r="AD88" s="220">
        <v>0</v>
      </c>
      <c r="AE88" s="220">
        <v>0</v>
      </c>
      <c r="AF88" s="220">
        <v>0</v>
      </c>
      <c r="AG88" s="220">
        <v>0</v>
      </c>
      <c r="AH88" s="220">
        <v>0</v>
      </c>
      <c r="AI88" s="220">
        <v>872</v>
      </c>
      <c r="AJ88" s="309">
        <v>668</v>
      </c>
      <c r="AK88" s="220">
        <v>1233</v>
      </c>
      <c r="AL88" s="279"/>
      <c r="AM88" s="229">
        <f t="shared" si="60"/>
        <v>2773</v>
      </c>
    </row>
    <row r="89" spans="1:39" ht="14" x14ac:dyDescent="0.3">
      <c r="A89" s="212" t="s">
        <v>204</v>
      </c>
      <c r="B89" s="212" t="s">
        <v>200</v>
      </c>
      <c r="G89" s="234"/>
      <c r="H89" s="235"/>
      <c r="I89" s="235"/>
      <c r="J89" s="235"/>
      <c r="K89" s="236"/>
      <c r="L89" s="287">
        <v>0.25690000000000002</v>
      </c>
      <c r="M89" s="287">
        <v>0.45500000000000002</v>
      </c>
      <c r="N89" s="287">
        <v>0.54190000000000005</v>
      </c>
      <c r="O89" s="287">
        <v>0.37830000000000003</v>
      </c>
      <c r="P89" s="287">
        <v>0.65559999999999996</v>
      </c>
      <c r="Q89" s="287">
        <v>0.15423774537703178</v>
      </c>
      <c r="R89" s="308">
        <v>7.8383150804031146E-2</v>
      </c>
      <c r="S89" s="308">
        <v>0.13443371930082954</v>
      </c>
      <c r="T89" s="311"/>
      <c r="U89" s="293">
        <f t="shared" si="61"/>
        <v>2.6547546154818926</v>
      </c>
      <c r="Y89" s="234"/>
      <c r="Z89" s="235"/>
      <c r="AA89" s="235"/>
      <c r="AB89" s="235"/>
      <c r="AC89" s="236"/>
      <c r="AD89" s="220">
        <v>294</v>
      </c>
      <c r="AE89" s="220">
        <v>572</v>
      </c>
      <c r="AF89" s="220">
        <v>642</v>
      </c>
      <c r="AG89" s="220">
        <v>461</v>
      </c>
      <c r="AH89" s="220">
        <v>773</v>
      </c>
      <c r="AI89" s="220">
        <v>562</v>
      </c>
      <c r="AJ89" s="309">
        <v>286</v>
      </c>
      <c r="AK89" s="220">
        <v>452</v>
      </c>
      <c r="AL89" s="279"/>
      <c r="AM89" s="229">
        <f t="shared" si="60"/>
        <v>4042</v>
      </c>
    </row>
    <row r="90" spans="1:39" ht="14" x14ac:dyDescent="0.3">
      <c r="A90" s="212" t="s">
        <v>205</v>
      </c>
      <c r="B90" s="212" t="s">
        <v>200</v>
      </c>
      <c r="G90" s="234"/>
      <c r="H90" s="235"/>
      <c r="I90" s="235"/>
      <c r="J90" s="235"/>
      <c r="K90" s="236"/>
      <c r="L90" s="287">
        <v>0</v>
      </c>
      <c r="M90" s="287">
        <v>0</v>
      </c>
      <c r="N90" s="287">
        <v>0</v>
      </c>
      <c r="O90" s="287">
        <v>0</v>
      </c>
      <c r="P90" s="287">
        <v>0</v>
      </c>
      <c r="Q90" s="287">
        <v>0</v>
      </c>
      <c r="R90" s="308">
        <v>0</v>
      </c>
      <c r="S90" s="308">
        <v>0</v>
      </c>
      <c r="T90" s="311"/>
      <c r="U90" s="293">
        <f t="shared" si="61"/>
        <v>0</v>
      </c>
      <c r="Y90" s="234"/>
      <c r="Z90" s="235"/>
      <c r="AA90" s="235"/>
      <c r="AB90" s="235"/>
      <c r="AC90" s="236"/>
      <c r="AD90" s="220">
        <v>0</v>
      </c>
      <c r="AE90" s="220">
        <v>0</v>
      </c>
      <c r="AF90" s="220">
        <v>0</v>
      </c>
      <c r="AG90" s="220">
        <v>0</v>
      </c>
      <c r="AH90" s="220">
        <v>0</v>
      </c>
      <c r="AI90" s="220">
        <v>1141</v>
      </c>
      <c r="AJ90" s="309">
        <v>664</v>
      </c>
      <c r="AK90" s="220">
        <v>764</v>
      </c>
      <c r="AL90" s="279"/>
      <c r="AM90" s="229">
        <f t="shared" si="60"/>
        <v>2569</v>
      </c>
    </row>
    <row r="91" spans="1:39" ht="14" x14ac:dyDescent="0.3">
      <c r="A91" s="212" t="s">
        <v>206</v>
      </c>
      <c r="B91" s="212" t="s">
        <v>200</v>
      </c>
      <c r="G91" s="234"/>
      <c r="H91" s="235"/>
      <c r="I91" s="235"/>
      <c r="J91" s="235"/>
      <c r="K91" s="236"/>
      <c r="L91" s="287">
        <v>0</v>
      </c>
      <c r="M91" s="287">
        <v>0</v>
      </c>
      <c r="N91" s="287">
        <v>0</v>
      </c>
      <c r="O91" s="287">
        <v>0</v>
      </c>
      <c r="P91" s="287">
        <v>0</v>
      </c>
      <c r="Q91" s="287">
        <v>0</v>
      </c>
      <c r="R91" s="308">
        <v>0</v>
      </c>
      <c r="S91" s="308">
        <v>0</v>
      </c>
      <c r="T91" s="311"/>
      <c r="U91" s="293">
        <f t="shared" si="61"/>
        <v>0</v>
      </c>
      <c r="Y91" s="234"/>
      <c r="Z91" s="235"/>
      <c r="AA91" s="235"/>
      <c r="AB91" s="235"/>
      <c r="AC91" s="236"/>
      <c r="AD91" s="220">
        <v>0</v>
      </c>
      <c r="AE91" s="220">
        <v>0</v>
      </c>
      <c r="AF91" s="220">
        <v>0</v>
      </c>
      <c r="AG91" s="220">
        <v>0</v>
      </c>
      <c r="AH91" s="220">
        <v>0</v>
      </c>
      <c r="AI91" s="220">
        <v>2735</v>
      </c>
      <c r="AJ91" s="309">
        <v>1362</v>
      </c>
      <c r="AK91" s="220">
        <v>1346</v>
      </c>
      <c r="AL91" s="279"/>
      <c r="AM91" s="229">
        <f t="shared" si="60"/>
        <v>5443</v>
      </c>
    </row>
    <row r="92" spans="1:39" ht="14" x14ac:dyDescent="0.3">
      <c r="A92" s="212" t="s">
        <v>207</v>
      </c>
      <c r="B92" s="212" t="s">
        <v>200</v>
      </c>
      <c r="G92" s="234"/>
      <c r="H92" s="235"/>
      <c r="I92" s="235"/>
      <c r="J92" s="235"/>
      <c r="K92" s="236"/>
      <c r="L92" s="287">
        <v>0</v>
      </c>
      <c r="M92" s="287">
        <v>0</v>
      </c>
      <c r="N92" s="287">
        <v>0</v>
      </c>
      <c r="O92" s="287">
        <v>0</v>
      </c>
      <c r="P92" s="287">
        <v>0</v>
      </c>
      <c r="Q92" s="287">
        <v>0</v>
      </c>
      <c r="R92" s="308">
        <v>0</v>
      </c>
      <c r="S92" s="308">
        <v>0</v>
      </c>
      <c r="T92" s="311"/>
      <c r="U92" s="293">
        <f t="shared" si="61"/>
        <v>0</v>
      </c>
      <c r="Y92" s="234"/>
      <c r="Z92" s="235"/>
      <c r="AA92" s="235"/>
      <c r="AB92" s="235"/>
      <c r="AC92" s="236"/>
      <c r="AD92" s="220">
        <v>0</v>
      </c>
      <c r="AE92" s="220">
        <v>0</v>
      </c>
      <c r="AF92" s="220">
        <v>0</v>
      </c>
      <c r="AG92" s="220">
        <v>0</v>
      </c>
      <c r="AH92" s="220">
        <v>0</v>
      </c>
      <c r="AI92" s="220">
        <v>2904</v>
      </c>
      <c r="AJ92" s="309">
        <v>1881</v>
      </c>
      <c r="AK92" s="220">
        <v>2355</v>
      </c>
      <c r="AL92" s="279"/>
      <c r="AM92" s="229">
        <f t="shared" si="60"/>
        <v>7140</v>
      </c>
    </row>
    <row r="93" spans="1:39" ht="14" x14ac:dyDescent="0.3">
      <c r="A93" s="212" t="s">
        <v>208</v>
      </c>
      <c r="B93" s="212" t="s">
        <v>200</v>
      </c>
      <c r="G93" s="234"/>
      <c r="H93" s="235"/>
      <c r="I93" s="235"/>
      <c r="J93" s="235"/>
      <c r="K93" s="236"/>
      <c r="L93" s="287">
        <v>0</v>
      </c>
      <c r="M93" s="287">
        <v>0</v>
      </c>
      <c r="N93" s="287">
        <v>0</v>
      </c>
      <c r="O93" s="287">
        <v>0</v>
      </c>
      <c r="P93" s="287">
        <v>0</v>
      </c>
      <c r="Q93" s="287">
        <v>0</v>
      </c>
      <c r="R93" s="308">
        <v>0</v>
      </c>
      <c r="S93" s="308">
        <v>0</v>
      </c>
      <c r="T93" s="311"/>
      <c r="U93" s="293">
        <f t="shared" si="61"/>
        <v>0</v>
      </c>
      <c r="Y93" s="234"/>
      <c r="Z93" s="235"/>
      <c r="AA93" s="235"/>
      <c r="AB93" s="235"/>
      <c r="AC93" s="236"/>
      <c r="AD93" s="220">
        <v>0</v>
      </c>
      <c r="AE93" s="220">
        <v>0</v>
      </c>
      <c r="AF93" s="220">
        <v>0</v>
      </c>
      <c r="AG93" s="220">
        <v>0</v>
      </c>
      <c r="AH93" s="220">
        <v>0</v>
      </c>
      <c r="AI93" s="220">
        <v>484</v>
      </c>
      <c r="AJ93" s="309">
        <v>326</v>
      </c>
      <c r="AK93" s="220">
        <v>315</v>
      </c>
      <c r="AL93" s="279"/>
      <c r="AM93" s="229">
        <f t="shared" si="60"/>
        <v>1125</v>
      </c>
    </row>
    <row r="94" spans="1:39" ht="14" x14ac:dyDescent="0.3">
      <c r="A94" s="212" t="s">
        <v>209</v>
      </c>
      <c r="B94" s="212" t="s">
        <v>200</v>
      </c>
      <c r="G94" s="234"/>
      <c r="H94" s="235"/>
      <c r="I94" s="235"/>
      <c r="J94" s="235"/>
      <c r="K94" s="236"/>
      <c r="L94" s="287">
        <v>0</v>
      </c>
      <c r="M94" s="287">
        <v>0</v>
      </c>
      <c r="N94" s="287">
        <v>0</v>
      </c>
      <c r="O94" s="287">
        <v>0</v>
      </c>
      <c r="P94" s="287">
        <v>0</v>
      </c>
      <c r="Q94" s="287">
        <v>0</v>
      </c>
      <c r="R94" s="308">
        <v>0</v>
      </c>
      <c r="S94" s="308">
        <v>0</v>
      </c>
      <c r="T94" s="311"/>
      <c r="U94" s="293">
        <f t="shared" si="61"/>
        <v>0</v>
      </c>
      <c r="Y94" s="234"/>
      <c r="Z94" s="235"/>
      <c r="AA94" s="235"/>
      <c r="AB94" s="235"/>
      <c r="AC94" s="236"/>
      <c r="AD94" s="220">
        <v>0</v>
      </c>
      <c r="AE94" s="220">
        <v>0</v>
      </c>
      <c r="AF94" s="220">
        <v>0</v>
      </c>
      <c r="AG94" s="220">
        <v>0</v>
      </c>
      <c r="AH94" s="220">
        <v>0</v>
      </c>
      <c r="AI94" s="220">
        <v>734</v>
      </c>
      <c r="AJ94" s="309">
        <v>1092</v>
      </c>
      <c r="AK94" s="220">
        <v>1036</v>
      </c>
      <c r="AL94" s="279"/>
      <c r="AM94" s="229">
        <f t="shared" si="60"/>
        <v>2862</v>
      </c>
    </row>
    <row r="95" spans="1:39" ht="14" x14ac:dyDescent="0.3">
      <c r="A95" s="212" t="s">
        <v>210</v>
      </c>
      <c r="B95" s="212" t="s">
        <v>200</v>
      </c>
      <c r="G95" s="234"/>
      <c r="H95" s="235"/>
      <c r="I95" s="235"/>
      <c r="J95" s="235"/>
      <c r="K95" s="236"/>
      <c r="L95" s="287">
        <v>4.5699999999999998E-2</v>
      </c>
      <c r="M95" s="287">
        <v>0.11890000000000001</v>
      </c>
      <c r="N95" s="287">
        <v>0.12889999999999999</v>
      </c>
      <c r="O95" s="287">
        <v>8.7999999999999995E-2</v>
      </c>
      <c r="P95" s="287">
        <v>0.17019999999999999</v>
      </c>
      <c r="Q95" s="287">
        <v>0.14313939438713619</v>
      </c>
      <c r="R95" s="308">
        <v>0.19694948309597973</v>
      </c>
      <c r="S95" s="308">
        <v>0.2160834462477686</v>
      </c>
      <c r="T95" s="311"/>
      <c r="U95" s="293">
        <f t="shared" si="61"/>
        <v>1.1078723237308845</v>
      </c>
      <c r="Y95" s="234"/>
      <c r="Z95" s="235"/>
      <c r="AA95" s="235"/>
      <c r="AB95" s="235"/>
      <c r="AC95" s="236"/>
      <c r="AD95" s="220">
        <v>21</v>
      </c>
      <c r="AE95" s="220">
        <v>53</v>
      </c>
      <c r="AF95" s="220">
        <v>63</v>
      </c>
      <c r="AG95" s="220">
        <v>76</v>
      </c>
      <c r="AH95" s="220">
        <v>157</v>
      </c>
      <c r="AI95" s="220">
        <v>601</v>
      </c>
      <c r="AJ95" s="309">
        <v>827</v>
      </c>
      <c r="AK95" s="220">
        <v>766</v>
      </c>
      <c r="AL95" s="279"/>
      <c r="AM95" s="229">
        <f t="shared" si="60"/>
        <v>2564</v>
      </c>
    </row>
    <row r="96" spans="1:39" ht="14" x14ac:dyDescent="0.3">
      <c r="A96" s="212" t="s">
        <v>211</v>
      </c>
      <c r="B96" s="212" t="s">
        <v>200</v>
      </c>
      <c r="G96" s="234"/>
      <c r="H96" s="235"/>
      <c r="I96" s="235"/>
      <c r="J96" s="235"/>
      <c r="K96" s="236"/>
      <c r="L96" s="287">
        <v>0</v>
      </c>
      <c r="M96" s="287">
        <v>0</v>
      </c>
      <c r="N96" s="287">
        <v>0</v>
      </c>
      <c r="O96" s="287">
        <v>0</v>
      </c>
      <c r="P96" s="287">
        <v>0</v>
      </c>
      <c r="Q96" s="287">
        <v>0</v>
      </c>
      <c r="R96" s="308">
        <v>0</v>
      </c>
      <c r="S96" s="308">
        <v>0</v>
      </c>
      <c r="T96" s="311"/>
      <c r="U96" s="293">
        <f t="shared" si="61"/>
        <v>0</v>
      </c>
      <c r="Y96" s="234"/>
      <c r="Z96" s="235"/>
      <c r="AA96" s="235"/>
      <c r="AB96" s="235"/>
      <c r="AC96" s="236"/>
      <c r="AD96" s="220">
        <v>0</v>
      </c>
      <c r="AE96" s="220">
        <v>0</v>
      </c>
      <c r="AF96" s="220">
        <v>0</v>
      </c>
      <c r="AG96" s="220">
        <v>0</v>
      </c>
      <c r="AH96" s="220">
        <v>0</v>
      </c>
      <c r="AI96" s="220">
        <v>1048</v>
      </c>
      <c r="AJ96" s="309">
        <v>1118</v>
      </c>
      <c r="AK96" s="220">
        <v>1268</v>
      </c>
      <c r="AL96" s="279"/>
      <c r="AM96" s="229">
        <f t="shared" si="60"/>
        <v>3434</v>
      </c>
    </row>
    <row r="97" spans="1:39" ht="14" x14ac:dyDescent="0.3">
      <c r="A97" s="212" t="s">
        <v>212</v>
      </c>
      <c r="B97" s="212" t="s">
        <v>200</v>
      </c>
      <c r="G97" s="234"/>
      <c r="H97" s="235"/>
      <c r="I97" s="235"/>
      <c r="J97" s="235"/>
      <c r="K97" s="236"/>
      <c r="L97" s="287">
        <v>0</v>
      </c>
      <c r="M97" s="287">
        <v>0</v>
      </c>
      <c r="N97" s="287">
        <v>0</v>
      </c>
      <c r="O97" s="287">
        <v>0</v>
      </c>
      <c r="P97" s="287">
        <v>0</v>
      </c>
      <c r="Q97" s="287">
        <v>0</v>
      </c>
      <c r="R97" s="308">
        <v>0</v>
      </c>
      <c r="S97" s="308">
        <v>0</v>
      </c>
      <c r="T97" s="311"/>
      <c r="U97" s="293">
        <f t="shared" si="61"/>
        <v>0</v>
      </c>
      <c r="Y97" s="234"/>
      <c r="Z97" s="235"/>
      <c r="AA97" s="235"/>
      <c r="AB97" s="235"/>
      <c r="AC97" s="236"/>
      <c r="AD97" s="220">
        <v>0</v>
      </c>
      <c r="AE97" s="220">
        <v>0</v>
      </c>
      <c r="AF97" s="220">
        <v>0</v>
      </c>
      <c r="AG97" s="220">
        <v>0</v>
      </c>
      <c r="AH97" s="220">
        <v>0</v>
      </c>
      <c r="AI97" s="220">
        <v>188</v>
      </c>
      <c r="AJ97" s="309">
        <v>247</v>
      </c>
      <c r="AK97" s="220">
        <v>291</v>
      </c>
      <c r="AL97" s="279"/>
      <c r="AM97" s="229">
        <f t="shared" si="60"/>
        <v>726</v>
      </c>
    </row>
    <row r="98" spans="1:39" ht="14" x14ac:dyDescent="0.3">
      <c r="A98" s="212" t="s">
        <v>213</v>
      </c>
      <c r="B98" s="212" t="s">
        <v>200</v>
      </c>
      <c r="G98" s="234"/>
      <c r="H98" s="235"/>
      <c r="I98" s="235"/>
      <c r="J98" s="235"/>
      <c r="K98" s="236"/>
      <c r="L98" s="287">
        <v>0</v>
      </c>
      <c r="M98" s="287">
        <v>0</v>
      </c>
      <c r="N98" s="287">
        <v>0</v>
      </c>
      <c r="O98" s="287">
        <v>0</v>
      </c>
      <c r="P98" s="287">
        <v>0</v>
      </c>
      <c r="Q98" s="287">
        <v>0</v>
      </c>
      <c r="R98" s="308">
        <v>0</v>
      </c>
      <c r="S98" s="308">
        <v>0</v>
      </c>
      <c r="T98" s="311"/>
      <c r="U98" s="293">
        <f t="shared" si="61"/>
        <v>0</v>
      </c>
      <c r="Y98" s="234"/>
      <c r="Z98" s="235"/>
      <c r="AA98" s="235"/>
      <c r="AB98" s="235"/>
      <c r="AC98" s="236"/>
      <c r="AD98" s="220">
        <v>0</v>
      </c>
      <c r="AE98" s="220">
        <v>0</v>
      </c>
      <c r="AF98" s="220">
        <v>0</v>
      </c>
      <c r="AG98" s="220">
        <v>0</v>
      </c>
      <c r="AH98" s="220">
        <v>0</v>
      </c>
      <c r="AI98" s="220">
        <v>328</v>
      </c>
      <c r="AJ98" s="309">
        <v>520</v>
      </c>
      <c r="AK98" s="220">
        <v>589</v>
      </c>
      <c r="AL98" s="279"/>
      <c r="AM98" s="229">
        <f t="shared" si="60"/>
        <v>1437</v>
      </c>
    </row>
    <row r="99" spans="1:39" ht="14" x14ac:dyDescent="0.3">
      <c r="A99" s="212" t="s">
        <v>214</v>
      </c>
      <c r="B99" s="212" t="s">
        <v>200</v>
      </c>
      <c r="G99" s="234"/>
      <c r="H99" s="235"/>
      <c r="I99" s="235"/>
      <c r="J99" s="235"/>
      <c r="K99" s="236"/>
      <c r="L99" s="287">
        <v>0</v>
      </c>
      <c r="M99" s="287">
        <v>0</v>
      </c>
      <c r="N99" s="287">
        <v>0</v>
      </c>
      <c r="O99" s="287">
        <v>0</v>
      </c>
      <c r="P99" s="287">
        <v>0</v>
      </c>
      <c r="Q99" s="287">
        <v>0</v>
      </c>
      <c r="R99" s="308">
        <v>0</v>
      </c>
      <c r="S99" s="308">
        <v>0</v>
      </c>
      <c r="T99" s="311"/>
      <c r="U99" s="293">
        <f t="shared" si="61"/>
        <v>0</v>
      </c>
      <c r="Y99" s="234"/>
      <c r="Z99" s="235"/>
      <c r="AA99" s="235"/>
      <c r="AB99" s="235"/>
      <c r="AC99" s="236"/>
      <c r="AD99" s="220">
        <v>0</v>
      </c>
      <c r="AE99" s="220">
        <v>0</v>
      </c>
      <c r="AF99" s="220">
        <v>0</v>
      </c>
      <c r="AG99" s="220">
        <v>0</v>
      </c>
      <c r="AH99" s="220">
        <v>0</v>
      </c>
      <c r="AI99" s="220">
        <v>1223</v>
      </c>
      <c r="AJ99" s="309">
        <v>1023</v>
      </c>
      <c r="AK99" s="220">
        <v>1635</v>
      </c>
      <c r="AL99" s="279"/>
      <c r="AM99" s="229">
        <f t="shared" si="60"/>
        <v>3881</v>
      </c>
    </row>
    <row r="100" spans="1:39" ht="14" x14ac:dyDescent="0.3">
      <c r="A100" s="212" t="s">
        <v>215</v>
      </c>
      <c r="B100" s="212" t="s">
        <v>200</v>
      </c>
      <c r="G100" s="234"/>
      <c r="H100" s="235"/>
      <c r="I100" s="235"/>
      <c r="J100" s="235"/>
      <c r="K100" s="236"/>
      <c r="L100" s="287">
        <v>1.3100000000000001E-2</v>
      </c>
      <c r="M100" s="287">
        <v>3.2300000000000002E-2</v>
      </c>
      <c r="N100" s="287">
        <v>1.9199999999999998E-2</v>
      </c>
      <c r="O100" s="287">
        <v>3.6900000000000002E-2</v>
      </c>
      <c r="P100" s="287">
        <v>8.14E-2</v>
      </c>
      <c r="Q100" s="287">
        <v>0.83599975235187529</v>
      </c>
      <c r="R100" s="308">
        <v>1.1749888237438386</v>
      </c>
      <c r="S100" s="308">
        <v>1.2154282244508592</v>
      </c>
      <c r="T100" s="311"/>
      <c r="U100" s="293">
        <f t="shared" si="61"/>
        <v>3.4093168005465726</v>
      </c>
      <c r="Y100" s="234"/>
      <c r="Z100" s="235"/>
      <c r="AA100" s="235"/>
      <c r="AB100" s="235"/>
      <c r="AC100" s="236"/>
      <c r="AD100" s="220">
        <v>756</v>
      </c>
      <c r="AE100" s="220">
        <v>1946</v>
      </c>
      <c r="AF100" s="220">
        <v>2287</v>
      </c>
      <c r="AG100" s="220">
        <v>2757</v>
      </c>
      <c r="AH100" s="220">
        <v>5731</v>
      </c>
      <c r="AI100" s="220">
        <v>8225</v>
      </c>
      <c r="AJ100" s="309">
        <v>11560</v>
      </c>
      <c r="AK100" s="220">
        <v>11024</v>
      </c>
      <c r="AL100" s="279"/>
      <c r="AM100" s="229">
        <f t="shared" si="60"/>
        <v>44286</v>
      </c>
    </row>
    <row r="101" spans="1:39" ht="14" x14ac:dyDescent="0.3">
      <c r="A101" s="212" t="s">
        <v>216</v>
      </c>
      <c r="B101" s="212" t="s">
        <v>200</v>
      </c>
      <c r="G101" s="234"/>
      <c r="H101" s="235"/>
      <c r="I101" s="235"/>
      <c r="J101" s="235"/>
      <c r="K101" s="236"/>
      <c r="L101" s="287">
        <v>0</v>
      </c>
      <c r="M101" s="287">
        <v>0</v>
      </c>
      <c r="N101" s="287">
        <v>0</v>
      </c>
      <c r="O101" s="287">
        <v>0</v>
      </c>
      <c r="P101" s="287">
        <v>0</v>
      </c>
      <c r="Q101" s="287">
        <v>0</v>
      </c>
      <c r="R101" s="308">
        <v>0</v>
      </c>
      <c r="S101" s="308">
        <v>0</v>
      </c>
      <c r="T101" s="311"/>
      <c r="U101" s="293">
        <f t="shared" si="61"/>
        <v>0</v>
      </c>
      <c r="Y101" s="234"/>
      <c r="Z101" s="235"/>
      <c r="AA101" s="235"/>
      <c r="AB101" s="235"/>
      <c r="AC101" s="236"/>
      <c r="AD101" s="220">
        <v>0</v>
      </c>
      <c r="AE101" s="220">
        <v>0</v>
      </c>
      <c r="AF101" s="220">
        <v>0</v>
      </c>
      <c r="AG101" s="220">
        <v>0</v>
      </c>
      <c r="AH101" s="220">
        <v>0</v>
      </c>
      <c r="AI101" s="220">
        <v>255</v>
      </c>
      <c r="AJ101" s="309">
        <v>784</v>
      </c>
      <c r="AK101" s="220">
        <v>741</v>
      </c>
      <c r="AL101" s="279"/>
      <c r="AM101" s="229">
        <f t="shared" si="60"/>
        <v>1780</v>
      </c>
    </row>
    <row r="102" spans="1:39" ht="14" x14ac:dyDescent="0.3">
      <c r="A102" s="212" t="s">
        <v>217</v>
      </c>
      <c r="B102" s="212" t="s">
        <v>200</v>
      </c>
      <c r="G102" s="234"/>
      <c r="H102" s="235"/>
      <c r="I102" s="235"/>
      <c r="J102" s="235"/>
      <c r="K102" s="236"/>
      <c r="L102" s="287">
        <v>0</v>
      </c>
      <c r="M102" s="287">
        <v>0</v>
      </c>
      <c r="N102" s="287">
        <v>0</v>
      </c>
      <c r="O102" s="287">
        <v>0</v>
      </c>
      <c r="P102" s="287">
        <v>0</v>
      </c>
      <c r="Q102" s="287">
        <v>0</v>
      </c>
      <c r="R102" s="308">
        <v>0</v>
      </c>
      <c r="S102" s="308">
        <v>0</v>
      </c>
      <c r="T102" s="311"/>
      <c r="U102" s="293">
        <f t="shared" si="61"/>
        <v>0</v>
      </c>
      <c r="Y102" s="234"/>
      <c r="Z102" s="235"/>
      <c r="AA102" s="235"/>
      <c r="AB102" s="235"/>
      <c r="AC102" s="236"/>
      <c r="AD102" s="220">
        <v>0</v>
      </c>
      <c r="AE102" s="220">
        <v>0</v>
      </c>
      <c r="AF102" s="220">
        <v>0</v>
      </c>
      <c r="AG102" s="220">
        <v>0</v>
      </c>
      <c r="AH102" s="220">
        <v>0</v>
      </c>
      <c r="AI102" s="220">
        <v>301</v>
      </c>
      <c r="AJ102" s="309">
        <v>28</v>
      </c>
      <c r="AK102" s="220">
        <v>35</v>
      </c>
      <c r="AL102" s="279"/>
      <c r="AM102" s="229">
        <f t="shared" si="60"/>
        <v>364</v>
      </c>
    </row>
    <row r="103" spans="1:39" ht="14" x14ac:dyDescent="0.3">
      <c r="A103" s="212" t="s">
        <v>218</v>
      </c>
      <c r="B103" s="212" t="s">
        <v>200</v>
      </c>
      <c r="G103" s="234"/>
      <c r="H103" s="235"/>
      <c r="I103" s="235"/>
      <c r="J103" s="235"/>
      <c r="K103" s="236"/>
      <c r="L103" s="287">
        <v>0</v>
      </c>
      <c r="M103" s="287">
        <v>0</v>
      </c>
      <c r="N103" s="287">
        <v>0</v>
      </c>
      <c r="O103" s="287">
        <v>0</v>
      </c>
      <c r="P103" s="287">
        <v>0</v>
      </c>
      <c r="Q103" s="287">
        <v>0</v>
      </c>
      <c r="R103" s="308">
        <v>0</v>
      </c>
      <c r="S103" s="308">
        <v>0</v>
      </c>
      <c r="T103" s="311"/>
      <c r="U103" s="293">
        <f t="shared" si="61"/>
        <v>0</v>
      </c>
      <c r="Y103" s="234"/>
      <c r="Z103" s="235"/>
      <c r="AA103" s="235"/>
      <c r="AB103" s="235"/>
      <c r="AC103" s="236"/>
      <c r="AD103" s="220">
        <v>0</v>
      </c>
      <c r="AE103" s="220">
        <v>0</v>
      </c>
      <c r="AF103" s="220">
        <v>0</v>
      </c>
      <c r="AG103" s="220">
        <v>0</v>
      </c>
      <c r="AH103" s="220">
        <v>0</v>
      </c>
      <c r="AI103" s="220">
        <v>0</v>
      </c>
      <c r="AJ103" s="309">
        <v>7</v>
      </c>
      <c r="AK103" s="220">
        <v>6</v>
      </c>
      <c r="AL103" s="279"/>
      <c r="AM103" s="229">
        <f t="shared" si="60"/>
        <v>13</v>
      </c>
    </row>
    <row r="104" spans="1:39" ht="14" x14ac:dyDescent="0.3">
      <c r="A104" s="222" t="s">
        <v>219</v>
      </c>
      <c r="G104" s="234"/>
      <c r="H104" s="235"/>
      <c r="I104" s="235"/>
      <c r="J104" s="235"/>
      <c r="K104" s="236"/>
      <c r="L104" s="252">
        <f t="shared" ref="L104:S104" si="62">SUM(L85:L103)</f>
        <v>0.31570000000000004</v>
      </c>
      <c r="M104" s="251">
        <f t="shared" si="62"/>
        <v>0.60620000000000007</v>
      </c>
      <c r="N104" s="251">
        <f t="shared" si="62"/>
        <v>0.69000000000000006</v>
      </c>
      <c r="O104" s="251">
        <f t="shared" si="62"/>
        <v>0.50320000000000009</v>
      </c>
      <c r="P104" s="251">
        <f t="shared" si="62"/>
        <v>0.90720000000000001</v>
      </c>
      <c r="Q104" s="251">
        <f t="shared" si="62"/>
        <v>1.3979565172429336</v>
      </c>
      <c r="R104" s="251">
        <f t="shared" si="62"/>
        <v>1.7062711353262796</v>
      </c>
      <c r="S104" s="251">
        <f t="shared" si="62"/>
        <v>1.9113291897863549</v>
      </c>
      <c r="T104" s="312"/>
      <c r="U104" s="293">
        <f t="shared" si="61"/>
        <v>8.0378568423555699</v>
      </c>
      <c r="Y104" s="234"/>
      <c r="Z104" s="235"/>
      <c r="AA104" s="235"/>
      <c r="AB104" s="235"/>
      <c r="AC104" s="236"/>
      <c r="AD104" s="247">
        <f t="shared" ref="AD104:AK104" si="63">SUM(AD85:AD103)</f>
        <v>1071</v>
      </c>
      <c r="AE104" s="225">
        <f t="shared" si="63"/>
        <v>2571</v>
      </c>
      <c r="AF104" s="225">
        <f t="shared" si="63"/>
        <v>2992</v>
      </c>
      <c r="AG104" s="225">
        <f t="shared" si="63"/>
        <v>3294</v>
      </c>
      <c r="AH104" s="225">
        <f t="shared" si="63"/>
        <v>6661</v>
      </c>
      <c r="AI104" s="225">
        <f t="shared" si="63"/>
        <v>30885</v>
      </c>
      <c r="AJ104" s="251">
        <f t="shared" si="63"/>
        <v>34728</v>
      </c>
      <c r="AK104" s="225">
        <f t="shared" si="63"/>
        <v>35833</v>
      </c>
      <c r="AL104" s="280"/>
      <c r="AM104" s="229">
        <f t="shared" si="60"/>
        <v>118035</v>
      </c>
    </row>
    <row r="105" spans="1:39" ht="14" x14ac:dyDescent="0.3">
      <c r="A105" s="282"/>
      <c r="G105" s="241"/>
      <c r="H105" s="242"/>
      <c r="I105" s="242"/>
      <c r="J105" s="242"/>
      <c r="K105" s="243"/>
      <c r="L105" s="313" t="str">
        <f t="shared" ref="L105:Q105" si="64">IF(ABS(L19-L104)&lt;DecimalPlaces,"OK","ERROR")</f>
        <v>OK</v>
      </c>
      <c r="M105" s="314" t="str">
        <f t="shared" si="64"/>
        <v>OK</v>
      </c>
      <c r="N105" s="314" t="str">
        <f t="shared" si="64"/>
        <v>OK</v>
      </c>
      <c r="O105" s="314" t="str">
        <f t="shared" si="64"/>
        <v>OK</v>
      </c>
      <c r="P105" s="314" t="str">
        <f t="shared" si="64"/>
        <v>OK</v>
      </c>
      <c r="Q105" s="314" t="str">
        <f t="shared" si="64"/>
        <v>OK</v>
      </c>
      <c r="R105" s="314" t="str">
        <f>IF(ABS(R19-R104)&lt;DecimalPlaces,"OK","ERROR")</f>
        <v>OK</v>
      </c>
      <c r="S105" s="314" t="str">
        <f>IF(ABS(S19-S104)&lt;DecimalPlaces,"OK","ERROR")</f>
        <v>OK</v>
      </c>
      <c r="T105" s="306"/>
      <c r="U105" s="306"/>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315"/>
      <c r="M106" s="315"/>
      <c r="N106" s="315"/>
      <c r="O106" s="315"/>
      <c r="P106" s="315"/>
      <c r="Q106" s="315"/>
      <c r="R106" s="315"/>
      <c r="S106" s="315"/>
      <c r="T106" s="306"/>
      <c r="U106" s="306"/>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87">
        <v>5.9499999999999997E-2</v>
      </c>
      <c r="M107" s="287">
        <v>0.16</v>
      </c>
      <c r="N107" s="287">
        <v>0.20849999999999999</v>
      </c>
      <c r="O107" s="287">
        <v>0.16669999999999999</v>
      </c>
      <c r="P107" s="287">
        <v>0.24579999999999999</v>
      </c>
      <c r="Q107" s="287">
        <v>0.3649774378903996</v>
      </c>
      <c r="R107" s="308">
        <v>0.38986389487372008</v>
      </c>
      <c r="S107" s="308">
        <v>0.43671736975931941</v>
      </c>
      <c r="T107" s="310"/>
      <c r="U107" s="293">
        <f t="shared" ref="U107:U108" si="66">SUM(L107:S107)</f>
        <v>2.0320587025234391</v>
      </c>
      <c r="Y107" s="226"/>
      <c r="Z107" s="227"/>
      <c r="AA107" s="227"/>
      <c r="AB107" s="227"/>
      <c r="AC107" s="228"/>
      <c r="AD107" s="220">
        <v>202</v>
      </c>
      <c r="AE107" s="220">
        <v>679</v>
      </c>
      <c r="AF107" s="220">
        <v>904</v>
      </c>
      <c r="AG107" s="220">
        <v>1091</v>
      </c>
      <c r="AH107" s="220">
        <v>1805</v>
      </c>
      <c r="AI107" s="220">
        <v>8063</v>
      </c>
      <c r="AJ107" s="309">
        <v>7936</v>
      </c>
      <c r="AK107" s="220">
        <v>8188</v>
      </c>
      <c r="AL107" s="229">
        <f t="shared" ref="AL107" si="67">SUM(Y107:AC107)</f>
        <v>0</v>
      </c>
      <c r="AM107" s="229">
        <f t="shared" ref="AM107:AM108" si="68">SUM(AD107:AK107)</f>
        <v>28868</v>
      </c>
    </row>
    <row r="108" spans="1:39" ht="14" x14ac:dyDescent="0.3">
      <c r="A108" s="222" t="s">
        <v>161</v>
      </c>
      <c r="G108" s="241"/>
      <c r="H108" s="242"/>
      <c r="I108" s="242"/>
      <c r="J108" s="242"/>
      <c r="K108" s="243"/>
      <c r="L108" s="252">
        <f t="shared" ref="L108:S108" si="69">SUM(L107,L104)</f>
        <v>0.37520000000000003</v>
      </c>
      <c r="M108" s="251">
        <f t="shared" si="69"/>
        <v>0.7662000000000001</v>
      </c>
      <c r="N108" s="251">
        <f t="shared" si="69"/>
        <v>0.89850000000000008</v>
      </c>
      <c r="O108" s="251">
        <f t="shared" si="69"/>
        <v>0.66990000000000005</v>
      </c>
      <c r="P108" s="251">
        <f t="shared" si="69"/>
        <v>1.153</v>
      </c>
      <c r="Q108" s="251">
        <f t="shared" si="69"/>
        <v>1.7629339551333332</v>
      </c>
      <c r="R108" s="251">
        <f t="shared" si="69"/>
        <v>2.0961350301999997</v>
      </c>
      <c r="S108" s="251">
        <f t="shared" si="69"/>
        <v>2.3480465595456743</v>
      </c>
      <c r="T108" s="312"/>
      <c r="U108" s="293">
        <f t="shared" si="66"/>
        <v>10.069915544879008</v>
      </c>
      <c r="Y108" s="241"/>
      <c r="Z108" s="242"/>
      <c r="AA108" s="242"/>
      <c r="AB108" s="242"/>
      <c r="AC108" s="243"/>
      <c r="AD108" s="247">
        <f t="shared" ref="AD108:AK108" si="70">SUM(AD107,AD104)</f>
        <v>1273</v>
      </c>
      <c r="AE108" s="225">
        <f t="shared" si="70"/>
        <v>3250</v>
      </c>
      <c r="AF108" s="225">
        <f t="shared" si="70"/>
        <v>3896</v>
      </c>
      <c r="AG108" s="225">
        <f t="shared" si="70"/>
        <v>4385</v>
      </c>
      <c r="AH108" s="225">
        <f t="shared" si="70"/>
        <v>8466</v>
      </c>
      <c r="AI108" s="225">
        <f t="shared" si="70"/>
        <v>38948</v>
      </c>
      <c r="AJ108" s="251">
        <f t="shared" si="70"/>
        <v>42664</v>
      </c>
      <c r="AK108" s="225">
        <f t="shared" si="70"/>
        <v>44021</v>
      </c>
      <c r="AL108" s="229">
        <f t="shared" ref="AL108" si="71">SUM(Y108:AC108)</f>
        <v>0</v>
      </c>
      <c r="AM108" s="229">
        <f t="shared" si="68"/>
        <v>146903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6"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CECA9-6D29-4D5A-8A91-2DAC760219BE}">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5" width="8.453125" style="203" customWidth="1"/>
    <col min="16" max="16" width="9.453125" style="203" customWidth="1"/>
    <col min="17"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M9b - SWEST</v>
      </c>
      <c r="AC1" s="193"/>
      <c r="BL1" s="194"/>
      <c r="BM1" s="194"/>
      <c r="BN1" s="194"/>
      <c r="BO1" s="194"/>
      <c r="BP1" s="194"/>
      <c r="BQ1" s="194"/>
      <c r="BR1" s="194"/>
      <c r="BS1" s="194"/>
      <c r="BT1" s="194"/>
      <c r="BU1" s="194"/>
      <c r="BV1" s="194"/>
      <c r="BW1" s="194"/>
      <c r="BX1" s="194"/>
      <c r="BY1" s="194"/>
      <c r="BZ1" s="194"/>
    </row>
    <row r="2" spans="1:78" s="192" customFormat="1" x14ac:dyDescent="0.3">
      <c r="A2" s="195" t="s">
        <v>65</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c r="AJ9" s="217">
        <v>0</v>
      </c>
      <c r="AK9" s="217">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c r="AJ10" s="217">
        <v>0</v>
      </c>
      <c r="AK10" s="217">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7">
        <v>0</v>
      </c>
      <c r="S12" s="217">
        <v>0</v>
      </c>
      <c r="T12" s="228"/>
      <c r="U12" s="229">
        <f t="shared" si="1"/>
        <v>0</v>
      </c>
      <c r="Y12" s="230"/>
      <c r="Z12" s="231"/>
      <c r="AA12" s="231"/>
      <c r="AB12" s="231"/>
      <c r="AC12" s="232"/>
      <c r="AD12" s="220">
        <v>0</v>
      </c>
      <c r="AE12" s="220">
        <v>0</v>
      </c>
      <c r="AF12" s="220">
        <v>0</v>
      </c>
      <c r="AG12" s="220">
        <v>0</v>
      </c>
      <c r="AH12" s="220">
        <v>0</v>
      </c>
      <c r="AI12" s="220">
        <v>0</v>
      </c>
      <c r="AJ12" s="217">
        <v>0</v>
      </c>
      <c r="AK12" s="217">
        <v>0</v>
      </c>
      <c r="AL12" s="233"/>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7">
        <v>0</v>
      </c>
      <c r="S13" s="217">
        <v>0</v>
      </c>
      <c r="T13" s="236"/>
      <c r="U13" s="229">
        <f t="shared" si="1"/>
        <v>0</v>
      </c>
      <c r="Y13" s="237"/>
      <c r="Z13" s="238"/>
      <c r="AA13" s="238"/>
      <c r="AB13" s="238"/>
      <c r="AC13" s="239"/>
      <c r="AD13" s="220">
        <v>0</v>
      </c>
      <c r="AE13" s="220">
        <v>0</v>
      </c>
      <c r="AF13" s="220">
        <v>0</v>
      </c>
      <c r="AG13" s="220">
        <v>0</v>
      </c>
      <c r="AH13" s="220">
        <v>0</v>
      </c>
      <c r="AI13" s="220">
        <v>0</v>
      </c>
      <c r="AJ13" s="217">
        <v>0</v>
      </c>
      <c r="AK13" s="217">
        <v>0</v>
      </c>
      <c r="AL13" s="240"/>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7">
        <v>0</v>
      </c>
      <c r="AK15" s="217">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7">
        <v>0</v>
      </c>
      <c r="AK16" s="217">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7">
        <v>0</v>
      </c>
      <c r="S18" s="217">
        <v>0</v>
      </c>
      <c r="T18" s="218">
        <f t="shared" si="0"/>
        <v>0</v>
      </c>
      <c r="U18" s="218">
        <f t="shared" si="1"/>
        <v>0</v>
      </c>
      <c r="Y18" s="230"/>
      <c r="Z18" s="231"/>
      <c r="AA18" s="231"/>
      <c r="AB18" s="231"/>
      <c r="AC18" s="232"/>
      <c r="AD18" s="220">
        <v>0</v>
      </c>
      <c r="AE18" s="220">
        <v>0</v>
      </c>
      <c r="AF18" s="220">
        <v>0</v>
      </c>
      <c r="AG18" s="220">
        <v>0</v>
      </c>
      <c r="AH18" s="220">
        <v>0</v>
      </c>
      <c r="AI18" s="220">
        <v>0</v>
      </c>
      <c r="AJ18" s="217">
        <v>0</v>
      </c>
      <c r="AK18" s="217">
        <v>0</v>
      </c>
      <c r="AL18" s="233"/>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7">
        <v>0</v>
      </c>
      <c r="S19" s="217">
        <v>0</v>
      </c>
      <c r="T19" s="218">
        <f t="shared" si="0"/>
        <v>0</v>
      </c>
      <c r="U19" s="218">
        <f t="shared" si="1"/>
        <v>0</v>
      </c>
      <c r="Y19" s="237"/>
      <c r="Z19" s="238"/>
      <c r="AA19" s="238"/>
      <c r="AB19" s="238"/>
      <c r="AC19" s="239"/>
      <c r="AD19" s="220">
        <v>0</v>
      </c>
      <c r="AE19" s="220">
        <v>0</v>
      </c>
      <c r="AF19" s="220">
        <v>0</v>
      </c>
      <c r="AG19" s="220">
        <v>0</v>
      </c>
      <c r="AH19" s="220">
        <v>0</v>
      </c>
      <c r="AI19" s="220">
        <v>0</v>
      </c>
      <c r="AJ19" s="217">
        <v>0</v>
      </c>
      <c r="AK19" s="217">
        <v>0</v>
      </c>
      <c r="AL19" s="240"/>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7">
        <v>0</v>
      </c>
      <c r="S21" s="217">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7">
        <v>0</v>
      </c>
      <c r="S22" s="217">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7">
        <v>0</v>
      </c>
      <c r="S24" s="217">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7">
        <v>0</v>
      </c>
      <c r="AK24" s="217">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7">
        <v>0</v>
      </c>
      <c r="S25" s="217">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7">
        <v>0</v>
      </c>
      <c r="AK25" s="217">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7">
        <v>0</v>
      </c>
      <c r="S27" s="217">
        <v>0</v>
      </c>
      <c r="T27" s="95">
        <f t="shared" si="0"/>
        <v>0</v>
      </c>
      <c r="U27" s="218">
        <f t="shared" si="1"/>
        <v>0</v>
      </c>
      <c r="Y27" s="237"/>
      <c r="Z27" s="238"/>
      <c r="AA27" s="238"/>
      <c r="AB27" s="238"/>
      <c r="AC27" s="238"/>
      <c r="AD27" s="238"/>
      <c r="AE27" s="238"/>
      <c r="AF27" s="238"/>
      <c r="AG27" s="238"/>
      <c r="AH27" s="238"/>
      <c r="AI27" s="238"/>
      <c r="AJ27" s="238"/>
      <c r="AK27" s="238"/>
      <c r="AL27" s="238"/>
      <c r="AM27" s="239"/>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7">
        <v>0</v>
      </c>
      <c r="S28" s="217">
        <v>0</v>
      </c>
      <c r="T28" s="95">
        <f t="shared" si="0"/>
        <v>0</v>
      </c>
      <c r="U28" s="218">
        <f t="shared" si="1"/>
        <v>0</v>
      </c>
      <c r="Y28" s="237"/>
      <c r="Z28" s="238"/>
      <c r="AA28" s="238"/>
      <c r="AB28" s="238"/>
      <c r="AC28" s="238"/>
      <c r="AD28" s="238"/>
      <c r="AE28" s="238"/>
      <c r="AF28" s="238"/>
      <c r="AG28" s="238"/>
      <c r="AH28" s="238"/>
      <c r="AI28" s="238"/>
      <c r="AJ28" s="238"/>
      <c r="AK28" s="238"/>
      <c r="AL28" s="238"/>
      <c r="AM28" s="239"/>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7"/>
      <c r="Z29" s="238"/>
      <c r="AA29" s="238"/>
      <c r="AB29" s="238"/>
      <c r="AC29" s="238"/>
      <c r="AD29" s="238"/>
      <c r="AE29" s="238"/>
      <c r="AF29" s="238"/>
      <c r="AG29" s="238"/>
      <c r="AH29" s="238"/>
      <c r="AI29" s="238"/>
      <c r="AJ29" s="238"/>
      <c r="AK29" s="238"/>
      <c r="AL29" s="238"/>
      <c r="AM29" s="239"/>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7">
        <v>0</v>
      </c>
      <c r="S30" s="217">
        <v>0</v>
      </c>
      <c r="T30" s="218">
        <f t="shared" si="0"/>
        <v>0</v>
      </c>
      <c r="U30" s="218">
        <f t="shared" si="1"/>
        <v>0</v>
      </c>
      <c r="Y30" s="256"/>
      <c r="Z30" s="257"/>
      <c r="AA30" s="257"/>
      <c r="AB30" s="257"/>
      <c r="AC30" s="257"/>
      <c r="AD30" s="257"/>
      <c r="AE30" s="257"/>
      <c r="AF30" s="257"/>
      <c r="AG30" s="257"/>
      <c r="AH30" s="257"/>
      <c r="AI30" s="257"/>
      <c r="AJ30" s="257"/>
      <c r="AK30" s="257"/>
      <c r="AL30" s="257"/>
      <c r="AM30" s="25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7">
        <v>0</v>
      </c>
      <c r="S31" s="217">
        <v>0</v>
      </c>
      <c r="T31" s="218">
        <f t="shared" si="0"/>
        <v>0</v>
      </c>
      <c r="U31" s="218">
        <f t="shared" si="1"/>
        <v>0</v>
      </c>
      <c r="Y31" s="256"/>
      <c r="Z31" s="257"/>
      <c r="AA31" s="257"/>
      <c r="AB31" s="257"/>
      <c r="AC31" s="257"/>
      <c r="AD31" s="257"/>
      <c r="AE31" s="257"/>
      <c r="AF31" s="257"/>
      <c r="AG31" s="257"/>
      <c r="AH31" s="257"/>
      <c r="AI31" s="257"/>
      <c r="AJ31" s="257"/>
      <c r="AK31" s="257"/>
      <c r="AL31" s="257"/>
      <c r="AM31" s="25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59"/>
      <c r="Z32" s="260"/>
      <c r="AA32" s="260"/>
      <c r="AB32" s="260"/>
      <c r="AC32" s="260"/>
      <c r="AD32" s="260"/>
      <c r="AE32" s="260"/>
      <c r="AF32" s="260"/>
      <c r="AG32" s="260"/>
      <c r="AH32" s="260"/>
      <c r="AI32" s="260"/>
      <c r="AJ32" s="260"/>
      <c r="AK32" s="260"/>
      <c r="AL32" s="260"/>
      <c r="AM32" s="26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3"/>
      <c r="Z33" s="263"/>
      <c r="AA33" s="263"/>
      <c r="AB33" s="263"/>
      <c r="AC33" s="263"/>
      <c r="AD33" s="263"/>
      <c r="AE33" s="263"/>
      <c r="AF33" s="263"/>
      <c r="AG33" s="263"/>
      <c r="AH33" s="263"/>
      <c r="AI33" s="263"/>
      <c r="AJ33" s="263"/>
      <c r="AK33" s="263"/>
      <c r="AL33" s="263"/>
      <c r="AM33" s="263"/>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3"/>
      <c r="Z34" s="263"/>
      <c r="AA34" s="263"/>
      <c r="AB34" s="263"/>
      <c r="AC34" s="263"/>
      <c r="AD34" s="263"/>
      <c r="AE34" s="263"/>
      <c r="AF34" s="263"/>
      <c r="AG34" s="263"/>
      <c r="AH34" s="263"/>
      <c r="AI34" s="263"/>
      <c r="AJ34" s="263"/>
      <c r="AK34" s="263"/>
      <c r="AL34" s="263"/>
      <c r="AM34" s="263"/>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3"/>
      <c r="Z35" s="263"/>
      <c r="AA35" s="263"/>
      <c r="AB35" s="263"/>
      <c r="AC35" s="263"/>
      <c r="AD35" s="263"/>
      <c r="AE35" s="263"/>
      <c r="AF35" s="263"/>
      <c r="AG35" s="263"/>
      <c r="AH35" s="263"/>
      <c r="AI35" s="263"/>
      <c r="AJ35" s="263"/>
      <c r="AK35" s="263"/>
      <c r="AL35" s="263"/>
      <c r="AM35" s="263"/>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c r="Y36" s="265"/>
      <c r="Z36" s="265"/>
      <c r="AA36" s="265"/>
      <c r="AB36" s="265"/>
      <c r="AC36" s="265"/>
      <c r="AD36" s="265"/>
      <c r="AE36" s="265"/>
      <c r="AF36" s="265"/>
      <c r="AG36" s="265"/>
      <c r="AH36" s="265"/>
      <c r="AI36" s="265"/>
      <c r="AJ36" s="265"/>
      <c r="AK36" s="265"/>
      <c r="AL36" s="265"/>
      <c r="AM36" s="265"/>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7">
        <v>0</v>
      </c>
      <c r="S37" s="217">
        <v>0</v>
      </c>
      <c r="T37" s="95">
        <f>SUM(G37:K37)</f>
        <v>0</v>
      </c>
      <c r="U37" s="218">
        <f>SUM(L37:S37)</f>
        <v>0</v>
      </c>
      <c r="Y37" s="266"/>
      <c r="Z37" s="267"/>
      <c r="AA37" s="267"/>
      <c r="AB37" s="267"/>
      <c r="AC37" s="267"/>
      <c r="AD37" s="267"/>
      <c r="AE37" s="267"/>
      <c r="AF37" s="267"/>
      <c r="AG37" s="267"/>
      <c r="AH37" s="267"/>
      <c r="AI37" s="267"/>
      <c r="AJ37" s="267"/>
      <c r="AK37" s="267"/>
      <c r="AL37" s="267"/>
      <c r="AM37" s="268"/>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7">
        <v>0</v>
      </c>
      <c r="S38" s="217">
        <v>0</v>
      </c>
      <c r="T38" s="95">
        <f>SUM(G38:K38)</f>
        <v>0</v>
      </c>
      <c r="U38" s="218">
        <f>SUM(L38:S38)</f>
        <v>0</v>
      </c>
      <c r="Y38" s="256"/>
      <c r="Z38" s="257"/>
      <c r="AA38" s="257"/>
      <c r="AB38" s="257"/>
      <c r="AC38" s="257"/>
      <c r="AD38" s="257"/>
      <c r="AE38" s="257"/>
      <c r="AF38" s="257"/>
      <c r="AG38" s="257"/>
      <c r="AH38" s="257"/>
      <c r="AI38" s="257"/>
      <c r="AJ38" s="257"/>
      <c r="AK38" s="257"/>
      <c r="AL38" s="257"/>
      <c r="AM38" s="25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7">
        <v>0</v>
      </c>
      <c r="S39" s="217">
        <v>0</v>
      </c>
      <c r="T39" s="95">
        <f>SUM(G39:K39)</f>
        <v>0</v>
      </c>
      <c r="U39" s="218">
        <f>SUM(L39:S39)</f>
        <v>0</v>
      </c>
      <c r="Y39" s="256"/>
      <c r="Z39" s="257"/>
      <c r="AA39" s="257"/>
      <c r="AB39" s="257"/>
      <c r="AC39" s="257"/>
      <c r="AD39" s="257"/>
      <c r="AE39" s="257"/>
      <c r="AF39" s="257"/>
      <c r="AG39" s="257"/>
      <c r="AH39" s="257"/>
      <c r="AI39" s="257"/>
      <c r="AJ39" s="257"/>
      <c r="AK39" s="257"/>
      <c r="AL39" s="257"/>
      <c r="AM39" s="25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59"/>
      <c r="Z40" s="260"/>
      <c r="AA40" s="260"/>
      <c r="AB40" s="260"/>
      <c r="AC40" s="260"/>
      <c r="AD40" s="260"/>
      <c r="AE40" s="260"/>
      <c r="AF40" s="260"/>
      <c r="AG40" s="260"/>
      <c r="AH40" s="260"/>
      <c r="AI40" s="260"/>
      <c r="AJ40" s="260"/>
      <c r="AK40" s="260"/>
      <c r="AL40" s="260"/>
      <c r="AM40" s="26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70"/>
      <c r="Z41" s="270"/>
      <c r="AA41" s="270"/>
      <c r="AB41" s="270"/>
      <c r="AC41" s="270"/>
      <c r="AD41" s="270"/>
      <c r="AE41" s="270"/>
      <c r="AF41" s="270"/>
      <c r="AG41" s="270"/>
      <c r="AH41" s="270"/>
      <c r="AI41" s="270"/>
      <c r="AJ41" s="270"/>
      <c r="AK41" s="270"/>
      <c r="AL41" s="270"/>
      <c r="AM41" s="270"/>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c r="Y42" s="265"/>
      <c r="Z42" s="265"/>
      <c r="AA42" s="265"/>
      <c r="AB42" s="265"/>
      <c r="AC42" s="265"/>
      <c r="AD42" s="265"/>
      <c r="AE42" s="265"/>
      <c r="AF42" s="265"/>
      <c r="AG42" s="265"/>
      <c r="AH42" s="265"/>
      <c r="AI42" s="265"/>
      <c r="AJ42" s="265"/>
      <c r="AK42" s="265"/>
      <c r="AL42" s="265"/>
      <c r="AM42" s="265"/>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266"/>
      <c r="Z43" s="267"/>
      <c r="AA43" s="267"/>
      <c r="AB43" s="267"/>
      <c r="AC43" s="267"/>
      <c r="AD43" s="267"/>
      <c r="AE43" s="267"/>
      <c r="AF43" s="267"/>
      <c r="AG43" s="267"/>
      <c r="AH43" s="267"/>
      <c r="AI43" s="267"/>
      <c r="AJ43" s="267"/>
      <c r="AK43" s="267"/>
      <c r="AL43" s="267"/>
      <c r="AM43" s="268"/>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56"/>
      <c r="Z44" s="257"/>
      <c r="AA44" s="257"/>
      <c r="AB44" s="257"/>
      <c r="AC44" s="257"/>
      <c r="AD44" s="257"/>
      <c r="AE44" s="257"/>
      <c r="AF44" s="257"/>
      <c r="AG44" s="257"/>
      <c r="AH44" s="257"/>
      <c r="AI44" s="257"/>
      <c r="AJ44" s="257"/>
      <c r="AK44" s="257"/>
      <c r="AL44" s="257"/>
      <c r="AM44" s="25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7">
        <v>0</v>
      </c>
      <c r="S45" s="217">
        <v>0</v>
      </c>
      <c r="T45" s="95">
        <f>SUM(G45:K45)</f>
        <v>0</v>
      </c>
      <c r="U45" s="218">
        <f>SUM(L45:S45)</f>
        <v>0</v>
      </c>
      <c r="Y45" s="256"/>
      <c r="Z45" s="257"/>
      <c r="AA45" s="257"/>
      <c r="AB45" s="257"/>
      <c r="AC45" s="257"/>
      <c r="AD45" s="257"/>
      <c r="AE45" s="257"/>
      <c r="AF45" s="257"/>
      <c r="AG45" s="257"/>
      <c r="AH45" s="257"/>
      <c r="AI45" s="257"/>
      <c r="AJ45" s="257"/>
      <c r="AK45" s="257"/>
      <c r="AL45" s="257"/>
      <c r="AM45" s="25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59"/>
      <c r="Z46" s="260"/>
      <c r="AA46" s="260"/>
      <c r="AB46" s="260"/>
      <c r="AC46" s="260"/>
      <c r="AD46" s="260"/>
      <c r="AE46" s="260"/>
      <c r="AF46" s="260"/>
      <c r="AG46" s="260"/>
      <c r="AH46" s="260"/>
      <c r="AI46" s="260"/>
      <c r="AJ46" s="260"/>
      <c r="AK46" s="260"/>
      <c r="AL46" s="260"/>
      <c r="AM46" s="26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70"/>
      <c r="Z47" s="270"/>
      <c r="AA47" s="270"/>
      <c r="AB47" s="270"/>
      <c r="AC47" s="270"/>
      <c r="AD47" s="270"/>
      <c r="AE47" s="270"/>
      <c r="AF47" s="270"/>
      <c r="AG47" s="270"/>
      <c r="AH47" s="270"/>
      <c r="AI47" s="270"/>
      <c r="AJ47" s="270"/>
      <c r="AK47" s="270"/>
      <c r="AL47" s="270"/>
      <c r="AM47" s="270"/>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3"/>
      <c r="Z48" s="263"/>
      <c r="AA48" s="263"/>
      <c r="AB48" s="263"/>
      <c r="AC48" s="263"/>
      <c r="AD48" s="263"/>
      <c r="AE48" s="263"/>
      <c r="AF48" s="263"/>
      <c r="AG48" s="263"/>
      <c r="AH48" s="263"/>
      <c r="AI48" s="263"/>
      <c r="AJ48" s="263"/>
      <c r="AK48" s="263"/>
      <c r="AL48" s="263"/>
      <c r="AM48" s="263"/>
      <c r="AN48" s="262"/>
      <c r="AO48" s="262"/>
    </row>
    <row r="49" spans="1:39" ht="14" x14ac:dyDescent="0.3">
      <c r="B49" s="210"/>
      <c r="Y49" s="265"/>
      <c r="Z49" s="265"/>
      <c r="AA49" s="265"/>
      <c r="AB49" s="265"/>
      <c r="AC49" s="265"/>
      <c r="AD49" s="265"/>
      <c r="AE49" s="265"/>
      <c r="AF49" s="265"/>
      <c r="AG49" s="265"/>
      <c r="AH49" s="265"/>
      <c r="AI49" s="265"/>
      <c r="AJ49" s="265"/>
      <c r="AK49" s="265"/>
      <c r="AL49" s="265"/>
      <c r="AM49" s="265"/>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SUM(P9,P12,P15,P18,P21,P24,P27,P30)</f>
        <v>0</v>
      </c>
      <c r="Q50" s="251">
        <f t="shared" si="28"/>
        <v>0</v>
      </c>
      <c r="R50" s="251">
        <f t="shared" si="28"/>
        <v>0</v>
      </c>
      <c r="S50" s="251">
        <f t="shared" si="28"/>
        <v>0</v>
      </c>
      <c r="T50" s="95">
        <f t="shared" ref="T50:T52" si="29">SUM(G50:K50)</f>
        <v>0</v>
      </c>
      <c r="U50" s="218">
        <f t="shared" ref="U50:U52" si="30">SUM(L50:S50)</f>
        <v>0</v>
      </c>
      <c r="Y50" s="266"/>
      <c r="Z50" s="267"/>
      <c r="AA50" s="267"/>
      <c r="AB50" s="267"/>
      <c r="AC50" s="267"/>
      <c r="AD50" s="267"/>
      <c r="AE50" s="267"/>
      <c r="AF50" s="267"/>
      <c r="AG50" s="267"/>
      <c r="AH50" s="267"/>
      <c r="AI50" s="267"/>
      <c r="AJ50" s="267"/>
      <c r="AK50" s="267"/>
      <c r="AL50" s="267"/>
      <c r="AM50" s="268"/>
    </row>
    <row r="51" spans="1:39" ht="14" x14ac:dyDescent="0.3">
      <c r="A51" s="222" t="s">
        <v>178</v>
      </c>
      <c r="B51" s="255" t="s">
        <v>59</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7"/>
      <c r="Z51" s="238"/>
      <c r="AA51" s="238"/>
      <c r="AB51" s="238"/>
      <c r="AC51" s="238"/>
      <c r="AD51" s="238"/>
      <c r="AE51" s="238"/>
      <c r="AF51" s="238"/>
      <c r="AG51" s="238"/>
      <c r="AH51" s="238"/>
      <c r="AI51" s="238"/>
      <c r="AJ51" s="238"/>
      <c r="AK51" s="238"/>
      <c r="AL51" s="238"/>
      <c r="AM51" s="239"/>
    </row>
    <row r="52" spans="1:39" ht="14" x14ac:dyDescent="0.3">
      <c r="A52" s="254" t="s">
        <v>179</v>
      </c>
      <c r="B52" s="255" t="s">
        <v>59</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4"/>
      <c r="Z52" s="245"/>
      <c r="AA52" s="245"/>
      <c r="AB52" s="245"/>
      <c r="AC52" s="245"/>
      <c r="AD52" s="245"/>
      <c r="AE52" s="245"/>
      <c r="AF52" s="245"/>
      <c r="AG52" s="245"/>
      <c r="AH52" s="245"/>
      <c r="AI52" s="245"/>
      <c r="AJ52" s="245"/>
      <c r="AK52" s="245"/>
      <c r="AL52" s="245"/>
      <c r="AM52" s="246"/>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c r="Y53" s="265"/>
      <c r="Z53" s="265"/>
      <c r="AA53" s="265"/>
      <c r="AB53" s="265"/>
      <c r="AC53" s="265"/>
      <c r="AD53" s="265"/>
      <c r="AE53" s="265"/>
      <c r="AF53" s="265"/>
      <c r="AG53" s="265"/>
      <c r="AH53" s="265"/>
      <c r="AI53" s="265"/>
      <c r="AJ53" s="265"/>
      <c r="AK53" s="265"/>
      <c r="AL53" s="265"/>
      <c r="AM53" s="265"/>
    </row>
    <row r="54" spans="1:39" ht="14" x14ac:dyDescent="0.3">
      <c r="B54" s="210"/>
      <c r="Y54" s="265"/>
      <c r="Z54" s="265"/>
      <c r="AA54" s="265"/>
      <c r="AB54" s="265"/>
      <c r="AC54" s="265"/>
      <c r="AD54" s="265"/>
      <c r="AE54" s="265"/>
      <c r="AF54" s="265"/>
      <c r="AG54" s="265"/>
      <c r="AH54" s="265"/>
      <c r="AI54" s="265"/>
      <c r="AJ54" s="265"/>
      <c r="AK54" s="265"/>
      <c r="AL54" s="265"/>
      <c r="AM54" s="265"/>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SUM(P9,P12,P15,P18,P21,P24,P27,P30)+SUM(P37,P38,P43,P44)</f>
        <v>0</v>
      </c>
      <c r="Q55" s="251">
        <f t="shared" si="34"/>
        <v>0</v>
      </c>
      <c r="R55" s="251">
        <f t="shared" si="34"/>
        <v>0</v>
      </c>
      <c r="S55" s="251">
        <f t="shared" si="34"/>
        <v>0</v>
      </c>
      <c r="T55" s="95">
        <f t="shared" ref="T55:T57" si="35">SUM(G55:K55)</f>
        <v>0</v>
      </c>
      <c r="U55" s="218">
        <f t="shared" ref="U55:U57" si="36">SUM(L55:S55)</f>
        <v>0</v>
      </c>
      <c r="Y55" s="266"/>
      <c r="Z55" s="267"/>
      <c r="AA55" s="267"/>
      <c r="AB55" s="267"/>
      <c r="AC55" s="267"/>
      <c r="AD55" s="267"/>
      <c r="AE55" s="267"/>
      <c r="AF55" s="267"/>
      <c r="AG55" s="267"/>
      <c r="AH55" s="267"/>
      <c r="AI55" s="267"/>
      <c r="AJ55" s="267"/>
      <c r="AK55" s="267"/>
      <c r="AL55" s="267"/>
      <c r="AM55" s="268"/>
    </row>
    <row r="56" spans="1:39" ht="14" x14ac:dyDescent="0.3">
      <c r="A56" s="222" t="s">
        <v>181</v>
      </c>
      <c r="B56" s="255" t="s">
        <v>59</v>
      </c>
      <c r="G56" s="251">
        <f t="shared" ref="G56:O57" si="37">SUM(G10,G12,G16,G19,G22,G25,G28,G31)+SUM(G39,G45)</f>
        <v>0</v>
      </c>
      <c r="H56" s="251">
        <f t="shared" si="37"/>
        <v>0</v>
      </c>
      <c r="I56" s="251">
        <f t="shared" si="37"/>
        <v>0</v>
      </c>
      <c r="J56" s="251">
        <f t="shared" si="37"/>
        <v>0</v>
      </c>
      <c r="K56" s="251">
        <f t="shared" si="37"/>
        <v>0</v>
      </c>
      <c r="L56" s="251">
        <f t="shared" si="37"/>
        <v>0</v>
      </c>
      <c r="M56" s="251">
        <f t="shared" si="37"/>
        <v>0</v>
      </c>
      <c r="N56" s="251">
        <f t="shared" si="37"/>
        <v>0</v>
      </c>
      <c r="O56" s="251">
        <f t="shared" si="37"/>
        <v>0</v>
      </c>
      <c r="P56" s="251">
        <f>SUM(P10,P12,P16,P19,P22,P25,P28,P31)+SUM(P39,P45)</f>
        <v>0</v>
      </c>
      <c r="Q56" s="251">
        <f t="shared" ref="Q56:S57" si="38">SUM(Q10,Q12,Q16,Q19,Q22,Q25,Q28,Q31)+SUM(Q39,Q45)</f>
        <v>0</v>
      </c>
      <c r="R56" s="251">
        <f t="shared" si="38"/>
        <v>0</v>
      </c>
      <c r="S56" s="251">
        <f t="shared" si="38"/>
        <v>0</v>
      </c>
      <c r="T56" s="95">
        <f t="shared" si="35"/>
        <v>0</v>
      </c>
      <c r="U56" s="218">
        <f t="shared" si="36"/>
        <v>0</v>
      </c>
      <c r="Y56" s="237"/>
      <c r="Z56" s="238"/>
      <c r="AA56" s="238"/>
      <c r="AB56" s="238"/>
      <c r="AC56" s="238"/>
      <c r="AD56" s="238"/>
      <c r="AE56" s="238"/>
      <c r="AF56" s="238"/>
      <c r="AG56" s="238"/>
      <c r="AH56" s="238"/>
      <c r="AI56" s="238"/>
      <c r="AJ56" s="238"/>
      <c r="AK56" s="238"/>
      <c r="AL56" s="238"/>
      <c r="AM56" s="239"/>
    </row>
    <row r="57" spans="1:39" ht="14" x14ac:dyDescent="0.3">
      <c r="A57" s="254" t="s">
        <v>182</v>
      </c>
      <c r="B57" s="255" t="s">
        <v>59</v>
      </c>
      <c r="G57" s="251">
        <f t="shared" si="37"/>
        <v>0</v>
      </c>
      <c r="H57" s="251">
        <f t="shared" si="37"/>
        <v>0</v>
      </c>
      <c r="I57" s="251">
        <f t="shared" si="37"/>
        <v>0</v>
      </c>
      <c r="J57" s="251">
        <f t="shared" si="37"/>
        <v>0</v>
      </c>
      <c r="K57" s="251">
        <f t="shared" si="37"/>
        <v>0</v>
      </c>
      <c r="L57" s="251">
        <f t="shared" si="37"/>
        <v>0</v>
      </c>
      <c r="M57" s="251">
        <f t="shared" si="37"/>
        <v>0</v>
      </c>
      <c r="N57" s="251">
        <f t="shared" si="37"/>
        <v>0</v>
      </c>
      <c r="O57" s="251">
        <f t="shared" si="37"/>
        <v>0</v>
      </c>
      <c r="P57" s="251">
        <f>SUM(P11,P13,P17,P20,P23,P26,P29,P32)+SUM(P40,P46)</f>
        <v>0</v>
      </c>
      <c r="Q57" s="251">
        <f t="shared" si="38"/>
        <v>0</v>
      </c>
      <c r="R57" s="251">
        <f t="shared" si="38"/>
        <v>0</v>
      </c>
      <c r="S57" s="251">
        <f t="shared" si="38"/>
        <v>0</v>
      </c>
      <c r="T57" s="95">
        <f t="shared" si="35"/>
        <v>0</v>
      </c>
      <c r="U57" s="218">
        <f t="shared" si="36"/>
        <v>0</v>
      </c>
      <c r="Y57" s="244"/>
      <c r="Z57" s="245"/>
      <c r="AA57" s="245"/>
      <c r="AB57" s="245"/>
      <c r="AC57" s="245"/>
      <c r="AD57" s="245"/>
      <c r="AE57" s="245"/>
      <c r="AF57" s="245"/>
      <c r="AG57" s="245"/>
      <c r="AH57" s="245"/>
      <c r="AI57" s="245"/>
      <c r="AJ57" s="245"/>
      <c r="AK57" s="245"/>
      <c r="AL57" s="245"/>
      <c r="AM57" s="246"/>
    </row>
    <row r="58" spans="1:39" ht="14" x14ac:dyDescent="0.3">
      <c r="B58" s="210"/>
      <c r="G58" s="273" t="str">
        <f t="shared" ref="G58:S58" si="39">IF(ABS(G57-G48)&lt;DecimalPlaces,"OK","ERROR")</f>
        <v>OK</v>
      </c>
      <c r="H58" s="273" t="str">
        <f t="shared" si="39"/>
        <v>OK</v>
      </c>
      <c r="I58" s="273" t="str">
        <f t="shared" si="39"/>
        <v>OK</v>
      </c>
      <c r="J58" s="273" t="str">
        <f t="shared" si="39"/>
        <v>OK</v>
      </c>
      <c r="K58" s="273" t="str">
        <f t="shared" si="39"/>
        <v>OK</v>
      </c>
      <c r="L58" s="273" t="str">
        <f t="shared" si="39"/>
        <v>OK</v>
      </c>
      <c r="M58" s="273" t="str">
        <f t="shared" si="39"/>
        <v>OK</v>
      </c>
      <c r="N58" s="273" t="str">
        <f t="shared" si="39"/>
        <v>OK</v>
      </c>
      <c r="O58" s="273" t="str">
        <f t="shared" si="39"/>
        <v>OK</v>
      </c>
      <c r="P58" s="273" t="str">
        <f t="shared" si="39"/>
        <v>OK</v>
      </c>
      <c r="Q58" s="273" t="str">
        <f t="shared" si="39"/>
        <v>OK</v>
      </c>
      <c r="R58" s="273" t="str">
        <f t="shared" si="39"/>
        <v>OK</v>
      </c>
      <c r="S58" s="273" t="str">
        <f t="shared" si="39"/>
        <v>OK</v>
      </c>
      <c r="Y58" s="265"/>
      <c r="Z58" s="265"/>
      <c r="AA58" s="265"/>
      <c r="AB58" s="265"/>
      <c r="AC58" s="265"/>
      <c r="AD58" s="265"/>
      <c r="AE58" s="265"/>
      <c r="AF58" s="265"/>
      <c r="AG58" s="265"/>
      <c r="AH58" s="265"/>
      <c r="AI58" s="265"/>
      <c r="AJ58" s="265"/>
      <c r="AK58" s="265"/>
      <c r="AL58" s="265"/>
      <c r="AM58" s="265"/>
    </row>
    <row r="59" spans="1:39" x14ac:dyDescent="0.25">
      <c r="Y59" s="265"/>
      <c r="Z59" s="265"/>
      <c r="AA59" s="265"/>
      <c r="AB59" s="265"/>
      <c r="AC59" s="265"/>
      <c r="AD59" s="265"/>
      <c r="AE59" s="265"/>
      <c r="AF59" s="265"/>
      <c r="AG59" s="265"/>
      <c r="AH59" s="265"/>
      <c r="AI59" s="265"/>
      <c r="AJ59" s="265"/>
      <c r="AK59" s="265"/>
      <c r="AL59" s="265"/>
      <c r="AM59" s="265"/>
    </row>
    <row r="60" spans="1:39" ht="14" x14ac:dyDescent="0.3">
      <c r="A60" s="274" t="s">
        <v>183</v>
      </c>
      <c r="B60" s="213" t="s">
        <v>153</v>
      </c>
      <c r="G60" s="226"/>
      <c r="H60" s="227"/>
      <c r="I60" s="227"/>
      <c r="J60" s="227"/>
      <c r="K60" s="227"/>
      <c r="L60" s="227"/>
      <c r="M60" s="227"/>
      <c r="N60" s="227"/>
      <c r="O60" s="227"/>
      <c r="P60" s="227"/>
      <c r="Q60" s="227"/>
      <c r="R60" s="227"/>
      <c r="S60" s="227"/>
      <c r="T60" s="227"/>
      <c r="U60" s="228"/>
      <c r="Y60" s="230"/>
      <c r="Z60" s="231"/>
      <c r="AA60" s="231"/>
      <c r="AB60" s="231"/>
      <c r="AC60" s="232"/>
      <c r="AD60" s="220">
        <v>0</v>
      </c>
      <c r="AE60" s="220">
        <v>0</v>
      </c>
      <c r="AF60" s="220">
        <v>0</v>
      </c>
      <c r="AG60" s="220">
        <v>0</v>
      </c>
      <c r="AH60" s="220">
        <v>0</v>
      </c>
      <c r="AI60" s="220">
        <v>0</v>
      </c>
      <c r="AJ60" s="217">
        <v>0</v>
      </c>
      <c r="AK60" s="217">
        <v>0</v>
      </c>
      <c r="AL60" s="275"/>
      <c r="AM60" s="229">
        <f t="shared" ref="AM60:AM61" si="40">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4"/>
      <c r="Z61" s="245"/>
      <c r="AA61" s="245"/>
      <c r="AB61" s="245"/>
      <c r="AC61" s="246"/>
      <c r="AD61" s="220">
        <v>0</v>
      </c>
      <c r="AE61" s="220">
        <v>0</v>
      </c>
      <c r="AF61" s="220">
        <v>0</v>
      </c>
      <c r="AG61" s="220">
        <v>0</v>
      </c>
      <c r="AH61" s="220">
        <v>0</v>
      </c>
      <c r="AI61" s="220">
        <v>0</v>
      </c>
      <c r="AJ61" s="217">
        <v>0</v>
      </c>
      <c r="AK61" s="217">
        <v>0</v>
      </c>
      <c r="AL61" s="248"/>
      <c r="AM61" s="229">
        <f t="shared" si="40"/>
        <v>0</v>
      </c>
    </row>
    <row r="62" spans="1:39" ht="14" x14ac:dyDescent="0.3">
      <c r="A62" s="659"/>
      <c r="B62" s="659"/>
      <c r="U62" s="276"/>
      <c r="Y62" s="265"/>
      <c r="Z62" s="265"/>
      <c r="AA62" s="265"/>
      <c r="AB62" s="265"/>
      <c r="AC62" s="265"/>
      <c r="AD62" s="265"/>
      <c r="AE62" s="265"/>
      <c r="AF62" s="265"/>
      <c r="AG62" s="265"/>
      <c r="AH62" s="265"/>
      <c r="AI62" s="265"/>
      <c r="AJ62" s="265"/>
      <c r="AK62" s="265"/>
      <c r="AL62" s="265"/>
      <c r="AM62" s="265"/>
    </row>
    <row r="63" spans="1:39" ht="13.5" customHeight="1" x14ac:dyDescent="0.3">
      <c r="A63" s="164" t="s">
        <v>184</v>
      </c>
      <c r="B63" s="164"/>
      <c r="U63" s="276"/>
      <c r="Y63" s="265"/>
      <c r="Z63" s="265"/>
      <c r="AA63" s="265"/>
      <c r="AB63" s="265"/>
      <c r="AC63" s="265"/>
      <c r="AD63" s="265"/>
      <c r="AE63" s="265"/>
      <c r="AF63" s="265"/>
      <c r="AG63" s="265"/>
      <c r="AH63" s="265"/>
      <c r="AI63" s="265"/>
      <c r="AJ63" s="265"/>
      <c r="AK63" s="265"/>
      <c r="AL63" s="265"/>
      <c r="AM63" s="265"/>
    </row>
    <row r="64" spans="1:39" x14ac:dyDescent="0.25">
      <c r="Y64" s="265"/>
      <c r="Z64" s="265"/>
      <c r="AA64" s="265"/>
      <c r="AB64" s="265"/>
      <c r="AC64" s="265"/>
      <c r="AD64" s="265"/>
      <c r="AE64" s="265"/>
      <c r="AF64" s="265"/>
      <c r="AG64" s="265"/>
      <c r="AH64" s="265"/>
      <c r="AI64" s="265"/>
      <c r="AJ64" s="265"/>
      <c r="AK64" s="265"/>
      <c r="AL64" s="265"/>
      <c r="AM64" s="265"/>
    </row>
    <row r="65" spans="1:39" ht="14" x14ac:dyDescent="0.3">
      <c r="A65" s="660" t="s">
        <v>185</v>
      </c>
      <c r="B65" s="277" t="s">
        <v>186</v>
      </c>
      <c r="G65" s="226"/>
      <c r="H65" s="227"/>
      <c r="I65" s="227"/>
      <c r="J65" s="227"/>
      <c r="K65" s="228"/>
      <c r="L65" s="216">
        <v>0</v>
      </c>
      <c r="M65" s="216">
        <v>0</v>
      </c>
      <c r="N65" s="216">
        <v>0</v>
      </c>
      <c r="O65" s="216">
        <v>0</v>
      </c>
      <c r="P65" s="216">
        <v>0</v>
      </c>
      <c r="Q65" s="216">
        <v>0</v>
      </c>
      <c r="R65" s="217">
        <v>0</v>
      </c>
      <c r="S65" s="217">
        <v>0</v>
      </c>
      <c r="T65" s="278"/>
      <c r="U65" s="251">
        <f t="shared" ref="U65:U67" si="41">SUM(L65:S65)</f>
        <v>0</v>
      </c>
      <c r="Y65" s="230"/>
      <c r="Z65" s="231"/>
      <c r="AA65" s="231"/>
      <c r="AB65" s="231"/>
      <c r="AC65" s="232"/>
      <c r="AD65" s="220">
        <v>0</v>
      </c>
      <c r="AE65" s="220">
        <v>0</v>
      </c>
      <c r="AF65" s="220">
        <v>0</v>
      </c>
      <c r="AG65" s="220">
        <v>0</v>
      </c>
      <c r="AH65" s="220">
        <v>0</v>
      </c>
      <c r="AI65" s="220">
        <v>0</v>
      </c>
      <c r="AJ65" s="217">
        <v>0</v>
      </c>
      <c r="AK65" s="217">
        <v>0</v>
      </c>
      <c r="AL65" s="233"/>
      <c r="AM65" s="225">
        <f t="shared" ref="AM65:AM67" si="42">SUM(AD65:AK65)</f>
        <v>0</v>
      </c>
    </row>
    <row r="66" spans="1:39" ht="14" x14ac:dyDescent="0.3">
      <c r="A66" s="661"/>
      <c r="B66" s="277" t="s">
        <v>156</v>
      </c>
      <c r="G66" s="234"/>
      <c r="H66" s="235"/>
      <c r="I66" s="235"/>
      <c r="J66" s="235"/>
      <c r="K66" s="236"/>
      <c r="L66" s="216">
        <v>0</v>
      </c>
      <c r="M66" s="216">
        <v>0</v>
      </c>
      <c r="N66" s="216">
        <v>0</v>
      </c>
      <c r="O66" s="216">
        <v>0</v>
      </c>
      <c r="P66" s="216">
        <v>0</v>
      </c>
      <c r="Q66" s="216">
        <v>0</v>
      </c>
      <c r="R66" s="217">
        <v>0</v>
      </c>
      <c r="S66" s="217">
        <v>0</v>
      </c>
      <c r="T66" s="279"/>
      <c r="U66" s="251">
        <f t="shared" si="41"/>
        <v>0</v>
      </c>
      <c r="Y66" s="237"/>
      <c r="Z66" s="238"/>
      <c r="AA66" s="238"/>
      <c r="AB66" s="238"/>
      <c r="AC66" s="239"/>
      <c r="AD66" s="220">
        <v>0</v>
      </c>
      <c r="AE66" s="220">
        <v>0</v>
      </c>
      <c r="AF66" s="220">
        <v>0</v>
      </c>
      <c r="AG66" s="220">
        <v>0</v>
      </c>
      <c r="AH66" s="220">
        <v>0</v>
      </c>
      <c r="AI66" s="220">
        <v>0</v>
      </c>
      <c r="AJ66" s="217">
        <v>0</v>
      </c>
      <c r="AK66" s="217">
        <v>0</v>
      </c>
      <c r="AL66" s="240"/>
      <c r="AM66" s="225">
        <f t="shared" si="42"/>
        <v>0</v>
      </c>
    </row>
    <row r="67" spans="1:39" ht="14" x14ac:dyDescent="0.3">
      <c r="A67" s="662"/>
      <c r="B67" s="277" t="s">
        <v>187</v>
      </c>
      <c r="G67" s="234"/>
      <c r="H67" s="235"/>
      <c r="I67" s="235"/>
      <c r="J67" s="235"/>
      <c r="K67" s="236"/>
      <c r="L67" s="252">
        <f t="shared" ref="L67:S67" si="43">SUM(L65:L66)</f>
        <v>0</v>
      </c>
      <c r="M67" s="251">
        <f t="shared" si="43"/>
        <v>0</v>
      </c>
      <c r="N67" s="251">
        <f t="shared" si="43"/>
        <v>0</v>
      </c>
      <c r="O67" s="251">
        <f t="shared" si="43"/>
        <v>0</v>
      </c>
      <c r="P67" s="251">
        <f t="shared" si="43"/>
        <v>0</v>
      </c>
      <c r="Q67" s="251">
        <f t="shared" si="43"/>
        <v>0</v>
      </c>
      <c r="R67" s="251">
        <f t="shared" si="43"/>
        <v>0</v>
      </c>
      <c r="S67" s="251">
        <f t="shared" si="43"/>
        <v>0</v>
      </c>
      <c r="T67" s="280"/>
      <c r="U67" s="251">
        <f t="shared" si="41"/>
        <v>0</v>
      </c>
      <c r="V67" s="249"/>
      <c r="Y67" s="244"/>
      <c r="Z67" s="245"/>
      <c r="AA67" s="245"/>
      <c r="AB67" s="245"/>
      <c r="AC67" s="246"/>
      <c r="AD67" s="247">
        <f t="shared" ref="AD67:AK67" si="44">SUM(AD65:AD66)</f>
        <v>0</v>
      </c>
      <c r="AE67" s="225">
        <f t="shared" si="44"/>
        <v>0</v>
      </c>
      <c r="AF67" s="225">
        <f t="shared" si="44"/>
        <v>0</v>
      </c>
      <c r="AG67" s="225">
        <f t="shared" si="44"/>
        <v>0</v>
      </c>
      <c r="AH67" s="225">
        <f t="shared" si="44"/>
        <v>0</v>
      </c>
      <c r="AI67" s="225">
        <f t="shared" si="44"/>
        <v>0</v>
      </c>
      <c r="AJ67" s="225">
        <f t="shared" si="44"/>
        <v>0</v>
      </c>
      <c r="AK67" s="225">
        <f t="shared" si="44"/>
        <v>0</v>
      </c>
      <c r="AL67" s="248"/>
      <c r="AM67" s="225">
        <f t="shared" si="42"/>
        <v>0</v>
      </c>
    </row>
    <row r="68" spans="1:39" ht="14" x14ac:dyDescent="0.3">
      <c r="B68" s="210"/>
      <c r="G68" s="241"/>
      <c r="H68" s="242"/>
      <c r="I68" s="242"/>
      <c r="J68" s="242"/>
      <c r="K68" s="243"/>
      <c r="L68" s="281" t="str">
        <f t="shared" ref="L68:S68" si="45">IF(ABS(L67-L9)&lt;DecimalPlaces,"OK","ERROR")</f>
        <v>OK</v>
      </c>
      <c r="M68" s="281" t="str">
        <f t="shared" si="45"/>
        <v>OK</v>
      </c>
      <c r="N68" s="281" t="str">
        <f t="shared" si="45"/>
        <v>OK</v>
      </c>
      <c r="O68" s="281" t="str">
        <f t="shared" si="45"/>
        <v>OK</v>
      </c>
      <c r="P68" s="281" t="str">
        <f t="shared" si="45"/>
        <v>OK</v>
      </c>
      <c r="Q68" s="281" t="str">
        <f t="shared" si="45"/>
        <v>OK</v>
      </c>
      <c r="R68" s="281" t="str">
        <f t="shared" si="45"/>
        <v>OK</v>
      </c>
      <c r="S68" s="281" t="str">
        <f t="shared" si="45"/>
        <v>OK</v>
      </c>
      <c r="T68" s="276"/>
      <c r="U68" s="276"/>
      <c r="Y68" s="265"/>
      <c r="Z68" s="265"/>
      <c r="AA68" s="265"/>
      <c r="AB68" s="265"/>
      <c r="AC68" s="265"/>
      <c r="AD68" s="265"/>
      <c r="AE68" s="265"/>
      <c r="AF68" s="265"/>
      <c r="AG68" s="265"/>
      <c r="AH68" s="265"/>
      <c r="AI68" s="265"/>
      <c r="AJ68" s="265"/>
      <c r="AK68" s="265"/>
      <c r="AL68" s="265"/>
      <c r="AM68" s="265"/>
    </row>
    <row r="69" spans="1:39" ht="14" x14ac:dyDescent="0.3">
      <c r="A69" s="659" t="s">
        <v>188</v>
      </c>
      <c r="B69" s="659"/>
      <c r="Y69" s="265"/>
      <c r="Z69" s="265"/>
      <c r="AA69" s="265"/>
      <c r="AB69" s="265"/>
      <c r="AC69" s="265"/>
      <c r="AD69" s="265"/>
      <c r="AE69" s="265"/>
      <c r="AF69" s="265"/>
      <c r="AG69" s="265"/>
      <c r="AH69" s="265"/>
      <c r="AI69" s="265"/>
      <c r="AJ69" s="265"/>
      <c r="AK69" s="265"/>
      <c r="AL69" s="265"/>
      <c r="AM69" s="265"/>
    </row>
    <row r="70" spans="1:39" ht="14" x14ac:dyDescent="0.3">
      <c r="A70" s="163"/>
      <c r="B70" s="163"/>
      <c r="Y70" s="265"/>
      <c r="Z70" s="265"/>
      <c r="AA70" s="265"/>
      <c r="AB70" s="265"/>
      <c r="AC70" s="265"/>
      <c r="AD70" s="265"/>
      <c r="AE70" s="265"/>
      <c r="AF70" s="265"/>
      <c r="AG70" s="265"/>
      <c r="AH70" s="265"/>
      <c r="AI70" s="265"/>
      <c r="AJ70" s="265"/>
      <c r="AK70" s="265"/>
      <c r="AL70" s="265"/>
      <c r="AM70" s="265"/>
    </row>
    <row r="71" spans="1:39" ht="14" x14ac:dyDescent="0.3">
      <c r="A71" s="174"/>
      <c r="B71" s="174"/>
      <c r="Y71" s="265"/>
      <c r="Z71" s="265"/>
      <c r="AA71" s="265"/>
      <c r="AB71" s="265"/>
      <c r="AC71" s="265"/>
      <c r="AD71" s="265"/>
      <c r="AE71" s="265"/>
      <c r="AF71" s="265"/>
      <c r="AG71" s="265"/>
      <c r="AH71" s="265"/>
      <c r="AI71" s="265"/>
      <c r="AJ71" s="265"/>
      <c r="AK71" s="265"/>
      <c r="AL71" s="265"/>
      <c r="AM71" s="265"/>
    </row>
    <row r="72" spans="1:39" ht="14" x14ac:dyDescent="0.3">
      <c r="A72" s="660" t="s">
        <v>189</v>
      </c>
      <c r="B72" s="277" t="s">
        <v>186</v>
      </c>
      <c r="G72" s="226"/>
      <c r="H72" s="227"/>
      <c r="I72" s="227"/>
      <c r="J72" s="227"/>
      <c r="K72" s="228"/>
      <c r="L72" s="216">
        <v>0</v>
      </c>
      <c r="M72" s="216">
        <v>0</v>
      </c>
      <c r="N72" s="216">
        <v>0</v>
      </c>
      <c r="O72" s="216">
        <v>0</v>
      </c>
      <c r="P72" s="216">
        <v>0</v>
      </c>
      <c r="Q72" s="216">
        <v>0</v>
      </c>
      <c r="R72" s="217">
        <v>0</v>
      </c>
      <c r="S72" s="217">
        <v>0</v>
      </c>
      <c r="T72" s="278"/>
      <c r="U72" s="229">
        <f t="shared" ref="U72:U77" si="46">SUM(L72:S72)</f>
        <v>0</v>
      </c>
      <c r="Y72" s="230"/>
      <c r="Z72" s="231"/>
      <c r="AA72" s="231"/>
      <c r="AB72" s="231"/>
      <c r="AC72" s="232"/>
      <c r="AD72" s="220">
        <v>0</v>
      </c>
      <c r="AE72" s="220">
        <v>0</v>
      </c>
      <c r="AF72" s="220">
        <v>0</v>
      </c>
      <c r="AG72" s="220">
        <v>0</v>
      </c>
      <c r="AH72" s="220">
        <v>0</v>
      </c>
      <c r="AI72" s="220">
        <v>0</v>
      </c>
      <c r="AJ72" s="217">
        <v>0</v>
      </c>
      <c r="AK72" s="217">
        <v>0</v>
      </c>
      <c r="AL72" s="233"/>
      <c r="AM72" s="229">
        <f t="shared" ref="AM72:AM77" si="47">SUM(AD72:AK72)</f>
        <v>0</v>
      </c>
    </row>
    <row r="73" spans="1:39" ht="14" x14ac:dyDescent="0.3">
      <c r="A73" s="661"/>
      <c r="B73" s="277" t="s">
        <v>156</v>
      </c>
      <c r="G73" s="234"/>
      <c r="H73" s="235"/>
      <c r="I73" s="235"/>
      <c r="J73" s="235"/>
      <c r="K73" s="236"/>
      <c r="L73" s="216">
        <v>0</v>
      </c>
      <c r="M73" s="216">
        <v>0</v>
      </c>
      <c r="N73" s="216">
        <v>0</v>
      </c>
      <c r="O73" s="216">
        <v>0</v>
      </c>
      <c r="P73" s="216">
        <v>0</v>
      </c>
      <c r="Q73" s="216">
        <v>0</v>
      </c>
      <c r="R73" s="217">
        <v>0</v>
      </c>
      <c r="S73" s="217">
        <v>0</v>
      </c>
      <c r="T73" s="279"/>
      <c r="U73" s="229">
        <f t="shared" si="46"/>
        <v>0</v>
      </c>
      <c r="Y73" s="237"/>
      <c r="Z73" s="238"/>
      <c r="AA73" s="238"/>
      <c r="AB73" s="238"/>
      <c r="AC73" s="239"/>
      <c r="AD73" s="220">
        <v>0</v>
      </c>
      <c r="AE73" s="220">
        <v>0</v>
      </c>
      <c r="AF73" s="220">
        <v>0</v>
      </c>
      <c r="AG73" s="220">
        <v>0</v>
      </c>
      <c r="AH73" s="220">
        <v>0</v>
      </c>
      <c r="AI73" s="220">
        <v>0</v>
      </c>
      <c r="AJ73" s="217">
        <v>0</v>
      </c>
      <c r="AK73" s="217">
        <v>0</v>
      </c>
      <c r="AL73" s="240"/>
      <c r="AM73" s="229">
        <f t="shared" si="47"/>
        <v>0</v>
      </c>
    </row>
    <row r="74" spans="1:39" ht="14" x14ac:dyDescent="0.3">
      <c r="A74" s="662"/>
      <c r="B74" s="277" t="s">
        <v>190</v>
      </c>
      <c r="G74" s="234"/>
      <c r="H74" s="235"/>
      <c r="I74" s="235"/>
      <c r="J74" s="235"/>
      <c r="K74" s="236"/>
      <c r="L74" s="252">
        <f t="shared" ref="L74:S74" si="48">SUM(L72:L73)</f>
        <v>0</v>
      </c>
      <c r="M74" s="251">
        <f t="shared" si="48"/>
        <v>0</v>
      </c>
      <c r="N74" s="251">
        <f t="shared" si="48"/>
        <v>0</v>
      </c>
      <c r="O74" s="251">
        <f t="shared" si="48"/>
        <v>0</v>
      </c>
      <c r="P74" s="251">
        <f t="shared" si="48"/>
        <v>0</v>
      </c>
      <c r="Q74" s="251">
        <f t="shared" si="48"/>
        <v>0</v>
      </c>
      <c r="R74" s="251">
        <f t="shared" si="48"/>
        <v>0</v>
      </c>
      <c r="S74" s="251">
        <f t="shared" si="48"/>
        <v>0</v>
      </c>
      <c r="T74" s="279"/>
      <c r="U74" s="229">
        <f t="shared" si="46"/>
        <v>0</v>
      </c>
      <c r="V74" s="249"/>
      <c r="Y74" s="237"/>
      <c r="Z74" s="238"/>
      <c r="AA74" s="238"/>
      <c r="AB74" s="238"/>
      <c r="AC74" s="239"/>
      <c r="AD74" s="247">
        <f t="shared" ref="AD74:AK74" si="49">SUM(AD72:AD73)</f>
        <v>0</v>
      </c>
      <c r="AE74" s="225">
        <f t="shared" si="49"/>
        <v>0</v>
      </c>
      <c r="AF74" s="225">
        <f t="shared" si="49"/>
        <v>0</v>
      </c>
      <c r="AG74" s="225">
        <f t="shared" si="49"/>
        <v>0</v>
      </c>
      <c r="AH74" s="225">
        <f t="shared" si="49"/>
        <v>0</v>
      </c>
      <c r="AI74" s="225">
        <f t="shared" si="49"/>
        <v>0</v>
      </c>
      <c r="AJ74" s="225">
        <f t="shared" si="49"/>
        <v>0</v>
      </c>
      <c r="AK74" s="225">
        <f t="shared" si="49"/>
        <v>0</v>
      </c>
      <c r="AL74" s="240"/>
      <c r="AM74" s="229">
        <f t="shared" si="47"/>
        <v>0</v>
      </c>
    </row>
    <row r="75" spans="1:39" ht="14" x14ac:dyDescent="0.3">
      <c r="A75" s="663" t="s">
        <v>191</v>
      </c>
      <c r="B75" s="277" t="s">
        <v>186</v>
      </c>
      <c r="G75" s="234"/>
      <c r="H75" s="235"/>
      <c r="I75" s="235"/>
      <c r="J75" s="235"/>
      <c r="K75" s="236"/>
      <c r="L75" s="216">
        <v>0</v>
      </c>
      <c r="M75" s="216">
        <v>0</v>
      </c>
      <c r="N75" s="216">
        <v>0</v>
      </c>
      <c r="O75" s="216">
        <v>0</v>
      </c>
      <c r="P75" s="216">
        <v>0</v>
      </c>
      <c r="Q75" s="216">
        <v>0</v>
      </c>
      <c r="R75" s="217">
        <v>0</v>
      </c>
      <c r="S75" s="217">
        <v>0</v>
      </c>
      <c r="T75" s="279"/>
      <c r="U75" s="229">
        <f t="shared" si="46"/>
        <v>0</v>
      </c>
      <c r="Y75" s="237"/>
      <c r="Z75" s="238"/>
      <c r="AA75" s="238"/>
      <c r="AB75" s="238"/>
      <c r="AC75" s="239"/>
      <c r="AD75" s="220">
        <v>0</v>
      </c>
      <c r="AE75" s="220">
        <v>0</v>
      </c>
      <c r="AF75" s="220">
        <v>0</v>
      </c>
      <c r="AG75" s="220">
        <v>0</v>
      </c>
      <c r="AH75" s="220">
        <v>0</v>
      </c>
      <c r="AI75" s="220">
        <v>0</v>
      </c>
      <c r="AJ75" s="217">
        <v>0</v>
      </c>
      <c r="AK75" s="217">
        <v>0</v>
      </c>
      <c r="AL75" s="240"/>
      <c r="AM75" s="229">
        <f t="shared" si="47"/>
        <v>0</v>
      </c>
    </row>
    <row r="76" spans="1:39" ht="14" x14ac:dyDescent="0.3">
      <c r="A76" s="663"/>
      <c r="B76" s="277" t="s">
        <v>156</v>
      </c>
      <c r="G76" s="234"/>
      <c r="H76" s="235"/>
      <c r="I76" s="235"/>
      <c r="J76" s="235"/>
      <c r="K76" s="236"/>
      <c r="L76" s="216">
        <v>0</v>
      </c>
      <c r="M76" s="216">
        <v>0</v>
      </c>
      <c r="N76" s="216">
        <v>0</v>
      </c>
      <c r="O76" s="216">
        <v>0</v>
      </c>
      <c r="P76" s="216">
        <v>0</v>
      </c>
      <c r="Q76" s="216">
        <v>0</v>
      </c>
      <c r="R76" s="217">
        <v>0</v>
      </c>
      <c r="S76" s="217">
        <v>0</v>
      </c>
      <c r="T76" s="279"/>
      <c r="U76" s="229">
        <f t="shared" si="46"/>
        <v>0</v>
      </c>
      <c r="Y76" s="237"/>
      <c r="Z76" s="238"/>
      <c r="AA76" s="238"/>
      <c r="AB76" s="238"/>
      <c r="AC76" s="239"/>
      <c r="AD76" s="220">
        <v>0</v>
      </c>
      <c r="AE76" s="220">
        <v>0</v>
      </c>
      <c r="AF76" s="220">
        <v>0</v>
      </c>
      <c r="AG76" s="220">
        <v>0</v>
      </c>
      <c r="AH76" s="220">
        <v>0</v>
      </c>
      <c r="AI76" s="220">
        <v>0</v>
      </c>
      <c r="AJ76" s="217">
        <v>0</v>
      </c>
      <c r="AK76" s="217">
        <v>0</v>
      </c>
      <c r="AL76" s="240"/>
      <c r="AM76" s="229">
        <f t="shared" si="47"/>
        <v>0</v>
      </c>
    </row>
    <row r="77" spans="1:39" ht="14" x14ac:dyDescent="0.3">
      <c r="A77" s="664"/>
      <c r="B77" s="277" t="s">
        <v>192</v>
      </c>
      <c r="G77" s="234"/>
      <c r="H77" s="235"/>
      <c r="I77" s="235"/>
      <c r="J77" s="235"/>
      <c r="K77" s="236"/>
      <c r="L77" s="252">
        <f t="shared" ref="L77:S77" si="50">SUM(L75:L76)</f>
        <v>0</v>
      </c>
      <c r="M77" s="251">
        <f t="shared" si="50"/>
        <v>0</v>
      </c>
      <c r="N77" s="251">
        <f t="shared" si="50"/>
        <v>0</v>
      </c>
      <c r="O77" s="251">
        <f t="shared" si="50"/>
        <v>0</v>
      </c>
      <c r="P77" s="251">
        <f t="shared" si="50"/>
        <v>0</v>
      </c>
      <c r="Q77" s="251">
        <f t="shared" si="50"/>
        <v>0</v>
      </c>
      <c r="R77" s="251">
        <f t="shared" si="50"/>
        <v>0</v>
      </c>
      <c r="S77" s="251">
        <f t="shared" si="50"/>
        <v>0</v>
      </c>
      <c r="T77" s="279"/>
      <c r="U77" s="251">
        <f t="shared" si="46"/>
        <v>0</v>
      </c>
      <c r="V77" s="249"/>
      <c r="Y77" s="237"/>
      <c r="Z77" s="238"/>
      <c r="AA77" s="238"/>
      <c r="AB77" s="238"/>
      <c r="AC77" s="239"/>
      <c r="AD77" s="247">
        <f t="shared" ref="AD77:AK77" si="51">SUM(AD75:AD76)</f>
        <v>0</v>
      </c>
      <c r="AE77" s="225">
        <f t="shared" si="51"/>
        <v>0</v>
      </c>
      <c r="AF77" s="225">
        <f t="shared" si="51"/>
        <v>0</v>
      </c>
      <c r="AG77" s="225">
        <f t="shared" si="51"/>
        <v>0</v>
      </c>
      <c r="AH77" s="225">
        <f t="shared" si="51"/>
        <v>0</v>
      </c>
      <c r="AI77" s="225">
        <f t="shared" si="51"/>
        <v>0</v>
      </c>
      <c r="AJ77" s="225">
        <f t="shared" si="51"/>
        <v>0</v>
      </c>
      <c r="AK77" s="225">
        <f t="shared" si="51"/>
        <v>0</v>
      </c>
      <c r="AL77" s="240"/>
      <c r="AM77" s="229">
        <f t="shared" si="47"/>
        <v>0</v>
      </c>
    </row>
    <row r="78" spans="1:39" ht="14" x14ac:dyDescent="0.3">
      <c r="B78" s="274" t="s">
        <v>193</v>
      </c>
      <c r="G78" s="234"/>
      <c r="H78" s="235"/>
      <c r="I78" s="235"/>
      <c r="J78" s="235"/>
      <c r="K78" s="236"/>
      <c r="L78" s="252">
        <f t="shared" ref="L78:S78" si="52">SUM(L74,L77)</f>
        <v>0</v>
      </c>
      <c r="M78" s="251">
        <f t="shared" si="52"/>
        <v>0</v>
      </c>
      <c r="N78" s="251">
        <f t="shared" si="52"/>
        <v>0</v>
      </c>
      <c r="O78" s="251">
        <f t="shared" si="52"/>
        <v>0</v>
      </c>
      <c r="P78" s="251">
        <f t="shared" si="52"/>
        <v>0</v>
      </c>
      <c r="Q78" s="251">
        <f t="shared" si="52"/>
        <v>0</v>
      </c>
      <c r="R78" s="251">
        <f t="shared" si="52"/>
        <v>0</v>
      </c>
      <c r="S78" s="251">
        <f t="shared" si="52"/>
        <v>0</v>
      </c>
      <c r="T78" s="280"/>
      <c r="U78" s="229">
        <f>SUM(L78:S78)</f>
        <v>0</v>
      </c>
      <c r="V78" s="249"/>
      <c r="Y78" s="244"/>
      <c r="Z78" s="245"/>
      <c r="AA78" s="245"/>
      <c r="AB78" s="245"/>
      <c r="AC78" s="246"/>
      <c r="AD78" s="247">
        <f t="shared" ref="AD78:AK78" si="53">SUM(AD74,AD77)</f>
        <v>0</v>
      </c>
      <c r="AE78" s="225">
        <f t="shared" si="53"/>
        <v>0</v>
      </c>
      <c r="AF78" s="225">
        <f t="shared" si="53"/>
        <v>0</v>
      </c>
      <c r="AG78" s="225">
        <f t="shared" si="53"/>
        <v>0</v>
      </c>
      <c r="AH78" s="225">
        <f t="shared" si="53"/>
        <v>0</v>
      </c>
      <c r="AI78" s="225">
        <f t="shared" si="53"/>
        <v>0</v>
      </c>
      <c r="AJ78" s="225">
        <f t="shared" si="53"/>
        <v>0</v>
      </c>
      <c r="AK78" s="225">
        <f t="shared" si="53"/>
        <v>0</v>
      </c>
      <c r="AL78" s="248"/>
      <c r="AM78" s="229">
        <f>SUM(AD78:AK78)</f>
        <v>0</v>
      </c>
    </row>
    <row r="79" spans="1:39" ht="14" x14ac:dyDescent="0.3">
      <c r="A79" s="282"/>
      <c r="G79" s="241"/>
      <c r="H79" s="242"/>
      <c r="I79" s="242"/>
      <c r="J79" s="242"/>
      <c r="K79" s="243"/>
      <c r="L79" s="281" t="str">
        <f t="shared" ref="L79:S79" si="54">IF(ABS(L78-L10)&lt;DecimalPlaces,"OK","ERROR")</f>
        <v>OK</v>
      </c>
      <c r="M79" s="283" t="str">
        <f t="shared" si="54"/>
        <v>OK</v>
      </c>
      <c r="N79" s="283" t="str">
        <f t="shared" si="54"/>
        <v>OK</v>
      </c>
      <c r="O79" s="283" t="str">
        <f t="shared" si="54"/>
        <v>OK</v>
      </c>
      <c r="P79" s="283" t="str">
        <f t="shared" si="54"/>
        <v>OK</v>
      </c>
      <c r="Q79" s="283" t="str">
        <f t="shared" si="54"/>
        <v>OK</v>
      </c>
      <c r="R79" s="283" t="str">
        <f t="shared" si="54"/>
        <v>OK</v>
      </c>
      <c r="S79" s="283" t="str">
        <f t="shared" si="54"/>
        <v>OK</v>
      </c>
      <c r="T79" s="276"/>
      <c r="U79" s="276"/>
      <c r="Y79" s="265"/>
      <c r="Z79" s="265"/>
      <c r="AA79" s="265"/>
      <c r="AB79" s="265"/>
      <c r="AC79" s="265"/>
      <c r="AD79" s="265"/>
      <c r="AE79" s="265"/>
      <c r="AF79" s="265"/>
      <c r="AG79" s="265"/>
      <c r="AH79" s="265"/>
      <c r="AI79" s="265"/>
      <c r="AJ79" s="265"/>
      <c r="AK79" s="265"/>
      <c r="AL79" s="265"/>
      <c r="AM79" s="265"/>
    </row>
    <row r="80" spans="1:39" ht="14" x14ac:dyDescent="0.3">
      <c r="A80" s="177" t="s">
        <v>194</v>
      </c>
      <c r="B80" s="177"/>
      <c r="L80" s="593">
        <f>IF(SUM(L72:L78)=0,0,L78-(L10+L13))</f>
        <v>0</v>
      </c>
      <c r="M80" s="593">
        <f t="shared" ref="M80:S80" si="55">IF(SUM(M72:M78)=0,0,M78-(M10+M13))</f>
        <v>0</v>
      </c>
      <c r="N80" s="593">
        <f t="shared" si="55"/>
        <v>0</v>
      </c>
      <c r="O80" s="593">
        <f t="shared" si="55"/>
        <v>0</v>
      </c>
      <c r="P80" s="593">
        <f t="shared" si="55"/>
        <v>0</v>
      </c>
      <c r="Q80" s="593">
        <f t="shared" si="55"/>
        <v>0</v>
      </c>
      <c r="R80" s="593">
        <f t="shared" si="55"/>
        <v>0</v>
      </c>
      <c r="S80" s="593">
        <f t="shared" si="55"/>
        <v>0</v>
      </c>
      <c r="Y80" s="265"/>
      <c r="Z80" s="265"/>
      <c r="AA80" s="265"/>
      <c r="AB80" s="265"/>
      <c r="AC80" s="265"/>
      <c r="AD80" s="593">
        <f>IF(SUM(AD72:AD78)=0,0,AD78-(AD10+AD13))</f>
        <v>0</v>
      </c>
      <c r="AE80" s="593">
        <f t="shared" ref="AE80:AK80" si="56">IF(SUM(AE72:AE78)=0,0,AE78-(AE10+AE13))</f>
        <v>0</v>
      </c>
      <c r="AF80" s="593">
        <f t="shared" si="56"/>
        <v>0</v>
      </c>
      <c r="AG80" s="593">
        <f t="shared" si="56"/>
        <v>0</v>
      </c>
      <c r="AH80" s="593">
        <f t="shared" si="56"/>
        <v>0</v>
      </c>
      <c r="AI80" s="593">
        <f t="shared" si="56"/>
        <v>0</v>
      </c>
      <c r="AJ80" s="593">
        <f t="shared" si="56"/>
        <v>0</v>
      </c>
      <c r="AK80" s="593">
        <f t="shared" si="56"/>
        <v>0</v>
      </c>
      <c r="AL80" s="265"/>
      <c r="AM80" s="265"/>
    </row>
    <row r="81" spans="1:39" ht="14" x14ac:dyDescent="0.3">
      <c r="A81" s="177" t="s">
        <v>195</v>
      </c>
      <c r="B81" s="177"/>
      <c r="L81" s="593">
        <f>IF(SUM(L72:L78)=0,0,(L72+L75)-L10)</f>
        <v>0</v>
      </c>
      <c r="M81" s="593">
        <f t="shared" ref="M81:S81" si="57">IF(SUM(M72:M78)=0,0,(M72+M75)-M10)</f>
        <v>0</v>
      </c>
      <c r="N81" s="593">
        <f t="shared" si="57"/>
        <v>0</v>
      </c>
      <c r="O81" s="593">
        <f t="shared" si="57"/>
        <v>0</v>
      </c>
      <c r="P81" s="593">
        <f t="shared" si="57"/>
        <v>0</v>
      </c>
      <c r="Q81" s="593">
        <f t="shared" si="57"/>
        <v>0</v>
      </c>
      <c r="R81" s="593">
        <f t="shared" si="57"/>
        <v>0</v>
      </c>
      <c r="S81" s="593">
        <f t="shared" si="57"/>
        <v>0</v>
      </c>
      <c r="Y81" s="265"/>
      <c r="Z81" s="265"/>
      <c r="AA81" s="265"/>
      <c r="AB81" s="265"/>
      <c r="AC81" s="265"/>
      <c r="AD81" s="593">
        <f>IF(SUM(AD72:AD78)=0,0,(AD72+AD75)-AD10)</f>
        <v>0</v>
      </c>
      <c r="AE81" s="593">
        <f t="shared" ref="AE81:AK81" si="58">IF(SUM(AE72:AE78)=0,0,(AE72+AE75)-AE10)</f>
        <v>0</v>
      </c>
      <c r="AF81" s="593">
        <f t="shared" si="58"/>
        <v>0</v>
      </c>
      <c r="AG81" s="593">
        <f t="shared" si="58"/>
        <v>0</v>
      </c>
      <c r="AH81" s="593">
        <f t="shared" si="58"/>
        <v>0</v>
      </c>
      <c r="AI81" s="593">
        <f t="shared" si="58"/>
        <v>0</v>
      </c>
      <c r="AJ81" s="593">
        <f t="shared" si="58"/>
        <v>0</v>
      </c>
      <c r="AK81" s="593">
        <f t="shared" si="58"/>
        <v>0</v>
      </c>
      <c r="AL81" s="265"/>
      <c r="AM81" s="265"/>
    </row>
    <row r="82" spans="1:39" ht="14" x14ac:dyDescent="0.3">
      <c r="A82" s="164" t="s">
        <v>196</v>
      </c>
      <c r="B82" s="164"/>
      <c r="Y82" s="265"/>
      <c r="Z82" s="265"/>
      <c r="AA82" s="265"/>
      <c r="AB82" s="265"/>
      <c r="AC82" s="265"/>
      <c r="AD82" s="265"/>
      <c r="AE82" s="265"/>
      <c r="AF82" s="265"/>
      <c r="AG82" s="265"/>
      <c r="AH82" s="265"/>
      <c r="AI82" s="265"/>
      <c r="AJ82" s="265"/>
      <c r="AK82" s="265"/>
      <c r="AL82" s="265"/>
      <c r="AM82" s="265"/>
    </row>
    <row r="83" spans="1:39" x14ac:dyDescent="0.25">
      <c r="B83" s="284"/>
      <c r="Y83" s="665"/>
      <c r="Z83" s="666"/>
      <c r="AA83" s="666"/>
      <c r="AB83" s="666"/>
      <c r="AC83" s="666"/>
      <c r="AD83" s="666"/>
      <c r="AE83" s="666"/>
      <c r="AF83" s="666"/>
      <c r="AG83" s="666"/>
      <c r="AH83" s="265"/>
      <c r="AI83" s="265"/>
      <c r="AJ83" s="265"/>
      <c r="AK83" s="265"/>
      <c r="AL83" s="265"/>
      <c r="AM83" s="265"/>
    </row>
    <row r="84" spans="1:39" ht="13.5" customHeight="1" x14ac:dyDescent="0.3">
      <c r="A84" s="222" t="s">
        <v>197</v>
      </c>
      <c r="B84" s="222" t="s">
        <v>36</v>
      </c>
      <c r="Y84" s="667" t="s">
        <v>198</v>
      </c>
      <c r="Z84" s="668"/>
      <c r="AA84" s="668"/>
      <c r="AB84" s="668"/>
      <c r="AC84" s="668"/>
      <c r="AD84" s="668"/>
      <c r="AE84" s="668"/>
      <c r="AF84" s="668"/>
      <c r="AG84" s="668"/>
      <c r="AH84" s="668"/>
      <c r="AI84" s="668"/>
      <c r="AJ84" s="668"/>
      <c r="AK84" s="668"/>
      <c r="AL84" s="668"/>
      <c r="AM84" s="669"/>
    </row>
    <row r="85" spans="1:39" ht="14" x14ac:dyDescent="0.3">
      <c r="A85" s="212" t="s">
        <v>199</v>
      </c>
      <c r="B85" s="212" t="s">
        <v>200</v>
      </c>
      <c r="G85" s="226"/>
      <c r="H85" s="227"/>
      <c r="I85" s="227"/>
      <c r="J85" s="227"/>
      <c r="K85" s="228"/>
      <c r="L85" s="216">
        <v>0</v>
      </c>
      <c r="M85" s="216">
        <v>0</v>
      </c>
      <c r="N85" s="216">
        <v>0</v>
      </c>
      <c r="O85" s="216">
        <v>0</v>
      </c>
      <c r="P85" s="216">
        <v>0</v>
      </c>
      <c r="Q85" s="216">
        <v>0</v>
      </c>
      <c r="R85" s="217">
        <v>0</v>
      </c>
      <c r="S85" s="217">
        <v>0</v>
      </c>
      <c r="T85" s="278"/>
      <c r="U85" s="229">
        <f>SUM(L85:S85)</f>
        <v>0</v>
      </c>
      <c r="Y85" s="230"/>
      <c r="Z85" s="231"/>
      <c r="AA85" s="231"/>
      <c r="AB85" s="231"/>
      <c r="AC85" s="232"/>
      <c r="AD85" s="220">
        <v>0</v>
      </c>
      <c r="AE85" s="220">
        <v>0</v>
      </c>
      <c r="AF85" s="220">
        <v>0</v>
      </c>
      <c r="AG85" s="220">
        <v>0</v>
      </c>
      <c r="AH85" s="220">
        <v>0</v>
      </c>
      <c r="AI85" s="220">
        <v>0</v>
      </c>
      <c r="AJ85" s="217">
        <v>0</v>
      </c>
      <c r="AK85" s="217">
        <v>0</v>
      </c>
      <c r="AL85" s="233"/>
      <c r="AM85" s="285">
        <f t="shared" ref="AM85:AM104" si="59">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7">
        <v>0</v>
      </c>
      <c r="S86" s="217">
        <v>0</v>
      </c>
      <c r="T86" s="279"/>
      <c r="U86" s="229">
        <f t="shared" ref="U86:U104" si="60">SUM(L86:S86)</f>
        <v>0</v>
      </c>
      <c r="Y86" s="237"/>
      <c r="Z86" s="238"/>
      <c r="AA86" s="238"/>
      <c r="AB86" s="238"/>
      <c r="AC86" s="239"/>
      <c r="AD86" s="220">
        <v>0</v>
      </c>
      <c r="AE86" s="220">
        <v>0</v>
      </c>
      <c r="AF86" s="220">
        <v>0</v>
      </c>
      <c r="AG86" s="220">
        <v>0</v>
      </c>
      <c r="AH86" s="220">
        <v>0</v>
      </c>
      <c r="AI86" s="220">
        <v>0</v>
      </c>
      <c r="AJ86" s="217">
        <v>0</v>
      </c>
      <c r="AK86" s="217">
        <v>0</v>
      </c>
      <c r="AL86" s="240"/>
      <c r="AM86" s="229">
        <f t="shared" si="59"/>
        <v>0</v>
      </c>
    </row>
    <row r="87" spans="1:39" ht="14" x14ac:dyDescent="0.3">
      <c r="A87" s="212" t="s">
        <v>202</v>
      </c>
      <c r="B87" s="212" t="s">
        <v>200</v>
      </c>
      <c r="G87" s="234"/>
      <c r="H87" s="235"/>
      <c r="I87" s="235"/>
      <c r="J87" s="235"/>
      <c r="K87" s="236"/>
      <c r="L87" s="216">
        <v>0</v>
      </c>
      <c r="M87" s="216">
        <v>0</v>
      </c>
      <c r="N87" s="216">
        <v>0</v>
      </c>
      <c r="O87" s="216">
        <v>0</v>
      </c>
      <c r="P87" s="216">
        <v>0</v>
      </c>
      <c r="Q87" s="216">
        <v>0</v>
      </c>
      <c r="R87" s="217">
        <v>0</v>
      </c>
      <c r="S87" s="217">
        <v>0</v>
      </c>
      <c r="T87" s="279"/>
      <c r="U87" s="229">
        <f t="shared" si="60"/>
        <v>0</v>
      </c>
      <c r="Y87" s="237"/>
      <c r="Z87" s="238"/>
      <c r="AA87" s="238"/>
      <c r="AB87" s="238"/>
      <c r="AC87" s="239"/>
      <c r="AD87" s="220">
        <v>0</v>
      </c>
      <c r="AE87" s="220">
        <v>0</v>
      </c>
      <c r="AF87" s="220">
        <v>0</v>
      </c>
      <c r="AG87" s="220">
        <v>0</v>
      </c>
      <c r="AH87" s="220">
        <v>0</v>
      </c>
      <c r="AI87" s="220">
        <v>0</v>
      </c>
      <c r="AJ87" s="217">
        <v>0</v>
      </c>
      <c r="AK87" s="217">
        <v>0</v>
      </c>
      <c r="AL87" s="240"/>
      <c r="AM87" s="229">
        <f t="shared" si="59"/>
        <v>0</v>
      </c>
    </row>
    <row r="88" spans="1:39" ht="14" x14ac:dyDescent="0.3">
      <c r="A88" s="212" t="s">
        <v>203</v>
      </c>
      <c r="B88" s="212" t="s">
        <v>200</v>
      </c>
      <c r="G88" s="234"/>
      <c r="H88" s="235"/>
      <c r="I88" s="235"/>
      <c r="J88" s="235"/>
      <c r="K88" s="236"/>
      <c r="L88" s="216">
        <v>0</v>
      </c>
      <c r="M88" s="216">
        <v>0</v>
      </c>
      <c r="N88" s="216">
        <v>0</v>
      </c>
      <c r="O88" s="216">
        <v>0</v>
      </c>
      <c r="P88" s="216">
        <v>0</v>
      </c>
      <c r="Q88" s="216">
        <v>0</v>
      </c>
      <c r="R88" s="217">
        <v>0</v>
      </c>
      <c r="S88" s="217">
        <v>0</v>
      </c>
      <c r="T88" s="279"/>
      <c r="U88" s="229">
        <f t="shared" si="60"/>
        <v>0</v>
      </c>
      <c r="Y88" s="237"/>
      <c r="Z88" s="238"/>
      <c r="AA88" s="238"/>
      <c r="AB88" s="238"/>
      <c r="AC88" s="239"/>
      <c r="AD88" s="220">
        <v>0</v>
      </c>
      <c r="AE88" s="220">
        <v>0</v>
      </c>
      <c r="AF88" s="220">
        <v>0</v>
      </c>
      <c r="AG88" s="220">
        <v>0</v>
      </c>
      <c r="AH88" s="220">
        <v>0</v>
      </c>
      <c r="AI88" s="220">
        <v>0</v>
      </c>
      <c r="AJ88" s="217">
        <v>0</v>
      </c>
      <c r="AK88" s="217">
        <v>0</v>
      </c>
      <c r="AL88" s="240"/>
      <c r="AM88" s="229">
        <f t="shared" si="59"/>
        <v>0</v>
      </c>
    </row>
    <row r="89" spans="1:39" ht="14" x14ac:dyDescent="0.3">
      <c r="A89" s="212" t="s">
        <v>204</v>
      </c>
      <c r="B89" s="212" t="s">
        <v>200</v>
      </c>
      <c r="G89" s="234"/>
      <c r="H89" s="235"/>
      <c r="I89" s="235"/>
      <c r="J89" s="235"/>
      <c r="K89" s="236"/>
      <c r="L89" s="216">
        <v>0</v>
      </c>
      <c r="M89" s="216">
        <v>0</v>
      </c>
      <c r="N89" s="216">
        <v>0</v>
      </c>
      <c r="O89" s="216">
        <v>0</v>
      </c>
      <c r="P89" s="216">
        <v>0</v>
      </c>
      <c r="Q89" s="216">
        <v>0</v>
      </c>
      <c r="R89" s="217">
        <v>0</v>
      </c>
      <c r="S89" s="217">
        <v>0</v>
      </c>
      <c r="T89" s="279"/>
      <c r="U89" s="229">
        <f t="shared" si="60"/>
        <v>0</v>
      </c>
      <c r="Y89" s="237"/>
      <c r="Z89" s="238"/>
      <c r="AA89" s="238"/>
      <c r="AB89" s="238"/>
      <c r="AC89" s="239"/>
      <c r="AD89" s="220">
        <v>0</v>
      </c>
      <c r="AE89" s="220">
        <v>0</v>
      </c>
      <c r="AF89" s="220">
        <v>0</v>
      </c>
      <c r="AG89" s="220">
        <v>0</v>
      </c>
      <c r="AH89" s="220">
        <v>0</v>
      </c>
      <c r="AI89" s="220">
        <v>0</v>
      </c>
      <c r="AJ89" s="217">
        <v>0</v>
      </c>
      <c r="AK89" s="217">
        <v>0</v>
      </c>
      <c r="AL89" s="240"/>
      <c r="AM89" s="229">
        <f t="shared" si="59"/>
        <v>0</v>
      </c>
    </row>
    <row r="90" spans="1:39" ht="14" x14ac:dyDescent="0.3">
      <c r="A90" s="212" t="s">
        <v>205</v>
      </c>
      <c r="B90" s="212" t="s">
        <v>200</v>
      </c>
      <c r="G90" s="234"/>
      <c r="H90" s="235"/>
      <c r="I90" s="235"/>
      <c r="J90" s="235"/>
      <c r="K90" s="236"/>
      <c r="L90" s="216">
        <v>0</v>
      </c>
      <c r="M90" s="216">
        <v>0</v>
      </c>
      <c r="N90" s="216">
        <v>0</v>
      </c>
      <c r="O90" s="216">
        <v>0</v>
      </c>
      <c r="P90" s="216">
        <v>0</v>
      </c>
      <c r="Q90" s="216">
        <v>0</v>
      </c>
      <c r="R90" s="217">
        <v>0</v>
      </c>
      <c r="S90" s="217">
        <v>0</v>
      </c>
      <c r="T90" s="279"/>
      <c r="U90" s="229">
        <f t="shared" si="60"/>
        <v>0</v>
      </c>
      <c r="Y90" s="237"/>
      <c r="Z90" s="238"/>
      <c r="AA90" s="238"/>
      <c r="AB90" s="238"/>
      <c r="AC90" s="239"/>
      <c r="AD90" s="220">
        <v>0</v>
      </c>
      <c r="AE90" s="220">
        <v>0</v>
      </c>
      <c r="AF90" s="220">
        <v>0</v>
      </c>
      <c r="AG90" s="220">
        <v>0</v>
      </c>
      <c r="AH90" s="220">
        <v>0</v>
      </c>
      <c r="AI90" s="220">
        <v>0</v>
      </c>
      <c r="AJ90" s="217">
        <v>0</v>
      </c>
      <c r="AK90" s="217">
        <v>0</v>
      </c>
      <c r="AL90" s="240"/>
      <c r="AM90" s="229">
        <f t="shared" si="59"/>
        <v>0</v>
      </c>
    </row>
    <row r="91" spans="1:39" ht="14" x14ac:dyDescent="0.3">
      <c r="A91" s="212" t="s">
        <v>206</v>
      </c>
      <c r="B91" s="212" t="s">
        <v>200</v>
      </c>
      <c r="G91" s="234"/>
      <c r="H91" s="235"/>
      <c r="I91" s="235"/>
      <c r="J91" s="235"/>
      <c r="K91" s="236"/>
      <c r="L91" s="216">
        <v>0</v>
      </c>
      <c r="M91" s="216">
        <v>0</v>
      </c>
      <c r="N91" s="216">
        <v>0</v>
      </c>
      <c r="O91" s="216">
        <v>0</v>
      </c>
      <c r="P91" s="216">
        <v>0</v>
      </c>
      <c r="Q91" s="216">
        <v>0</v>
      </c>
      <c r="R91" s="217">
        <v>0</v>
      </c>
      <c r="S91" s="217">
        <v>0</v>
      </c>
      <c r="T91" s="279"/>
      <c r="U91" s="229">
        <f t="shared" si="60"/>
        <v>0</v>
      </c>
      <c r="Y91" s="237"/>
      <c r="Z91" s="238"/>
      <c r="AA91" s="238"/>
      <c r="AB91" s="238"/>
      <c r="AC91" s="239"/>
      <c r="AD91" s="220">
        <v>0</v>
      </c>
      <c r="AE91" s="220">
        <v>0</v>
      </c>
      <c r="AF91" s="220">
        <v>0</v>
      </c>
      <c r="AG91" s="220">
        <v>0</v>
      </c>
      <c r="AH91" s="220">
        <v>0</v>
      </c>
      <c r="AI91" s="220">
        <v>0</v>
      </c>
      <c r="AJ91" s="217">
        <v>0</v>
      </c>
      <c r="AK91" s="217">
        <v>0</v>
      </c>
      <c r="AL91" s="240"/>
      <c r="AM91" s="229">
        <f t="shared" si="59"/>
        <v>0</v>
      </c>
    </row>
    <row r="92" spans="1:39" ht="14" x14ac:dyDescent="0.3">
      <c r="A92" s="212" t="s">
        <v>207</v>
      </c>
      <c r="B92" s="212" t="s">
        <v>200</v>
      </c>
      <c r="G92" s="234"/>
      <c r="H92" s="235"/>
      <c r="I92" s="235"/>
      <c r="J92" s="235"/>
      <c r="K92" s="236"/>
      <c r="L92" s="216">
        <v>0</v>
      </c>
      <c r="M92" s="216">
        <v>0</v>
      </c>
      <c r="N92" s="216">
        <v>0</v>
      </c>
      <c r="O92" s="216">
        <v>0</v>
      </c>
      <c r="P92" s="216">
        <v>0</v>
      </c>
      <c r="Q92" s="216">
        <v>0</v>
      </c>
      <c r="R92" s="217">
        <v>0</v>
      </c>
      <c r="S92" s="217">
        <v>0</v>
      </c>
      <c r="T92" s="279"/>
      <c r="U92" s="229">
        <f t="shared" si="60"/>
        <v>0</v>
      </c>
      <c r="Y92" s="237"/>
      <c r="Z92" s="238"/>
      <c r="AA92" s="238"/>
      <c r="AB92" s="238"/>
      <c r="AC92" s="239"/>
      <c r="AD92" s="220">
        <v>0</v>
      </c>
      <c r="AE92" s="220">
        <v>0</v>
      </c>
      <c r="AF92" s="220">
        <v>0</v>
      </c>
      <c r="AG92" s="220">
        <v>0</v>
      </c>
      <c r="AH92" s="220">
        <v>0</v>
      </c>
      <c r="AI92" s="220">
        <v>0</v>
      </c>
      <c r="AJ92" s="217">
        <v>0</v>
      </c>
      <c r="AK92" s="217">
        <v>0</v>
      </c>
      <c r="AL92" s="240"/>
      <c r="AM92" s="229">
        <f t="shared" si="59"/>
        <v>0</v>
      </c>
    </row>
    <row r="93" spans="1:39" ht="14" x14ac:dyDescent="0.3">
      <c r="A93" s="212" t="s">
        <v>208</v>
      </c>
      <c r="B93" s="212" t="s">
        <v>200</v>
      </c>
      <c r="G93" s="234"/>
      <c r="H93" s="235"/>
      <c r="I93" s="235"/>
      <c r="J93" s="235"/>
      <c r="K93" s="236"/>
      <c r="L93" s="216">
        <v>0</v>
      </c>
      <c r="M93" s="216">
        <v>0</v>
      </c>
      <c r="N93" s="216">
        <v>0</v>
      </c>
      <c r="O93" s="216">
        <v>0</v>
      </c>
      <c r="P93" s="216">
        <v>0</v>
      </c>
      <c r="Q93" s="216">
        <v>0</v>
      </c>
      <c r="R93" s="217">
        <v>0</v>
      </c>
      <c r="S93" s="217">
        <v>0</v>
      </c>
      <c r="T93" s="279"/>
      <c r="U93" s="229">
        <f t="shared" si="60"/>
        <v>0</v>
      </c>
      <c r="Y93" s="237"/>
      <c r="Z93" s="238"/>
      <c r="AA93" s="238"/>
      <c r="AB93" s="238"/>
      <c r="AC93" s="239"/>
      <c r="AD93" s="220">
        <v>0</v>
      </c>
      <c r="AE93" s="220">
        <v>0</v>
      </c>
      <c r="AF93" s="220">
        <v>0</v>
      </c>
      <c r="AG93" s="220">
        <v>0</v>
      </c>
      <c r="AH93" s="220">
        <v>0</v>
      </c>
      <c r="AI93" s="220">
        <v>0</v>
      </c>
      <c r="AJ93" s="217">
        <v>0</v>
      </c>
      <c r="AK93" s="217">
        <v>0</v>
      </c>
      <c r="AL93" s="240"/>
      <c r="AM93" s="229">
        <f t="shared" si="59"/>
        <v>0</v>
      </c>
    </row>
    <row r="94" spans="1:39" ht="14" x14ac:dyDescent="0.3">
      <c r="A94" s="212" t="s">
        <v>209</v>
      </c>
      <c r="B94" s="212" t="s">
        <v>200</v>
      </c>
      <c r="G94" s="234"/>
      <c r="H94" s="235"/>
      <c r="I94" s="235"/>
      <c r="J94" s="235"/>
      <c r="K94" s="236"/>
      <c r="L94" s="216">
        <v>0</v>
      </c>
      <c r="M94" s="216">
        <v>0</v>
      </c>
      <c r="N94" s="216">
        <v>0</v>
      </c>
      <c r="O94" s="216">
        <v>0</v>
      </c>
      <c r="P94" s="216">
        <v>0</v>
      </c>
      <c r="Q94" s="216">
        <v>0</v>
      </c>
      <c r="R94" s="217">
        <v>0</v>
      </c>
      <c r="S94" s="217">
        <v>0</v>
      </c>
      <c r="T94" s="279"/>
      <c r="U94" s="229">
        <f t="shared" si="60"/>
        <v>0</v>
      </c>
      <c r="Y94" s="237"/>
      <c r="Z94" s="238"/>
      <c r="AA94" s="238"/>
      <c r="AB94" s="238"/>
      <c r="AC94" s="239"/>
      <c r="AD94" s="220">
        <v>0</v>
      </c>
      <c r="AE94" s="220">
        <v>0</v>
      </c>
      <c r="AF94" s="220">
        <v>0</v>
      </c>
      <c r="AG94" s="220">
        <v>0</v>
      </c>
      <c r="AH94" s="220">
        <v>0</v>
      </c>
      <c r="AI94" s="220">
        <v>0</v>
      </c>
      <c r="AJ94" s="217">
        <v>0</v>
      </c>
      <c r="AK94" s="217">
        <v>0</v>
      </c>
      <c r="AL94" s="240"/>
      <c r="AM94" s="229">
        <f t="shared" si="59"/>
        <v>0</v>
      </c>
    </row>
    <row r="95" spans="1:39" ht="14" x14ac:dyDescent="0.3">
      <c r="A95" s="212" t="s">
        <v>210</v>
      </c>
      <c r="B95" s="212" t="s">
        <v>200</v>
      </c>
      <c r="G95" s="234"/>
      <c r="H95" s="235"/>
      <c r="I95" s="235"/>
      <c r="J95" s="235"/>
      <c r="K95" s="236"/>
      <c r="L95" s="216">
        <v>0</v>
      </c>
      <c r="M95" s="216">
        <v>0</v>
      </c>
      <c r="N95" s="216">
        <v>0</v>
      </c>
      <c r="O95" s="216">
        <v>0</v>
      </c>
      <c r="P95" s="216">
        <v>0</v>
      </c>
      <c r="Q95" s="216">
        <v>0</v>
      </c>
      <c r="R95" s="217">
        <v>0</v>
      </c>
      <c r="S95" s="217">
        <v>0</v>
      </c>
      <c r="T95" s="279"/>
      <c r="U95" s="229">
        <f t="shared" si="60"/>
        <v>0</v>
      </c>
      <c r="Y95" s="237"/>
      <c r="Z95" s="238"/>
      <c r="AA95" s="238"/>
      <c r="AB95" s="238"/>
      <c r="AC95" s="239"/>
      <c r="AD95" s="220">
        <v>0</v>
      </c>
      <c r="AE95" s="220">
        <v>0</v>
      </c>
      <c r="AF95" s="220">
        <v>0</v>
      </c>
      <c r="AG95" s="220">
        <v>0</v>
      </c>
      <c r="AH95" s="220">
        <v>0</v>
      </c>
      <c r="AI95" s="220">
        <v>0</v>
      </c>
      <c r="AJ95" s="217">
        <v>0</v>
      </c>
      <c r="AK95" s="217">
        <v>0</v>
      </c>
      <c r="AL95" s="240"/>
      <c r="AM95" s="229">
        <f t="shared" si="59"/>
        <v>0</v>
      </c>
    </row>
    <row r="96" spans="1:39" ht="14" x14ac:dyDescent="0.3">
      <c r="A96" s="212" t="s">
        <v>211</v>
      </c>
      <c r="B96" s="212" t="s">
        <v>200</v>
      </c>
      <c r="G96" s="234"/>
      <c r="H96" s="235"/>
      <c r="I96" s="235"/>
      <c r="J96" s="235"/>
      <c r="K96" s="236"/>
      <c r="L96" s="216">
        <v>0</v>
      </c>
      <c r="M96" s="216">
        <v>0</v>
      </c>
      <c r="N96" s="216">
        <v>0</v>
      </c>
      <c r="O96" s="216">
        <v>0</v>
      </c>
      <c r="P96" s="216">
        <v>0</v>
      </c>
      <c r="Q96" s="216">
        <v>0</v>
      </c>
      <c r="R96" s="217">
        <v>0</v>
      </c>
      <c r="S96" s="217">
        <v>0</v>
      </c>
      <c r="T96" s="279"/>
      <c r="U96" s="229">
        <f t="shared" si="60"/>
        <v>0</v>
      </c>
      <c r="Y96" s="237"/>
      <c r="Z96" s="238"/>
      <c r="AA96" s="238"/>
      <c r="AB96" s="238"/>
      <c r="AC96" s="239"/>
      <c r="AD96" s="220">
        <v>0</v>
      </c>
      <c r="AE96" s="220">
        <v>0</v>
      </c>
      <c r="AF96" s="220">
        <v>0</v>
      </c>
      <c r="AG96" s="220">
        <v>0</v>
      </c>
      <c r="AH96" s="220">
        <v>0</v>
      </c>
      <c r="AI96" s="220">
        <v>0</v>
      </c>
      <c r="AJ96" s="217">
        <v>0</v>
      </c>
      <c r="AK96" s="217">
        <v>0</v>
      </c>
      <c r="AL96" s="240"/>
      <c r="AM96" s="229">
        <f t="shared" si="59"/>
        <v>0</v>
      </c>
    </row>
    <row r="97" spans="1:39" ht="14" x14ac:dyDescent="0.3">
      <c r="A97" s="212" t="s">
        <v>212</v>
      </c>
      <c r="B97" s="212" t="s">
        <v>200</v>
      </c>
      <c r="G97" s="234"/>
      <c r="H97" s="235"/>
      <c r="I97" s="235"/>
      <c r="J97" s="235"/>
      <c r="K97" s="236"/>
      <c r="L97" s="216">
        <v>0</v>
      </c>
      <c r="M97" s="216">
        <v>0</v>
      </c>
      <c r="N97" s="216">
        <v>0</v>
      </c>
      <c r="O97" s="216">
        <v>0</v>
      </c>
      <c r="P97" s="216">
        <v>0</v>
      </c>
      <c r="Q97" s="216">
        <v>0</v>
      </c>
      <c r="R97" s="217">
        <v>0</v>
      </c>
      <c r="S97" s="217">
        <v>0</v>
      </c>
      <c r="T97" s="279"/>
      <c r="U97" s="229">
        <f t="shared" si="60"/>
        <v>0</v>
      </c>
      <c r="Y97" s="237"/>
      <c r="Z97" s="238"/>
      <c r="AA97" s="238"/>
      <c r="AB97" s="238"/>
      <c r="AC97" s="239"/>
      <c r="AD97" s="220">
        <v>0</v>
      </c>
      <c r="AE97" s="220">
        <v>0</v>
      </c>
      <c r="AF97" s="220">
        <v>0</v>
      </c>
      <c r="AG97" s="220">
        <v>0</v>
      </c>
      <c r="AH97" s="220">
        <v>0</v>
      </c>
      <c r="AI97" s="220">
        <v>0</v>
      </c>
      <c r="AJ97" s="217">
        <v>0</v>
      </c>
      <c r="AK97" s="217">
        <v>0</v>
      </c>
      <c r="AL97" s="240"/>
      <c r="AM97" s="229">
        <f t="shared" si="59"/>
        <v>0</v>
      </c>
    </row>
    <row r="98" spans="1:39" ht="14" x14ac:dyDescent="0.3">
      <c r="A98" s="212" t="s">
        <v>213</v>
      </c>
      <c r="B98" s="212" t="s">
        <v>200</v>
      </c>
      <c r="G98" s="234"/>
      <c r="H98" s="235"/>
      <c r="I98" s="235"/>
      <c r="J98" s="235"/>
      <c r="K98" s="236"/>
      <c r="L98" s="216">
        <v>0</v>
      </c>
      <c r="M98" s="216">
        <v>0</v>
      </c>
      <c r="N98" s="216">
        <v>0</v>
      </c>
      <c r="O98" s="216">
        <v>0</v>
      </c>
      <c r="P98" s="216">
        <v>0</v>
      </c>
      <c r="Q98" s="216">
        <v>0</v>
      </c>
      <c r="R98" s="217">
        <v>0</v>
      </c>
      <c r="S98" s="217">
        <v>0</v>
      </c>
      <c r="T98" s="279"/>
      <c r="U98" s="229">
        <f t="shared" si="60"/>
        <v>0</v>
      </c>
      <c r="Y98" s="237"/>
      <c r="Z98" s="238"/>
      <c r="AA98" s="238"/>
      <c r="AB98" s="238"/>
      <c r="AC98" s="239"/>
      <c r="AD98" s="220">
        <v>0</v>
      </c>
      <c r="AE98" s="220">
        <v>0</v>
      </c>
      <c r="AF98" s="220">
        <v>0</v>
      </c>
      <c r="AG98" s="220">
        <v>0</v>
      </c>
      <c r="AH98" s="220">
        <v>0</v>
      </c>
      <c r="AI98" s="220">
        <v>0</v>
      </c>
      <c r="AJ98" s="217">
        <v>0</v>
      </c>
      <c r="AK98" s="217">
        <v>0</v>
      </c>
      <c r="AL98" s="240"/>
      <c r="AM98" s="229">
        <f t="shared" si="59"/>
        <v>0</v>
      </c>
    </row>
    <row r="99" spans="1:39" ht="14" x14ac:dyDescent="0.3">
      <c r="A99" s="212" t="s">
        <v>214</v>
      </c>
      <c r="B99" s="212" t="s">
        <v>200</v>
      </c>
      <c r="G99" s="234"/>
      <c r="H99" s="235"/>
      <c r="I99" s="235"/>
      <c r="J99" s="235"/>
      <c r="K99" s="236"/>
      <c r="L99" s="216">
        <v>0</v>
      </c>
      <c r="M99" s="216">
        <v>0</v>
      </c>
      <c r="N99" s="216">
        <v>0</v>
      </c>
      <c r="O99" s="216">
        <v>0</v>
      </c>
      <c r="P99" s="216">
        <v>0</v>
      </c>
      <c r="Q99" s="216">
        <v>0</v>
      </c>
      <c r="R99" s="217">
        <v>0</v>
      </c>
      <c r="S99" s="217">
        <v>0</v>
      </c>
      <c r="T99" s="279"/>
      <c r="U99" s="229">
        <f t="shared" si="60"/>
        <v>0</v>
      </c>
      <c r="Y99" s="237"/>
      <c r="Z99" s="238"/>
      <c r="AA99" s="238"/>
      <c r="AB99" s="238"/>
      <c r="AC99" s="239"/>
      <c r="AD99" s="220">
        <v>0</v>
      </c>
      <c r="AE99" s="220">
        <v>0</v>
      </c>
      <c r="AF99" s="220">
        <v>0</v>
      </c>
      <c r="AG99" s="220">
        <v>0</v>
      </c>
      <c r="AH99" s="220">
        <v>0</v>
      </c>
      <c r="AI99" s="220">
        <v>0</v>
      </c>
      <c r="AJ99" s="217">
        <v>0</v>
      </c>
      <c r="AK99" s="217">
        <v>0</v>
      </c>
      <c r="AL99" s="240"/>
      <c r="AM99" s="229">
        <f t="shared" si="59"/>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7">
        <v>0</v>
      </c>
      <c r="S100" s="217">
        <v>0</v>
      </c>
      <c r="T100" s="279"/>
      <c r="U100" s="229">
        <f t="shared" si="60"/>
        <v>0</v>
      </c>
      <c r="Y100" s="237"/>
      <c r="Z100" s="238"/>
      <c r="AA100" s="238"/>
      <c r="AB100" s="238"/>
      <c r="AC100" s="239"/>
      <c r="AD100" s="220">
        <v>0</v>
      </c>
      <c r="AE100" s="220">
        <v>0</v>
      </c>
      <c r="AF100" s="220">
        <v>0</v>
      </c>
      <c r="AG100" s="220">
        <v>0</v>
      </c>
      <c r="AH100" s="220">
        <v>0</v>
      </c>
      <c r="AI100" s="220">
        <v>0</v>
      </c>
      <c r="AJ100" s="217">
        <v>0</v>
      </c>
      <c r="AK100" s="217">
        <v>0</v>
      </c>
      <c r="AL100" s="240"/>
      <c r="AM100" s="229">
        <f t="shared" si="59"/>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7">
        <v>0</v>
      </c>
      <c r="S101" s="217">
        <v>0</v>
      </c>
      <c r="T101" s="279"/>
      <c r="U101" s="229">
        <f t="shared" si="60"/>
        <v>0</v>
      </c>
      <c r="Y101" s="237"/>
      <c r="Z101" s="238"/>
      <c r="AA101" s="238"/>
      <c r="AB101" s="238"/>
      <c r="AC101" s="239"/>
      <c r="AD101" s="220">
        <v>0</v>
      </c>
      <c r="AE101" s="220">
        <v>0</v>
      </c>
      <c r="AF101" s="220">
        <v>0</v>
      </c>
      <c r="AG101" s="220">
        <v>0</v>
      </c>
      <c r="AH101" s="220">
        <v>0</v>
      </c>
      <c r="AI101" s="220">
        <v>0</v>
      </c>
      <c r="AJ101" s="217">
        <v>0</v>
      </c>
      <c r="AK101" s="217">
        <v>0</v>
      </c>
      <c r="AL101" s="240"/>
      <c r="AM101" s="229">
        <f t="shared" si="59"/>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7">
        <v>0</v>
      </c>
      <c r="S102" s="217">
        <v>0</v>
      </c>
      <c r="T102" s="279"/>
      <c r="U102" s="229">
        <f t="shared" si="60"/>
        <v>0</v>
      </c>
      <c r="Y102" s="237"/>
      <c r="Z102" s="238"/>
      <c r="AA102" s="238"/>
      <c r="AB102" s="238"/>
      <c r="AC102" s="239"/>
      <c r="AD102" s="220">
        <v>0</v>
      </c>
      <c r="AE102" s="220">
        <v>0</v>
      </c>
      <c r="AF102" s="220">
        <v>0</v>
      </c>
      <c r="AG102" s="220">
        <v>0</v>
      </c>
      <c r="AH102" s="220">
        <v>0</v>
      </c>
      <c r="AI102" s="220">
        <v>0</v>
      </c>
      <c r="AJ102" s="217">
        <v>0</v>
      </c>
      <c r="AK102" s="217">
        <v>0</v>
      </c>
      <c r="AL102" s="240"/>
      <c r="AM102" s="229">
        <f t="shared" si="59"/>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7">
        <v>0</v>
      </c>
      <c r="S103" s="325"/>
      <c r="T103" s="279"/>
      <c r="U103" s="229">
        <f t="shared" si="60"/>
        <v>0</v>
      </c>
      <c r="Y103" s="237"/>
      <c r="Z103" s="238"/>
      <c r="AA103" s="238"/>
      <c r="AB103" s="238"/>
      <c r="AC103" s="239"/>
      <c r="AD103" s="220">
        <v>0</v>
      </c>
      <c r="AE103" s="220">
        <v>0</v>
      </c>
      <c r="AF103" s="220">
        <v>0</v>
      </c>
      <c r="AG103" s="220">
        <v>0</v>
      </c>
      <c r="AH103" s="220">
        <v>0</v>
      </c>
      <c r="AI103" s="220">
        <v>0</v>
      </c>
      <c r="AJ103" s="217">
        <v>0</v>
      </c>
      <c r="AK103" s="217">
        <v>0</v>
      </c>
      <c r="AL103" s="240"/>
      <c r="AM103" s="229">
        <f t="shared" si="59"/>
        <v>0</v>
      </c>
    </row>
    <row r="104" spans="1:39" ht="14" x14ac:dyDescent="0.3">
      <c r="A104" s="222" t="s">
        <v>219</v>
      </c>
      <c r="G104" s="234"/>
      <c r="H104" s="235"/>
      <c r="I104" s="235"/>
      <c r="J104" s="235"/>
      <c r="K104" s="236"/>
      <c r="L104" s="252">
        <f t="shared" ref="L104:S104" si="61">SUM(L85:L103)</f>
        <v>0</v>
      </c>
      <c r="M104" s="251">
        <f t="shared" si="61"/>
        <v>0</v>
      </c>
      <c r="N104" s="251">
        <f t="shared" si="61"/>
        <v>0</v>
      </c>
      <c r="O104" s="251">
        <f t="shared" si="61"/>
        <v>0</v>
      </c>
      <c r="P104" s="251">
        <f t="shared" si="61"/>
        <v>0</v>
      </c>
      <c r="Q104" s="251">
        <f t="shared" si="61"/>
        <v>0</v>
      </c>
      <c r="R104" s="251">
        <f t="shared" si="61"/>
        <v>0</v>
      </c>
      <c r="S104" s="251">
        <f t="shared" si="61"/>
        <v>0</v>
      </c>
      <c r="T104" s="280"/>
      <c r="U104" s="229">
        <f t="shared" si="60"/>
        <v>0</v>
      </c>
      <c r="Y104" s="234"/>
      <c r="Z104" s="235"/>
      <c r="AA104" s="235"/>
      <c r="AB104" s="235"/>
      <c r="AC104" s="236"/>
      <c r="AD104" s="252">
        <f t="shared" ref="AD104:AK104" si="62">SUM(AD85:AD103)</f>
        <v>0</v>
      </c>
      <c r="AE104" s="251">
        <f t="shared" si="62"/>
        <v>0</v>
      </c>
      <c r="AF104" s="251">
        <f t="shared" si="62"/>
        <v>0</v>
      </c>
      <c r="AG104" s="251">
        <f t="shared" si="62"/>
        <v>0</v>
      </c>
      <c r="AH104" s="251">
        <f t="shared" si="62"/>
        <v>0</v>
      </c>
      <c r="AI104" s="251">
        <f t="shared" si="62"/>
        <v>0</v>
      </c>
      <c r="AJ104" s="251">
        <f t="shared" si="62"/>
        <v>0</v>
      </c>
      <c r="AK104" s="251">
        <f t="shared" si="62"/>
        <v>0</v>
      </c>
      <c r="AL104" s="280"/>
      <c r="AM104" s="229">
        <f t="shared" si="59"/>
        <v>0</v>
      </c>
    </row>
    <row r="105" spans="1:39" ht="14" x14ac:dyDescent="0.3">
      <c r="A105" s="282"/>
      <c r="G105" s="241"/>
      <c r="H105" s="242"/>
      <c r="I105" s="242"/>
      <c r="J105" s="242"/>
      <c r="K105" s="243"/>
      <c r="L105" s="281" t="str">
        <f t="shared" ref="L105:S105" si="63">IF(ABS(L19-L104)&lt;DecimalPlaces,"OK","ERROR")</f>
        <v>OK</v>
      </c>
      <c r="M105" s="283" t="str">
        <f t="shared" si="63"/>
        <v>OK</v>
      </c>
      <c r="N105" s="283" t="str">
        <f t="shared" si="63"/>
        <v>OK</v>
      </c>
      <c r="O105" s="283" t="str">
        <f t="shared" si="63"/>
        <v>OK</v>
      </c>
      <c r="P105" s="283" t="str">
        <f t="shared" si="63"/>
        <v>OK</v>
      </c>
      <c r="Q105" s="283" t="str">
        <f t="shared" si="63"/>
        <v>OK</v>
      </c>
      <c r="R105" s="283" t="str">
        <f t="shared" si="63"/>
        <v>OK</v>
      </c>
      <c r="S105" s="283" t="str">
        <f t="shared" si="63"/>
        <v>OK</v>
      </c>
      <c r="Y105" s="241"/>
      <c r="Z105" s="242"/>
      <c r="AA105" s="242"/>
      <c r="AB105" s="242"/>
      <c r="AC105" s="243"/>
      <c r="AD105" s="281" t="str">
        <f t="shared" ref="AD105:AK105" si="64">IF(ABS(AD19-AD104)&lt;DecimalPlaces,"OK","ERROR")</f>
        <v>OK</v>
      </c>
      <c r="AE105" s="283" t="str">
        <f t="shared" si="64"/>
        <v>OK</v>
      </c>
      <c r="AF105" s="283" t="str">
        <f t="shared" si="64"/>
        <v>OK</v>
      </c>
      <c r="AG105" s="283" t="str">
        <f t="shared" si="64"/>
        <v>OK</v>
      </c>
      <c r="AH105" s="283" t="str">
        <f t="shared" si="64"/>
        <v>OK</v>
      </c>
      <c r="AI105" s="283" t="str">
        <f t="shared" si="64"/>
        <v>OK</v>
      </c>
      <c r="AJ105" s="283" t="str">
        <f t="shared" si="64"/>
        <v>OK</v>
      </c>
      <c r="AK105" s="283" t="str">
        <f t="shared" si="64"/>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7">
        <v>0</v>
      </c>
      <c r="S107" s="217">
        <v>0</v>
      </c>
      <c r="T107" s="278"/>
      <c r="U107" s="229">
        <f t="shared" ref="U107:U108" si="65">SUM(L107:S107)</f>
        <v>0</v>
      </c>
      <c r="Y107" s="226"/>
      <c r="Z107" s="227"/>
      <c r="AA107" s="227"/>
      <c r="AB107" s="227"/>
      <c r="AC107" s="228"/>
      <c r="AD107" s="287">
        <v>0</v>
      </c>
      <c r="AE107" s="287">
        <v>0</v>
      </c>
      <c r="AF107" s="287">
        <v>0</v>
      </c>
      <c r="AG107" s="287">
        <v>0</v>
      </c>
      <c r="AH107" s="287">
        <v>0</v>
      </c>
      <c r="AI107" s="287">
        <v>0</v>
      </c>
      <c r="AJ107" s="217">
        <v>0</v>
      </c>
      <c r="AK107" s="217">
        <v>0</v>
      </c>
      <c r="AL107" s="229">
        <f t="shared" ref="AL107" si="66">SUM(Y107:AC107)</f>
        <v>0</v>
      </c>
      <c r="AM107" s="229">
        <f t="shared" ref="AM107:AM108" si="67">SUM(AD107:AK107)</f>
        <v>0</v>
      </c>
    </row>
    <row r="108" spans="1:39" ht="14" x14ac:dyDescent="0.3">
      <c r="A108" s="222" t="s">
        <v>161</v>
      </c>
      <c r="G108" s="241"/>
      <c r="H108" s="242"/>
      <c r="I108" s="242"/>
      <c r="J108" s="242"/>
      <c r="K108" s="243"/>
      <c r="L108" s="252">
        <f t="shared" ref="L108:S108" si="68">SUM(L107,L104)</f>
        <v>0</v>
      </c>
      <c r="M108" s="251">
        <f t="shared" si="68"/>
        <v>0</v>
      </c>
      <c r="N108" s="251">
        <f t="shared" si="68"/>
        <v>0</v>
      </c>
      <c r="O108" s="251">
        <f t="shared" si="68"/>
        <v>0</v>
      </c>
      <c r="P108" s="251">
        <f t="shared" si="68"/>
        <v>0</v>
      </c>
      <c r="Q108" s="251">
        <f t="shared" si="68"/>
        <v>0</v>
      </c>
      <c r="R108" s="251">
        <f t="shared" si="68"/>
        <v>0</v>
      </c>
      <c r="S108" s="251">
        <f t="shared" si="68"/>
        <v>0</v>
      </c>
      <c r="T108" s="280"/>
      <c r="U108" s="229">
        <f t="shared" si="65"/>
        <v>0</v>
      </c>
      <c r="Y108" s="241"/>
      <c r="Z108" s="242"/>
      <c r="AA108" s="242"/>
      <c r="AB108" s="242"/>
      <c r="AC108" s="243"/>
      <c r="AD108" s="252">
        <f t="shared" ref="AD108:AK108" si="69">SUM(AD107,AD104)</f>
        <v>0</v>
      </c>
      <c r="AE108" s="251">
        <f t="shared" si="69"/>
        <v>0</v>
      </c>
      <c r="AF108" s="251">
        <f t="shared" si="69"/>
        <v>0</v>
      </c>
      <c r="AG108" s="251">
        <f t="shared" si="69"/>
        <v>0</v>
      </c>
      <c r="AH108" s="251">
        <f t="shared" si="69"/>
        <v>0</v>
      </c>
      <c r="AI108" s="251">
        <f t="shared" si="69"/>
        <v>0</v>
      </c>
      <c r="AJ108" s="251">
        <f t="shared" si="69"/>
        <v>0</v>
      </c>
      <c r="AK108" s="251">
        <f t="shared" si="69"/>
        <v>0</v>
      </c>
      <c r="AL108" s="229">
        <f t="shared" ref="AL108" si="70">SUM(Y108:AC108)</f>
        <v>0</v>
      </c>
      <c r="AM108" s="229">
        <f t="shared" si="67"/>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1">IF(ABS(L108-L20)&lt;DecimalPlaces,"OK","ERROR")</f>
        <v>OK</v>
      </c>
      <c r="M110" s="283" t="str">
        <f t="shared" si="71"/>
        <v>OK</v>
      </c>
      <c r="N110" s="283" t="str">
        <f t="shared" si="71"/>
        <v>OK</v>
      </c>
      <c r="O110" s="283" t="str">
        <f t="shared" si="71"/>
        <v>OK</v>
      </c>
      <c r="P110" s="283" t="str">
        <f t="shared" si="71"/>
        <v>OK</v>
      </c>
      <c r="Q110" s="283" t="str">
        <f t="shared" si="71"/>
        <v>OK</v>
      </c>
      <c r="R110" s="283" t="str">
        <f t="shared" si="71"/>
        <v>OK</v>
      </c>
      <c r="S110" s="283" t="str">
        <f t="shared" si="71"/>
        <v>OK</v>
      </c>
      <c r="Y110" s="288"/>
      <c r="Z110" s="289"/>
      <c r="AA110" s="289"/>
      <c r="AB110" s="289"/>
      <c r="AC110" s="290"/>
      <c r="AD110" s="283" t="str">
        <f t="shared" ref="AD110:AK110" si="72">IF(ABS(AD108-AD20)&lt;DecimalPlaces,"OK","ERROR")</f>
        <v>OK</v>
      </c>
      <c r="AE110" s="283" t="str">
        <f t="shared" si="72"/>
        <v>OK</v>
      </c>
      <c r="AF110" s="283" t="str">
        <f t="shared" si="72"/>
        <v>OK</v>
      </c>
      <c r="AG110" s="283" t="str">
        <f t="shared" si="72"/>
        <v>OK</v>
      </c>
      <c r="AH110" s="283" t="str">
        <f t="shared" si="72"/>
        <v>OK</v>
      </c>
      <c r="AI110" s="283" t="str">
        <f t="shared" si="72"/>
        <v>OK</v>
      </c>
      <c r="AJ110" s="283" t="str">
        <f t="shared" si="72"/>
        <v>OK</v>
      </c>
      <c r="AK110" s="283" t="str">
        <f t="shared" si="7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5"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CFFE2-C18C-4AAF-8A3B-969A1D4D0E31}">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8" width="8.453125" style="203" customWidth="1"/>
    <col min="39" max="39" width="11.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M9c - SWEST</v>
      </c>
      <c r="AC1" s="193"/>
      <c r="BL1" s="194"/>
      <c r="BM1" s="194"/>
      <c r="BN1" s="194"/>
      <c r="BO1" s="194"/>
      <c r="BP1" s="194"/>
      <c r="BQ1" s="194"/>
      <c r="BR1" s="194"/>
      <c r="BS1" s="194"/>
      <c r="BT1" s="194"/>
      <c r="BU1" s="194"/>
      <c r="BV1" s="194"/>
      <c r="BW1" s="194"/>
      <c r="BX1" s="194"/>
      <c r="BY1" s="194"/>
      <c r="BZ1" s="194"/>
    </row>
    <row r="2" spans="1:78" s="192" customFormat="1" x14ac:dyDescent="0.3">
      <c r="A2" s="195" t="s">
        <v>65</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0</v>
      </c>
      <c r="AJ9" s="217">
        <v>0</v>
      </c>
      <c r="AK9" s="217">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v>0</v>
      </c>
      <c r="AJ10" s="217">
        <v>0</v>
      </c>
      <c r="AK10" s="217">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7">
        <v>0</v>
      </c>
      <c r="S12" s="217">
        <v>0</v>
      </c>
      <c r="T12" s="228"/>
      <c r="U12" s="229">
        <f t="shared" si="1"/>
        <v>0</v>
      </c>
      <c r="Y12" s="230"/>
      <c r="Z12" s="231"/>
      <c r="AA12" s="231"/>
      <c r="AB12" s="231"/>
      <c r="AC12" s="232"/>
      <c r="AD12" s="220">
        <v>0</v>
      </c>
      <c r="AE12" s="220">
        <v>0</v>
      </c>
      <c r="AF12" s="220">
        <v>0</v>
      </c>
      <c r="AG12" s="220">
        <v>0</v>
      </c>
      <c r="AH12" s="220">
        <v>0</v>
      </c>
      <c r="AI12" s="220">
        <v>0</v>
      </c>
      <c r="AJ12" s="217">
        <v>0</v>
      </c>
      <c r="AK12" s="217">
        <v>0</v>
      </c>
      <c r="AL12" s="233"/>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7">
        <v>0</v>
      </c>
      <c r="S13" s="217">
        <v>0</v>
      </c>
      <c r="T13" s="236"/>
      <c r="U13" s="229">
        <f t="shared" si="1"/>
        <v>0</v>
      </c>
      <c r="Y13" s="237"/>
      <c r="Z13" s="238"/>
      <c r="AA13" s="238"/>
      <c r="AB13" s="238"/>
      <c r="AC13" s="239"/>
      <c r="AD13" s="220">
        <v>0</v>
      </c>
      <c r="AE13" s="220">
        <v>0</v>
      </c>
      <c r="AF13" s="220">
        <v>0</v>
      </c>
      <c r="AG13" s="220">
        <v>0</v>
      </c>
      <c r="AH13" s="220">
        <v>0</v>
      </c>
      <c r="AI13" s="220">
        <v>0</v>
      </c>
      <c r="AJ13" s="217">
        <v>0</v>
      </c>
      <c r="AK13" s="217">
        <v>0</v>
      </c>
      <c r="AL13" s="240"/>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7">
        <v>0</v>
      </c>
      <c r="AK15" s="217">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7">
        <v>0</v>
      </c>
      <c r="AK16" s="217">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7">
        <v>0</v>
      </c>
      <c r="S18" s="217">
        <v>0</v>
      </c>
      <c r="T18" s="218">
        <f t="shared" si="0"/>
        <v>0</v>
      </c>
      <c r="U18" s="218">
        <f t="shared" si="1"/>
        <v>0</v>
      </c>
      <c r="Y18" s="230"/>
      <c r="Z18" s="231"/>
      <c r="AA18" s="231"/>
      <c r="AB18" s="231"/>
      <c r="AC18" s="232"/>
      <c r="AD18" s="220">
        <v>0</v>
      </c>
      <c r="AE18" s="220">
        <v>0</v>
      </c>
      <c r="AF18" s="220">
        <v>0</v>
      </c>
      <c r="AG18" s="220">
        <v>0</v>
      </c>
      <c r="AH18" s="220">
        <v>0</v>
      </c>
      <c r="AI18" s="220">
        <v>0</v>
      </c>
      <c r="AJ18" s="217">
        <v>0</v>
      </c>
      <c r="AK18" s="217">
        <v>0</v>
      </c>
      <c r="AL18" s="233"/>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7">
        <v>0</v>
      </c>
      <c r="S19" s="217">
        <v>0</v>
      </c>
      <c r="T19" s="218">
        <f t="shared" si="0"/>
        <v>0</v>
      </c>
      <c r="U19" s="218">
        <f t="shared" si="1"/>
        <v>0</v>
      </c>
      <c r="Y19" s="237"/>
      <c r="Z19" s="238"/>
      <c r="AA19" s="238"/>
      <c r="AB19" s="238"/>
      <c r="AC19" s="239"/>
      <c r="AD19" s="220">
        <v>0</v>
      </c>
      <c r="AE19" s="220">
        <v>0</v>
      </c>
      <c r="AF19" s="220">
        <v>0</v>
      </c>
      <c r="AG19" s="220">
        <v>0</v>
      </c>
      <c r="AH19" s="220">
        <v>0</v>
      </c>
      <c r="AI19" s="220">
        <v>0</v>
      </c>
      <c r="AJ19" s="217">
        <v>0</v>
      </c>
      <c r="AK19" s="217">
        <v>0</v>
      </c>
      <c r="AL19" s="240"/>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7">
        <v>0</v>
      </c>
      <c r="S21" s="217">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7">
        <v>0</v>
      </c>
      <c r="S22" s="217">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7">
        <v>0</v>
      </c>
      <c r="S24" s="217">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7">
        <v>0</v>
      </c>
      <c r="AK24" s="217">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7">
        <v>0</v>
      </c>
      <c r="S25" s="217">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7">
        <v>0</v>
      </c>
      <c r="AK25" s="217">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7">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7">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7">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7">
        <v>0</v>
      </c>
      <c r="S38" s="217">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7">
        <v>0</v>
      </c>
      <c r="S39" s="217">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7">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 t="shared" ref="G55:P55" si="34">SUM(G9,G12,G15,G18,G21,G24,G27,G30)+SUM(G37,G38,G43,G44)</f>
        <v>0</v>
      </c>
      <c r="H55" s="251">
        <f t="shared" si="34"/>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SUM(Q9,Q12,Q15,Q18,Q21,Q24,Q27,Q30)+SUM(Q37,Q38,Q43,Q44)</f>
        <v>0</v>
      </c>
      <c r="R55" s="251">
        <f t="shared" ref="R55:S55" si="35">SUM(R9,R12,R15,R18,R21,R24,R27,R30)+SUM(R37,R38,R43,R44)</f>
        <v>0</v>
      </c>
      <c r="S55" s="251">
        <f t="shared" si="35"/>
        <v>0</v>
      </c>
      <c r="T55" s="95">
        <f t="shared" ref="T55:T57" si="36">SUM(G55:K55)</f>
        <v>0</v>
      </c>
      <c r="U55" s="218">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71">
        <f t="shared" ref="G56:P56" si="38">SUM(G10,G13,G16,G19,G22,G25,G28,G31)+SUM(G39,G45)</f>
        <v>0</v>
      </c>
      <c r="H56" s="271">
        <f t="shared" si="38"/>
        <v>0</v>
      </c>
      <c r="I56" s="271">
        <f t="shared" si="38"/>
        <v>0</v>
      </c>
      <c r="J56" s="271">
        <f t="shared" si="38"/>
        <v>0</v>
      </c>
      <c r="K56" s="271">
        <f t="shared" si="38"/>
        <v>0</v>
      </c>
      <c r="L56" s="271">
        <f t="shared" si="38"/>
        <v>0</v>
      </c>
      <c r="M56" s="271">
        <f t="shared" si="38"/>
        <v>0</v>
      </c>
      <c r="N56" s="271">
        <f t="shared" si="38"/>
        <v>0</v>
      </c>
      <c r="O56" s="271">
        <f t="shared" si="38"/>
        <v>0</v>
      </c>
      <c r="P56" s="271">
        <f t="shared" si="38"/>
        <v>0</v>
      </c>
      <c r="Q56" s="271">
        <f>SUM(Q10,Q13,Q16,Q19,Q22,Q25,Q28,Q31)+SUM(Q39,Q45)</f>
        <v>0</v>
      </c>
      <c r="R56" s="271">
        <f t="shared" ref="R56:S56" si="39">SUM(R10,R13,R16,R19,R22,R25,R28,R31)+SUM(R39,R45)</f>
        <v>0</v>
      </c>
      <c r="S56" s="271">
        <f t="shared" si="39"/>
        <v>0</v>
      </c>
      <c r="T56" s="95">
        <f t="shared" si="36"/>
        <v>0</v>
      </c>
      <c r="U56" s="218">
        <f t="shared" si="37"/>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71">
        <f t="shared" ref="G57:K57" si="40">SUM(G55:G56)</f>
        <v>0</v>
      </c>
      <c r="H57" s="272">
        <f t="shared" si="40"/>
        <v>0</v>
      </c>
      <c r="I57" s="272">
        <f t="shared" si="40"/>
        <v>0</v>
      </c>
      <c r="J57" s="272">
        <f t="shared" si="40"/>
        <v>0</v>
      </c>
      <c r="K57" s="272">
        <f t="shared" si="40"/>
        <v>0</v>
      </c>
      <c r="L57" s="272">
        <f>SUM(L55:L56)</f>
        <v>0</v>
      </c>
      <c r="M57" s="272">
        <f t="shared" ref="M57:S57" si="41">SUM(M55:M56)</f>
        <v>0</v>
      </c>
      <c r="N57" s="272">
        <f t="shared" si="41"/>
        <v>0</v>
      </c>
      <c r="O57" s="272">
        <f t="shared" si="41"/>
        <v>0</v>
      </c>
      <c r="P57" s="272">
        <f t="shared" si="41"/>
        <v>0</v>
      </c>
      <c r="Q57" s="272">
        <f t="shared" si="41"/>
        <v>0</v>
      </c>
      <c r="R57" s="272">
        <f t="shared" si="41"/>
        <v>0</v>
      </c>
      <c r="S57" s="272">
        <f t="shared" si="41"/>
        <v>0</v>
      </c>
      <c r="T57" s="95">
        <f t="shared" si="36"/>
        <v>0</v>
      </c>
      <c r="U57" s="218">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7">
        <v>0</v>
      </c>
      <c r="AK60" s="217">
        <v>0</v>
      </c>
      <c r="AL60" s="307"/>
      <c r="AM60" s="229">
        <f t="shared" ref="AM60:AM61" si="43">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7">
        <v>0</v>
      </c>
      <c r="AK61" s="217">
        <v>0</v>
      </c>
      <c r="AL61" s="280"/>
      <c r="AM61" s="229">
        <f t="shared" si="43"/>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7">
        <v>0</v>
      </c>
      <c r="S65" s="217">
        <v>0</v>
      </c>
      <c r="T65" s="278"/>
      <c r="U65" s="251">
        <f t="shared" ref="U65:U67" si="44">SUM(L65:S65)</f>
        <v>0</v>
      </c>
      <c r="Y65" s="226"/>
      <c r="Z65" s="227"/>
      <c r="AA65" s="227"/>
      <c r="AB65" s="227"/>
      <c r="AC65" s="228"/>
      <c r="AD65" s="216">
        <v>0</v>
      </c>
      <c r="AE65" s="216">
        <v>0</v>
      </c>
      <c r="AF65" s="216">
        <v>0</v>
      </c>
      <c r="AG65" s="216">
        <v>0</v>
      </c>
      <c r="AH65" s="216">
        <v>0</v>
      </c>
      <c r="AI65" s="216">
        <v>0</v>
      </c>
      <c r="AJ65" s="217">
        <v>0</v>
      </c>
      <c r="AK65" s="217">
        <v>0</v>
      </c>
      <c r="AL65" s="278"/>
      <c r="AM65" s="251">
        <f t="shared" ref="AM65:AM67" si="45">SUM(AD65:AK65)</f>
        <v>0</v>
      </c>
    </row>
    <row r="66" spans="1:39" ht="14" x14ac:dyDescent="0.3">
      <c r="A66" s="661"/>
      <c r="B66" s="277" t="s">
        <v>156</v>
      </c>
      <c r="G66" s="234"/>
      <c r="H66" s="235"/>
      <c r="I66" s="235"/>
      <c r="J66" s="235"/>
      <c r="K66" s="236"/>
      <c r="L66" s="216">
        <v>0</v>
      </c>
      <c r="M66" s="216">
        <v>0</v>
      </c>
      <c r="N66" s="216">
        <v>0</v>
      </c>
      <c r="O66" s="216">
        <v>0</v>
      </c>
      <c r="P66" s="216">
        <v>0</v>
      </c>
      <c r="Q66" s="216">
        <v>0</v>
      </c>
      <c r="R66" s="217">
        <v>0</v>
      </c>
      <c r="S66" s="217">
        <v>0</v>
      </c>
      <c r="T66" s="279"/>
      <c r="U66" s="251">
        <f t="shared" si="44"/>
        <v>0</v>
      </c>
      <c r="Y66" s="234"/>
      <c r="Z66" s="235"/>
      <c r="AA66" s="235"/>
      <c r="AB66" s="235"/>
      <c r="AC66" s="236"/>
      <c r="AD66" s="216">
        <v>0</v>
      </c>
      <c r="AE66" s="216">
        <v>0</v>
      </c>
      <c r="AF66" s="216">
        <v>0</v>
      </c>
      <c r="AG66" s="216">
        <v>0</v>
      </c>
      <c r="AH66" s="216">
        <v>0</v>
      </c>
      <c r="AI66" s="216">
        <v>0</v>
      </c>
      <c r="AJ66" s="217">
        <v>0</v>
      </c>
      <c r="AK66" s="217">
        <v>0</v>
      </c>
      <c r="AL66" s="279"/>
      <c r="AM66" s="251">
        <f t="shared" si="45"/>
        <v>0</v>
      </c>
    </row>
    <row r="67" spans="1:39" ht="14" x14ac:dyDescent="0.3">
      <c r="A67" s="662"/>
      <c r="B67" s="277" t="s">
        <v>187</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v>
      </c>
      <c r="S67" s="251">
        <f t="shared" si="46"/>
        <v>0</v>
      </c>
      <c r="T67" s="280"/>
      <c r="U67" s="251">
        <f t="shared" si="44"/>
        <v>0</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0</v>
      </c>
      <c r="AK67" s="251">
        <f t="shared" si="47"/>
        <v>0</v>
      </c>
      <c r="AL67" s="280"/>
      <c r="AM67" s="251">
        <f t="shared" si="45"/>
        <v>0</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7">
        <v>0</v>
      </c>
      <c r="S72" s="217">
        <v>0</v>
      </c>
      <c r="T72" s="278"/>
      <c r="U72" s="229">
        <f t="shared" ref="U72:U77" si="49">SUM(L72:S72)</f>
        <v>0</v>
      </c>
      <c r="Y72" s="226"/>
      <c r="Z72" s="227"/>
      <c r="AA72" s="227"/>
      <c r="AB72" s="227"/>
      <c r="AC72" s="228"/>
      <c r="AD72" s="216">
        <v>0</v>
      </c>
      <c r="AE72" s="216">
        <v>0</v>
      </c>
      <c r="AF72" s="216">
        <v>0</v>
      </c>
      <c r="AG72" s="216">
        <v>0</v>
      </c>
      <c r="AH72" s="216">
        <v>0</v>
      </c>
      <c r="AI72" s="216">
        <v>0</v>
      </c>
      <c r="AJ72" s="217">
        <v>0</v>
      </c>
      <c r="AK72" s="217">
        <v>0</v>
      </c>
      <c r="AL72" s="278"/>
      <c r="AM72" s="229">
        <f t="shared" ref="AM72:AM77" si="50">SUM(AD72:AK72)</f>
        <v>0</v>
      </c>
    </row>
    <row r="73" spans="1:39" ht="14" x14ac:dyDescent="0.3">
      <c r="A73" s="661"/>
      <c r="B73" s="277" t="s">
        <v>156</v>
      </c>
      <c r="G73" s="234"/>
      <c r="H73" s="235"/>
      <c r="I73" s="235"/>
      <c r="J73" s="235"/>
      <c r="K73" s="236"/>
      <c r="L73" s="216">
        <v>0</v>
      </c>
      <c r="M73" s="216">
        <v>0</v>
      </c>
      <c r="N73" s="216">
        <v>0</v>
      </c>
      <c r="O73" s="216">
        <v>0</v>
      </c>
      <c r="P73" s="216">
        <v>0</v>
      </c>
      <c r="Q73" s="216">
        <v>0</v>
      </c>
      <c r="R73" s="217">
        <v>0</v>
      </c>
      <c r="S73" s="217">
        <v>0</v>
      </c>
      <c r="T73" s="279"/>
      <c r="U73" s="229">
        <f t="shared" si="49"/>
        <v>0</v>
      </c>
      <c r="Y73" s="234"/>
      <c r="Z73" s="235"/>
      <c r="AA73" s="235"/>
      <c r="AB73" s="235"/>
      <c r="AC73" s="236"/>
      <c r="AD73" s="216">
        <v>0</v>
      </c>
      <c r="AE73" s="216">
        <v>0</v>
      </c>
      <c r="AF73" s="216">
        <v>0</v>
      </c>
      <c r="AG73" s="216">
        <v>0</v>
      </c>
      <c r="AH73" s="216">
        <v>0</v>
      </c>
      <c r="AI73" s="216">
        <v>0</v>
      </c>
      <c r="AJ73" s="217">
        <v>0</v>
      </c>
      <c r="AK73" s="217">
        <v>0</v>
      </c>
      <c r="AL73" s="279"/>
      <c r="AM73" s="229">
        <f t="shared" si="50"/>
        <v>0</v>
      </c>
    </row>
    <row r="74" spans="1:39" ht="14" x14ac:dyDescent="0.3">
      <c r="A74" s="662"/>
      <c r="B74" s="277" t="s">
        <v>190</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0</v>
      </c>
      <c r="S74" s="251">
        <f t="shared" si="51"/>
        <v>0</v>
      </c>
      <c r="T74" s="279"/>
      <c r="U74" s="229">
        <f t="shared" si="49"/>
        <v>0</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0</v>
      </c>
      <c r="AK74" s="251">
        <f t="shared" si="52"/>
        <v>0</v>
      </c>
      <c r="AL74" s="279"/>
      <c r="AM74" s="229">
        <f t="shared" si="50"/>
        <v>0</v>
      </c>
    </row>
    <row r="75" spans="1:39" ht="14" x14ac:dyDescent="0.3">
      <c r="A75" s="663" t="s">
        <v>191</v>
      </c>
      <c r="B75" s="277" t="s">
        <v>186</v>
      </c>
      <c r="G75" s="234"/>
      <c r="H75" s="235"/>
      <c r="I75" s="235"/>
      <c r="J75" s="235"/>
      <c r="K75" s="236"/>
      <c r="L75" s="216">
        <v>0</v>
      </c>
      <c r="M75" s="216">
        <v>0</v>
      </c>
      <c r="N75" s="216">
        <v>0</v>
      </c>
      <c r="O75" s="216">
        <v>0</v>
      </c>
      <c r="P75" s="216">
        <v>0</v>
      </c>
      <c r="Q75" s="216">
        <v>0</v>
      </c>
      <c r="R75" s="217">
        <v>0</v>
      </c>
      <c r="S75" s="217">
        <v>0</v>
      </c>
      <c r="T75" s="279"/>
      <c r="U75" s="229">
        <f t="shared" si="49"/>
        <v>0</v>
      </c>
      <c r="Y75" s="234"/>
      <c r="Z75" s="235"/>
      <c r="AA75" s="235"/>
      <c r="AB75" s="235"/>
      <c r="AC75" s="236"/>
      <c r="AD75" s="216">
        <v>0</v>
      </c>
      <c r="AE75" s="216">
        <v>0</v>
      </c>
      <c r="AF75" s="216">
        <v>0</v>
      </c>
      <c r="AG75" s="216">
        <v>0</v>
      </c>
      <c r="AH75" s="216">
        <v>0</v>
      </c>
      <c r="AI75" s="216">
        <v>0</v>
      </c>
      <c r="AJ75" s="217">
        <v>0</v>
      </c>
      <c r="AK75" s="217">
        <v>0</v>
      </c>
      <c r="AL75" s="279"/>
      <c r="AM75" s="229">
        <f t="shared" si="50"/>
        <v>0</v>
      </c>
    </row>
    <row r="76" spans="1:39" ht="14" x14ac:dyDescent="0.3">
      <c r="A76" s="663"/>
      <c r="B76" s="277" t="s">
        <v>156</v>
      </c>
      <c r="G76" s="234"/>
      <c r="H76" s="235"/>
      <c r="I76" s="235"/>
      <c r="J76" s="235"/>
      <c r="K76" s="236"/>
      <c r="L76" s="216">
        <v>0</v>
      </c>
      <c r="M76" s="216">
        <v>0</v>
      </c>
      <c r="N76" s="216">
        <v>0</v>
      </c>
      <c r="O76" s="216">
        <v>0</v>
      </c>
      <c r="P76" s="216">
        <v>0</v>
      </c>
      <c r="Q76" s="216">
        <v>0</v>
      </c>
      <c r="R76" s="217">
        <v>0</v>
      </c>
      <c r="S76" s="217">
        <v>0</v>
      </c>
      <c r="T76" s="279"/>
      <c r="U76" s="229">
        <f t="shared" si="49"/>
        <v>0</v>
      </c>
      <c r="Y76" s="234"/>
      <c r="Z76" s="235"/>
      <c r="AA76" s="235"/>
      <c r="AB76" s="235"/>
      <c r="AC76" s="236"/>
      <c r="AD76" s="216">
        <v>0</v>
      </c>
      <c r="AE76" s="216">
        <v>0</v>
      </c>
      <c r="AF76" s="216">
        <v>0</v>
      </c>
      <c r="AG76" s="216">
        <v>0</v>
      </c>
      <c r="AH76" s="216">
        <v>0</v>
      </c>
      <c r="AI76" s="216">
        <v>0</v>
      </c>
      <c r="AJ76" s="217">
        <v>0</v>
      </c>
      <c r="AK76" s="217">
        <v>0</v>
      </c>
      <c r="AL76" s="279"/>
      <c r="AM76" s="229">
        <f t="shared" si="50"/>
        <v>0</v>
      </c>
    </row>
    <row r="77" spans="1:39" ht="14" x14ac:dyDescent="0.3">
      <c r="A77" s="664"/>
      <c r="B77" s="277" t="s">
        <v>192</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v>
      </c>
      <c r="S77" s="251">
        <f t="shared" si="53"/>
        <v>0</v>
      </c>
      <c r="T77" s="279"/>
      <c r="U77" s="251">
        <f t="shared" si="49"/>
        <v>0</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0</v>
      </c>
      <c r="AK77" s="251">
        <f t="shared" si="54"/>
        <v>0</v>
      </c>
      <c r="AL77" s="279"/>
      <c r="AM77" s="229">
        <f t="shared" si="50"/>
        <v>0</v>
      </c>
    </row>
    <row r="78" spans="1:39" ht="14" x14ac:dyDescent="0.3">
      <c r="B78" s="274" t="s">
        <v>193</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v>
      </c>
      <c r="S78" s="251">
        <f t="shared" si="55"/>
        <v>0</v>
      </c>
      <c r="T78" s="280"/>
      <c r="U78" s="229">
        <f>SUM(L78:S78)</f>
        <v>0</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0</v>
      </c>
      <c r="AK78" s="251">
        <f t="shared" si="56"/>
        <v>0</v>
      </c>
      <c r="AL78" s="280"/>
      <c r="AM78" s="229">
        <f>SUM(AD78:AK78)</f>
        <v>0</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7">
        <v>0</v>
      </c>
      <c r="S85" s="217">
        <v>0</v>
      </c>
      <c r="T85" s="278"/>
      <c r="U85" s="229">
        <f>SUM(L85:S85)</f>
        <v>0</v>
      </c>
      <c r="Y85" s="226"/>
      <c r="Z85" s="227"/>
      <c r="AA85" s="227"/>
      <c r="AB85" s="227"/>
      <c r="AC85" s="228"/>
      <c r="AD85" s="216">
        <v>0</v>
      </c>
      <c r="AE85" s="216">
        <v>0</v>
      </c>
      <c r="AF85" s="216">
        <v>0</v>
      </c>
      <c r="AG85" s="216">
        <v>0</v>
      </c>
      <c r="AH85" s="216">
        <v>0</v>
      </c>
      <c r="AI85" s="216">
        <v>0</v>
      </c>
      <c r="AJ85" s="217">
        <v>0</v>
      </c>
      <c r="AK85" s="217">
        <v>0</v>
      </c>
      <c r="AL85" s="278"/>
      <c r="AM85" s="285">
        <f t="shared" ref="AM85:AM104" si="62">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7">
        <v>0</v>
      </c>
      <c r="S86" s="217">
        <v>0</v>
      </c>
      <c r="T86" s="279"/>
      <c r="U86" s="229">
        <f t="shared" ref="U86:U104" si="63">SUM(L86:S86)</f>
        <v>0</v>
      </c>
      <c r="Y86" s="234"/>
      <c r="Z86" s="235"/>
      <c r="AA86" s="235"/>
      <c r="AB86" s="235"/>
      <c r="AC86" s="236"/>
      <c r="AD86" s="216">
        <v>0</v>
      </c>
      <c r="AE86" s="216">
        <v>0</v>
      </c>
      <c r="AF86" s="216">
        <v>0</v>
      </c>
      <c r="AG86" s="216">
        <v>0</v>
      </c>
      <c r="AH86" s="216">
        <v>0</v>
      </c>
      <c r="AI86" s="216">
        <v>0</v>
      </c>
      <c r="AJ86" s="217">
        <v>0</v>
      </c>
      <c r="AK86" s="217">
        <v>0</v>
      </c>
      <c r="AL86" s="279"/>
      <c r="AM86" s="229">
        <f t="shared" si="62"/>
        <v>0</v>
      </c>
    </row>
    <row r="87" spans="1:39" ht="14" x14ac:dyDescent="0.3">
      <c r="A87" s="212" t="s">
        <v>202</v>
      </c>
      <c r="B87" s="212" t="s">
        <v>200</v>
      </c>
      <c r="G87" s="234"/>
      <c r="H87" s="235"/>
      <c r="I87" s="235"/>
      <c r="J87" s="235"/>
      <c r="K87" s="236"/>
      <c r="L87" s="216">
        <v>0</v>
      </c>
      <c r="M87" s="216">
        <v>0</v>
      </c>
      <c r="N87" s="216">
        <v>0</v>
      </c>
      <c r="O87" s="216">
        <v>0</v>
      </c>
      <c r="P87" s="216">
        <v>0</v>
      </c>
      <c r="Q87" s="216">
        <v>0</v>
      </c>
      <c r="R87" s="217">
        <v>0</v>
      </c>
      <c r="S87" s="217">
        <v>0</v>
      </c>
      <c r="T87" s="279"/>
      <c r="U87" s="229">
        <f t="shared" si="63"/>
        <v>0</v>
      </c>
      <c r="Y87" s="234"/>
      <c r="Z87" s="235"/>
      <c r="AA87" s="235"/>
      <c r="AB87" s="235"/>
      <c r="AC87" s="236"/>
      <c r="AD87" s="216">
        <v>0</v>
      </c>
      <c r="AE87" s="216">
        <v>0</v>
      </c>
      <c r="AF87" s="216">
        <v>0</v>
      </c>
      <c r="AG87" s="216">
        <v>0</v>
      </c>
      <c r="AH87" s="216">
        <v>0</v>
      </c>
      <c r="AI87" s="216">
        <v>0</v>
      </c>
      <c r="AJ87" s="217">
        <v>0</v>
      </c>
      <c r="AK87" s="217">
        <v>0</v>
      </c>
      <c r="AL87" s="279"/>
      <c r="AM87" s="229">
        <f t="shared" si="62"/>
        <v>0</v>
      </c>
    </row>
    <row r="88" spans="1:39" ht="14" x14ac:dyDescent="0.3">
      <c r="A88" s="212" t="s">
        <v>203</v>
      </c>
      <c r="B88" s="212" t="s">
        <v>200</v>
      </c>
      <c r="G88" s="234"/>
      <c r="H88" s="235"/>
      <c r="I88" s="235"/>
      <c r="J88" s="235"/>
      <c r="K88" s="236"/>
      <c r="L88" s="216">
        <v>0</v>
      </c>
      <c r="M88" s="216">
        <v>0</v>
      </c>
      <c r="N88" s="216">
        <v>0</v>
      </c>
      <c r="O88" s="216">
        <v>0</v>
      </c>
      <c r="P88" s="216">
        <v>0</v>
      </c>
      <c r="Q88" s="216">
        <v>0</v>
      </c>
      <c r="R88" s="217">
        <v>0</v>
      </c>
      <c r="S88" s="217">
        <v>0</v>
      </c>
      <c r="T88" s="279"/>
      <c r="U88" s="229">
        <f t="shared" si="63"/>
        <v>0</v>
      </c>
      <c r="Y88" s="234"/>
      <c r="Z88" s="235"/>
      <c r="AA88" s="235"/>
      <c r="AB88" s="235"/>
      <c r="AC88" s="236"/>
      <c r="AD88" s="216">
        <v>0</v>
      </c>
      <c r="AE88" s="216">
        <v>0</v>
      </c>
      <c r="AF88" s="216">
        <v>0</v>
      </c>
      <c r="AG88" s="216">
        <v>0</v>
      </c>
      <c r="AH88" s="216">
        <v>0</v>
      </c>
      <c r="AI88" s="216">
        <v>0</v>
      </c>
      <c r="AJ88" s="217">
        <v>0</v>
      </c>
      <c r="AK88" s="217">
        <v>0</v>
      </c>
      <c r="AL88" s="279"/>
      <c r="AM88" s="229">
        <f t="shared" si="62"/>
        <v>0</v>
      </c>
    </row>
    <row r="89" spans="1:39" ht="14" x14ac:dyDescent="0.3">
      <c r="A89" s="212" t="s">
        <v>204</v>
      </c>
      <c r="B89" s="212" t="s">
        <v>200</v>
      </c>
      <c r="G89" s="234"/>
      <c r="H89" s="235"/>
      <c r="I89" s="235"/>
      <c r="J89" s="235"/>
      <c r="K89" s="236"/>
      <c r="L89" s="216">
        <v>0</v>
      </c>
      <c r="M89" s="216">
        <v>0</v>
      </c>
      <c r="N89" s="216">
        <v>0</v>
      </c>
      <c r="O89" s="216">
        <v>0</v>
      </c>
      <c r="P89" s="216">
        <v>0</v>
      </c>
      <c r="Q89" s="216">
        <v>0</v>
      </c>
      <c r="R89" s="217">
        <v>0</v>
      </c>
      <c r="S89" s="217">
        <v>0</v>
      </c>
      <c r="T89" s="279"/>
      <c r="U89" s="229">
        <f t="shared" si="63"/>
        <v>0</v>
      </c>
      <c r="Y89" s="234"/>
      <c r="Z89" s="235"/>
      <c r="AA89" s="235"/>
      <c r="AB89" s="235"/>
      <c r="AC89" s="236"/>
      <c r="AD89" s="216">
        <v>0</v>
      </c>
      <c r="AE89" s="216">
        <v>0</v>
      </c>
      <c r="AF89" s="216">
        <v>0</v>
      </c>
      <c r="AG89" s="216">
        <v>0</v>
      </c>
      <c r="AH89" s="216">
        <v>0</v>
      </c>
      <c r="AI89" s="216">
        <v>0</v>
      </c>
      <c r="AJ89" s="217">
        <v>0</v>
      </c>
      <c r="AK89" s="217">
        <v>0</v>
      </c>
      <c r="AL89" s="279"/>
      <c r="AM89" s="229">
        <f t="shared" si="62"/>
        <v>0</v>
      </c>
    </row>
    <row r="90" spans="1:39" ht="14" x14ac:dyDescent="0.3">
      <c r="A90" s="212" t="s">
        <v>205</v>
      </c>
      <c r="B90" s="212" t="s">
        <v>200</v>
      </c>
      <c r="G90" s="234"/>
      <c r="H90" s="235"/>
      <c r="I90" s="235"/>
      <c r="J90" s="235"/>
      <c r="K90" s="236"/>
      <c r="L90" s="216">
        <v>0</v>
      </c>
      <c r="M90" s="216">
        <v>0</v>
      </c>
      <c r="N90" s="216">
        <v>0</v>
      </c>
      <c r="O90" s="216">
        <v>0</v>
      </c>
      <c r="P90" s="216">
        <v>0</v>
      </c>
      <c r="Q90" s="216">
        <v>0</v>
      </c>
      <c r="R90" s="217">
        <v>0</v>
      </c>
      <c r="S90" s="217">
        <v>0</v>
      </c>
      <c r="T90" s="279"/>
      <c r="U90" s="229">
        <f t="shared" si="63"/>
        <v>0</v>
      </c>
      <c r="Y90" s="234"/>
      <c r="Z90" s="235"/>
      <c r="AA90" s="235"/>
      <c r="AB90" s="235"/>
      <c r="AC90" s="236"/>
      <c r="AD90" s="216">
        <v>0</v>
      </c>
      <c r="AE90" s="216">
        <v>0</v>
      </c>
      <c r="AF90" s="216">
        <v>0</v>
      </c>
      <c r="AG90" s="216">
        <v>0</v>
      </c>
      <c r="AH90" s="216">
        <v>0</v>
      </c>
      <c r="AI90" s="216">
        <v>0</v>
      </c>
      <c r="AJ90" s="217">
        <v>0</v>
      </c>
      <c r="AK90" s="217">
        <v>0</v>
      </c>
      <c r="AL90" s="279"/>
      <c r="AM90" s="229">
        <f t="shared" si="62"/>
        <v>0</v>
      </c>
    </row>
    <row r="91" spans="1:39" ht="14" x14ac:dyDescent="0.3">
      <c r="A91" s="212" t="s">
        <v>206</v>
      </c>
      <c r="B91" s="212" t="s">
        <v>200</v>
      </c>
      <c r="G91" s="234"/>
      <c r="H91" s="235"/>
      <c r="I91" s="235"/>
      <c r="J91" s="235"/>
      <c r="K91" s="236"/>
      <c r="L91" s="216">
        <v>0</v>
      </c>
      <c r="M91" s="216">
        <v>0</v>
      </c>
      <c r="N91" s="216">
        <v>0</v>
      </c>
      <c r="O91" s="216">
        <v>0</v>
      </c>
      <c r="P91" s="216">
        <v>0</v>
      </c>
      <c r="Q91" s="216">
        <v>0</v>
      </c>
      <c r="R91" s="217">
        <v>0</v>
      </c>
      <c r="S91" s="217">
        <v>0</v>
      </c>
      <c r="T91" s="279"/>
      <c r="U91" s="229">
        <f t="shared" si="63"/>
        <v>0</v>
      </c>
      <c r="Y91" s="234"/>
      <c r="Z91" s="235"/>
      <c r="AA91" s="235"/>
      <c r="AB91" s="235"/>
      <c r="AC91" s="236"/>
      <c r="AD91" s="216">
        <v>0</v>
      </c>
      <c r="AE91" s="216">
        <v>0</v>
      </c>
      <c r="AF91" s="216">
        <v>0</v>
      </c>
      <c r="AG91" s="216">
        <v>0</v>
      </c>
      <c r="AH91" s="216">
        <v>0</v>
      </c>
      <c r="AI91" s="216">
        <v>0</v>
      </c>
      <c r="AJ91" s="217">
        <v>0</v>
      </c>
      <c r="AK91" s="217">
        <v>0</v>
      </c>
      <c r="AL91" s="279"/>
      <c r="AM91" s="229">
        <f t="shared" si="62"/>
        <v>0</v>
      </c>
    </row>
    <row r="92" spans="1:39" ht="14" x14ac:dyDescent="0.3">
      <c r="A92" s="212" t="s">
        <v>207</v>
      </c>
      <c r="B92" s="212" t="s">
        <v>200</v>
      </c>
      <c r="G92" s="234"/>
      <c r="H92" s="235"/>
      <c r="I92" s="235"/>
      <c r="J92" s="235"/>
      <c r="K92" s="236"/>
      <c r="L92" s="216">
        <v>0</v>
      </c>
      <c r="M92" s="216">
        <v>0</v>
      </c>
      <c r="N92" s="216">
        <v>0</v>
      </c>
      <c r="O92" s="216">
        <v>0</v>
      </c>
      <c r="P92" s="216">
        <v>0</v>
      </c>
      <c r="Q92" s="216">
        <v>0</v>
      </c>
      <c r="R92" s="217">
        <v>0</v>
      </c>
      <c r="S92" s="217">
        <v>0</v>
      </c>
      <c r="T92" s="279"/>
      <c r="U92" s="229">
        <f t="shared" si="63"/>
        <v>0</v>
      </c>
      <c r="Y92" s="234"/>
      <c r="Z92" s="235"/>
      <c r="AA92" s="235"/>
      <c r="AB92" s="235"/>
      <c r="AC92" s="236"/>
      <c r="AD92" s="216">
        <v>0</v>
      </c>
      <c r="AE92" s="216">
        <v>0</v>
      </c>
      <c r="AF92" s="216">
        <v>0</v>
      </c>
      <c r="AG92" s="216">
        <v>0</v>
      </c>
      <c r="AH92" s="216">
        <v>0</v>
      </c>
      <c r="AI92" s="216">
        <v>0</v>
      </c>
      <c r="AJ92" s="217">
        <v>0</v>
      </c>
      <c r="AK92" s="217">
        <v>0</v>
      </c>
      <c r="AL92" s="279"/>
      <c r="AM92" s="229">
        <f t="shared" si="62"/>
        <v>0</v>
      </c>
    </row>
    <row r="93" spans="1:39" ht="14" x14ac:dyDescent="0.3">
      <c r="A93" s="212" t="s">
        <v>208</v>
      </c>
      <c r="B93" s="212" t="s">
        <v>200</v>
      </c>
      <c r="G93" s="234"/>
      <c r="H93" s="235"/>
      <c r="I93" s="235"/>
      <c r="J93" s="235"/>
      <c r="K93" s="236"/>
      <c r="L93" s="216">
        <v>0</v>
      </c>
      <c r="M93" s="216">
        <v>0</v>
      </c>
      <c r="N93" s="216">
        <v>0</v>
      </c>
      <c r="O93" s="216">
        <v>0</v>
      </c>
      <c r="P93" s="216">
        <v>0</v>
      </c>
      <c r="Q93" s="216">
        <v>0</v>
      </c>
      <c r="R93" s="217">
        <v>0</v>
      </c>
      <c r="S93" s="217">
        <v>0</v>
      </c>
      <c r="T93" s="279"/>
      <c r="U93" s="229">
        <f t="shared" si="63"/>
        <v>0</v>
      </c>
      <c r="Y93" s="234"/>
      <c r="Z93" s="235"/>
      <c r="AA93" s="235"/>
      <c r="AB93" s="235"/>
      <c r="AC93" s="236"/>
      <c r="AD93" s="216">
        <v>0</v>
      </c>
      <c r="AE93" s="216">
        <v>0</v>
      </c>
      <c r="AF93" s="216">
        <v>0</v>
      </c>
      <c r="AG93" s="216">
        <v>0</v>
      </c>
      <c r="AH93" s="216">
        <v>0</v>
      </c>
      <c r="AI93" s="216">
        <v>0</v>
      </c>
      <c r="AJ93" s="217">
        <v>0</v>
      </c>
      <c r="AK93" s="217">
        <v>0</v>
      </c>
      <c r="AL93" s="279"/>
      <c r="AM93" s="229">
        <f t="shared" si="62"/>
        <v>0</v>
      </c>
    </row>
    <row r="94" spans="1:39" ht="14" x14ac:dyDescent="0.3">
      <c r="A94" s="212" t="s">
        <v>209</v>
      </c>
      <c r="B94" s="212" t="s">
        <v>200</v>
      </c>
      <c r="G94" s="234"/>
      <c r="H94" s="235"/>
      <c r="I94" s="235"/>
      <c r="J94" s="235"/>
      <c r="K94" s="236"/>
      <c r="L94" s="216">
        <v>0</v>
      </c>
      <c r="M94" s="216">
        <v>0</v>
      </c>
      <c r="N94" s="216">
        <v>0</v>
      </c>
      <c r="O94" s="216">
        <v>0</v>
      </c>
      <c r="P94" s="216">
        <v>0</v>
      </c>
      <c r="Q94" s="216">
        <v>0</v>
      </c>
      <c r="R94" s="217">
        <v>0</v>
      </c>
      <c r="S94" s="217">
        <v>0</v>
      </c>
      <c r="T94" s="279"/>
      <c r="U94" s="229">
        <f t="shared" si="63"/>
        <v>0</v>
      </c>
      <c r="Y94" s="234"/>
      <c r="Z94" s="235"/>
      <c r="AA94" s="235"/>
      <c r="AB94" s="235"/>
      <c r="AC94" s="236"/>
      <c r="AD94" s="216">
        <v>0</v>
      </c>
      <c r="AE94" s="216">
        <v>0</v>
      </c>
      <c r="AF94" s="216">
        <v>0</v>
      </c>
      <c r="AG94" s="216">
        <v>0</v>
      </c>
      <c r="AH94" s="216">
        <v>0</v>
      </c>
      <c r="AI94" s="216">
        <v>0</v>
      </c>
      <c r="AJ94" s="217">
        <v>0</v>
      </c>
      <c r="AK94" s="217">
        <v>0</v>
      </c>
      <c r="AL94" s="279"/>
      <c r="AM94" s="229">
        <f t="shared" si="62"/>
        <v>0</v>
      </c>
    </row>
    <row r="95" spans="1:39" ht="14" x14ac:dyDescent="0.3">
      <c r="A95" s="212" t="s">
        <v>210</v>
      </c>
      <c r="B95" s="212" t="s">
        <v>200</v>
      </c>
      <c r="G95" s="234"/>
      <c r="H95" s="235"/>
      <c r="I95" s="235"/>
      <c r="J95" s="235"/>
      <c r="K95" s="236"/>
      <c r="L95" s="216">
        <v>0</v>
      </c>
      <c r="M95" s="216">
        <v>0</v>
      </c>
      <c r="N95" s="216">
        <v>0</v>
      </c>
      <c r="O95" s="216">
        <v>0</v>
      </c>
      <c r="P95" s="216">
        <v>0</v>
      </c>
      <c r="Q95" s="216">
        <v>0</v>
      </c>
      <c r="R95" s="217">
        <v>0</v>
      </c>
      <c r="S95" s="217">
        <v>0</v>
      </c>
      <c r="T95" s="279"/>
      <c r="U95" s="229">
        <f t="shared" si="63"/>
        <v>0</v>
      </c>
      <c r="Y95" s="234"/>
      <c r="Z95" s="235"/>
      <c r="AA95" s="235"/>
      <c r="AB95" s="235"/>
      <c r="AC95" s="236"/>
      <c r="AD95" s="216">
        <v>0</v>
      </c>
      <c r="AE95" s="216">
        <v>0</v>
      </c>
      <c r="AF95" s="216">
        <v>0</v>
      </c>
      <c r="AG95" s="216">
        <v>0</v>
      </c>
      <c r="AH95" s="216">
        <v>0</v>
      </c>
      <c r="AI95" s="216">
        <v>0</v>
      </c>
      <c r="AJ95" s="217">
        <v>0</v>
      </c>
      <c r="AK95" s="217">
        <v>0</v>
      </c>
      <c r="AL95" s="279"/>
      <c r="AM95" s="229">
        <f t="shared" si="62"/>
        <v>0</v>
      </c>
    </row>
    <row r="96" spans="1:39" ht="14" x14ac:dyDescent="0.3">
      <c r="A96" s="212" t="s">
        <v>211</v>
      </c>
      <c r="B96" s="212" t="s">
        <v>200</v>
      </c>
      <c r="G96" s="234"/>
      <c r="H96" s="235"/>
      <c r="I96" s="235"/>
      <c r="J96" s="235"/>
      <c r="K96" s="236"/>
      <c r="L96" s="216">
        <v>0</v>
      </c>
      <c r="M96" s="216">
        <v>0</v>
      </c>
      <c r="N96" s="216">
        <v>0</v>
      </c>
      <c r="O96" s="216">
        <v>0</v>
      </c>
      <c r="P96" s="216">
        <v>0</v>
      </c>
      <c r="Q96" s="216">
        <v>0</v>
      </c>
      <c r="R96" s="217">
        <v>0</v>
      </c>
      <c r="S96" s="217">
        <v>0</v>
      </c>
      <c r="T96" s="279"/>
      <c r="U96" s="229">
        <f t="shared" si="63"/>
        <v>0</v>
      </c>
      <c r="Y96" s="234"/>
      <c r="Z96" s="235"/>
      <c r="AA96" s="235"/>
      <c r="AB96" s="235"/>
      <c r="AC96" s="236"/>
      <c r="AD96" s="216">
        <v>0</v>
      </c>
      <c r="AE96" s="216">
        <v>0</v>
      </c>
      <c r="AF96" s="216">
        <v>0</v>
      </c>
      <c r="AG96" s="216">
        <v>0</v>
      </c>
      <c r="AH96" s="216">
        <v>0</v>
      </c>
      <c r="AI96" s="216">
        <v>0</v>
      </c>
      <c r="AJ96" s="217">
        <v>0</v>
      </c>
      <c r="AK96" s="217">
        <v>0</v>
      </c>
      <c r="AL96" s="279"/>
      <c r="AM96" s="229">
        <f t="shared" si="62"/>
        <v>0</v>
      </c>
    </row>
    <row r="97" spans="1:39" ht="14" x14ac:dyDescent="0.3">
      <c r="A97" s="212" t="s">
        <v>212</v>
      </c>
      <c r="B97" s="212" t="s">
        <v>200</v>
      </c>
      <c r="G97" s="234"/>
      <c r="H97" s="235"/>
      <c r="I97" s="235"/>
      <c r="J97" s="235"/>
      <c r="K97" s="236"/>
      <c r="L97" s="216">
        <v>0</v>
      </c>
      <c r="M97" s="216">
        <v>0</v>
      </c>
      <c r="N97" s="216">
        <v>0</v>
      </c>
      <c r="O97" s="216">
        <v>0</v>
      </c>
      <c r="P97" s="216">
        <v>0</v>
      </c>
      <c r="Q97" s="216">
        <v>0</v>
      </c>
      <c r="R97" s="217">
        <v>0</v>
      </c>
      <c r="S97" s="217">
        <v>0</v>
      </c>
      <c r="T97" s="279"/>
      <c r="U97" s="229">
        <f t="shared" si="63"/>
        <v>0</v>
      </c>
      <c r="Y97" s="234"/>
      <c r="Z97" s="235"/>
      <c r="AA97" s="235"/>
      <c r="AB97" s="235"/>
      <c r="AC97" s="236"/>
      <c r="AD97" s="216">
        <v>0</v>
      </c>
      <c r="AE97" s="216">
        <v>0</v>
      </c>
      <c r="AF97" s="216">
        <v>0</v>
      </c>
      <c r="AG97" s="216">
        <v>0</v>
      </c>
      <c r="AH97" s="216">
        <v>0</v>
      </c>
      <c r="AI97" s="216">
        <v>0</v>
      </c>
      <c r="AJ97" s="217">
        <v>0</v>
      </c>
      <c r="AK97" s="217">
        <v>0</v>
      </c>
      <c r="AL97" s="279"/>
      <c r="AM97" s="229">
        <f t="shared" si="62"/>
        <v>0</v>
      </c>
    </row>
    <row r="98" spans="1:39" ht="14" x14ac:dyDescent="0.3">
      <c r="A98" s="212" t="s">
        <v>213</v>
      </c>
      <c r="B98" s="212" t="s">
        <v>200</v>
      </c>
      <c r="G98" s="234"/>
      <c r="H98" s="235"/>
      <c r="I98" s="235"/>
      <c r="J98" s="235"/>
      <c r="K98" s="236"/>
      <c r="L98" s="216">
        <v>0</v>
      </c>
      <c r="M98" s="216">
        <v>0</v>
      </c>
      <c r="N98" s="216">
        <v>0</v>
      </c>
      <c r="O98" s="216">
        <v>0</v>
      </c>
      <c r="P98" s="216">
        <v>0</v>
      </c>
      <c r="Q98" s="216">
        <v>0</v>
      </c>
      <c r="R98" s="217">
        <v>0</v>
      </c>
      <c r="S98" s="217">
        <v>0</v>
      </c>
      <c r="T98" s="279"/>
      <c r="U98" s="229">
        <f t="shared" si="63"/>
        <v>0</v>
      </c>
      <c r="Y98" s="234"/>
      <c r="Z98" s="235"/>
      <c r="AA98" s="235"/>
      <c r="AB98" s="235"/>
      <c r="AC98" s="236"/>
      <c r="AD98" s="216">
        <v>0</v>
      </c>
      <c r="AE98" s="216">
        <v>0</v>
      </c>
      <c r="AF98" s="216">
        <v>0</v>
      </c>
      <c r="AG98" s="216">
        <v>0</v>
      </c>
      <c r="AH98" s="216">
        <v>0</v>
      </c>
      <c r="AI98" s="216">
        <v>0</v>
      </c>
      <c r="AJ98" s="217">
        <v>0</v>
      </c>
      <c r="AK98" s="217">
        <v>0</v>
      </c>
      <c r="AL98" s="279"/>
      <c r="AM98" s="229">
        <f t="shared" si="62"/>
        <v>0</v>
      </c>
    </row>
    <row r="99" spans="1:39" ht="14" x14ac:dyDescent="0.3">
      <c r="A99" s="212" t="s">
        <v>214</v>
      </c>
      <c r="B99" s="212" t="s">
        <v>200</v>
      </c>
      <c r="G99" s="234"/>
      <c r="H99" s="235"/>
      <c r="I99" s="235"/>
      <c r="J99" s="235"/>
      <c r="K99" s="236"/>
      <c r="L99" s="216">
        <v>0</v>
      </c>
      <c r="M99" s="216">
        <v>0</v>
      </c>
      <c r="N99" s="216">
        <v>0</v>
      </c>
      <c r="O99" s="216">
        <v>0</v>
      </c>
      <c r="P99" s="216">
        <v>0</v>
      </c>
      <c r="Q99" s="216">
        <v>0</v>
      </c>
      <c r="R99" s="217">
        <v>0</v>
      </c>
      <c r="S99" s="217">
        <v>0</v>
      </c>
      <c r="T99" s="279"/>
      <c r="U99" s="229">
        <f t="shared" si="63"/>
        <v>0</v>
      </c>
      <c r="Y99" s="234"/>
      <c r="Z99" s="235"/>
      <c r="AA99" s="235"/>
      <c r="AB99" s="235"/>
      <c r="AC99" s="236"/>
      <c r="AD99" s="216">
        <v>0</v>
      </c>
      <c r="AE99" s="216">
        <v>0</v>
      </c>
      <c r="AF99" s="216">
        <v>0</v>
      </c>
      <c r="AG99" s="216">
        <v>0</v>
      </c>
      <c r="AH99" s="216">
        <v>0</v>
      </c>
      <c r="AI99" s="216">
        <v>0</v>
      </c>
      <c r="AJ99" s="217">
        <v>0</v>
      </c>
      <c r="AK99" s="217">
        <v>0</v>
      </c>
      <c r="AL99" s="279"/>
      <c r="AM99" s="229">
        <f t="shared" si="62"/>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7">
        <v>0</v>
      </c>
      <c r="S100" s="217">
        <v>0</v>
      </c>
      <c r="T100" s="279"/>
      <c r="U100" s="229">
        <f t="shared" si="63"/>
        <v>0</v>
      </c>
      <c r="Y100" s="234"/>
      <c r="Z100" s="235"/>
      <c r="AA100" s="235"/>
      <c r="AB100" s="235"/>
      <c r="AC100" s="236"/>
      <c r="AD100" s="216">
        <v>0</v>
      </c>
      <c r="AE100" s="216">
        <v>0</v>
      </c>
      <c r="AF100" s="216">
        <v>0</v>
      </c>
      <c r="AG100" s="216">
        <v>0</v>
      </c>
      <c r="AH100" s="216">
        <v>0</v>
      </c>
      <c r="AI100" s="216">
        <v>0</v>
      </c>
      <c r="AJ100" s="217">
        <v>0</v>
      </c>
      <c r="AK100" s="217">
        <v>0</v>
      </c>
      <c r="AL100" s="279"/>
      <c r="AM100" s="229">
        <f t="shared" si="62"/>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7">
        <v>0</v>
      </c>
      <c r="S101" s="217">
        <v>0</v>
      </c>
      <c r="T101" s="279"/>
      <c r="U101" s="229">
        <f t="shared" si="63"/>
        <v>0</v>
      </c>
      <c r="Y101" s="234"/>
      <c r="Z101" s="235"/>
      <c r="AA101" s="235"/>
      <c r="AB101" s="235"/>
      <c r="AC101" s="236"/>
      <c r="AD101" s="216">
        <v>0</v>
      </c>
      <c r="AE101" s="216">
        <v>0</v>
      </c>
      <c r="AF101" s="216">
        <v>0</v>
      </c>
      <c r="AG101" s="216">
        <v>0</v>
      </c>
      <c r="AH101" s="216">
        <v>0</v>
      </c>
      <c r="AI101" s="216">
        <v>0</v>
      </c>
      <c r="AJ101" s="217">
        <v>0</v>
      </c>
      <c r="AK101" s="217">
        <v>0</v>
      </c>
      <c r="AL101" s="279"/>
      <c r="AM101" s="229">
        <f t="shared" si="62"/>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7">
        <v>0</v>
      </c>
      <c r="S102" s="217">
        <v>0</v>
      </c>
      <c r="T102" s="279"/>
      <c r="U102" s="229">
        <f t="shared" si="63"/>
        <v>0</v>
      </c>
      <c r="Y102" s="234"/>
      <c r="Z102" s="235"/>
      <c r="AA102" s="235"/>
      <c r="AB102" s="235"/>
      <c r="AC102" s="236"/>
      <c r="AD102" s="216">
        <v>0</v>
      </c>
      <c r="AE102" s="216">
        <v>0</v>
      </c>
      <c r="AF102" s="216">
        <v>0</v>
      </c>
      <c r="AG102" s="216">
        <v>0</v>
      </c>
      <c r="AH102" s="216">
        <v>0</v>
      </c>
      <c r="AI102" s="216">
        <v>0</v>
      </c>
      <c r="AJ102" s="217">
        <v>0</v>
      </c>
      <c r="AK102" s="217">
        <v>0</v>
      </c>
      <c r="AL102" s="279"/>
      <c r="AM102" s="229">
        <f t="shared" si="62"/>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7">
        <v>0</v>
      </c>
      <c r="S103" s="217">
        <v>0</v>
      </c>
      <c r="T103" s="279"/>
      <c r="U103" s="229">
        <f t="shared" si="63"/>
        <v>0</v>
      </c>
      <c r="Y103" s="234"/>
      <c r="Z103" s="235"/>
      <c r="AA103" s="235"/>
      <c r="AB103" s="235"/>
      <c r="AC103" s="236"/>
      <c r="AD103" s="216">
        <v>0</v>
      </c>
      <c r="AE103" s="216">
        <v>0</v>
      </c>
      <c r="AF103" s="216">
        <v>0</v>
      </c>
      <c r="AG103" s="216">
        <v>0</v>
      </c>
      <c r="AH103" s="216">
        <v>0</v>
      </c>
      <c r="AI103" s="216">
        <v>0</v>
      </c>
      <c r="AJ103" s="217">
        <v>0</v>
      </c>
      <c r="AK103" s="217">
        <v>0</v>
      </c>
      <c r="AL103" s="279"/>
      <c r="AM103" s="229">
        <f t="shared" si="62"/>
        <v>0</v>
      </c>
    </row>
    <row r="104" spans="1:39" ht="14" x14ac:dyDescent="0.3">
      <c r="A104" s="222" t="s">
        <v>219</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7">
        <v>0</v>
      </c>
      <c r="S107" s="217">
        <v>0</v>
      </c>
      <c r="T107" s="278"/>
      <c r="U107" s="229">
        <f t="shared" ref="U107:U108" si="68">SUM(L107:S107)</f>
        <v>0</v>
      </c>
      <c r="Y107" s="226"/>
      <c r="Z107" s="227"/>
      <c r="AA107" s="227"/>
      <c r="AB107" s="227"/>
      <c r="AC107" s="228"/>
      <c r="AD107" s="216">
        <v>0</v>
      </c>
      <c r="AE107" s="216">
        <v>0</v>
      </c>
      <c r="AF107" s="216">
        <v>0</v>
      </c>
      <c r="AG107" s="216">
        <v>0</v>
      </c>
      <c r="AH107" s="216">
        <v>0</v>
      </c>
      <c r="AI107" s="216">
        <v>0</v>
      </c>
      <c r="AJ107" s="217">
        <v>0</v>
      </c>
      <c r="AK107" s="217">
        <v>0</v>
      </c>
      <c r="AL107" s="229">
        <f t="shared" ref="AL107" si="69">SUM(Y107:AC107)</f>
        <v>0</v>
      </c>
      <c r="AM107" s="229">
        <f t="shared" ref="AM107:AM108" si="70">SUM(AD107:AK107)</f>
        <v>0</v>
      </c>
    </row>
    <row r="108" spans="1:39" ht="14" x14ac:dyDescent="0.3">
      <c r="A108" s="222" t="s">
        <v>161</v>
      </c>
      <c r="G108" s="241"/>
      <c r="H108" s="242"/>
      <c r="I108" s="242"/>
      <c r="J108" s="242"/>
      <c r="K108" s="243"/>
      <c r="L108" s="252">
        <f t="shared" ref="L108:S108" si="71">SUM(L107,L104)</f>
        <v>0</v>
      </c>
      <c r="M108" s="251">
        <f t="shared" si="71"/>
        <v>0</v>
      </c>
      <c r="N108" s="251">
        <f t="shared" si="71"/>
        <v>0</v>
      </c>
      <c r="O108" s="251">
        <f t="shared" si="71"/>
        <v>0</v>
      </c>
      <c r="P108" s="251">
        <f t="shared" si="71"/>
        <v>0</v>
      </c>
      <c r="Q108" s="251">
        <f t="shared" si="71"/>
        <v>0</v>
      </c>
      <c r="R108" s="251">
        <f t="shared" si="71"/>
        <v>0</v>
      </c>
      <c r="S108" s="251">
        <f t="shared" si="71"/>
        <v>0</v>
      </c>
      <c r="T108" s="280"/>
      <c r="U108" s="229">
        <f t="shared" si="68"/>
        <v>0</v>
      </c>
      <c r="Y108" s="241"/>
      <c r="Z108" s="242"/>
      <c r="AA108" s="242"/>
      <c r="AB108" s="242"/>
      <c r="AC108" s="243"/>
      <c r="AD108" s="252">
        <f t="shared" ref="AD108:AK108" si="72">SUM(AD107,AD104)</f>
        <v>0</v>
      </c>
      <c r="AE108" s="251">
        <f t="shared" si="72"/>
        <v>0</v>
      </c>
      <c r="AF108" s="251">
        <f t="shared" si="72"/>
        <v>0</v>
      </c>
      <c r="AG108" s="251">
        <f t="shared" si="72"/>
        <v>0</v>
      </c>
      <c r="AH108" s="251">
        <f t="shared" si="72"/>
        <v>0</v>
      </c>
      <c r="AI108" s="251">
        <f t="shared" si="72"/>
        <v>0</v>
      </c>
      <c r="AJ108" s="251">
        <f t="shared" si="72"/>
        <v>0</v>
      </c>
      <c r="AK108" s="251">
        <f t="shared" si="72"/>
        <v>0</v>
      </c>
      <c r="AL108" s="229">
        <f t="shared" ref="AL108" si="73">SUM(Y108:AC108)</f>
        <v>0</v>
      </c>
      <c r="AM108" s="229">
        <f t="shared" si="70"/>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4"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D713-1DF5-4B3B-991A-0DBFFCECD31A}">
  <sheetPr codeName="Sheet20">
    <tabColor theme="6"/>
    <pageSetUpPr autoPageBreaks="0"/>
  </sheetPr>
  <dimension ref="B2"/>
  <sheetViews>
    <sheetView workbookViewId="0"/>
  </sheetViews>
  <sheetFormatPr defaultColWidth="8" defaultRowHeight="13" x14ac:dyDescent="0.3"/>
  <cols>
    <col min="1" max="1" width="2.453125" style="25" customWidth="1"/>
    <col min="2" max="16384" width="8" style="25"/>
  </cols>
  <sheetData>
    <row r="2" spans="2:2" ht="29" x14ac:dyDescent="0.3">
      <c r="B2" s="24" t="s">
        <v>21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B0F7F-03DC-40A7-A4FA-D6198A027F3A}">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4" width="8.453125" style="203" customWidth="1"/>
    <col min="35" max="35" width="9.453125" style="203" customWidth="1"/>
    <col min="36" max="36" width="11.453125" style="203" bestFit="1" customWidth="1"/>
    <col min="37" max="37" width="10.81640625" style="203" customWidth="1"/>
    <col min="38"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M9d - SWEST</v>
      </c>
      <c r="AC1" s="193"/>
      <c r="BL1" s="194"/>
      <c r="BM1" s="194"/>
      <c r="BN1" s="194"/>
      <c r="BO1" s="194"/>
      <c r="BP1" s="194"/>
      <c r="BQ1" s="194"/>
      <c r="BR1" s="194"/>
      <c r="BS1" s="194"/>
      <c r="BT1" s="194"/>
      <c r="BU1" s="194"/>
      <c r="BV1" s="194"/>
      <c r="BW1" s="194"/>
      <c r="BX1" s="194"/>
      <c r="BY1" s="194"/>
      <c r="BZ1" s="194"/>
    </row>
    <row r="2" spans="1:78" s="192" customFormat="1" x14ac:dyDescent="0.3">
      <c r="A2" s="195" t="s">
        <v>65</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87">
        <v>9.5999999999999992E-3</v>
      </c>
      <c r="Q9" s="287">
        <v>7.775383077804382E-2</v>
      </c>
      <c r="R9" s="308">
        <v>8.8354064636288157E-2</v>
      </c>
      <c r="S9" s="308">
        <v>9.3334823149808635E-2</v>
      </c>
      <c r="T9" s="95">
        <f t="shared" ref="T9:T32" si="0">SUM(G9:K9)</f>
        <v>0</v>
      </c>
      <c r="U9" s="271">
        <f t="shared" ref="U9:U32" si="1">SUM(L9:S9)</f>
        <v>0.26904271856414058</v>
      </c>
      <c r="W9" s="219"/>
      <c r="Y9" s="216">
        <v>0</v>
      </c>
      <c r="Z9" s="216">
        <v>0</v>
      </c>
      <c r="AA9" s="216">
        <v>0</v>
      </c>
      <c r="AB9" s="216">
        <v>0</v>
      </c>
      <c r="AC9" s="216">
        <v>0</v>
      </c>
      <c r="AD9" s="216">
        <v>0</v>
      </c>
      <c r="AE9" s="216">
        <v>0</v>
      </c>
      <c r="AF9" s="216">
        <v>0</v>
      </c>
      <c r="AG9" s="216">
        <v>0</v>
      </c>
      <c r="AH9" s="220">
        <v>203</v>
      </c>
      <c r="AI9" s="220">
        <v>1714</v>
      </c>
      <c r="AJ9" s="309">
        <v>2016.063828510893</v>
      </c>
      <c r="AK9" s="220">
        <v>1990.4296882034334</v>
      </c>
      <c r="AL9" s="218">
        <f t="shared" ref="AL9:AL17" si="2">SUM(Y9:AC9)</f>
        <v>0</v>
      </c>
      <c r="AM9" s="218">
        <f t="shared" ref="AM9:AM26" si="3">SUM(AD9:AK9)</f>
        <v>5923.4935167143267</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87">
        <v>3.3099999999999997E-2</v>
      </c>
      <c r="Q10" s="287">
        <v>0.36012070143054514</v>
      </c>
      <c r="R10" s="308">
        <v>0.40358193536371184</v>
      </c>
      <c r="S10" s="308">
        <v>0.42280317685019136</v>
      </c>
      <c r="T10" s="95">
        <f t="shared" si="0"/>
        <v>0</v>
      </c>
      <c r="U10" s="271">
        <f t="shared" si="1"/>
        <v>1.2196058136444483</v>
      </c>
      <c r="Y10" s="216">
        <v>0</v>
      </c>
      <c r="Z10" s="216">
        <v>0</v>
      </c>
      <c r="AA10" s="216">
        <v>0</v>
      </c>
      <c r="AB10" s="216">
        <v>0</v>
      </c>
      <c r="AC10" s="216">
        <v>0</v>
      </c>
      <c r="AD10" s="216">
        <v>0</v>
      </c>
      <c r="AE10" s="216">
        <v>0</v>
      </c>
      <c r="AF10" s="216">
        <v>0</v>
      </c>
      <c r="AG10" s="216">
        <v>0</v>
      </c>
      <c r="AH10" s="220">
        <v>539</v>
      </c>
      <c r="AI10" s="220">
        <v>7938</v>
      </c>
      <c r="AJ10" s="309">
        <v>9208.9361714891074</v>
      </c>
      <c r="AK10" s="220">
        <v>9016.5703117965659</v>
      </c>
      <c r="AL10" s="218">
        <f t="shared" si="2"/>
        <v>0</v>
      </c>
      <c r="AM10" s="218">
        <f t="shared" si="3"/>
        <v>26702.506483285673</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52">
        <f t="shared" si="4"/>
        <v>4.2699999999999995E-2</v>
      </c>
      <c r="Q11" s="252">
        <f t="shared" si="4"/>
        <v>0.43787453220858896</v>
      </c>
      <c r="R11" s="252">
        <f t="shared" si="4"/>
        <v>0.49193599999999998</v>
      </c>
      <c r="S11" s="252">
        <f t="shared" si="4"/>
        <v>0.51613799999999999</v>
      </c>
      <c r="T11" s="95">
        <f t="shared" si="0"/>
        <v>0</v>
      </c>
      <c r="U11" s="271">
        <f t="shared" si="1"/>
        <v>1.4886485322085889</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25">
        <f t="shared" si="5"/>
        <v>742</v>
      </c>
      <c r="AI11" s="225">
        <f t="shared" si="5"/>
        <v>9652</v>
      </c>
      <c r="AJ11" s="225">
        <f t="shared" si="5"/>
        <v>11225</v>
      </c>
      <c r="AK11" s="225">
        <f t="shared" si="5"/>
        <v>11007</v>
      </c>
      <c r="AL11" s="218">
        <f t="shared" si="2"/>
        <v>0</v>
      </c>
      <c r="AM11" s="218">
        <f t="shared" si="3"/>
        <v>32626</v>
      </c>
    </row>
    <row r="12" spans="1:78" ht="14" x14ac:dyDescent="0.3">
      <c r="A12" s="212" t="s">
        <v>156</v>
      </c>
      <c r="B12" s="213" t="s">
        <v>153</v>
      </c>
      <c r="C12" s="214"/>
      <c r="D12" s="215"/>
      <c r="E12" s="215"/>
      <c r="G12" s="226"/>
      <c r="H12" s="227"/>
      <c r="I12" s="227"/>
      <c r="J12" s="227"/>
      <c r="K12" s="228"/>
      <c r="L12" s="216">
        <v>0</v>
      </c>
      <c r="M12" s="216">
        <v>0</v>
      </c>
      <c r="N12" s="216">
        <v>0</v>
      </c>
      <c r="O12" s="216">
        <v>0</v>
      </c>
      <c r="P12" s="287">
        <v>2.0000000000000001E-4</v>
      </c>
      <c r="Q12" s="287">
        <v>4.5649959854019151E-3</v>
      </c>
      <c r="R12" s="308">
        <v>1.7764710314299548E-2</v>
      </c>
      <c r="S12" s="308">
        <v>1.8244791726347687E-2</v>
      </c>
      <c r="T12" s="228"/>
      <c r="U12" s="293">
        <f t="shared" si="1"/>
        <v>4.0774498026049148E-2</v>
      </c>
      <c r="Y12" s="226"/>
      <c r="Z12" s="227"/>
      <c r="AA12" s="227"/>
      <c r="AB12" s="227"/>
      <c r="AC12" s="228"/>
      <c r="AD12" s="216">
        <v>0</v>
      </c>
      <c r="AE12" s="216">
        <v>0</v>
      </c>
      <c r="AF12" s="216">
        <v>0</v>
      </c>
      <c r="AG12" s="216">
        <v>0</v>
      </c>
      <c r="AH12" s="220">
        <v>5</v>
      </c>
      <c r="AI12" s="220">
        <v>130</v>
      </c>
      <c r="AJ12" s="309">
        <v>482.41848047931035</v>
      </c>
      <c r="AK12" s="220">
        <v>494.75930107427945</v>
      </c>
      <c r="AL12" s="278"/>
      <c r="AM12" s="229">
        <f t="shared" si="3"/>
        <v>1112.1777815535897</v>
      </c>
    </row>
    <row r="13" spans="1:78" ht="14" x14ac:dyDescent="0.3">
      <c r="A13" s="212" t="s">
        <v>156</v>
      </c>
      <c r="B13" s="213" t="s">
        <v>154</v>
      </c>
      <c r="C13" s="214"/>
      <c r="D13" s="215"/>
      <c r="E13" s="215"/>
      <c r="G13" s="234"/>
      <c r="H13" s="235"/>
      <c r="I13" s="235"/>
      <c r="J13" s="235"/>
      <c r="K13" s="236"/>
      <c r="L13" s="216">
        <v>0</v>
      </c>
      <c r="M13" s="216">
        <v>0</v>
      </c>
      <c r="N13" s="216">
        <v>0</v>
      </c>
      <c r="O13" s="216">
        <v>0</v>
      </c>
      <c r="P13" s="287">
        <v>8.0000000000000004E-4</v>
      </c>
      <c r="Q13" s="287">
        <v>2.1143004014598087E-2</v>
      </c>
      <c r="R13" s="308">
        <v>8.114528968570045E-2</v>
      </c>
      <c r="S13" s="308">
        <v>8.264820827365231E-2</v>
      </c>
      <c r="T13" s="236"/>
      <c r="U13" s="293">
        <f t="shared" si="1"/>
        <v>0.18573650197395086</v>
      </c>
      <c r="Y13" s="234"/>
      <c r="Z13" s="235"/>
      <c r="AA13" s="235"/>
      <c r="AB13" s="235"/>
      <c r="AC13" s="236"/>
      <c r="AD13" s="216">
        <v>0</v>
      </c>
      <c r="AE13" s="216">
        <v>0</v>
      </c>
      <c r="AF13" s="216">
        <v>0</v>
      </c>
      <c r="AG13" s="216">
        <v>0</v>
      </c>
      <c r="AH13" s="220">
        <v>20</v>
      </c>
      <c r="AI13" s="220">
        <v>600</v>
      </c>
      <c r="AJ13" s="309">
        <v>2203.5815195206897</v>
      </c>
      <c r="AK13" s="220">
        <v>2241.2406989257206</v>
      </c>
      <c r="AL13" s="279"/>
      <c r="AM13" s="229">
        <f t="shared" si="3"/>
        <v>5064.8222184464103</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52">
        <f t="shared" si="6"/>
        <v>1E-3</v>
      </c>
      <c r="Q14" s="252">
        <f t="shared" si="6"/>
        <v>2.5708000000000002E-2</v>
      </c>
      <c r="R14" s="252">
        <f t="shared" si="6"/>
        <v>9.8909999999999998E-2</v>
      </c>
      <c r="S14" s="252">
        <f t="shared" si="6"/>
        <v>0.100893</v>
      </c>
      <c r="T14" s="243"/>
      <c r="U14" s="293">
        <f>SUM(L14:S14)</f>
        <v>0.22651100000000002</v>
      </c>
      <c r="Y14" s="241"/>
      <c r="Z14" s="242"/>
      <c r="AA14" s="242"/>
      <c r="AB14" s="242"/>
      <c r="AC14" s="243"/>
      <c r="AD14" s="252">
        <f t="shared" ref="AD14:AK14" si="7">SUM(AD12:AD13)</f>
        <v>0</v>
      </c>
      <c r="AE14" s="251">
        <f t="shared" si="7"/>
        <v>0</v>
      </c>
      <c r="AF14" s="251">
        <f t="shared" si="7"/>
        <v>0</v>
      </c>
      <c r="AG14" s="251">
        <f t="shared" si="7"/>
        <v>0</v>
      </c>
      <c r="AH14" s="225">
        <f t="shared" si="7"/>
        <v>25</v>
      </c>
      <c r="AI14" s="225">
        <f t="shared" si="7"/>
        <v>730</v>
      </c>
      <c r="AJ14" s="225">
        <f t="shared" si="7"/>
        <v>2686</v>
      </c>
      <c r="AK14" s="225">
        <f t="shared" si="7"/>
        <v>2736</v>
      </c>
      <c r="AL14" s="280"/>
      <c r="AM14" s="229">
        <f t="shared" si="3"/>
        <v>6177</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87">
        <v>4.0000000000000002E-4</v>
      </c>
      <c r="Q15" s="287">
        <v>3.46E-3</v>
      </c>
      <c r="R15" s="308">
        <v>7.8882426145388349E-3</v>
      </c>
      <c r="S15" s="308">
        <v>6.2134245558889776E-3</v>
      </c>
      <c r="T15" s="95">
        <f t="shared" si="0"/>
        <v>0</v>
      </c>
      <c r="U15" s="271">
        <f t="shared" si="1"/>
        <v>1.7961667170427811E-2</v>
      </c>
      <c r="Y15" s="216">
        <v>0</v>
      </c>
      <c r="Z15" s="216">
        <v>0</v>
      </c>
      <c r="AA15" s="216">
        <v>0</v>
      </c>
      <c r="AB15" s="216">
        <v>0</v>
      </c>
      <c r="AC15" s="216">
        <v>0</v>
      </c>
      <c r="AD15" s="216">
        <v>0</v>
      </c>
      <c r="AE15" s="216">
        <v>0</v>
      </c>
      <c r="AF15" s="216">
        <v>0</v>
      </c>
      <c r="AG15" s="216">
        <v>0</v>
      </c>
      <c r="AH15" s="220">
        <v>3</v>
      </c>
      <c r="AI15" s="220">
        <v>35</v>
      </c>
      <c r="AJ15" s="309">
        <v>66.992588689047935</v>
      </c>
      <c r="AK15" s="220">
        <v>58.58991723248046</v>
      </c>
      <c r="AL15" s="218">
        <f t="shared" si="2"/>
        <v>0</v>
      </c>
      <c r="AM15" s="218">
        <f t="shared" si="3"/>
        <v>163.58250592152839</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87">
        <v>1.1999999999999999E-3</v>
      </c>
      <c r="Q16" s="287">
        <v>1.7479999999999999E-2</v>
      </c>
      <c r="R16" s="308">
        <v>3.6031757385461168E-2</v>
      </c>
      <c r="S16" s="308">
        <v>2.8146575444111026E-2</v>
      </c>
      <c r="T16" s="95">
        <f t="shared" si="0"/>
        <v>0</v>
      </c>
      <c r="U16" s="271">
        <f t="shared" si="1"/>
        <v>8.2858332829572195E-2</v>
      </c>
      <c r="Y16" s="216">
        <v>0</v>
      </c>
      <c r="Z16" s="216">
        <v>0</v>
      </c>
      <c r="AA16" s="216">
        <v>0</v>
      </c>
      <c r="AB16" s="216">
        <v>0</v>
      </c>
      <c r="AC16" s="216">
        <v>0</v>
      </c>
      <c r="AD16" s="216">
        <v>0</v>
      </c>
      <c r="AE16" s="216">
        <v>0</v>
      </c>
      <c r="AF16" s="216">
        <v>0</v>
      </c>
      <c r="AG16" s="216">
        <v>0</v>
      </c>
      <c r="AH16" s="220">
        <v>11</v>
      </c>
      <c r="AI16" s="220">
        <v>147</v>
      </c>
      <c r="AJ16" s="309">
        <v>306.00741131095208</v>
      </c>
      <c r="AK16" s="220">
        <v>265.41008276751955</v>
      </c>
      <c r="AL16" s="218">
        <f t="shared" si="2"/>
        <v>0</v>
      </c>
      <c r="AM16" s="218">
        <f t="shared" si="3"/>
        <v>729.41749407847169</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52">
        <f t="shared" si="8"/>
        <v>1.5999999999999999E-3</v>
      </c>
      <c r="Q17" s="252">
        <f t="shared" si="8"/>
        <v>2.094E-2</v>
      </c>
      <c r="R17" s="252">
        <f t="shared" si="8"/>
        <v>4.3920000000000001E-2</v>
      </c>
      <c r="S17" s="252">
        <f t="shared" si="8"/>
        <v>3.4360000000000002E-2</v>
      </c>
      <c r="T17" s="95">
        <f t="shared" si="0"/>
        <v>0</v>
      </c>
      <c r="U17" s="271">
        <f t="shared" si="1"/>
        <v>0.10082000000000001</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25">
        <f t="shared" si="9"/>
        <v>14</v>
      </c>
      <c r="AI17" s="225">
        <f t="shared" si="9"/>
        <v>182</v>
      </c>
      <c r="AJ17" s="225">
        <f t="shared" si="9"/>
        <v>373</v>
      </c>
      <c r="AK17" s="225">
        <f t="shared" si="9"/>
        <v>324</v>
      </c>
      <c r="AL17" s="218">
        <f t="shared" si="2"/>
        <v>0</v>
      </c>
      <c r="AM17" s="218">
        <f t="shared" si="3"/>
        <v>893</v>
      </c>
    </row>
    <row r="18" spans="1:39" ht="14" x14ac:dyDescent="0.3">
      <c r="A18" s="212" t="s">
        <v>160</v>
      </c>
      <c r="B18" s="213" t="s">
        <v>153</v>
      </c>
      <c r="G18" s="216">
        <v>0</v>
      </c>
      <c r="H18" s="216">
        <v>0</v>
      </c>
      <c r="I18" s="216">
        <v>0</v>
      </c>
      <c r="J18" s="216">
        <v>0</v>
      </c>
      <c r="K18" s="216">
        <v>0</v>
      </c>
      <c r="L18" s="216">
        <v>0</v>
      </c>
      <c r="M18" s="216">
        <v>0</v>
      </c>
      <c r="N18" s="216">
        <v>0</v>
      </c>
      <c r="O18" s="216">
        <v>0</v>
      </c>
      <c r="P18" s="287">
        <v>1.9300000000000001E-2</v>
      </c>
      <c r="Q18" s="287">
        <v>0</v>
      </c>
      <c r="R18" s="308">
        <v>0.22355678292248876</v>
      </c>
      <c r="S18" s="308">
        <v>0.20469526782800562</v>
      </c>
      <c r="T18" s="218">
        <f t="shared" si="0"/>
        <v>0</v>
      </c>
      <c r="U18" s="271">
        <f t="shared" si="1"/>
        <v>0.44755205075049442</v>
      </c>
      <c r="Y18" s="226"/>
      <c r="Z18" s="227"/>
      <c r="AA18" s="227"/>
      <c r="AB18" s="227"/>
      <c r="AC18" s="228"/>
      <c r="AD18" s="216">
        <v>0</v>
      </c>
      <c r="AE18" s="216">
        <v>0</v>
      </c>
      <c r="AF18" s="216">
        <v>0</v>
      </c>
      <c r="AG18" s="216">
        <v>0</v>
      </c>
      <c r="AH18" s="220">
        <v>216</v>
      </c>
      <c r="AI18" s="220">
        <v>2238</v>
      </c>
      <c r="AJ18" s="309">
        <v>4070</v>
      </c>
      <c r="AK18" s="220">
        <v>3851</v>
      </c>
      <c r="AL18" s="278"/>
      <c r="AM18" s="229">
        <f t="shared" si="3"/>
        <v>10375</v>
      </c>
    </row>
    <row r="19" spans="1:39" ht="14" x14ac:dyDescent="0.3">
      <c r="A19" s="212" t="s">
        <v>160</v>
      </c>
      <c r="B19" s="213" t="s">
        <v>154</v>
      </c>
      <c r="G19" s="216">
        <v>0</v>
      </c>
      <c r="H19" s="216">
        <v>0</v>
      </c>
      <c r="I19" s="216">
        <v>0</v>
      </c>
      <c r="J19" s="216">
        <v>0</v>
      </c>
      <c r="K19" s="216">
        <v>0</v>
      </c>
      <c r="L19" s="216">
        <v>0</v>
      </c>
      <c r="M19" s="216">
        <v>0</v>
      </c>
      <c r="N19" s="216">
        <v>0</v>
      </c>
      <c r="O19" s="216">
        <v>0</v>
      </c>
      <c r="P19" s="287">
        <v>6.4399999999999999E-2</v>
      </c>
      <c r="Q19" s="287">
        <v>0</v>
      </c>
      <c r="R19" s="308">
        <v>1.0211582170775113</v>
      </c>
      <c r="S19" s="308">
        <v>0.93500296437850938</v>
      </c>
      <c r="T19" s="218">
        <f t="shared" si="0"/>
        <v>0</v>
      </c>
      <c r="U19" s="271">
        <f t="shared" si="1"/>
        <v>2.0205611814560207</v>
      </c>
      <c r="Y19" s="234"/>
      <c r="Z19" s="235"/>
      <c r="AA19" s="235"/>
      <c r="AB19" s="235"/>
      <c r="AC19" s="236"/>
      <c r="AD19" s="216">
        <v>0</v>
      </c>
      <c r="AE19" s="216">
        <v>0</v>
      </c>
      <c r="AF19" s="216">
        <v>0</v>
      </c>
      <c r="AG19" s="216">
        <v>0</v>
      </c>
      <c r="AH19" s="220">
        <v>721</v>
      </c>
      <c r="AI19" s="220">
        <v>10363</v>
      </c>
      <c r="AJ19" s="309">
        <v>18587</v>
      </c>
      <c r="AK19" s="220">
        <v>17603</v>
      </c>
      <c r="AL19" s="279"/>
      <c r="AM19" s="229">
        <f t="shared" si="3"/>
        <v>47274</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8.3699999999999997E-2</v>
      </c>
      <c r="Q20" s="252">
        <f t="shared" si="10"/>
        <v>0</v>
      </c>
      <c r="R20" s="252">
        <f t="shared" si="10"/>
        <v>1.244715</v>
      </c>
      <c r="S20" s="252">
        <f t="shared" si="10"/>
        <v>1.139698232206515</v>
      </c>
      <c r="T20" s="218">
        <f t="shared" si="0"/>
        <v>0</v>
      </c>
      <c r="U20" s="271">
        <f t="shared" si="1"/>
        <v>2.4681132322065151</v>
      </c>
      <c r="Y20" s="241"/>
      <c r="Z20" s="242"/>
      <c r="AA20" s="242"/>
      <c r="AB20" s="242"/>
      <c r="AC20" s="243"/>
      <c r="AD20" s="251">
        <f t="shared" ref="AD20:AK20" si="11">SUM(AD18:AD19)</f>
        <v>0</v>
      </c>
      <c r="AE20" s="251">
        <f t="shared" si="11"/>
        <v>0</v>
      </c>
      <c r="AF20" s="251">
        <f t="shared" si="11"/>
        <v>0</v>
      </c>
      <c r="AG20" s="251">
        <f t="shared" si="11"/>
        <v>0</v>
      </c>
      <c r="AH20" s="225">
        <f t="shared" si="11"/>
        <v>937</v>
      </c>
      <c r="AI20" s="225">
        <f t="shared" si="11"/>
        <v>12601</v>
      </c>
      <c r="AJ20" s="225">
        <f t="shared" si="11"/>
        <v>22657</v>
      </c>
      <c r="AK20" s="225">
        <f t="shared" si="11"/>
        <v>21454</v>
      </c>
      <c r="AL20" s="280"/>
      <c r="AM20" s="218">
        <f t="shared" si="3"/>
        <v>57649</v>
      </c>
    </row>
    <row r="21" spans="1:39" ht="14" x14ac:dyDescent="0.3">
      <c r="A21" s="212" t="s">
        <v>162</v>
      </c>
      <c r="B21" s="213" t="s">
        <v>153</v>
      </c>
      <c r="G21" s="216">
        <v>0</v>
      </c>
      <c r="H21" s="216">
        <v>0</v>
      </c>
      <c r="I21" s="216">
        <v>0</v>
      </c>
      <c r="J21" s="216">
        <v>0</v>
      </c>
      <c r="K21" s="216">
        <v>0</v>
      </c>
      <c r="L21" s="216">
        <v>0</v>
      </c>
      <c r="M21" s="216">
        <v>0</v>
      </c>
      <c r="N21" s="216">
        <v>0</v>
      </c>
      <c r="O21" s="216">
        <v>0</v>
      </c>
      <c r="P21" s="287">
        <v>0</v>
      </c>
      <c r="Q21" s="287">
        <v>0</v>
      </c>
      <c r="R21" s="308">
        <v>0</v>
      </c>
      <c r="S21" s="308">
        <v>0</v>
      </c>
      <c r="T21" s="218">
        <f t="shared" si="0"/>
        <v>0</v>
      </c>
      <c r="U21" s="271">
        <f t="shared" si="1"/>
        <v>0</v>
      </c>
      <c r="Y21" s="216">
        <v>0</v>
      </c>
      <c r="Z21" s="216">
        <v>0</v>
      </c>
      <c r="AA21" s="216">
        <v>0</v>
      </c>
      <c r="AB21" s="216">
        <v>0</v>
      </c>
      <c r="AC21" s="216">
        <v>0</v>
      </c>
      <c r="AD21" s="216">
        <v>0</v>
      </c>
      <c r="AE21" s="216">
        <v>0</v>
      </c>
      <c r="AF21" s="216">
        <v>0</v>
      </c>
      <c r="AG21" s="216">
        <v>0</v>
      </c>
      <c r="AH21" s="220">
        <v>0</v>
      </c>
      <c r="AI21" s="220">
        <v>0</v>
      </c>
      <c r="AJ21" s="309">
        <v>0</v>
      </c>
      <c r="AK21" s="220">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87">
        <v>0</v>
      </c>
      <c r="Q22" s="287">
        <v>0</v>
      </c>
      <c r="R22" s="308">
        <v>0</v>
      </c>
      <c r="S22" s="308">
        <v>0</v>
      </c>
      <c r="T22" s="218">
        <f t="shared" si="0"/>
        <v>0</v>
      </c>
      <c r="U22" s="271">
        <f t="shared" si="1"/>
        <v>0</v>
      </c>
      <c r="Y22" s="216">
        <v>0</v>
      </c>
      <c r="Z22" s="216">
        <v>0</v>
      </c>
      <c r="AA22" s="216">
        <v>0</v>
      </c>
      <c r="AB22" s="216">
        <v>0</v>
      </c>
      <c r="AC22" s="216">
        <v>0</v>
      </c>
      <c r="AD22" s="216">
        <v>0</v>
      </c>
      <c r="AE22" s="216">
        <v>0</v>
      </c>
      <c r="AF22" s="216">
        <v>0</v>
      </c>
      <c r="AG22" s="216">
        <v>0</v>
      </c>
      <c r="AH22" s="220">
        <v>0</v>
      </c>
      <c r="AI22" s="220">
        <v>0</v>
      </c>
      <c r="AJ22" s="309">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71">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25">
        <f t="shared" si="14"/>
        <v>0</v>
      </c>
      <c r="AI23" s="225">
        <f t="shared" si="14"/>
        <v>0</v>
      </c>
      <c r="AJ23" s="225">
        <f t="shared" si="14"/>
        <v>0</v>
      </c>
      <c r="AK23" s="251">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87">
        <v>7.1000000000000004E-3</v>
      </c>
      <c r="Q24" s="287">
        <v>6.2500000000000003E-3</v>
      </c>
      <c r="R24" s="308">
        <v>6.8653933046618166E-3</v>
      </c>
      <c r="S24" s="308">
        <v>3.4728992606474912E-2</v>
      </c>
      <c r="T24" s="218">
        <f t="shared" si="0"/>
        <v>0</v>
      </c>
      <c r="U24" s="271">
        <f t="shared" si="1"/>
        <v>5.4944385911136734E-2</v>
      </c>
      <c r="Y24" s="216">
        <v>0</v>
      </c>
      <c r="Z24" s="216">
        <v>0</v>
      </c>
      <c r="AA24" s="216">
        <v>0</v>
      </c>
      <c r="AB24" s="216">
        <v>0</v>
      </c>
      <c r="AC24" s="216">
        <v>0</v>
      </c>
      <c r="AD24" s="216">
        <v>0</v>
      </c>
      <c r="AE24" s="216">
        <v>0</v>
      </c>
      <c r="AF24" s="216">
        <v>0</v>
      </c>
      <c r="AG24" s="216">
        <v>0</v>
      </c>
      <c r="AH24" s="220">
        <v>0</v>
      </c>
      <c r="AI24" s="220">
        <v>2</v>
      </c>
      <c r="AJ24" s="309">
        <v>6.6453774302808943</v>
      </c>
      <c r="AK24" s="220">
        <v>15.551644697510245</v>
      </c>
      <c r="AL24" s="218">
        <f t="shared" si="12"/>
        <v>0</v>
      </c>
      <c r="AM24" s="218">
        <f t="shared" si="3"/>
        <v>24.19702212779114</v>
      </c>
    </row>
    <row r="25" spans="1:39" ht="14" x14ac:dyDescent="0.3">
      <c r="A25" s="212" t="s">
        <v>164</v>
      </c>
      <c r="B25" s="213" t="s">
        <v>154</v>
      </c>
      <c r="G25" s="216">
        <v>0</v>
      </c>
      <c r="H25" s="216">
        <v>0</v>
      </c>
      <c r="I25" s="216">
        <v>0</v>
      </c>
      <c r="J25" s="216">
        <v>0</v>
      </c>
      <c r="K25" s="216">
        <v>0</v>
      </c>
      <c r="L25" s="216">
        <v>0</v>
      </c>
      <c r="M25" s="216">
        <v>0</v>
      </c>
      <c r="N25" s="216">
        <v>0</v>
      </c>
      <c r="O25" s="216">
        <v>0</v>
      </c>
      <c r="P25" s="287">
        <v>2.35E-2</v>
      </c>
      <c r="Q25" s="287">
        <v>6.4999999999999997E-3</v>
      </c>
      <c r="R25" s="308">
        <v>3.1359606695338188E-2</v>
      </c>
      <c r="S25" s="308">
        <v>0.15732100739352509</v>
      </c>
      <c r="T25" s="218">
        <f t="shared" si="0"/>
        <v>0</v>
      </c>
      <c r="U25" s="271">
        <f t="shared" si="1"/>
        <v>0.21868061408886327</v>
      </c>
      <c r="Y25" s="216">
        <v>0</v>
      </c>
      <c r="Z25" s="216">
        <v>0</v>
      </c>
      <c r="AA25" s="216">
        <v>0</v>
      </c>
      <c r="AB25" s="216">
        <v>0</v>
      </c>
      <c r="AC25" s="216">
        <v>0</v>
      </c>
      <c r="AD25" s="216">
        <v>0</v>
      </c>
      <c r="AE25" s="216">
        <v>0</v>
      </c>
      <c r="AF25" s="216">
        <v>0</v>
      </c>
      <c r="AG25" s="216">
        <v>0</v>
      </c>
      <c r="AH25" s="220">
        <v>1</v>
      </c>
      <c r="AI25" s="220">
        <v>11</v>
      </c>
      <c r="AJ25" s="309">
        <v>30.354622569719105</v>
      </c>
      <c r="AK25" s="220">
        <v>70.448355302489759</v>
      </c>
      <c r="AL25" s="218">
        <f t="shared" si="12"/>
        <v>0</v>
      </c>
      <c r="AM25" s="218">
        <f t="shared" si="3"/>
        <v>112.80297787220886</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3.0600000000000002E-2</v>
      </c>
      <c r="Q26" s="252">
        <f t="shared" si="15"/>
        <v>1.2750000000000001E-2</v>
      </c>
      <c r="R26" s="252">
        <f t="shared" si="15"/>
        <v>3.8225000000000002E-2</v>
      </c>
      <c r="S26" s="252">
        <f t="shared" si="15"/>
        <v>0.19205</v>
      </c>
      <c r="T26" s="218">
        <f t="shared" si="0"/>
        <v>0</v>
      </c>
      <c r="U26" s="271">
        <f t="shared" si="1"/>
        <v>0.27362500000000001</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25">
        <f t="shared" si="16"/>
        <v>1</v>
      </c>
      <c r="AI26" s="225">
        <f t="shared" si="16"/>
        <v>13</v>
      </c>
      <c r="AJ26" s="225">
        <f t="shared" si="16"/>
        <v>37</v>
      </c>
      <c r="AK26" s="225">
        <f t="shared" si="16"/>
        <v>86</v>
      </c>
      <c r="AL26" s="218">
        <f t="shared" si="12"/>
        <v>0</v>
      </c>
      <c r="AM26" s="218">
        <f t="shared" si="3"/>
        <v>137</v>
      </c>
    </row>
    <row r="27" spans="1:39" ht="14" x14ac:dyDescent="0.3">
      <c r="A27" s="253" t="s">
        <v>166</v>
      </c>
      <c r="B27" s="213" t="s">
        <v>153</v>
      </c>
      <c r="G27" s="216">
        <v>0</v>
      </c>
      <c r="H27" s="216">
        <v>0</v>
      </c>
      <c r="I27" s="216">
        <v>0</v>
      </c>
      <c r="J27" s="216">
        <v>0</v>
      </c>
      <c r="K27" s="216">
        <v>0</v>
      </c>
      <c r="L27" s="216">
        <v>0</v>
      </c>
      <c r="M27" s="216">
        <v>0</v>
      </c>
      <c r="N27" s="216">
        <v>0</v>
      </c>
      <c r="O27" s="216">
        <v>0</v>
      </c>
      <c r="P27" s="287">
        <v>4.0000000000000002E-4</v>
      </c>
      <c r="Q27" s="287">
        <v>0</v>
      </c>
      <c r="R27" s="308">
        <v>0</v>
      </c>
      <c r="S27" s="308">
        <v>0</v>
      </c>
      <c r="T27" s="95">
        <f t="shared" si="0"/>
        <v>0</v>
      </c>
      <c r="U27" s="271">
        <f t="shared" si="1"/>
        <v>4.0000000000000002E-4</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87">
        <v>1.5E-3</v>
      </c>
      <c r="Q28" s="287">
        <v>0</v>
      </c>
      <c r="R28" s="308">
        <v>0</v>
      </c>
      <c r="S28" s="308">
        <v>0</v>
      </c>
      <c r="T28" s="95">
        <f t="shared" si="0"/>
        <v>0</v>
      </c>
      <c r="U28" s="271">
        <f t="shared" si="1"/>
        <v>1.5E-3</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52">
        <f t="shared" si="17"/>
        <v>1.9E-3</v>
      </c>
      <c r="Q29" s="252">
        <f t="shared" si="17"/>
        <v>0</v>
      </c>
      <c r="R29" s="252">
        <f t="shared" si="17"/>
        <v>0</v>
      </c>
      <c r="S29" s="252">
        <f t="shared" si="17"/>
        <v>0</v>
      </c>
      <c r="T29" s="95">
        <f t="shared" si="0"/>
        <v>0</v>
      </c>
      <c r="U29" s="271">
        <f t="shared" si="1"/>
        <v>1.9E-3</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87">
        <v>1.4200000000000001E-2</v>
      </c>
      <c r="Q30" s="308">
        <v>9.1067498047353312E-2</v>
      </c>
      <c r="R30" s="308">
        <v>9.3587169934314221E-2</v>
      </c>
      <c r="S30" s="308">
        <v>0.11265199497245515</v>
      </c>
      <c r="T30" s="218">
        <f t="shared" si="0"/>
        <v>0</v>
      </c>
      <c r="U30" s="271">
        <f t="shared" si="1"/>
        <v>0.31150666295412266</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87">
        <v>4.7399999999999998E-2</v>
      </c>
      <c r="Q31" s="308">
        <v>0.41809026699787527</v>
      </c>
      <c r="R31" s="308">
        <v>0.42902044968051817</v>
      </c>
      <c r="S31" s="308">
        <v>0.5103092259190023</v>
      </c>
      <c r="T31" s="218">
        <f t="shared" si="0"/>
        <v>0</v>
      </c>
      <c r="U31" s="271">
        <f t="shared" si="1"/>
        <v>1.4048199425973957</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6.1600000000000002E-2</v>
      </c>
      <c r="Q32" s="252">
        <f t="shared" si="18"/>
        <v>0.50915776504522858</v>
      </c>
      <c r="R32" s="252">
        <f t="shared" si="18"/>
        <v>0.52260761961483237</v>
      </c>
      <c r="S32" s="252">
        <f t="shared" si="18"/>
        <v>0.62296122089145745</v>
      </c>
      <c r="T32" s="218">
        <f t="shared" si="0"/>
        <v>0</v>
      </c>
      <c r="U32" s="271">
        <f t="shared" si="1"/>
        <v>1.7163266055515185</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0.22310000000000002</v>
      </c>
      <c r="Q34" s="251">
        <f t="shared" si="19"/>
        <v>1.0064302972538175</v>
      </c>
      <c r="R34" s="251">
        <f t="shared" si="19"/>
        <v>2.4403136196148321</v>
      </c>
      <c r="S34" s="251">
        <f t="shared" si="19"/>
        <v>2.6061004530979726</v>
      </c>
      <c r="T34" s="251">
        <f t="shared" si="19"/>
        <v>0</v>
      </c>
      <c r="U34" s="251">
        <f t="shared" si="19"/>
        <v>6.2759443699666226</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87">
        <v>0</v>
      </c>
      <c r="Q37" s="287">
        <v>0</v>
      </c>
      <c r="R37" s="308">
        <v>0</v>
      </c>
      <c r="S37" s="308">
        <v>0</v>
      </c>
      <c r="T37" s="95">
        <f>SUM(G37:K37)</f>
        <v>0</v>
      </c>
      <c r="U37" s="271">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87">
        <v>-2.9999999999999997E-4</v>
      </c>
      <c r="Q38" s="287">
        <v>-8.5050000000000004E-3</v>
      </c>
      <c r="R38" s="308">
        <v>-6.8019928118810283E-3</v>
      </c>
      <c r="S38" s="308">
        <v>-3.5487406535095356E-2</v>
      </c>
      <c r="T38" s="95">
        <f>SUM(G38:K38)</f>
        <v>0</v>
      </c>
      <c r="U38" s="271">
        <f>SUM(L38:S38)</f>
        <v>-5.1094399346976384E-2</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87">
        <v>-8.9999999999999998E-4</v>
      </c>
      <c r="Q39" s="287">
        <v>-3.6146999999999999E-2</v>
      </c>
      <c r="R39" s="308">
        <v>-3.1070007188118975E-2</v>
      </c>
      <c r="S39" s="308">
        <v>-0.16075659346490465</v>
      </c>
      <c r="T39" s="95">
        <f>SUM(G39:K39)</f>
        <v>0</v>
      </c>
      <c r="U39" s="271">
        <f>SUM(L39:S39)</f>
        <v>-0.22887360065302362</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-1.1999999999999999E-3</v>
      </c>
      <c r="Q40" s="252">
        <f t="shared" si="20"/>
        <v>-4.4651999999999997E-2</v>
      </c>
      <c r="R40" s="252">
        <f t="shared" si="20"/>
        <v>-3.7872000000000003E-2</v>
      </c>
      <c r="S40" s="252">
        <f t="shared" si="20"/>
        <v>-0.196244</v>
      </c>
      <c r="T40" s="95">
        <f t="shared" ref="T40" si="21">SUM(G40:K40)</f>
        <v>0</v>
      </c>
      <c r="U40" s="271">
        <f>SUM(L40:S40)</f>
        <v>-0.27996799999999999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305"/>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7">
        <v>0</v>
      </c>
      <c r="S43" s="217">
        <v>0</v>
      </c>
      <c r="T43" s="95">
        <f>SUM(G43:K43)</f>
        <v>0</v>
      </c>
      <c r="U43" s="271">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7">
        <v>0</v>
      </c>
      <c r="S44" s="217">
        <v>0</v>
      </c>
      <c r="T44" s="95">
        <f>SUM(G44:K44)</f>
        <v>0</v>
      </c>
      <c r="U44" s="271">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7">
        <v>0</v>
      </c>
      <c r="S45" s="217">
        <v>0</v>
      </c>
      <c r="T45" s="95">
        <f>SUM(G45:K45)</f>
        <v>0</v>
      </c>
      <c r="U45" s="271">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71">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305"/>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0.22190000000000001</v>
      </c>
      <c r="Q48" s="251">
        <f t="shared" si="25"/>
        <v>0.96177829725381747</v>
      </c>
      <c r="R48" s="251">
        <f t="shared" si="25"/>
        <v>2.4024416196148319</v>
      </c>
      <c r="S48" s="251">
        <f t="shared" si="25"/>
        <v>2.4098564530979725</v>
      </c>
      <c r="T48" s="218">
        <f t="shared" ref="T48" si="26">SUM(G48:K48)</f>
        <v>0</v>
      </c>
      <c r="U48" s="271">
        <f t="shared" ref="U48" si="27">SUM(L48:S48)</f>
        <v>5.9959763699666215</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5.1199999999999996E-2</v>
      </c>
      <c r="Q50" s="251">
        <f t="shared" si="28"/>
        <v>0.18309632481079907</v>
      </c>
      <c r="R50" s="251">
        <f t="shared" si="28"/>
        <v>0.43801636372659131</v>
      </c>
      <c r="S50" s="251">
        <f t="shared" si="28"/>
        <v>0.46986929483898099</v>
      </c>
      <c r="T50" s="189">
        <f t="shared" ref="T50:T52" si="29">SUM(G50:K50)</f>
        <v>0</v>
      </c>
      <c r="U50" s="271">
        <f t="shared" ref="U50:U52" si="30">SUM(L50:S50)</f>
        <v>1.1421819833763713</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0.1719</v>
      </c>
      <c r="Q51" s="271">
        <f t="shared" si="28"/>
        <v>0.82333397244301842</v>
      </c>
      <c r="R51" s="271">
        <f t="shared" si="28"/>
        <v>2.0022972558882413</v>
      </c>
      <c r="S51" s="271">
        <f t="shared" si="28"/>
        <v>2.1362311582589917</v>
      </c>
      <c r="T51" s="95">
        <f t="shared" si="29"/>
        <v>0</v>
      </c>
      <c r="U51" s="271">
        <f t="shared" si="30"/>
        <v>5.1337623865902513</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0.22309999999999999</v>
      </c>
      <c r="Q52" s="272">
        <f t="shared" si="32"/>
        <v>1.0064302972538175</v>
      </c>
      <c r="R52" s="272">
        <f t="shared" si="32"/>
        <v>2.4403136196148325</v>
      </c>
      <c r="S52" s="272">
        <f t="shared" si="32"/>
        <v>2.6061004530979726</v>
      </c>
      <c r="T52" s="95">
        <f t="shared" si="29"/>
        <v>0</v>
      </c>
      <c r="U52" s="271">
        <f t="shared" si="30"/>
        <v>6.2759443699666226</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SUM(G9,G12,G15,G18,G21,G24,G27,G30)+SUM(G37,G38,G43,G44)</f>
        <v>0</v>
      </c>
      <c r="H55" s="251">
        <f t="shared" ref="H55:S55" si="34">SUM(H9,H12,H15,H18,H21,H24,H27,H30)+SUM(H37,H38,H43,H44)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5.0899999999999994E-2</v>
      </c>
      <c r="Q55" s="251">
        <f t="shared" si="34"/>
        <v>0.17459132481079906</v>
      </c>
      <c r="R55" s="251">
        <f t="shared" si="34"/>
        <v>0.43121437091471027</v>
      </c>
      <c r="S55" s="251">
        <f t="shared" si="34"/>
        <v>0.43438188830388563</v>
      </c>
      <c r="T55" s="95">
        <f t="shared" ref="T55:T57" si="35">SUM(G55:K55)</f>
        <v>0</v>
      </c>
      <c r="U55" s="271">
        <f t="shared" ref="U55:U57" si="36">SUM(L55:S55)</f>
        <v>1.091087584029395</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71">
        <f>SUM(G10,G13,G16,G19,G22,G25,G28,G31)+SUM(G39,G45)</f>
        <v>0</v>
      </c>
      <c r="H56" s="271">
        <f t="shared" ref="H56:S56" si="37">SUM(H10,H13,H16,H19,H22,H25,H28,H31)+SUM(H39,H45)</f>
        <v>0</v>
      </c>
      <c r="I56" s="271">
        <f t="shared" si="37"/>
        <v>0</v>
      </c>
      <c r="J56" s="271">
        <f t="shared" si="37"/>
        <v>0</v>
      </c>
      <c r="K56" s="271">
        <f t="shared" si="37"/>
        <v>0</v>
      </c>
      <c r="L56" s="271">
        <f t="shared" si="37"/>
        <v>0</v>
      </c>
      <c r="M56" s="271">
        <f t="shared" si="37"/>
        <v>0</v>
      </c>
      <c r="N56" s="271">
        <f t="shared" si="37"/>
        <v>0</v>
      </c>
      <c r="O56" s="271">
        <f t="shared" si="37"/>
        <v>0</v>
      </c>
      <c r="P56" s="271">
        <f t="shared" si="37"/>
        <v>0.17099999999999999</v>
      </c>
      <c r="Q56" s="271">
        <f t="shared" si="37"/>
        <v>0.78718697244301838</v>
      </c>
      <c r="R56" s="271">
        <f t="shared" si="37"/>
        <v>1.9712272487001223</v>
      </c>
      <c r="S56" s="271">
        <f t="shared" si="37"/>
        <v>1.975474564794087</v>
      </c>
      <c r="T56" s="95">
        <f t="shared" si="35"/>
        <v>0</v>
      </c>
      <c r="U56" s="271">
        <f t="shared" si="36"/>
        <v>4.9048887859372279</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71">
        <f t="shared" ref="G57:K57" si="38">SUM(G55:G56)</f>
        <v>0</v>
      </c>
      <c r="H57" s="272">
        <f t="shared" si="38"/>
        <v>0</v>
      </c>
      <c r="I57" s="272">
        <f t="shared" si="38"/>
        <v>0</v>
      </c>
      <c r="J57" s="272">
        <f t="shared" si="38"/>
        <v>0</v>
      </c>
      <c r="K57" s="272">
        <f t="shared" si="38"/>
        <v>0</v>
      </c>
      <c r="L57" s="272">
        <f>SUM(L55:L56)</f>
        <v>0</v>
      </c>
      <c r="M57" s="272">
        <f t="shared" ref="M57:S57" si="39">SUM(M55:M56)</f>
        <v>0</v>
      </c>
      <c r="N57" s="272">
        <f t="shared" si="39"/>
        <v>0</v>
      </c>
      <c r="O57" s="272">
        <f t="shared" si="39"/>
        <v>0</v>
      </c>
      <c r="P57" s="272">
        <f t="shared" si="39"/>
        <v>0.22189999999999999</v>
      </c>
      <c r="Q57" s="272">
        <f t="shared" si="39"/>
        <v>0.96177829725381747</v>
      </c>
      <c r="R57" s="272">
        <f t="shared" si="39"/>
        <v>2.4024416196148328</v>
      </c>
      <c r="S57" s="272">
        <f t="shared" si="39"/>
        <v>2.4098564530979725</v>
      </c>
      <c r="T57" s="95">
        <f t="shared" si="35"/>
        <v>0</v>
      </c>
      <c r="U57" s="271">
        <f t="shared" si="36"/>
        <v>5.9959763699666233</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20">
        <v>2</v>
      </c>
      <c r="AI60" s="220">
        <v>84.835784148899094</v>
      </c>
      <c r="AJ60" s="309">
        <v>16.665385749168635</v>
      </c>
      <c r="AK60" s="220">
        <v>16.913092221008061</v>
      </c>
      <c r="AL60" s="307"/>
      <c r="AM60" s="229">
        <f t="shared" ref="AM60:AM61" si="41">SUM(AD60:AK60)</f>
        <v>120.41426211907579</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20">
        <v>9</v>
      </c>
      <c r="AI61" s="220">
        <v>392.92111769159169</v>
      </c>
      <c r="AJ61" s="309">
        <v>76.123816848941075</v>
      </c>
      <c r="AK61" s="220">
        <v>76.615660479955892</v>
      </c>
      <c r="AL61" s="280"/>
      <c r="AM61" s="229">
        <f t="shared" si="41"/>
        <v>554.6605950204887</v>
      </c>
    </row>
    <row r="62" spans="1:39" ht="14" x14ac:dyDescent="0.3">
      <c r="A62" s="659"/>
      <c r="B62" s="659"/>
      <c r="U62" s="276"/>
      <c r="AH62" s="265"/>
      <c r="AI62" s="265"/>
    </row>
    <row r="63" spans="1:39" ht="13.5" customHeight="1" x14ac:dyDescent="0.3">
      <c r="A63" s="164" t="s">
        <v>184</v>
      </c>
      <c r="B63" s="164"/>
      <c r="U63" s="276"/>
      <c r="AH63" s="265"/>
      <c r="AI63" s="265"/>
    </row>
    <row r="64" spans="1:39" x14ac:dyDescent="0.25">
      <c r="AH64" s="265"/>
      <c r="AI64" s="265"/>
    </row>
    <row r="65" spans="1:39" ht="14" x14ac:dyDescent="0.3">
      <c r="A65" s="660" t="s">
        <v>185</v>
      </c>
      <c r="B65" s="277" t="s">
        <v>186</v>
      </c>
      <c r="G65" s="226"/>
      <c r="H65" s="227"/>
      <c r="I65" s="227"/>
      <c r="J65" s="227"/>
      <c r="K65" s="228"/>
      <c r="L65" s="216">
        <v>0</v>
      </c>
      <c r="M65" s="216">
        <v>0</v>
      </c>
      <c r="N65" s="216">
        <v>0</v>
      </c>
      <c r="O65" s="216">
        <v>0</v>
      </c>
      <c r="P65" s="287">
        <v>9.5999999999999992E-3</v>
      </c>
      <c r="Q65" s="287">
        <v>7.775383077804382E-2</v>
      </c>
      <c r="R65" s="308">
        <v>8.8354064636288157E-2</v>
      </c>
      <c r="S65" s="308">
        <v>9.3334823149808635E-2</v>
      </c>
      <c r="T65" s="278"/>
      <c r="U65" s="251">
        <f t="shared" ref="U65:U67" si="42">SUM(L65:S65)</f>
        <v>0.26904271856414058</v>
      </c>
      <c r="Y65" s="226"/>
      <c r="Z65" s="227"/>
      <c r="AA65" s="227"/>
      <c r="AB65" s="227"/>
      <c r="AC65" s="228"/>
      <c r="AD65" s="216">
        <v>0</v>
      </c>
      <c r="AE65" s="216">
        <v>0</v>
      </c>
      <c r="AF65" s="216">
        <v>0</v>
      </c>
      <c r="AG65" s="216">
        <v>0</v>
      </c>
      <c r="AH65" s="220">
        <v>203</v>
      </c>
      <c r="AI65" s="220">
        <v>1714</v>
      </c>
      <c r="AJ65" s="309">
        <v>2016.063828510893</v>
      </c>
      <c r="AK65" s="220">
        <v>1990.4296882034334</v>
      </c>
      <c r="AL65" s="278"/>
      <c r="AM65" s="251">
        <f t="shared" ref="AM65:AM67" si="43">SUM(AD65:AK65)</f>
        <v>5923.4935167143267</v>
      </c>
    </row>
    <row r="66" spans="1:39" ht="14" x14ac:dyDescent="0.3">
      <c r="A66" s="661"/>
      <c r="B66" s="277" t="s">
        <v>156</v>
      </c>
      <c r="G66" s="234"/>
      <c r="H66" s="235"/>
      <c r="I66" s="235"/>
      <c r="J66" s="235"/>
      <c r="K66" s="236"/>
      <c r="L66" s="216">
        <v>0</v>
      </c>
      <c r="M66" s="216">
        <v>0</v>
      </c>
      <c r="N66" s="216">
        <v>0</v>
      </c>
      <c r="O66" s="216">
        <v>0</v>
      </c>
      <c r="P66" s="287">
        <v>2.0000000000000001E-4</v>
      </c>
      <c r="Q66" s="287">
        <v>4.5649959854019151E-3</v>
      </c>
      <c r="R66" s="308">
        <v>1.7764710314299548E-2</v>
      </c>
      <c r="S66" s="308">
        <v>1.8244791726347687E-2</v>
      </c>
      <c r="T66" s="279"/>
      <c r="U66" s="251">
        <f t="shared" si="42"/>
        <v>4.0774498026049148E-2</v>
      </c>
      <c r="Y66" s="234"/>
      <c r="Z66" s="235"/>
      <c r="AA66" s="235"/>
      <c r="AB66" s="235"/>
      <c r="AC66" s="236"/>
      <c r="AD66" s="216">
        <v>0</v>
      </c>
      <c r="AE66" s="216">
        <v>0</v>
      </c>
      <c r="AF66" s="216">
        <v>0</v>
      </c>
      <c r="AG66" s="216">
        <v>0</v>
      </c>
      <c r="AH66" s="220">
        <v>5</v>
      </c>
      <c r="AI66" s="220">
        <v>130</v>
      </c>
      <c r="AJ66" s="309">
        <v>482.41848047931035</v>
      </c>
      <c r="AK66" s="220">
        <v>494.75930107427945</v>
      </c>
      <c r="AL66" s="279"/>
      <c r="AM66" s="251">
        <f t="shared" si="43"/>
        <v>1112.1777815535897</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9.7999999999999997E-3</v>
      </c>
      <c r="Q67" s="251">
        <f t="shared" si="44"/>
        <v>8.2318826763445735E-2</v>
      </c>
      <c r="R67" s="251">
        <f t="shared" si="44"/>
        <v>0.1061187749505877</v>
      </c>
      <c r="S67" s="251">
        <f t="shared" si="44"/>
        <v>0.11157961487615632</v>
      </c>
      <c r="T67" s="280"/>
      <c r="U67" s="251">
        <f t="shared" si="42"/>
        <v>0.30981721659018974</v>
      </c>
      <c r="V67" s="249"/>
      <c r="Y67" s="241"/>
      <c r="Z67" s="242"/>
      <c r="AA67" s="242"/>
      <c r="AB67" s="242"/>
      <c r="AC67" s="243"/>
      <c r="AD67" s="252">
        <f t="shared" ref="AD67:AK67" si="45">SUM(AD65:AD66)</f>
        <v>0</v>
      </c>
      <c r="AE67" s="251">
        <f t="shared" si="45"/>
        <v>0</v>
      </c>
      <c r="AF67" s="251">
        <f t="shared" si="45"/>
        <v>0</v>
      </c>
      <c r="AG67" s="251">
        <f t="shared" si="45"/>
        <v>0</v>
      </c>
      <c r="AH67" s="225">
        <f t="shared" si="45"/>
        <v>208</v>
      </c>
      <c r="AI67" s="225">
        <f t="shared" si="45"/>
        <v>1844</v>
      </c>
      <c r="AJ67" s="225">
        <f t="shared" si="45"/>
        <v>2498.4823089902034</v>
      </c>
      <c r="AK67" s="225">
        <f t="shared" si="45"/>
        <v>2485.1889892777131</v>
      </c>
      <c r="AL67" s="280"/>
      <c r="AM67" s="251">
        <f t="shared" si="43"/>
        <v>7035.6712982679164</v>
      </c>
    </row>
    <row r="68" spans="1:39" ht="14" x14ac:dyDescent="0.3">
      <c r="B68" s="210"/>
      <c r="G68" s="241"/>
      <c r="H68" s="242"/>
      <c r="I68" s="242"/>
      <c r="J68" s="242"/>
      <c r="K68" s="243"/>
      <c r="L68" s="281" t="str">
        <f t="shared" ref="L68:S68" si="46">IF(ABS(L67-L9-L12)&lt;DecimalPlaces,"OK","ERROR")</f>
        <v>OK</v>
      </c>
      <c r="M68" s="281" t="str">
        <f t="shared" si="46"/>
        <v>OK</v>
      </c>
      <c r="N68" s="281" t="str">
        <f t="shared" si="46"/>
        <v>OK</v>
      </c>
      <c r="O68" s="281" t="str">
        <f t="shared" si="46"/>
        <v>OK</v>
      </c>
      <c r="P68" s="313" t="str">
        <f t="shared" si="46"/>
        <v>OK</v>
      </c>
      <c r="Q68" s="313" t="str">
        <f t="shared" si="46"/>
        <v>OK</v>
      </c>
      <c r="R68" s="313" t="str">
        <f t="shared" si="46"/>
        <v>OK</v>
      </c>
      <c r="S68" s="313" t="str">
        <f t="shared" si="46"/>
        <v>OK</v>
      </c>
      <c r="T68" s="276"/>
      <c r="U68" s="276"/>
      <c r="AH68" s="265"/>
      <c r="AI68" s="265"/>
      <c r="AJ68" s="276"/>
      <c r="AK68" s="276"/>
      <c r="AL68" s="276"/>
    </row>
    <row r="69" spans="1:39" ht="14" x14ac:dyDescent="0.3">
      <c r="A69" s="659" t="s">
        <v>188</v>
      </c>
      <c r="B69" s="659"/>
      <c r="P69" s="306"/>
      <c r="Q69" s="306"/>
      <c r="R69" s="306"/>
      <c r="S69" s="306"/>
      <c r="AH69" s="265"/>
      <c r="AI69" s="265"/>
    </row>
    <row r="70" spans="1:39" ht="14" x14ac:dyDescent="0.3">
      <c r="A70" s="163"/>
      <c r="B70" s="163"/>
      <c r="P70" s="306"/>
      <c r="Q70" s="306"/>
      <c r="R70" s="306"/>
      <c r="S70" s="306"/>
      <c r="AH70" s="265"/>
      <c r="AI70" s="265"/>
    </row>
    <row r="71" spans="1:39" ht="14" x14ac:dyDescent="0.3">
      <c r="A71" s="174"/>
      <c r="B71" s="174"/>
      <c r="P71" s="306"/>
      <c r="Q71" s="306"/>
      <c r="R71" s="306"/>
      <c r="S71" s="306"/>
      <c r="AH71" s="265"/>
      <c r="AI71" s="265"/>
    </row>
    <row r="72" spans="1:39" ht="14" x14ac:dyDescent="0.3">
      <c r="A72" s="660" t="s">
        <v>189</v>
      </c>
      <c r="B72" s="277" t="s">
        <v>186</v>
      </c>
      <c r="G72" s="226"/>
      <c r="H72" s="227"/>
      <c r="I72" s="227"/>
      <c r="J72" s="227"/>
      <c r="K72" s="228"/>
      <c r="L72" s="216">
        <v>0</v>
      </c>
      <c r="M72" s="216">
        <v>0</v>
      </c>
      <c r="N72" s="216">
        <v>0</v>
      </c>
      <c r="O72" s="216">
        <v>0</v>
      </c>
      <c r="P72" s="287">
        <v>2.1600000000000001E-2</v>
      </c>
      <c r="Q72" s="287">
        <v>0.24081691077257314</v>
      </c>
      <c r="R72" s="308">
        <v>5.0134401908535638E-2</v>
      </c>
      <c r="S72" s="308">
        <v>5.252213377021011E-2</v>
      </c>
      <c r="T72" s="278"/>
      <c r="U72" s="293">
        <f t="shared" ref="U72:U77" si="47">SUM(L72:S72)</f>
        <v>0.36507344645131884</v>
      </c>
      <c r="Y72" s="226"/>
      <c r="Z72" s="227"/>
      <c r="AA72" s="227"/>
      <c r="AB72" s="227"/>
      <c r="AC72" s="228"/>
      <c r="AD72" s="216">
        <v>0</v>
      </c>
      <c r="AE72" s="216">
        <v>0</v>
      </c>
      <c r="AF72" s="216">
        <v>0</v>
      </c>
      <c r="AG72" s="216">
        <v>0</v>
      </c>
      <c r="AH72" s="220">
        <v>282</v>
      </c>
      <c r="AI72" s="220">
        <v>5308</v>
      </c>
      <c r="AJ72" s="309">
        <v>6158.1229613025325</v>
      </c>
      <c r="AK72" s="220">
        <v>6029.4856686246976</v>
      </c>
      <c r="AL72" s="278"/>
      <c r="AM72" s="229">
        <f t="shared" ref="AM72:AM77" si="48">SUM(AD72:AK72)</f>
        <v>17777.608629927228</v>
      </c>
    </row>
    <row r="73" spans="1:39" ht="14" x14ac:dyDescent="0.3">
      <c r="A73" s="661"/>
      <c r="B73" s="277" t="s">
        <v>156</v>
      </c>
      <c r="G73" s="234"/>
      <c r="H73" s="235"/>
      <c r="I73" s="235"/>
      <c r="J73" s="235"/>
      <c r="K73" s="236"/>
      <c r="L73" s="216">
        <v>0</v>
      </c>
      <c r="M73" s="216">
        <v>0</v>
      </c>
      <c r="N73" s="216">
        <v>0</v>
      </c>
      <c r="O73" s="216">
        <v>0</v>
      </c>
      <c r="P73" s="287">
        <v>5.0000000000000001E-4</v>
      </c>
      <c r="Q73" s="287">
        <v>1.4138573236755776E-2</v>
      </c>
      <c r="R73" s="308">
        <v>1.0080160209403784E-2</v>
      </c>
      <c r="S73" s="308">
        <v>1.0266858170640039E-2</v>
      </c>
      <c r="T73" s="279"/>
      <c r="U73" s="293">
        <f t="shared" si="47"/>
        <v>3.4985591616799601E-2</v>
      </c>
      <c r="Y73" s="234"/>
      <c r="Z73" s="235"/>
      <c r="AA73" s="235"/>
      <c r="AB73" s="235"/>
      <c r="AC73" s="236"/>
      <c r="AD73" s="216">
        <v>0</v>
      </c>
      <c r="AE73" s="216">
        <v>0</v>
      </c>
      <c r="AF73" s="216">
        <v>0</v>
      </c>
      <c r="AG73" s="216">
        <v>0</v>
      </c>
      <c r="AH73" s="220">
        <v>12</v>
      </c>
      <c r="AI73" s="220">
        <v>401</v>
      </c>
      <c r="AJ73" s="309">
        <v>1473.5606480230379</v>
      </c>
      <c r="AK73" s="220">
        <v>1498.7437802632121</v>
      </c>
      <c r="AL73" s="279"/>
      <c r="AM73" s="229">
        <f t="shared" si="48"/>
        <v>3385.3044282862502</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2.2100000000000002E-2</v>
      </c>
      <c r="Q74" s="251">
        <f t="shared" si="49"/>
        <v>0.25495548400932894</v>
      </c>
      <c r="R74" s="251">
        <f t="shared" si="49"/>
        <v>6.0214562117939421E-2</v>
      </c>
      <c r="S74" s="251">
        <f t="shared" si="49"/>
        <v>6.278899194085015E-2</v>
      </c>
      <c r="T74" s="279"/>
      <c r="U74" s="293">
        <f t="shared" si="47"/>
        <v>0.40005903806811849</v>
      </c>
      <c r="V74" s="249"/>
      <c r="Y74" s="234"/>
      <c r="Z74" s="235"/>
      <c r="AA74" s="235"/>
      <c r="AB74" s="235"/>
      <c r="AC74" s="236"/>
      <c r="AD74" s="252">
        <f t="shared" ref="AD74:AK74" si="50">SUM(AD72:AD73)</f>
        <v>0</v>
      </c>
      <c r="AE74" s="251">
        <f t="shared" si="50"/>
        <v>0</v>
      </c>
      <c r="AF74" s="251">
        <f t="shared" si="50"/>
        <v>0</v>
      </c>
      <c r="AG74" s="251">
        <f t="shared" si="50"/>
        <v>0</v>
      </c>
      <c r="AH74" s="225">
        <f t="shared" si="50"/>
        <v>294</v>
      </c>
      <c r="AI74" s="225">
        <f t="shared" si="50"/>
        <v>5709</v>
      </c>
      <c r="AJ74" s="225">
        <f t="shared" si="50"/>
        <v>7631.6836093255706</v>
      </c>
      <c r="AK74" s="225">
        <f t="shared" si="50"/>
        <v>7528.2294488879097</v>
      </c>
      <c r="AL74" s="279"/>
      <c r="AM74" s="229">
        <f t="shared" si="48"/>
        <v>21162.913058213479</v>
      </c>
    </row>
    <row r="75" spans="1:39" ht="14" x14ac:dyDescent="0.3">
      <c r="A75" s="663" t="s">
        <v>191</v>
      </c>
      <c r="B75" s="277" t="s">
        <v>186</v>
      </c>
      <c r="G75" s="234"/>
      <c r="H75" s="235"/>
      <c r="I75" s="235"/>
      <c r="J75" s="235"/>
      <c r="K75" s="236"/>
      <c r="L75" s="216">
        <v>0</v>
      </c>
      <c r="M75" s="216">
        <v>0</v>
      </c>
      <c r="N75" s="216">
        <v>0</v>
      </c>
      <c r="O75" s="216">
        <v>0</v>
      </c>
      <c r="P75" s="287">
        <v>1.15E-2</v>
      </c>
      <c r="Q75" s="287">
        <v>0.119303790657972</v>
      </c>
      <c r="R75" s="308">
        <v>0.35344753345517621</v>
      </c>
      <c r="S75" s="308">
        <v>0.37028104307998128</v>
      </c>
      <c r="T75" s="279"/>
      <c r="U75" s="293">
        <f t="shared" si="47"/>
        <v>0.85453236719312953</v>
      </c>
      <c r="Y75" s="234"/>
      <c r="Z75" s="235"/>
      <c r="AA75" s="235"/>
      <c r="AB75" s="235"/>
      <c r="AC75" s="236"/>
      <c r="AD75" s="216">
        <v>0</v>
      </c>
      <c r="AE75" s="216">
        <v>0</v>
      </c>
      <c r="AF75" s="216">
        <v>0</v>
      </c>
      <c r="AG75" s="216">
        <v>0</v>
      </c>
      <c r="AH75" s="220">
        <v>258</v>
      </c>
      <c r="AI75" s="220">
        <v>2630</v>
      </c>
      <c r="AJ75" s="309">
        <v>3050.8132101865749</v>
      </c>
      <c r="AK75" s="220">
        <v>2987.0846431718683</v>
      </c>
      <c r="AL75" s="279"/>
      <c r="AM75" s="229">
        <f t="shared" si="48"/>
        <v>8925.8978533584432</v>
      </c>
    </row>
    <row r="76" spans="1:39" ht="14" x14ac:dyDescent="0.3">
      <c r="A76" s="663"/>
      <c r="B76" s="277" t="s">
        <v>156</v>
      </c>
      <c r="G76" s="234"/>
      <c r="H76" s="235"/>
      <c r="I76" s="235"/>
      <c r="J76" s="235"/>
      <c r="K76" s="236"/>
      <c r="L76" s="216">
        <v>0</v>
      </c>
      <c r="M76" s="216">
        <v>0</v>
      </c>
      <c r="N76" s="216">
        <v>0</v>
      </c>
      <c r="O76" s="216">
        <v>0</v>
      </c>
      <c r="P76" s="287">
        <v>2.9999999999999997E-4</v>
      </c>
      <c r="Q76" s="287">
        <v>7.0044307778423104E-3</v>
      </c>
      <c r="R76" s="308">
        <v>7.1065129476296673E-2</v>
      </c>
      <c r="S76" s="308">
        <v>7.2381350103012276E-2</v>
      </c>
      <c r="T76" s="279"/>
      <c r="U76" s="293">
        <f t="shared" si="47"/>
        <v>0.15075091035715127</v>
      </c>
      <c r="Y76" s="234"/>
      <c r="Z76" s="235"/>
      <c r="AA76" s="235"/>
      <c r="AB76" s="235"/>
      <c r="AC76" s="236"/>
      <c r="AD76" s="216">
        <v>0</v>
      </c>
      <c r="AE76" s="216">
        <v>0</v>
      </c>
      <c r="AF76" s="216">
        <v>0</v>
      </c>
      <c r="AG76" s="216">
        <v>0</v>
      </c>
      <c r="AH76" s="220">
        <v>8</v>
      </c>
      <c r="AI76" s="220">
        <v>199</v>
      </c>
      <c r="AJ76" s="309">
        <v>730.0208714976518</v>
      </c>
      <c r="AK76" s="220">
        <v>742.49691866250851</v>
      </c>
      <c r="AL76" s="279"/>
      <c r="AM76" s="229">
        <f t="shared" si="48"/>
        <v>1679.5177901601603</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1.18E-2</v>
      </c>
      <c r="Q77" s="251">
        <f t="shared" si="51"/>
        <v>0.12630822143581433</v>
      </c>
      <c r="R77" s="251">
        <f t="shared" si="51"/>
        <v>0.42451266293147288</v>
      </c>
      <c r="S77" s="251">
        <f t="shared" si="51"/>
        <v>0.44266239318299355</v>
      </c>
      <c r="T77" s="279"/>
      <c r="U77" s="251">
        <f t="shared" si="47"/>
        <v>1.0052832775502807</v>
      </c>
      <c r="V77" s="249"/>
      <c r="Y77" s="234"/>
      <c r="Z77" s="235"/>
      <c r="AA77" s="235"/>
      <c r="AB77" s="235"/>
      <c r="AC77" s="236"/>
      <c r="AD77" s="252">
        <f t="shared" ref="AD77:AK77" si="52">SUM(AD75:AD76)</f>
        <v>0</v>
      </c>
      <c r="AE77" s="251">
        <f t="shared" si="52"/>
        <v>0</v>
      </c>
      <c r="AF77" s="251">
        <f t="shared" si="52"/>
        <v>0</v>
      </c>
      <c r="AG77" s="251">
        <f t="shared" si="52"/>
        <v>0</v>
      </c>
      <c r="AH77" s="225">
        <f t="shared" si="52"/>
        <v>266</v>
      </c>
      <c r="AI77" s="225">
        <f t="shared" si="52"/>
        <v>2829</v>
      </c>
      <c r="AJ77" s="225">
        <f t="shared" si="52"/>
        <v>3780.8340816842265</v>
      </c>
      <c r="AK77" s="225">
        <f t="shared" si="52"/>
        <v>3729.5815618343768</v>
      </c>
      <c r="AL77" s="279"/>
      <c r="AM77" s="229">
        <f t="shared" si="48"/>
        <v>10605.415643518603</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3.39E-2</v>
      </c>
      <c r="Q78" s="251">
        <f t="shared" si="53"/>
        <v>0.38126370544514326</v>
      </c>
      <c r="R78" s="251">
        <f t="shared" si="53"/>
        <v>0.48472722504941229</v>
      </c>
      <c r="S78" s="251">
        <f t="shared" si="53"/>
        <v>0.50545138512384369</v>
      </c>
      <c r="T78" s="280"/>
      <c r="U78" s="293">
        <f>SUM(L78:S78)</f>
        <v>1.4053423156183991</v>
      </c>
      <c r="V78" s="249"/>
      <c r="Y78" s="241"/>
      <c r="Z78" s="242"/>
      <c r="AA78" s="242"/>
      <c r="AB78" s="242"/>
      <c r="AC78" s="243"/>
      <c r="AD78" s="252">
        <f t="shared" ref="AD78:AK78" si="54">SUM(AD74,AD77)</f>
        <v>0</v>
      </c>
      <c r="AE78" s="251">
        <f t="shared" si="54"/>
        <v>0</v>
      </c>
      <c r="AF78" s="251">
        <f t="shared" si="54"/>
        <v>0</v>
      </c>
      <c r="AG78" s="251">
        <f t="shared" si="54"/>
        <v>0</v>
      </c>
      <c r="AH78" s="225">
        <f t="shared" si="54"/>
        <v>560</v>
      </c>
      <c r="AI78" s="225">
        <f t="shared" si="54"/>
        <v>8538</v>
      </c>
      <c r="AJ78" s="225">
        <f t="shared" si="54"/>
        <v>11412.517691009798</v>
      </c>
      <c r="AK78" s="225">
        <f t="shared" si="54"/>
        <v>11257.811010722286</v>
      </c>
      <c r="AL78" s="280"/>
      <c r="AM78" s="229">
        <f>SUM(AD78:AK78)</f>
        <v>31768.328701732084</v>
      </c>
    </row>
    <row r="79" spans="1:39" ht="14" x14ac:dyDescent="0.3">
      <c r="A79" s="282"/>
      <c r="G79" s="241"/>
      <c r="H79" s="242"/>
      <c r="I79" s="242"/>
      <c r="J79" s="242"/>
      <c r="K79" s="243"/>
      <c r="L79" s="281" t="str">
        <f t="shared" ref="L79:P79" si="55">IF(ABS(L78-L10)&lt;DecimalPlaces,"OK","ERROR")</f>
        <v>OK</v>
      </c>
      <c r="M79" s="283" t="str">
        <f t="shared" si="55"/>
        <v>OK</v>
      </c>
      <c r="N79" s="283" t="str">
        <f t="shared" si="55"/>
        <v>OK</v>
      </c>
      <c r="O79" s="283" t="str">
        <f t="shared" si="55"/>
        <v>OK</v>
      </c>
      <c r="P79" s="314" t="str">
        <f t="shared" si="55"/>
        <v>OK</v>
      </c>
      <c r="Q79" s="314" t="str">
        <f>IF(ABS(Q78-Q10-Q13)&lt;DecimalPlaces,"OK","ERROR")</f>
        <v>OK</v>
      </c>
      <c r="R79" s="314" t="str">
        <f>IF(ABS(R78-R10-R13)&lt;DecimalPlaces,"OK","ERROR")</f>
        <v>OK</v>
      </c>
      <c r="S79" s="314" t="str">
        <f>IF(ABS(S78-S10-S13)&lt;DecimalPlaces,"OK","ERROR")</f>
        <v>OK</v>
      </c>
      <c r="T79" s="276"/>
      <c r="U79" s="30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5.5511151231257827E-17</v>
      </c>
      <c r="R80" s="593">
        <f t="shared" si="56"/>
        <v>0</v>
      </c>
      <c r="S80" s="593">
        <f t="shared" si="56"/>
        <v>0</v>
      </c>
      <c r="U80" s="306"/>
      <c r="AD80" s="593">
        <f>IF(SUM(AD72:AD78)=0,0,AD78-(AD10+AD13))</f>
        <v>0</v>
      </c>
      <c r="AE80" s="593">
        <f t="shared" ref="AE80:AK80" si="57">IF(SUM(AE72:AE78)=0,0,AE78-(AE10+AE13))</f>
        <v>0</v>
      </c>
      <c r="AF80" s="593">
        <f t="shared" si="57"/>
        <v>0</v>
      </c>
      <c r="AG80" s="593">
        <f t="shared" si="57"/>
        <v>0</v>
      </c>
      <c r="AH80" s="593">
        <f t="shared" si="57"/>
        <v>1</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6.9388939039072284E-18</v>
      </c>
      <c r="Q81" s="593">
        <f t="shared" si="58"/>
        <v>0</v>
      </c>
      <c r="R81" s="593">
        <f t="shared" si="58"/>
        <v>0</v>
      </c>
      <c r="S81" s="593">
        <f t="shared" si="58"/>
        <v>0</v>
      </c>
      <c r="U81" s="306"/>
      <c r="AD81" s="593">
        <f>IF(SUM(AD72:AD78)=0,0,(AD72+AD75)-AD10)</f>
        <v>0</v>
      </c>
      <c r="AE81" s="593">
        <f t="shared" ref="AE81:AK81" si="59">IF(SUM(AE72:AE78)=0,0,(AE72+AE75)-AE10)</f>
        <v>0</v>
      </c>
      <c r="AF81" s="593">
        <f t="shared" si="59"/>
        <v>0</v>
      </c>
      <c r="AG81" s="593">
        <f t="shared" si="59"/>
        <v>0</v>
      </c>
      <c r="AH81" s="593">
        <f t="shared" si="59"/>
        <v>1</v>
      </c>
      <c r="AI81" s="593">
        <f t="shared" si="59"/>
        <v>0</v>
      </c>
      <c r="AJ81" s="593">
        <f t="shared" si="59"/>
        <v>0</v>
      </c>
      <c r="AK81" s="593">
        <f t="shared" si="59"/>
        <v>0</v>
      </c>
    </row>
    <row r="82" spans="1:39" ht="14" x14ac:dyDescent="0.3">
      <c r="A82" s="164" t="s">
        <v>196</v>
      </c>
      <c r="B82" s="164"/>
      <c r="P82" s="306"/>
      <c r="Q82" s="306"/>
      <c r="R82" s="306"/>
      <c r="S82" s="306"/>
      <c r="U82" s="306"/>
    </row>
    <row r="83" spans="1:39" x14ac:dyDescent="0.25">
      <c r="B83" s="284"/>
      <c r="P83" s="306"/>
      <c r="Q83" s="306"/>
      <c r="R83" s="306"/>
      <c r="S83" s="306"/>
      <c r="U83" s="306"/>
      <c r="Y83" s="671"/>
      <c r="Z83" s="672"/>
      <c r="AA83" s="672"/>
      <c r="AB83" s="672"/>
      <c r="AC83" s="672"/>
      <c r="AD83" s="672"/>
      <c r="AE83" s="672"/>
      <c r="AF83" s="672"/>
      <c r="AG83" s="672"/>
    </row>
    <row r="84" spans="1:39" ht="13.5" customHeight="1" x14ac:dyDescent="0.3">
      <c r="A84" s="222" t="s">
        <v>197</v>
      </c>
      <c r="B84" s="222" t="s">
        <v>36</v>
      </c>
      <c r="P84" s="306"/>
      <c r="Q84" s="306"/>
      <c r="R84" s="306"/>
      <c r="S84" s="306"/>
      <c r="U84" s="306"/>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87">
        <v>0</v>
      </c>
      <c r="Q85" s="287">
        <v>0</v>
      </c>
      <c r="R85" s="308">
        <v>0</v>
      </c>
      <c r="S85" s="308">
        <v>0</v>
      </c>
      <c r="T85" s="278"/>
      <c r="U85" s="293">
        <f>SUM(L85:S85)</f>
        <v>0</v>
      </c>
      <c r="Y85" s="226"/>
      <c r="Z85" s="227"/>
      <c r="AA85" s="227"/>
      <c r="AB85" s="227"/>
      <c r="AC85" s="228"/>
      <c r="AD85" s="216">
        <v>0</v>
      </c>
      <c r="AE85" s="216">
        <v>0</v>
      </c>
      <c r="AF85" s="216">
        <v>0</v>
      </c>
      <c r="AG85" s="216">
        <v>0</v>
      </c>
      <c r="AH85" s="220">
        <v>0</v>
      </c>
      <c r="AI85" s="220">
        <v>159</v>
      </c>
      <c r="AJ85" s="309">
        <v>8821</v>
      </c>
      <c r="AK85" s="220">
        <v>8305</v>
      </c>
      <c r="AL85" s="278"/>
      <c r="AM85" s="285">
        <f t="shared" ref="AM85:AM104" si="60">SUM(AD85:AK85)</f>
        <v>17285</v>
      </c>
    </row>
    <row r="86" spans="1:39" ht="14" x14ac:dyDescent="0.3">
      <c r="A86" s="212" t="s">
        <v>201</v>
      </c>
      <c r="B86" s="212" t="s">
        <v>200</v>
      </c>
      <c r="G86" s="234"/>
      <c r="H86" s="235"/>
      <c r="I86" s="235"/>
      <c r="J86" s="235"/>
      <c r="K86" s="236"/>
      <c r="L86" s="216">
        <v>0</v>
      </c>
      <c r="M86" s="216">
        <v>0</v>
      </c>
      <c r="N86" s="216">
        <v>0</v>
      </c>
      <c r="O86" s="216">
        <v>0</v>
      </c>
      <c r="P86" s="287">
        <v>0</v>
      </c>
      <c r="Q86" s="287">
        <v>0</v>
      </c>
      <c r="R86" s="308">
        <v>0</v>
      </c>
      <c r="S86" s="308">
        <v>0</v>
      </c>
      <c r="T86" s="279"/>
      <c r="U86" s="293">
        <f t="shared" ref="U86:U104" si="61">SUM(L86:S86)</f>
        <v>0</v>
      </c>
      <c r="Y86" s="234"/>
      <c r="Z86" s="235"/>
      <c r="AA86" s="235"/>
      <c r="AB86" s="235"/>
      <c r="AC86" s="236"/>
      <c r="AD86" s="216">
        <v>0</v>
      </c>
      <c r="AE86" s="216">
        <v>0</v>
      </c>
      <c r="AF86" s="216">
        <v>0</v>
      </c>
      <c r="AG86" s="216">
        <v>0</v>
      </c>
      <c r="AH86" s="220">
        <v>0</v>
      </c>
      <c r="AI86" s="220">
        <v>8172</v>
      </c>
      <c r="AJ86" s="309">
        <v>0</v>
      </c>
      <c r="AK86" s="220">
        <v>0</v>
      </c>
      <c r="AL86" s="279"/>
      <c r="AM86" s="229">
        <f t="shared" si="60"/>
        <v>8172</v>
      </c>
    </row>
    <row r="87" spans="1:39" ht="14" x14ac:dyDescent="0.3">
      <c r="A87" s="212" t="s">
        <v>202</v>
      </c>
      <c r="B87" s="212" t="s">
        <v>200</v>
      </c>
      <c r="G87" s="234"/>
      <c r="H87" s="235"/>
      <c r="I87" s="235"/>
      <c r="J87" s="235"/>
      <c r="K87" s="236"/>
      <c r="L87" s="216">
        <v>0</v>
      </c>
      <c r="M87" s="216">
        <v>0</v>
      </c>
      <c r="N87" s="216">
        <v>0</v>
      </c>
      <c r="O87" s="216">
        <v>0</v>
      </c>
      <c r="P87" s="287">
        <v>0</v>
      </c>
      <c r="Q87" s="287">
        <v>0</v>
      </c>
      <c r="R87" s="308">
        <v>0.1360947164787023</v>
      </c>
      <c r="S87" s="308">
        <v>0.11914811218179829</v>
      </c>
      <c r="T87" s="279"/>
      <c r="U87" s="293">
        <f t="shared" si="61"/>
        <v>0.25524282866050058</v>
      </c>
      <c r="Y87" s="234"/>
      <c r="Z87" s="235"/>
      <c r="AA87" s="235"/>
      <c r="AB87" s="235"/>
      <c r="AC87" s="236"/>
      <c r="AD87" s="216">
        <v>0</v>
      </c>
      <c r="AE87" s="216">
        <v>0</v>
      </c>
      <c r="AF87" s="216">
        <v>0</v>
      </c>
      <c r="AG87" s="216">
        <v>0</v>
      </c>
      <c r="AH87" s="220">
        <v>0</v>
      </c>
      <c r="AI87" s="220">
        <v>559</v>
      </c>
      <c r="AJ87" s="309">
        <v>445</v>
      </c>
      <c r="AK87" s="220">
        <v>359</v>
      </c>
      <c r="AL87" s="279"/>
      <c r="AM87" s="229">
        <f t="shared" si="60"/>
        <v>1363</v>
      </c>
    </row>
    <row r="88" spans="1:39" ht="14" x14ac:dyDescent="0.3">
      <c r="A88" s="212" t="s">
        <v>203</v>
      </c>
      <c r="B88" s="212" t="s">
        <v>200</v>
      </c>
      <c r="G88" s="234"/>
      <c r="H88" s="235"/>
      <c r="I88" s="235"/>
      <c r="J88" s="235"/>
      <c r="K88" s="236"/>
      <c r="L88" s="216">
        <v>0</v>
      </c>
      <c r="M88" s="216">
        <v>0</v>
      </c>
      <c r="N88" s="216">
        <v>0</v>
      </c>
      <c r="O88" s="216">
        <v>0</v>
      </c>
      <c r="P88" s="287">
        <v>0</v>
      </c>
      <c r="Q88" s="287">
        <v>0</v>
      </c>
      <c r="R88" s="308">
        <v>0</v>
      </c>
      <c r="S88" s="308">
        <v>0</v>
      </c>
      <c r="T88" s="279"/>
      <c r="U88" s="293">
        <f t="shared" si="61"/>
        <v>0</v>
      </c>
      <c r="Y88" s="234"/>
      <c r="Z88" s="235"/>
      <c r="AA88" s="235"/>
      <c r="AB88" s="235"/>
      <c r="AC88" s="236"/>
      <c r="AD88" s="216">
        <v>0</v>
      </c>
      <c r="AE88" s="216">
        <v>0</v>
      </c>
      <c r="AF88" s="216">
        <v>0</v>
      </c>
      <c r="AG88" s="216">
        <v>0</v>
      </c>
      <c r="AH88" s="220">
        <v>0</v>
      </c>
      <c r="AI88" s="220">
        <v>0</v>
      </c>
      <c r="AJ88" s="309">
        <v>68</v>
      </c>
      <c r="AK88" s="220">
        <v>100</v>
      </c>
      <c r="AL88" s="279"/>
      <c r="AM88" s="229">
        <f t="shared" si="60"/>
        <v>168</v>
      </c>
    </row>
    <row r="89" spans="1:39" ht="14" x14ac:dyDescent="0.3">
      <c r="A89" s="212" t="s">
        <v>204</v>
      </c>
      <c r="B89" s="212" t="s">
        <v>200</v>
      </c>
      <c r="G89" s="234"/>
      <c r="H89" s="235"/>
      <c r="I89" s="235"/>
      <c r="J89" s="235"/>
      <c r="K89" s="236"/>
      <c r="L89" s="216">
        <v>0</v>
      </c>
      <c r="M89" s="216">
        <v>0</v>
      </c>
      <c r="N89" s="216">
        <v>0</v>
      </c>
      <c r="O89" s="216">
        <v>0</v>
      </c>
      <c r="P89" s="287">
        <v>3.6400000000000002E-2</v>
      </c>
      <c r="Q89" s="287">
        <v>0</v>
      </c>
      <c r="R89" s="308">
        <v>2.3780440290774795E-4</v>
      </c>
      <c r="S89" s="308">
        <v>4.5576166618484644E-4</v>
      </c>
      <c r="T89" s="279"/>
      <c r="U89" s="293">
        <f t="shared" si="61"/>
        <v>3.7093566069092601E-2</v>
      </c>
      <c r="Y89" s="234"/>
      <c r="Z89" s="235"/>
      <c r="AA89" s="235"/>
      <c r="AB89" s="235"/>
      <c r="AC89" s="236"/>
      <c r="AD89" s="216">
        <v>0</v>
      </c>
      <c r="AE89" s="216">
        <v>0</v>
      </c>
      <c r="AF89" s="216">
        <v>0</v>
      </c>
      <c r="AG89" s="216">
        <v>0</v>
      </c>
      <c r="AH89" s="220">
        <v>42</v>
      </c>
      <c r="AI89" s="220">
        <v>0</v>
      </c>
      <c r="AJ89" s="309">
        <v>1</v>
      </c>
      <c r="AK89" s="220">
        <v>2</v>
      </c>
      <c r="AL89" s="279"/>
      <c r="AM89" s="229">
        <f t="shared" si="60"/>
        <v>45</v>
      </c>
    </row>
    <row r="90" spans="1:39" ht="14" x14ac:dyDescent="0.3">
      <c r="A90" s="212" t="s">
        <v>205</v>
      </c>
      <c r="B90" s="212" t="s">
        <v>200</v>
      </c>
      <c r="G90" s="234"/>
      <c r="H90" s="235"/>
      <c r="I90" s="235"/>
      <c r="J90" s="235"/>
      <c r="K90" s="236"/>
      <c r="L90" s="216">
        <v>0</v>
      </c>
      <c r="M90" s="216">
        <v>0</v>
      </c>
      <c r="N90" s="216">
        <v>0</v>
      </c>
      <c r="O90" s="216">
        <v>0</v>
      </c>
      <c r="P90" s="287">
        <v>0</v>
      </c>
      <c r="Q90" s="287">
        <v>0</v>
      </c>
      <c r="R90" s="308">
        <v>0</v>
      </c>
      <c r="S90" s="308">
        <v>0</v>
      </c>
      <c r="T90" s="279"/>
      <c r="U90" s="293">
        <f t="shared" si="61"/>
        <v>0</v>
      </c>
      <c r="Y90" s="234"/>
      <c r="Z90" s="235"/>
      <c r="AA90" s="235"/>
      <c r="AB90" s="235"/>
      <c r="AC90" s="236"/>
      <c r="AD90" s="216">
        <v>0</v>
      </c>
      <c r="AE90" s="216">
        <v>0</v>
      </c>
      <c r="AF90" s="216">
        <v>0</v>
      </c>
      <c r="AG90" s="216">
        <v>0</v>
      </c>
      <c r="AH90" s="220">
        <v>0</v>
      </c>
      <c r="AI90" s="220">
        <v>0</v>
      </c>
      <c r="AJ90" s="309">
        <v>0</v>
      </c>
      <c r="AK90" s="220">
        <v>0</v>
      </c>
      <c r="AL90" s="279"/>
      <c r="AM90" s="229">
        <f t="shared" si="60"/>
        <v>0</v>
      </c>
    </row>
    <row r="91" spans="1:39" ht="14" x14ac:dyDescent="0.3">
      <c r="A91" s="212" t="s">
        <v>206</v>
      </c>
      <c r="B91" s="212" t="s">
        <v>200</v>
      </c>
      <c r="G91" s="234"/>
      <c r="H91" s="235"/>
      <c r="I91" s="235"/>
      <c r="J91" s="235"/>
      <c r="K91" s="236"/>
      <c r="L91" s="216">
        <v>0</v>
      </c>
      <c r="M91" s="216">
        <v>0</v>
      </c>
      <c r="N91" s="216">
        <v>0</v>
      </c>
      <c r="O91" s="216">
        <v>0</v>
      </c>
      <c r="P91" s="287">
        <v>0</v>
      </c>
      <c r="Q91" s="287">
        <v>0</v>
      </c>
      <c r="R91" s="308">
        <v>0</v>
      </c>
      <c r="S91" s="308">
        <v>0</v>
      </c>
      <c r="T91" s="279"/>
      <c r="U91" s="293">
        <f t="shared" si="61"/>
        <v>0</v>
      </c>
      <c r="Y91" s="234"/>
      <c r="Z91" s="235"/>
      <c r="AA91" s="235"/>
      <c r="AB91" s="235"/>
      <c r="AC91" s="236"/>
      <c r="AD91" s="216">
        <v>0</v>
      </c>
      <c r="AE91" s="216">
        <v>0</v>
      </c>
      <c r="AF91" s="216">
        <v>0</v>
      </c>
      <c r="AG91" s="216">
        <v>0</v>
      </c>
      <c r="AH91" s="220">
        <v>0</v>
      </c>
      <c r="AI91" s="220">
        <v>0</v>
      </c>
      <c r="AJ91" s="309">
        <v>0</v>
      </c>
      <c r="AK91" s="220">
        <v>13</v>
      </c>
      <c r="AL91" s="279"/>
      <c r="AM91" s="229">
        <f t="shared" si="60"/>
        <v>13</v>
      </c>
    </row>
    <row r="92" spans="1:39" ht="14" x14ac:dyDescent="0.3">
      <c r="A92" s="212" t="s">
        <v>207</v>
      </c>
      <c r="B92" s="212" t="s">
        <v>200</v>
      </c>
      <c r="G92" s="234"/>
      <c r="H92" s="235"/>
      <c r="I92" s="235"/>
      <c r="J92" s="235"/>
      <c r="K92" s="236"/>
      <c r="L92" s="216">
        <v>0</v>
      </c>
      <c r="M92" s="216">
        <v>0</v>
      </c>
      <c r="N92" s="216">
        <v>0</v>
      </c>
      <c r="O92" s="216">
        <v>0</v>
      </c>
      <c r="P92" s="287">
        <v>0</v>
      </c>
      <c r="Q92" s="287">
        <v>0</v>
      </c>
      <c r="R92" s="308">
        <v>0</v>
      </c>
      <c r="S92" s="308">
        <v>0</v>
      </c>
      <c r="T92" s="279"/>
      <c r="U92" s="293">
        <f t="shared" si="61"/>
        <v>0</v>
      </c>
      <c r="Y92" s="234"/>
      <c r="Z92" s="235"/>
      <c r="AA92" s="235"/>
      <c r="AB92" s="235"/>
      <c r="AC92" s="236"/>
      <c r="AD92" s="216">
        <v>0</v>
      </c>
      <c r="AE92" s="216">
        <v>0</v>
      </c>
      <c r="AF92" s="216">
        <v>0</v>
      </c>
      <c r="AG92" s="216">
        <v>0</v>
      </c>
      <c r="AH92" s="220">
        <v>0</v>
      </c>
      <c r="AI92" s="220">
        <v>0</v>
      </c>
      <c r="AJ92" s="309">
        <v>2</v>
      </c>
      <c r="AK92" s="220">
        <v>7</v>
      </c>
      <c r="AL92" s="279"/>
      <c r="AM92" s="229">
        <f t="shared" si="60"/>
        <v>9</v>
      </c>
    </row>
    <row r="93" spans="1:39" ht="14" x14ac:dyDescent="0.3">
      <c r="A93" s="212" t="s">
        <v>208</v>
      </c>
      <c r="B93" s="212" t="s">
        <v>200</v>
      </c>
      <c r="G93" s="234"/>
      <c r="H93" s="235"/>
      <c r="I93" s="235"/>
      <c r="J93" s="235"/>
      <c r="K93" s="236"/>
      <c r="L93" s="216">
        <v>0</v>
      </c>
      <c r="M93" s="216">
        <v>0</v>
      </c>
      <c r="N93" s="216">
        <v>0</v>
      </c>
      <c r="O93" s="216">
        <v>0</v>
      </c>
      <c r="P93" s="287">
        <v>0</v>
      </c>
      <c r="Q93" s="287">
        <v>0</v>
      </c>
      <c r="R93" s="308">
        <v>0</v>
      </c>
      <c r="S93" s="308">
        <v>0</v>
      </c>
      <c r="T93" s="279"/>
      <c r="U93" s="293">
        <f t="shared" si="61"/>
        <v>0</v>
      </c>
      <c r="Y93" s="234"/>
      <c r="Z93" s="235"/>
      <c r="AA93" s="235"/>
      <c r="AB93" s="235"/>
      <c r="AC93" s="236"/>
      <c r="AD93" s="216">
        <v>0</v>
      </c>
      <c r="AE93" s="216">
        <v>0</v>
      </c>
      <c r="AF93" s="216">
        <v>0</v>
      </c>
      <c r="AG93" s="216">
        <v>0</v>
      </c>
      <c r="AH93" s="220">
        <v>0</v>
      </c>
      <c r="AI93" s="220">
        <v>0</v>
      </c>
      <c r="AJ93" s="309">
        <v>17</v>
      </c>
      <c r="AK93" s="220">
        <v>16</v>
      </c>
      <c r="AL93" s="279"/>
      <c r="AM93" s="229">
        <f t="shared" si="60"/>
        <v>33</v>
      </c>
    </row>
    <row r="94" spans="1:39" ht="14" x14ac:dyDescent="0.3">
      <c r="A94" s="212" t="s">
        <v>209</v>
      </c>
      <c r="B94" s="212" t="s">
        <v>200</v>
      </c>
      <c r="G94" s="234"/>
      <c r="H94" s="235"/>
      <c r="I94" s="235"/>
      <c r="J94" s="235"/>
      <c r="K94" s="236"/>
      <c r="L94" s="216">
        <v>0</v>
      </c>
      <c r="M94" s="216">
        <v>0</v>
      </c>
      <c r="N94" s="216">
        <v>0</v>
      </c>
      <c r="O94" s="216">
        <v>0</v>
      </c>
      <c r="P94" s="287">
        <v>0</v>
      </c>
      <c r="Q94" s="287">
        <v>0</v>
      </c>
      <c r="R94" s="308">
        <v>0</v>
      </c>
      <c r="S94" s="308">
        <v>0</v>
      </c>
      <c r="T94" s="279"/>
      <c r="U94" s="293">
        <f t="shared" si="61"/>
        <v>0</v>
      </c>
      <c r="Y94" s="234"/>
      <c r="Z94" s="235"/>
      <c r="AA94" s="235"/>
      <c r="AB94" s="235"/>
      <c r="AC94" s="236"/>
      <c r="AD94" s="216">
        <v>0</v>
      </c>
      <c r="AE94" s="216">
        <v>0</v>
      </c>
      <c r="AF94" s="216">
        <v>0</v>
      </c>
      <c r="AG94" s="216">
        <v>0</v>
      </c>
      <c r="AH94" s="220">
        <v>0</v>
      </c>
      <c r="AI94" s="220">
        <v>0</v>
      </c>
      <c r="AJ94" s="309">
        <v>6</v>
      </c>
      <c r="AK94" s="220">
        <v>5</v>
      </c>
      <c r="AL94" s="279"/>
      <c r="AM94" s="229">
        <f t="shared" si="60"/>
        <v>11</v>
      </c>
    </row>
    <row r="95" spans="1:39" ht="14" x14ac:dyDescent="0.3">
      <c r="A95" s="212" t="s">
        <v>210</v>
      </c>
      <c r="B95" s="212" t="s">
        <v>200</v>
      </c>
      <c r="G95" s="234"/>
      <c r="H95" s="235"/>
      <c r="I95" s="235"/>
      <c r="J95" s="235"/>
      <c r="K95" s="236"/>
      <c r="L95" s="216">
        <v>0</v>
      </c>
      <c r="M95" s="216">
        <v>0</v>
      </c>
      <c r="N95" s="216">
        <v>0</v>
      </c>
      <c r="O95" s="216">
        <v>0</v>
      </c>
      <c r="P95" s="287">
        <v>2.0199999999999999E-2</v>
      </c>
      <c r="Q95" s="287">
        <v>0</v>
      </c>
      <c r="R95" s="308">
        <v>5.7438460721982561E-2</v>
      </c>
      <c r="S95" s="308">
        <v>6.8880791574727041E-2</v>
      </c>
      <c r="T95" s="279"/>
      <c r="U95" s="293">
        <f t="shared" si="61"/>
        <v>0.14651925229670959</v>
      </c>
      <c r="Y95" s="234"/>
      <c r="Z95" s="235"/>
      <c r="AA95" s="235"/>
      <c r="AB95" s="235"/>
      <c r="AC95" s="236"/>
      <c r="AD95" s="216">
        <v>0</v>
      </c>
      <c r="AE95" s="216">
        <v>0</v>
      </c>
      <c r="AF95" s="216">
        <v>0</v>
      </c>
      <c r="AG95" s="216">
        <v>0</v>
      </c>
      <c r="AH95" s="220">
        <v>18</v>
      </c>
      <c r="AI95" s="220">
        <v>974</v>
      </c>
      <c r="AJ95" s="309">
        <v>241</v>
      </c>
      <c r="AK95" s="220">
        <v>267</v>
      </c>
      <c r="AL95" s="279"/>
      <c r="AM95" s="229">
        <f t="shared" si="60"/>
        <v>1500</v>
      </c>
    </row>
    <row r="96" spans="1:39" ht="14" x14ac:dyDescent="0.3">
      <c r="A96" s="212" t="s">
        <v>211</v>
      </c>
      <c r="B96" s="212" t="s">
        <v>200</v>
      </c>
      <c r="G96" s="234"/>
      <c r="H96" s="235"/>
      <c r="I96" s="235"/>
      <c r="J96" s="235"/>
      <c r="K96" s="236"/>
      <c r="L96" s="216">
        <v>0</v>
      </c>
      <c r="M96" s="216">
        <v>0</v>
      </c>
      <c r="N96" s="216">
        <v>0</v>
      </c>
      <c r="O96" s="216">
        <v>0</v>
      </c>
      <c r="P96" s="287">
        <v>0</v>
      </c>
      <c r="Q96" s="287">
        <v>0</v>
      </c>
      <c r="R96" s="308">
        <v>0</v>
      </c>
      <c r="S96" s="308">
        <v>0</v>
      </c>
      <c r="T96" s="279"/>
      <c r="U96" s="293">
        <f t="shared" si="61"/>
        <v>0</v>
      </c>
      <c r="Y96" s="234"/>
      <c r="Z96" s="235"/>
      <c r="AA96" s="235"/>
      <c r="AB96" s="235"/>
      <c r="AC96" s="236"/>
      <c r="AD96" s="216">
        <v>0</v>
      </c>
      <c r="AE96" s="216">
        <v>0</v>
      </c>
      <c r="AF96" s="216">
        <v>0</v>
      </c>
      <c r="AG96" s="216">
        <v>0</v>
      </c>
      <c r="AH96" s="220">
        <v>0</v>
      </c>
      <c r="AI96" s="220">
        <v>0</v>
      </c>
      <c r="AJ96" s="309">
        <v>4</v>
      </c>
      <c r="AK96" s="220">
        <v>15</v>
      </c>
      <c r="AL96" s="279"/>
      <c r="AM96" s="229">
        <f t="shared" si="60"/>
        <v>19</v>
      </c>
    </row>
    <row r="97" spans="1:39" ht="14" x14ac:dyDescent="0.3">
      <c r="A97" s="212" t="s">
        <v>212</v>
      </c>
      <c r="B97" s="212" t="s">
        <v>200</v>
      </c>
      <c r="G97" s="234"/>
      <c r="H97" s="235"/>
      <c r="I97" s="235"/>
      <c r="J97" s="235"/>
      <c r="K97" s="236"/>
      <c r="L97" s="216">
        <v>0</v>
      </c>
      <c r="M97" s="216">
        <v>0</v>
      </c>
      <c r="N97" s="216">
        <v>0</v>
      </c>
      <c r="O97" s="216">
        <v>0</v>
      </c>
      <c r="P97" s="287">
        <v>0</v>
      </c>
      <c r="Q97" s="287">
        <v>0</v>
      </c>
      <c r="R97" s="308">
        <v>0</v>
      </c>
      <c r="S97" s="308">
        <v>0</v>
      </c>
      <c r="T97" s="279"/>
      <c r="U97" s="293">
        <f t="shared" si="61"/>
        <v>0</v>
      </c>
      <c r="Y97" s="234"/>
      <c r="Z97" s="235"/>
      <c r="AA97" s="235"/>
      <c r="AB97" s="235"/>
      <c r="AC97" s="236"/>
      <c r="AD97" s="216">
        <v>0</v>
      </c>
      <c r="AE97" s="216">
        <v>0</v>
      </c>
      <c r="AF97" s="216">
        <v>0</v>
      </c>
      <c r="AG97" s="216">
        <v>0</v>
      </c>
      <c r="AH97" s="220">
        <v>0</v>
      </c>
      <c r="AI97" s="220">
        <v>0</v>
      </c>
      <c r="AJ97" s="309">
        <v>19</v>
      </c>
      <c r="AK97" s="220">
        <v>73</v>
      </c>
      <c r="AL97" s="279"/>
      <c r="AM97" s="229">
        <f t="shared" si="60"/>
        <v>92</v>
      </c>
    </row>
    <row r="98" spans="1:39" ht="14" x14ac:dyDescent="0.3">
      <c r="A98" s="212" t="s">
        <v>213</v>
      </c>
      <c r="B98" s="212" t="s">
        <v>200</v>
      </c>
      <c r="G98" s="234"/>
      <c r="H98" s="235"/>
      <c r="I98" s="235"/>
      <c r="J98" s="235"/>
      <c r="K98" s="236"/>
      <c r="L98" s="216">
        <v>0</v>
      </c>
      <c r="M98" s="216">
        <v>0</v>
      </c>
      <c r="N98" s="216">
        <v>0</v>
      </c>
      <c r="O98" s="216">
        <v>0</v>
      </c>
      <c r="P98" s="287">
        <v>0</v>
      </c>
      <c r="Q98" s="287">
        <v>0</v>
      </c>
      <c r="R98" s="308">
        <v>0</v>
      </c>
      <c r="S98" s="308">
        <v>0</v>
      </c>
      <c r="T98" s="279"/>
      <c r="U98" s="293">
        <f t="shared" si="61"/>
        <v>0</v>
      </c>
      <c r="Y98" s="234"/>
      <c r="Z98" s="235"/>
      <c r="AA98" s="235"/>
      <c r="AB98" s="235"/>
      <c r="AC98" s="236"/>
      <c r="AD98" s="216">
        <v>0</v>
      </c>
      <c r="AE98" s="216">
        <v>0</v>
      </c>
      <c r="AF98" s="216">
        <v>0</v>
      </c>
      <c r="AG98" s="216">
        <v>0</v>
      </c>
      <c r="AH98" s="220">
        <v>0</v>
      </c>
      <c r="AI98" s="220">
        <v>0</v>
      </c>
      <c r="AJ98" s="309">
        <v>57</v>
      </c>
      <c r="AK98" s="220">
        <v>32</v>
      </c>
      <c r="AL98" s="279"/>
      <c r="AM98" s="229">
        <f t="shared" si="60"/>
        <v>89</v>
      </c>
    </row>
    <row r="99" spans="1:39" ht="14" x14ac:dyDescent="0.3">
      <c r="A99" s="212" t="s">
        <v>214</v>
      </c>
      <c r="B99" s="212" t="s">
        <v>200</v>
      </c>
      <c r="G99" s="234"/>
      <c r="H99" s="235"/>
      <c r="I99" s="235"/>
      <c r="J99" s="235"/>
      <c r="K99" s="236"/>
      <c r="L99" s="216">
        <v>0</v>
      </c>
      <c r="M99" s="216">
        <v>0</v>
      </c>
      <c r="N99" s="216">
        <v>0</v>
      </c>
      <c r="O99" s="216">
        <v>0</v>
      </c>
      <c r="P99" s="287">
        <v>0</v>
      </c>
      <c r="Q99" s="287">
        <v>0</v>
      </c>
      <c r="R99" s="308">
        <v>0</v>
      </c>
      <c r="S99" s="308">
        <v>0</v>
      </c>
      <c r="T99" s="279"/>
      <c r="U99" s="293">
        <f t="shared" si="61"/>
        <v>0</v>
      </c>
      <c r="Y99" s="234"/>
      <c r="Z99" s="235"/>
      <c r="AA99" s="235"/>
      <c r="AB99" s="235"/>
      <c r="AC99" s="236"/>
      <c r="AD99" s="216">
        <v>0</v>
      </c>
      <c r="AE99" s="216">
        <v>0</v>
      </c>
      <c r="AF99" s="216">
        <v>0</v>
      </c>
      <c r="AG99" s="216">
        <v>0</v>
      </c>
      <c r="AH99" s="220">
        <v>0</v>
      </c>
      <c r="AI99" s="220">
        <v>0</v>
      </c>
      <c r="AJ99" s="309">
        <v>7</v>
      </c>
      <c r="AK99" s="220">
        <v>0</v>
      </c>
      <c r="AL99" s="279"/>
      <c r="AM99" s="229">
        <f t="shared" si="60"/>
        <v>7</v>
      </c>
    </row>
    <row r="100" spans="1:39" ht="14" x14ac:dyDescent="0.3">
      <c r="A100" s="212" t="s">
        <v>215</v>
      </c>
      <c r="B100" s="212" t="s">
        <v>200</v>
      </c>
      <c r="G100" s="234"/>
      <c r="H100" s="235"/>
      <c r="I100" s="235"/>
      <c r="J100" s="235"/>
      <c r="K100" s="236"/>
      <c r="L100" s="216">
        <v>0</v>
      </c>
      <c r="M100" s="216">
        <v>0</v>
      </c>
      <c r="N100" s="216">
        <v>0</v>
      </c>
      <c r="O100" s="216">
        <v>0</v>
      </c>
      <c r="P100" s="287">
        <v>7.7999999999999996E-3</v>
      </c>
      <c r="Q100" s="287">
        <v>0</v>
      </c>
      <c r="R100" s="308">
        <v>0.82743248902033362</v>
      </c>
      <c r="S100" s="308">
        <v>0.74651829895579924</v>
      </c>
      <c r="T100" s="279"/>
      <c r="U100" s="293">
        <f t="shared" si="61"/>
        <v>1.5817507879761328</v>
      </c>
      <c r="Y100" s="234"/>
      <c r="Z100" s="235"/>
      <c r="AA100" s="235"/>
      <c r="AB100" s="235"/>
      <c r="AC100" s="236"/>
      <c r="AD100" s="216">
        <v>0</v>
      </c>
      <c r="AE100" s="216">
        <v>0</v>
      </c>
      <c r="AF100" s="216">
        <v>0</v>
      </c>
      <c r="AG100" s="216">
        <v>0</v>
      </c>
      <c r="AH100" s="220">
        <v>661</v>
      </c>
      <c r="AI100" s="220">
        <v>499</v>
      </c>
      <c r="AJ100" s="309">
        <v>8821</v>
      </c>
      <c r="AK100" s="220">
        <v>8305</v>
      </c>
      <c r="AL100" s="279"/>
      <c r="AM100" s="229">
        <f t="shared" si="60"/>
        <v>18286</v>
      </c>
    </row>
    <row r="101" spans="1:39" ht="14" x14ac:dyDescent="0.3">
      <c r="A101" s="212" t="s">
        <v>216</v>
      </c>
      <c r="B101" s="212" t="s">
        <v>200</v>
      </c>
      <c r="G101" s="234"/>
      <c r="H101" s="235"/>
      <c r="I101" s="235"/>
      <c r="J101" s="235"/>
      <c r="K101" s="236"/>
      <c r="L101" s="216">
        <v>0</v>
      </c>
      <c r="M101" s="216">
        <v>0</v>
      </c>
      <c r="N101" s="216">
        <v>0</v>
      </c>
      <c r="O101" s="216">
        <v>0</v>
      </c>
      <c r="P101" s="287">
        <v>0</v>
      </c>
      <c r="Q101" s="287">
        <v>0</v>
      </c>
      <c r="R101" s="308">
        <v>0</v>
      </c>
      <c r="S101" s="308">
        <v>0</v>
      </c>
      <c r="T101" s="279"/>
      <c r="U101" s="293">
        <f t="shared" si="61"/>
        <v>0</v>
      </c>
      <c r="Y101" s="234"/>
      <c r="Z101" s="235"/>
      <c r="AA101" s="235"/>
      <c r="AB101" s="235"/>
      <c r="AC101" s="236"/>
      <c r="AD101" s="216">
        <v>0</v>
      </c>
      <c r="AE101" s="216">
        <v>0</v>
      </c>
      <c r="AF101" s="216">
        <v>0</v>
      </c>
      <c r="AG101" s="216">
        <v>0</v>
      </c>
      <c r="AH101" s="220">
        <v>0</v>
      </c>
      <c r="AI101" s="220">
        <v>0</v>
      </c>
      <c r="AJ101" s="309">
        <v>75</v>
      </c>
      <c r="AK101" s="220">
        <v>93</v>
      </c>
      <c r="AL101" s="279"/>
      <c r="AM101" s="229">
        <f t="shared" si="60"/>
        <v>168</v>
      </c>
    </row>
    <row r="102" spans="1:39" ht="14" x14ac:dyDescent="0.3">
      <c r="A102" s="212" t="s">
        <v>217</v>
      </c>
      <c r="B102" s="212" t="s">
        <v>200</v>
      </c>
      <c r="G102" s="234"/>
      <c r="H102" s="235"/>
      <c r="I102" s="235"/>
      <c r="J102" s="235"/>
      <c r="K102" s="236"/>
      <c r="L102" s="216">
        <v>0</v>
      </c>
      <c r="M102" s="216">
        <v>0</v>
      </c>
      <c r="N102" s="216">
        <v>0</v>
      </c>
      <c r="O102" s="216">
        <v>0</v>
      </c>
      <c r="P102" s="287">
        <v>0</v>
      </c>
      <c r="Q102" s="287">
        <v>0</v>
      </c>
      <c r="R102" s="308">
        <v>0</v>
      </c>
      <c r="S102" s="308">
        <v>0</v>
      </c>
      <c r="T102" s="279"/>
      <c r="U102" s="293">
        <f t="shared" si="61"/>
        <v>0</v>
      </c>
      <c r="Y102" s="234"/>
      <c r="Z102" s="235"/>
      <c r="AA102" s="235"/>
      <c r="AB102" s="235"/>
      <c r="AC102" s="236"/>
      <c r="AD102" s="216">
        <v>0</v>
      </c>
      <c r="AE102" s="216">
        <v>0</v>
      </c>
      <c r="AF102" s="216">
        <v>0</v>
      </c>
      <c r="AG102" s="216">
        <v>0</v>
      </c>
      <c r="AH102" s="220">
        <v>0</v>
      </c>
      <c r="AI102" s="220">
        <v>0</v>
      </c>
      <c r="AJ102" s="309">
        <v>3</v>
      </c>
      <c r="AK102" s="220">
        <v>11</v>
      </c>
      <c r="AL102" s="279"/>
      <c r="AM102" s="229">
        <f t="shared" si="60"/>
        <v>14</v>
      </c>
    </row>
    <row r="103" spans="1:39" ht="14" x14ac:dyDescent="0.3">
      <c r="A103" s="212" t="s">
        <v>218</v>
      </c>
      <c r="B103" s="212" t="s">
        <v>200</v>
      </c>
      <c r="G103" s="234"/>
      <c r="H103" s="235"/>
      <c r="I103" s="235"/>
      <c r="J103" s="235"/>
      <c r="K103" s="236"/>
      <c r="L103" s="216">
        <v>0</v>
      </c>
      <c r="M103" s="216">
        <v>0</v>
      </c>
      <c r="N103" s="216">
        <v>0</v>
      </c>
      <c r="O103" s="216">
        <v>0</v>
      </c>
      <c r="P103" s="287">
        <v>0</v>
      </c>
      <c r="Q103" s="287">
        <v>0</v>
      </c>
      <c r="R103" s="308">
        <v>0</v>
      </c>
      <c r="S103" s="308">
        <v>0</v>
      </c>
      <c r="T103" s="279"/>
      <c r="U103" s="293">
        <f t="shared" si="61"/>
        <v>0</v>
      </c>
      <c r="Y103" s="234"/>
      <c r="Z103" s="235"/>
      <c r="AA103" s="235"/>
      <c r="AB103" s="235"/>
      <c r="AC103" s="236"/>
      <c r="AD103" s="216">
        <v>0</v>
      </c>
      <c r="AE103" s="216">
        <v>0</v>
      </c>
      <c r="AF103" s="216">
        <v>0</v>
      </c>
      <c r="AG103" s="216">
        <v>0</v>
      </c>
      <c r="AH103" s="220">
        <v>0</v>
      </c>
      <c r="AI103" s="220">
        <v>0</v>
      </c>
      <c r="AJ103" s="309">
        <v>0</v>
      </c>
      <c r="AK103" s="220">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6.4399999999999999E-2</v>
      </c>
      <c r="Q104" s="251">
        <f t="shared" si="62"/>
        <v>0</v>
      </c>
      <c r="R104" s="251">
        <f t="shared" si="62"/>
        <v>1.0212034706239261</v>
      </c>
      <c r="S104" s="251">
        <f t="shared" si="62"/>
        <v>0.93500296437850938</v>
      </c>
      <c r="T104" s="280"/>
      <c r="U104" s="293">
        <f t="shared" si="61"/>
        <v>2.0206064350024358</v>
      </c>
      <c r="Y104" s="234"/>
      <c r="Z104" s="235"/>
      <c r="AA104" s="235"/>
      <c r="AB104" s="235"/>
      <c r="AC104" s="236"/>
      <c r="AD104" s="252">
        <f t="shared" ref="AD104:AK104" si="63">SUM(AD85:AD103)</f>
        <v>0</v>
      </c>
      <c r="AE104" s="251">
        <f t="shared" si="63"/>
        <v>0</v>
      </c>
      <c r="AF104" s="251">
        <f t="shared" si="63"/>
        <v>0</v>
      </c>
      <c r="AG104" s="251">
        <f t="shared" si="63"/>
        <v>0</v>
      </c>
      <c r="AH104" s="225">
        <f t="shared" si="63"/>
        <v>721</v>
      </c>
      <c r="AI104" s="225">
        <f t="shared" si="63"/>
        <v>10363</v>
      </c>
      <c r="AJ104" s="225">
        <f t="shared" si="63"/>
        <v>18587</v>
      </c>
      <c r="AK104" s="225">
        <f t="shared" si="63"/>
        <v>17603</v>
      </c>
      <c r="AL104" s="280"/>
      <c r="AM104" s="229">
        <f t="shared" si="60"/>
        <v>47274</v>
      </c>
    </row>
    <row r="105" spans="1:39" ht="14" x14ac:dyDescent="0.3">
      <c r="A105" s="282"/>
      <c r="G105" s="241"/>
      <c r="H105" s="242"/>
      <c r="I105" s="242"/>
      <c r="J105" s="242"/>
      <c r="K105" s="243"/>
      <c r="L105" s="281" t="str">
        <f t="shared" ref="L105:Q105" si="64">IF(ABS(L19-L104)&lt;DecimalPlaces,"OK","ERROR")</f>
        <v>OK</v>
      </c>
      <c r="M105" s="283" t="str">
        <f t="shared" si="64"/>
        <v>OK</v>
      </c>
      <c r="N105" s="283" t="str">
        <f t="shared" si="64"/>
        <v>OK</v>
      </c>
      <c r="O105" s="283" t="str">
        <f t="shared" si="64"/>
        <v>OK</v>
      </c>
      <c r="P105" s="314" t="str">
        <f t="shared" si="64"/>
        <v>OK</v>
      </c>
      <c r="Q105" s="314" t="str">
        <f t="shared" si="64"/>
        <v>OK</v>
      </c>
      <c r="R105" s="314" t="str">
        <f>IF(ABS(R19-R104)&lt;DecimalPlaces,"OK","ERROR")</f>
        <v>OK</v>
      </c>
      <c r="S105" s="314" t="str">
        <f>IF(ABS(S19-S104)&lt;DecimalPlaces,"OK","ERROR")</f>
        <v>OK</v>
      </c>
      <c r="U105" s="306"/>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326" t="str">
        <f t="shared" si="65"/>
        <v>OK</v>
      </c>
      <c r="AI105" s="326"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315"/>
      <c r="Q106" s="315"/>
      <c r="R106" s="315"/>
      <c r="S106" s="315"/>
      <c r="U106" s="306"/>
      <c r="Y106" s="286"/>
      <c r="Z106" s="286"/>
      <c r="AA106" s="286"/>
      <c r="AB106" s="286"/>
      <c r="AC106" s="286"/>
      <c r="AD106" s="286"/>
      <c r="AE106" s="286"/>
      <c r="AF106" s="286"/>
      <c r="AG106" s="286"/>
      <c r="AH106" s="265"/>
      <c r="AI106" s="265"/>
      <c r="AJ106" s="286"/>
      <c r="AK106" s="286"/>
    </row>
    <row r="107" spans="1:39" ht="14" x14ac:dyDescent="0.3">
      <c r="A107" s="212" t="s">
        <v>160</v>
      </c>
      <c r="B107" s="213" t="s">
        <v>153</v>
      </c>
      <c r="G107" s="226"/>
      <c r="H107" s="227"/>
      <c r="I107" s="227"/>
      <c r="J107" s="227"/>
      <c r="K107" s="228"/>
      <c r="L107" s="216">
        <v>0</v>
      </c>
      <c r="M107" s="216">
        <v>0</v>
      </c>
      <c r="N107" s="216">
        <v>0</v>
      </c>
      <c r="O107" s="216">
        <v>0</v>
      </c>
      <c r="P107" s="287">
        <v>1.9300000000000001E-2</v>
      </c>
      <c r="Q107" s="287">
        <v>0</v>
      </c>
      <c r="R107" s="308">
        <v>0.22355678292248876</v>
      </c>
      <c r="S107" s="308">
        <v>0.20469526782800562</v>
      </c>
      <c r="T107" s="278"/>
      <c r="U107" s="293">
        <f t="shared" ref="U107:U108" si="66">SUM(L107:S107)</f>
        <v>0.44755205075049442</v>
      </c>
      <c r="Y107" s="226"/>
      <c r="Z107" s="227"/>
      <c r="AA107" s="227"/>
      <c r="AB107" s="227"/>
      <c r="AC107" s="228"/>
      <c r="AD107" s="216">
        <v>0</v>
      </c>
      <c r="AE107" s="216">
        <v>0</v>
      </c>
      <c r="AF107" s="216">
        <v>0</v>
      </c>
      <c r="AG107" s="216">
        <v>0</v>
      </c>
      <c r="AH107" s="220">
        <v>216</v>
      </c>
      <c r="AI107" s="220">
        <v>2238</v>
      </c>
      <c r="AJ107" s="309">
        <v>4070</v>
      </c>
      <c r="AK107" s="220">
        <v>3851</v>
      </c>
      <c r="AL107" s="229">
        <f t="shared" ref="AL107" si="67">SUM(Y107:AC107)</f>
        <v>0</v>
      </c>
      <c r="AM107" s="229">
        <f t="shared" ref="AM107:AM108" si="68">SUM(AD107:AK107)</f>
        <v>10375</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8.3699999999999997E-2</v>
      </c>
      <c r="Q108" s="251">
        <f t="shared" si="69"/>
        <v>0</v>
      </c>
      <c r="R108" s="251">
        <f t="shared" si="69"/>
        <v>1.2447602535464148</v>
      </c>
      <c r="S108" s="251">
        <f t="shared" si="69"/>
        <v>1.139698232206515</v>
      </c>
      <c r="T108" s="280"/>
      <c r="U108" s="293">
        <f t="shared" si="66"/>
        <v>2.4681584857529297</v>
      </c>
      <c r="Y108" s="241"/>
      <c r="Z108" s="242"/>
      <c r="AA108" s="242"/>
      <c r="AB108" s="242"/>
      <c r="AC108" s="243"/>
      <c r="AD108" s="252">
        <f t="shared" ref="AD108:AK108" si="70">SUM(AD107,AD104)</f>
        <v>0</v>
      </c>
      <c r="AE108" s="251">
        <f t="shared" si="70"/>
        <v>0</v>
      </c>
      <c r="AF108" s="251">
        <f t="shared" si="70"/>
        <v>0</v>
      </c>
      <c r="AG108" s="251">
        <f t="shared" si="70"/>
        <v>0</v>
      </c>
      <c r="AH108" s="225">
        <f t="shared" si="70"/>
        <v>937</v>
      </c>
      <c r="AI108" s="225">
        <f t="shared" si="70"/>
        <v>12601</v>
      </c>
      <c r="AJ108" s="225">
        <f t="shared" si="70"/>
        <v>22657</v>
      </c>
      <c r="AK108" s="225">
        <f t="shared" si="70"/>
        <v>21454</v>
      </c>
      <c r="AL108" s="229">
        <f t="shared" ref="AL108" si="71">SUM(Y108:AC108)</f>
        <v>0</v>
      </c>
      <c r="AM108" s="229">
        <f t="shared" si="68"/>
        <v>57649</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3"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D26-F8E1-47E6-95F8-1B4F4369096D}">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5" width="8.453125" style="203" customWidth="1"/>
    <col min="16" max="16" width="9.453125" style="203" customWidth="1"/>
    <col min="17"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M9b - SWALES</v>
      </c>
      <c r="AC1" s="193"/>
      <c r="BL1" s="194"/>
      <c r="BM1" s="194"/>
      <c r="BN1" s="194"/>
      <c r="BO1" s="194"/>
      <c r="BP1" s="194"/>
      <c r="BQ1" s="194"/>
      <c r="BR1" s="194"/>
      <c r="BS1" s="194"/>
      <c r="BT1" s="194"/>
      <c r="BU1" s="194"/>
      <c r="BV1" s="194"/>
      <c r="BW1" s="194"/>
      <c r="BX1" s="194"/>
      <c r="BY1" s="194"/>
      <c r="BZ1" s="194"/>
    </row>
    <row r="2" spans="1:78" s="192" customFormat="1" x14ac:dyDescent="0.3">
      <c r="A2" s="195" t="s">
        <v>96</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16">
        <v>0</v>
      </c>
      <c r="AJ9" s="216">
        <v>0</v>
      </c>
      <c r="AK9" s="216">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20">
        <v>0</v>
      </c>
      <c r="Z10" s="220">
        <v>0</v>
      </c>
      <c r="AA10" s="220">
        <v>0</v>
      </c>
      <c r="AB10" s="220">
        <v>0</v>
      </c>
      <c r="AC10" s="220">
        <v>0</v>
      </c>
      <c r="AD10" s="220">
        <v>0</v>
      </c>
      <c r="AE10" s="220">
        <v>0</v>
      </c>
      <c r="AF10" s="220">
        <v>0</v>
      </c>
      <c r="AG10" s="220">
        <v>0</v>
      </c>
      <c r="AH10" s="220">
        <v>0</v>
      </c>
      <c r="AI10" s="216">
        <v>0</v>
      </c>
      <c r="AJ10" s="216">
        <v>0</v>
      </c>
      <c r="AK10" s="216">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30"/>
      <c r="Z12" s="231"/>
      <c r="AA12" s="231"/>
      <c r="AB12" s="231"/>
      <c r="AC12" s="232"/>
      <c r="AD12" s="220">
        <v>0</v>
      </c>
      <c r="AE12" s="220">
        <v>0</v>
      </c>
      <c r="AF12" s="220">
        <v>0</v>
      </c>
      <c r="AG12" s="220">
        <v>0</v>
      </c>
      <c r="AH12" s="220">
        <v>0</v>
      </c>
      <c r="AI12" s="220">
        <v>0</v>
      </c>
      <c r="AJ12" s="216">
        <v>0</v>
      </c>
      <c r="AK12" s="216">
        <v>0</v>
      </c>
      <c r="AL12" s="233"/>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7"/>
      <c r="Z13" s="238"/>
      <c r="AA13" s="238"/>
      <c r="AB13" s="238"/>
      <c r="AC13" s="239"/>
      <c r="AD13" s="220">
        <v>0</v>
      </c>
      <c r="AE13" s="220">
        <v>0</v>
      </c>
      <c r="AF13" s="220">
        <v>0</v>
      </c>
      <c r="AG13" s="220">
        <v>0</v>
      </c>
      <c r="AH13" s="220">
        <v>0</v>
      </c>
      <c r="AI13" s="220">
        <v>0</v>
      </c>
      <c r="AJ13" s="216">
        <v>0</v>
      </c>
      <c r="AK13" s="216">
        <v>0</v>
      </c>
      <c r="AL13" s="240"/>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6">
        <v>0</v>
      </c>
      <c r="AK15" s="216">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6">
        <v>0</v>
      </c>
      <c r="AK16" s="216">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30"/>
      <c r="Z18" s="231"/>
      <c r="AA18" s="231"/>
      <c r="AB18" s="231"/>
      <c r="AC18" s="232"/>
      <c r="AD18" s="220">
        <v>0</v>
      </c>
      <c r="AE18" s="220">
        <v>0</v>
      </c>
      <c r="AF18" s="220">
        <v>0</v>
      </c>
      <c r="AG18" s="220">
        <v>0</v>
      </c>
      <c r="AH18" s="220">
        <v>0</v>
      </c>
      <c r="AI18" s="220">
        <v>0</v>
      </c>
      <c r="AJ18" s="216">
        <v>0</v>
      </c>
      <c r="AK18" s="216">
        <v>0</v>
      </c>
      <c r="AL18" s="233"/>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7"/>
      <c r="Z19" s="238"/>
      <c r="AA19" s="238"/>
      <c r="AB19" s="238"/>
      <c r="AC19" s="239"/>
      <c r="AD19" s="220">
        <v>0</v>
      </c>
      <c r="AE19" s="220">
        <v>0</v>
      </c>
      <c r="AF19" s="220">
        <v>0</v>
      </c>
      <c r="AG19" s="220">
        <v>0</v>
      </c>
      <c r="AH19" s="220">
        <v>0</v>
      </c>
      <c r="AI19" s="220">
        <v>0</v>
      </c>
      <c r="AJ19" s="216">
        <v>0</v>
      </c>
      <c r="AK19" s="216">
        <v>0</v>
      </c>
      <c r="AL19" s="240"/>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6">
        <v>0</v>
      </c>
      <c r="AK21" s="216">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6">
        <v>0</v>
      </c>
      <c r="AK22" s="216">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6">
        <v>0</v>
      </c>
      <c r="AK24" s="216">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6">
        <v>0</v>
      </c>
      <c r="AK25" s="216">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7"/>
      <c r="Z27" s="238"/>
      <c r="AA27" s="238"/>
      <c r="AB27" s="238"/>
      <c r="AC27" s="238"/>
      <c r="AD27" s="238"/>
      <c r="AE27" s="238"/>
      <c r="AF27" s="238"/>
      <c r="AG27" s="238"/>
      <c r="AH27" s="238"/>
      <c r="AI27" s="238"/>
      <c r="AJ27" s="238"/>
      <c r="AK27" s="238"/>
      <c r="AL27" s="238"/>
      <c r="AM27" s="239"/>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7"/>
      <c r="Z28" s="238"/>
      <c r="AA28" s="238"/>
      <c r="AB28" s="238"/>
      <c r="AC28" s="238"/>
      <c r="AD28" s="238"/>
      <c r="AE28" s="238"/>
      <c r="AF28" s="238"/>
      <c r="AG28" s="238"/>
      <c r="AH28" s="238"/>
      <c r="AI28" s="238"/>
      <c r="AJ28" s="238"/>
      <c r="AK28" s="238"/>
      <c r="AL28" s="238"/>
      <c r="AM28" s="239"/>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7"/>
      <c r="Z29" s="238"/>
      <c r="AA29" s="238"/>
      <c r="AB29" s="238"/>
      <c r="AC29" s="238"/>
      <c r="AD29" s="238"/>
      <c r="AE29" s="238"/>
      <c r="AF29" s="238"/>
      <c r="AG29" s="238"/>
      <c r="AH29" s="238"/>
      <c r="AI29" s="238"/>
      <c r="AJ29" s="238"/>
      <c r="AK29" s="238"/>
      <c r="AL29" s="238"/>
      <c r="AM29" s="239"/>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56"/>
      <c r="Z30" s="257"/>
      <c r="AA30" s="257"/>
      <c r="AB30" s="257"/>
      <c r="AC30" s="257"/>
      <c r="AD30" s="257"/>
      <c r="AE30" s="257"/>
      <c r="AF30" s="257"/>
      <c r="AG30" s="257"/>
      <c r="AH30" s="257"/>
      <c r="AI30" s="257"/>
      <c r="AJ30" s="257"/>
      <c r="AK30" s="257"/>
      <c r="AL30" s="257"/>
      <c r="AM30" s="25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56"/>
      <c r="Z31" s="257"/>
      <c r="AA31" s="257"/>
      <c r="AB31" s="257"/>
      <c r="AC31" s="257"/>
      <c r="AD31" s="257"/>
      <c r="AE31" s="257"/>
      <c r="AF31" s="257"/>
      <c r="AG31" s="257"/>
      <c r="AH31" s="257"/>
      <c r="AI31" s="257"/>
      <c r="AJ31" s="257"/>
      <c r="AK31" s="257"/>
      <c r="AL31" s="257"/>
      <c r="AM31" s="25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59"/>
      <c r="Z32" s="260"/>
      <c r="AA32" s="260"/>
      <c r="AB32" s="260"/>
      <c r="AC32" s="260"/>
      <c r="AD32" s="260"/>
      <c r="AE32" s="260"/>
      <c r="AF32" s="260"/>
      <c r="AG32" s="260"/>
      <c r="AH32" s="260"/>
      <c r="AI32" s="260"/>
      <c r="AJ32" s="260"/>
      <c r="AK32" s="260"/>
      <c r="AL32" s="260"/>
      <c r="AM32" s="26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3"/>
      <c r="Z33" s="263"/>
      <c r="AA33" s="263"/>
      <c r="AB33" s="263"/>
      <c r="AC33" s="263"/>
      <c r="AD33" s="263"/>
      <c r="AE33" s="263"/>
      <c r="AF33" s="263"/>
      <c r="AG33" s="263"/>
      <c r="AH33" s="263"/>
      <c r="AI33" s="263"/>
      <c r="AJ33" s="263"/>
      <c r="AK33" s="263"/>
      <c r="AL33" s="263"/>
      <c r="AM33" s="263"/>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3"/>
      <c r="Z34" s="263"/>
      <c r="AA34" s="263"/>
      <c r="AB34" s="263"/>
      <c r="AC34" s="263"/>
      <c r="AD34" s="263"/>
      <c r="AE34" s="263"/>
      <c r="AF34" s="263"/>
      <c r="AG34" s="263"/>
      <c r="AH34" s="263"/>
      <c r="AI34" s="263"/>
      <c r="AJ34" s="263"/>
      <c r="AK34" s="263"/>
      <c r="AL34" s="263"/>
      <c r="AM34" s="263"/>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3"/>
      <c r="Z35" s="263"/>
      <c r="AA35" s="263"/>
      <c r="AB35" s="263"/>
      <c r="AC35" s="263"/>
      <c r="AD35" s="263"/>
      <c r="AE35" s="263"/>
      <c r="AF35" s="263"/>
      <c r="AG35" s="263"/>
      <c r="AH35" s="263"/>
      <c r="AI35" s="263"/>
      <c r="AJ35" s="263"/>
      <c r="AK35" s="263"/>
      <c r="AL35" s="263"/>
      <c r="AM35" s="263"/>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c r="Y36" s="265"/>
      <c r="Z36" s="265"/>
      <c r="AA36" s="265"/>
      <c r="AB36" s="265"/>
      <c r="AC36" s="265"/>
      <c r="AD36" s="265"/>
      <c r="AE36" s="265"/>
      <c r="AF36" s="265"/>
      <c r="AG36" s="265"/>
      <c r="AH36" s="265"/>
      <c r="AI36" s="265"/>
      <c r="AJ36" s="265"/>
      <c r="AK36" s="265"/>
      <c r="AL36" s="265"/>
      <c r="AM36" s="265"/>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266"/>
      <c r="Z37" s="267"/>
      <c r="AA37" s="267"/>
      <c r="AB37" s="267"/>
      <c r="AC37" s="267"/>
      <c r="AD37" s="267"/>
      <c r="AE37" s="267"/>
      <c r="AF37" s="267"/>
      <c r="AG37" s="267"/>
      <c r="AH37" s="267"/>
      <c r="AI37" s="267"/>
      <c r="AJ37" s="267"/>
      <c r="AK37" s="267"/>
      <c r="AL37" s="267"/>
      <c r="AM37" s="268"/>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56"/>
      <c r="Z38" s="257"/>
      <c r="AA38" s="257"/>
      <c r="AB38" s="257"/>
      <c r="AC38" s="257"/>
      <c r="AD38" s="257"/>
      <c r="AE38" s="257"/>
      <c r="AF38" s="257"/>
      <c r="AG38" s="257"/>
      <c r="AH38" s="257"/>
      <c r="AI38" s="257"/>
      <c r="AJ38" s="257"/>
      <c r="AK38" s="257"/>
      <c r="AL38" s="257"/>
      <c r="AM38" s="25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56"/>
      <c r="Z39" s="257"/>
      <c r="AA39" s="257"/>
      <c r="AB39" s="257"/>
      <c r="AC39" s="257"/>
      <c r="AD39" s="257"/>
      <c r="AE39" s="257"/>
      <c r="AF39" s="257"/>
      <c r="AG39" s="257"/>
      <c r="AH39" s="257"/>
      <c r="AI39" s="257"/>
      <c r="AJ39" s="257"/>
      <c r="AK39" s="257"/>
      <c r="AL39" s="257"/>
      <c r="AM39" s="25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59"/>
      <c r="Z40" s="260"/>
      <c r="AA40" s="260"/>
      <c r="AB40" s="260"/>
      <c r="AC40" s="260"/>
      <c r="AD40" s="260"/>
      <c r="AE40" s="260"/>
      <c r="AF40" s="260"/>
      <c r="AG40" s="260"/>
      <c r="AH40" s="260"/>
      <c r="AI40" s="260"/>
      <c r="AJ40" s="260"/>
      <c r="AK40" s="260"/>
      <c r="AL40" s="260"/>
      <c r="AM40" s="26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70"/>
      <c r="Z41" s="270"/>
      <c r="AA41" s="270"/>
      <c r="AB41" s="270"/>
      <c r="AC41" s="270"/>
      <c r="AD41" s="270"/>
      <c r="AE41" s="270"/>
      <c r="AF41" s="270"/>
      <c r="AG41" s="270"/>
      <c r="AH41" s="270"/>
      <c r="AI41" s="270"/>
      <c r="AJ41" s="270"/>
      <c r="AK41" s="270"/>
      <c r="AL41" s="270"/>
      <c r="AM41" s="270"/>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c r="Y42" s="265"/>
      <c r="Z42" s="265"/>
      <c r="AA42" s="265"/>
      <c r="AB42" s="265"/>
      <c r="AC42" s="265"/>
      <c r="AD42" s="265"/>
      <c r="AE42" s="265"/>
      <c r="AF42" s="265"/>
      <c r="AG42" s="265"/>
      <c r="AH42" s="265"/>
      <c r="AI42" s="265"/>
      <c r="AJ42" s="265"/>
      <c r="AK42" s="265"/>
      <c r="AL42" s="265"/>
      <c r="AM42" s="265"/>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266"/>
      <c r="Z43" s="267"/>
      <c r="AA43" s="267"/>
      <c r="AB43" s="267"/>
      <c r="AC43" s="267"/>
      <c r="AD43" s="267"/>
      <c r="AE43" s="267"/>
      <c r="AF43" s="267"/>
      <c r="AG43" s="267"/>
      <c r="AH43" s="267"/>
      <c r="AI43" s="267"/>
      <c r="AJ43" s="267"/>
      <c r="AK43" s="267"/>
      <c r="AL43" s="267"/>
      <c r="AM43" s="268"/>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56"/>
      <c r="Z44" s="257"/>
      <c r="AA44" s="257"/>
      <c r="AB44" s="257"/>
      <c r="AC44" s="257"/>
      <c r="AD44" s="257"/>
      <c r="AE44" s="257"/>
      <c r="AF44" s="257"/>
      <c r="AG44" s="257"/>
      <c r="AH44" s="257"/>
      <c r="AI44" s="257"/>
      <c r="AJ44" s="257"/>
      <c r="AK44" s="257"/>
      <c r="AL44" s="257"/>
      <c r="AM44" s="25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56"/>
      <c r="Z45" s="257"/>
      <c r="AA45" s="257"/>
      <c r="AB45" s="257"/>
      <c r="AC45" s="257"/>
      <c r="AD45" s="257"/>
      <c r="AE45" s="257"/>
      <c r="AF45" s="257"/>
      <c r="AG45" s="257"/>
      <c r="AH45" s="257"/>
      <c r="AI45" s="257"/>
      <c r="AJ45" s="257"/>
      <c r="AK45" s="257"/>
      <c r="AL45" s="257"/>
      <c r="AM45" s="25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59"/>
      <c r="Z46" s="260"/>
      <c r="AA46" s="260"/>
      <c r="AB46" s="260"/>
      <c r="AC46" s="260"/>
      <c r="AD46" s="260"/>
      <c r="AE46" s="260"/>
      <c r="AF46" s="260"/>
      <c r="AG46" s="260"/>
      <c r="AH46" s="260"/>
      <c r="AI46" s="260"/>
      <c r="AJ46" s="260"/>
      <c r="AK46" s="260"/>
      <c r="AL46" s="260"/>
      <c r="AM46" s="26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70"/>
      <c r="Z47" s="270"/>
      <c r="AA47" s="270"/>
      <c r="AB47" s="270"/>
      <c r="AC47" s="270"/>
      <c r="AD47" s="270"/>
      <c r="AE47" s="270"/>
      <c r="AF47" s="270"/>
      <c r="AG47" s="270"/>
      <c r="AH47" s="270"/>
      <c r="AI47" s="270"/>
      <c r="AJ47" s="270"/>
      <c r="AK47" s="270"/>
      <c r="AL47" s="270"/>
      <c r="AM47" s="270"/>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3"/>
      <c r="Z48" s="263"/>
      <c r="AA48" s="263"/>
      <c r="AB48" s="263"/>
      <c r="AC48" s="263"/>
      <c r="AD48" s="263"/>
      <c r="AE48" s="263"/>
      <c r="AF48" s="263"/>
      <c r="AG48" s="263"/>
      <c r="AH48" s="263"/>
      <c r="AI48" s="263"/>
      <c r="AJ48" s="263"/>
      <c r="AK48" s="263"/>
      <c r="AL48" s="263"/>
      <c r="AM48" s="263"/>
      <c r="AN48" s="262"/>
      <c r="AO48" s="262"/>
    </row>
    <row r="49" spans="1:39" ht="14" x14ac:dyDescent="0.3">
      <c r="B49" s="210"/>
      <c r="Y49" s="265"/>
      <c r="Z49" s="265"/>
      <c r="AA49" s="265"/>
      <c r="AB49" s="265"/>
      <c r="AC49" s="265"/>
      <c r="AD49" s="265"/>
      <c r="AE49" s="265"/>
      <c r="AF49" s="265"/>
      <c r="AG49" s="265"/>
      <c r="AH49" s="265"/>
      <c r="AI49" s="265"/>
      <c r="AJ49" s="265"/>
      <c r="AK49" s="265"/>
      <c r="AL49" s="265"/>
      <c r="AM49" s="265"/>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SUM(P9,P12,P15,P18,P21,P24,P27,P30)</f>
        <v>0</v>
      </c>
      <c r="Q50" s="251">
        <f t="shared" si="28"/>
        <v>0</v>
      </c>
      <c r="R50" s="251">
        <f t="shared" si="28"/>
        <v>0</v>
      </c>
      <c r="S50" s="251">
        <f t="shared" si="28"/>
        <v>0</v>
      </c>
      <c r="T50" s="95">
        <f t="shared" ref="T50:T52" si="29">SUM(G50:K50)</f>
        <v>0</v>
      </c>
      <c r="U50" s="218">
        <f t="shared" ref="U50:U52" si="30">SUM(L50:S50)</f>
        <v>0</v>
      </c>
      <c r="Y50" s="266"/>
      <c r="Z50" s="267"/>
      <c r="AA50" s="267"/>
      <c r="AB50" s="267"/>
      <c r="AC50" s="267"/>
      <c r="AD50" s="267"/>
      <c r="AE50" s="267"/>
      <c r="AF50" s="267"/>
      <c r="AG50" s="267"/>
      <c r="AH50" s="267"/>
      <c r="AI50" s="267"/>
      <c r="AJ50" s="267"/>
      <c r="AK50" s="267"/>
      <c r="AL50" s="267"/>
      <c r="AM50" s="268"/>
    </row>
    <row r="51" spans="1:39" ht="14" x14ac:dyDescent="0.3">
      <c r="A51" s="222" t="s">
        <v>178</v>
      </c>
      <c r="B51" s="255" t="s">
        <v>59</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7"/>
      <c r="Z51" s="238"/>
      <c r="AA51" s="238"/>
      <c r="AB51" s="238"/>
      <c r="AC51" s="238"/>
      <c r="AD51" s="238"/>
      <c r="AE51" s="238"/>
      <c r="AF51" s="238"/>
      <c r="AG51" s="238"/>
      <c r="AH51" s="238"/>
      <c r="AI51" s="238"/>
      <c r="AJ51" s="238"/>
      <c r="AK51" s="238"/>
      <c r="AL51" s="238"/>
      <c r="AM51" s="239"/>
    </row>
    <row r="52" spans="1:39" ht="14" x14ac:dyDescent="0.3">
      <c r="A52" s="254" t="s">
        <v>179</v>
      </c>
      <c r="B52" s="255" t="s">
        <v>59</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4"/>
      <c r="Z52" s="245"/>
      <c r="AA52" s="245"/>
      <c r="AB52" s="245"/>
      <c r="AC52" s="245"/>
      <c r="AD52" s="245"/>
      <c r="AE52" s="245"/>
      <c r="AF52" s="245"/>
      <c r="AG52" s="245"/>
      <c r="AH52" s="245"/>
      <c r="AI52" s="245"/>
      <c r="AJ52" s="245"/>
      <c r="AK52" s="245"/>
      <c r="AL52" s="245"/>
      <c r="AM52" s="246"/>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c r="Y53" s="265"/>
      <c r="Z53" s="265"/>
      <c r="AA53" s="265"/>
      <c r="AB53" s="265"/>
      <c r="AC53" s="265"/>
      <c r="AD53" s="265"/>
      <c r="AE53" s="265"/>
      <c r="AF53" s="265"/>
      <c r="AG53" s="265"/>
      <c r="AH53" s="265"/>
      <c r="AI53" s="265"/>
      <c r="AJ53" s="265"/>
      <c r="AK53" s="265"/>
      <c r="AL53" s="265"/>
      <c r="AM53" s="265"/>
    </row>
    <row r="54" spans="1:39" ht="14" x14ac:dyDescent="0.3">
      <c r="B54" s="210"/>
      <c r="Y54" s="265"/>
      <c r="Z54" s="265"/>
      <c r="AA54" s="265"/>
      <c r="AB54" s="265"/>
      <c r="AC54" s="265"/>
      <c r="AD54" s="265"/>
      <c r="AE54" s="265"/>
      <c r="AF54" s="265"/>
      <c r="AG54" s="265"/>
      <c r="AH54" s="265"/>
      <c r="AI54" s="265"/>
      <c r="AJ54" s="265"/>
      <c r="AK54" s="265"/>
      <c r="AL54" s="265"/>
      <c r="AM54" s="265"/>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SUM(P9,P12,P15,P18,P21,P24,P27,P30)+SUM(P37,P38,P43,P44)</f>
        <v>0</v>
      </c>
      <c r="Q55" s="251">
        <f t="shared" si="34"/>
        <v>0</v>
      </c>
      <c r="R55" s="251">
        <f t="shared" si="34"/>
        <v>0</v>
      </c>
      <c r="S55" s="251">
        <f t="shared" si="34"/>
        <v>0</v>
      </c>
      <c r="T55" s="95">
        <f t="shared" ref="T55:T57" si="35">SUM(G55:K55)</f>
        <v>0</v>
      </c>
      <c r="U55" s="218">
        <f t="shared" ref="U55:U57" si="36">SUM(L55:S55)</f>
        <v>0</v>
      </c>
      <c r="Y55" s="266"/>
      <c r="Z55" s="267"/>
      <c r="AA55" s="267"/>
      <c r="AB55" s="267"/>
      <c r="AC55" s="267"/>
      <c r="AD55" s="267"/>
      <c r="AE55" s="267"/>
      <c r="AF55" s="267"/>
      <c r="AG55" s="267"/>
      <c r="AH55" s="267"/>
      <c r="AI55" s="267"/>
      <c r="AJ55" s="267"/>
      <c r="AK55" s="267"/>
      <c r="AL55" s="267"/>
      <c r="AM55" s="268"/>
    </row>
    <row r="56" spans="1:39" ht="14" x14ac:dyDescent="0.3">
      <c r="A56" s="222" t="s">
        <v>181</v>
      </c>
      <c r="B56" s="255" t="s">
        <v>59</v>
      </c>
      <c r="G56" s="251">
        <f t="shared" ref="G56:O57" si="37">SUM(G10,G12,G16,G19,G22,G25,G28,G31)+SUM(G39,G45)</f>
        <v>0</v>
      </c>
      <c r="H56" s="251">
        <f t="shared" si="37"/>
        <v>0</v>
      </c>
      <c r="I56" s="251">
        <f t="shared" si="37"/>
        <v>0</v>
      </c>
      <c r="J56" s="251">
        <f t="shared" si="37"/>
        <v>0</v>
      </c>
      <c r="K56" s="251">
        <f t="shared" si="37"/>
        <v>0</v>
      </c>
      <c r="L56" s="251">
        <f t="shared" si="37"/>
        <v>0</v>
      </c>
      <c r="M56" s="251">
        <f t="shared" si="37"/>
        <v>0</v>
      </c>
      <c r="N56" s="251">
        <f t="shared" si="37"/>
        <v>0</v>
      </c>
      <c r="O56" s="251">
        <f t="shared" si="37"/>
        <v>0</v>
      </c>
      <c r="P56" s="251">
        <f>SUM(P10,P12,P16,P19,P22,P25,P28,P31)+SUM(P39,P45)</f>
        <v>0</v>
      </c>
      <c r="Q56" s="251">
        <f t="shared" ref="Q56:S57" si="38">SUM(Q10,Q12,Q16,Q19,Q22,Q25,Q28,Q31)+SUM(Q39,Q45)</f>
        <v>0</v>
      </c>
      <c r="R56" s="251">
        <f t="shared" si="38"/>
        <v>0</v>
      </c>
      <c r="S56" s="251">
        <f t="shared" si="38"/>
        <v>0</v>
      </c>
      <c r="T56" s="95">
        <f t="shared" si="35"/>
        <v>0</v>
      </c>
      <c r="U56" s="218">
        <f t="shared" si="36"/>
        <v>0</v>
      </c>
      <c r="Y56" s="237"/>
      <c r="Z56" s="238"/>
      <c r="AA56" s="238"/>
      <c r="AB56" s="238"/>
      <c r="AC56" s="238"/>
      <c r="AD56" s="238"/>
      <c r="AE56" s="238"/>
      <c r="AF56" s="238"/>
      <c r="AG56" s="238"/>
      <c r="AH56" s="238"/>
      <c r="AI56" s="238"/>
      <c r="AJ56" s="238"/>
      <c r="AK56" s="238"/>
      <c r="AL56" s="238"/>
      <c r="AM56" s="239"/>
    </row>
    <row r="57" spans="1:39" ht="14" x14ac:dyDescent="0.3">
      <c r="A57" s="254" t="s">
        <v>182</v>
      </c>
      <c r="B57" s="255" t="s">
        <v>59</v>
      </c>
      <c r="G57" s="251">
        <f t="shared" si="37"/>
        <v>0</v>
      </c>
      <c r="H57" s="251">
        <f t="shared" si="37"/>
        <v>0</v>
      </c>
      <c r="I57" s="251">
        <f t="shared" si="37"/>
        <v>0</v>
      </c>
      <c r="J57" s="251">
        <f t="shared" si="37"/>
        <v>0</v>
      </c>
      <c r="K57" s="251">
        <f t="shared" si="37"/>
        <v>0</v>
      </c>
      <c r="L57" s="251">
        <f t="shared" si="37"/>
        <v>0</v>
      </c>
      <c r="M57" s="251">
        <f t="shared" si="37"/>
        <v>0</v>
      </c>
      <c r="N57" s="251">
        <f t="shared" si="37"/>
        <v>0</v>
      </c>
      <c r="O57" s="251">
        <f t="shared" si="37"/>
        <v>0</v>
      </c>
      <c r="P57" s="251">
        <f>SUM(P11,P13,P17,P20,P23,P26,P29,P32)+SUM(P40,P46)</f>
        <v>0</v>
      </c>
      <c r="Q57" s="251">
        <f t="shared" si="38"/>
        <v>0</v>
      </c>
      <c r="R57" s="251">
        <f t="shared" si="38"/>
        <v>0</v>
      </c>
      <c r="S57" s="251">
        <f t="shared" si="38"/>
        <v>0</v>
      </c>
      <c r="T57" s="95">
        <f t="shared" si="35"/>
        <v>0</v>
      </c>
      <c r="U57" s="218">
        <f t="shared" si="36"/>
        <v>0</v>
      </c>
      <c r="Y57" s="244"/>
      <c r="Z57" s="245"/>
      <c r="AA57" s="245"/>
      <c r="AB57" s="245"/>
      <c r="AC57" s="245"/>
      <c r="AD57" s="245"/>
      <c r="AE57" s="245"/>
      <c r="AF57" s="245"/>
      <c r="AG57" s="245"/>
      <c r="AH57" s="245"/>
      <c r="AI57" s="245"/>
      <c r="AJ57" s="245"/>
      <c r="AK57" s="245"/>
      <c r="AL57" s="245"/>
      <c r="AM57" s="246"/>
    </row>
    <row r="58" spans="1:39" ht="14" x14ac:dyDescent="0.3">
      <c r="B58" s="210"/>
      <c r="G58" s="273" t="str">
        <f t="shared" ref="G58:S58" si="39">IF(ABS(G57-G48)&lt;DecimalPlaces,"OK","ERROR")</f>
        <v>OK</v>
      </c>
      <c r="H58" s="273" t="str">
        <f t="shared" si="39"/>
        <v>OK</v>
      </c>
      <c r="I58" s="273" t="str">
        <f t="shared" si="39"/>
        <v>OK</v>
      </c>
      <c r="J58" s="273" t="str">
        <f t="shared" si="39"/>
        <v>OK</v>
      </c>
      <c r="K58" s="273" t="str">
        <f t="shared" si="39"/>
        <v>OK</v>
      </c>
      <c r="L58" s="273" t="str">
        <f t="shared" si="39"/>
        <v>OK</v>
      </c>
      <c r="M58" s="273" t="str">
        <f t="shared" si="39"/>
        <v>OK</v>
      </c>
      <c r="N58" s="273" t="str">
        <f t="shared" si="39"/>
        <v>OK</v>
      </c>
      <c r="O58" s="273" t="str">
        <f t="shared" si="39"/>
        <v>OK</v>
      </c>
      <c r="P58" s="273" t="str">
        <f t="shared" si="39"/>
        <v>OK</v>
      </c>
      <c r="Q58" s="273" t="str">
        <f t="shared" si="39"/>
        <v>OK</v>
      </c>
      <c r="R58" s="273" t="str">
        <f t="shared" si="39"/>
        <v>OK</v>
      </c>
      <c r="S58" s="273" t="str">
        <f t="shared" si="39"/>
        <v>OK</v>
      </c>
      <c r="Y58" s="265"/>
      <c r="Z58" s="265"/>
      <c r="AA58" s="265"/>
      <c r="AB58" s="265"/>
      <c r="AC58" s="265"/>
      <c r="AD58" s="265"/>
      <c r="AE58" s="265"/>
      <c r="AF58" s="265"/>
      <c r="AG58" s="265"/>
      <c r="AH58" s="265"/>
      <c r="AI58" s="265"/>
      <c r="AJ58" s="265"/>
      <c r="AK58" s="265"/>
      <c r="AL58" s="265"/>
      <c r="AM58" s="265"/>
    </row>
    <row r="59" spans="1:39" x14ac:dyDescent="0.25">
      <c r="Y59" s="265"/>
      <c r="Z59" s="265"/>
      <c r="AA59" s="265"/>
      <c r="AB59" s="265"/>
      <c r="AC59" s="265"/>
      <c r="AD59" s="265"/>
      <c r="AE59" s="265"/>
      <c r="AF59" s="265"/>
      <c r="AG59" s="265"/>
      <c r="AH59" s="265"/>
      <c r="AI59" s="265"/>
      <c r="AJ59" s="265"/>
      <c r="AK59" s="265"/>
      <c r="AL59" s="265"/>
      <c r="AM59" s="265"/>
    </row>
    <row r="60" spans="1:39" ht="14" x14ac:dyDescent="0.3">
      <c r="A60" s="274" t="s">
        <v>183</v>
      </c>
      <c r="B60" s="213" t="s">
        <v>153</v>
      </c>
      <c r="G60" s="226"/>
      <c r="H60" s="227"/>
      <c r="I60" s="227"/>
      <c r="J60" s="227"/>
      <c r="K60" s="227"/>
      <c r="L60" s="227"/>
      <c r="M60" s="227"/>
      <c r="N60" s="227"/>
      <c r="O60" s="227"/>
      <c r="P60" s="227"/>
      <c r="Q60" s="227"/>
      <c r="R60" s="227"/>
      <c r="S60" s="227"/>
      <c r="T60" s="227"/>
      <c r="U60" s="228"/>
      <c r="Y60" s="230"/>
      <c r="Z60" s="231"/>
      <c r="AA60" s="231"/>
      <c r="AB60" s="231"/>
      <c r="AC60" s="232"/>
      <c r="AD60" s="220">
        <v>0</v>
      </c>
      <c r="AE60" s="220">
        <v>0</v>
      </c>
      <c r="AF60" s="220">
        <v>0</v>
      </c>
      <c r="AG60" s="220">
        <v>0</v>
      </c>
      <c r="AH60" s="220">
        <v>0</v>
      </c>
      <c r="AI60" s="220">
        <v>0</v>
      </c>
      <c r="AJ60" s="216">
        <v>0</v>
      </c>
      <c r="AK60" s="216">
        <v>0</v>
      </c>
      <c r="AL60" s="275"/>
      <c r="AM60" s="229">
        <f t="shared" ref="AM60:AM61" si="40">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4"/>
      <c r="Z61" s="245"/>
      <c r="AA61" s="245"/>
      <c r="AB61" s="245"/>
      <c r="AC61" s="246"/>
      <c r="AD61" s="220">
        <v>0</v>
      </c>
      <c r="AE61" s="220">
        <v>0</v>
      </c>
      <c r="AF61" s="220">
        <v>0</v>
      </c>
      <c r="AG61" s="220">
        <v>0</v>
      </c>
      <c r="AH61" s="220">
        <v>0</v>
      </c>
      <c r="AI61" s="220">
        <v>0</v>
      </c>
      <c r="AJ61" s="216">
        <v>0</v>
      </c>
      <c r="AK61" s="216">
        <v>0</v>
      </c>
      <c r="AL61" s="248"/>
      <c r="AM61" s="229">
        <f t="shared" si="40"/>
        <v>0</v>
      </c>
    </row>
    <row r="62" spans="1:39" ht="14" x14ac:dyDescent="0.3">
      <c r="A62" s="659"/>
      <c r="B62" s="659"/>
      <c r="U62" s="276"/>
      <c r="Y62" s="265"/>
      <c r="Z62" s="265"/>
      <c r="AA62" s="265"/>
      <c r="AB62" s="265"/>
      <c r="AC62" s="265"/>
      <c r="AD62" s="265"/>
      <c r="AE62" s="265"/>
      <c r="AF62" s="265"/>
      <c r="AG62" s="265"/>
      <c r="AH62" s="265"/>
      <c r="AI62" s="265"/>
      <c r="AJ62" s="265"/>
      <c r="AK62" s="265"/>
      <c r="AL62" s="265"/>
      <c r="AM62" s="265"/>
    </row>
    <row r="63" spans="1:39" ht="13.5" customHeight="1" x14ac:dyDescent="0.3">
      <c r="A63" s="164" t="s">
        <v>184</v>
      </c>
      <c r="B63" s="164"/>
      <c r="U63" s="276"/>
      <c r="Y63" s="265"/>
      <c r="Z63" s="265"/>
      <c r="AA63" s="265"/>
      <c r="AB63" s="265"/>
      <c r="AC63" s="265"/>
      <c r="AD63" s="265"/>
      <c r="AE63" s="265"/>
      <c r="AF63" s="265"/>
      <c r="AG63" s="265"/>
      <c r="AH63" s="265"/>
      <c r="AI63" s="265"/>
      <c r="AJ63" s="265"/>
      <c r="AK63" s="265"/>
      <c r="AL63" s="265"/>
      <c r="AM63" s="265"/>
    </row>
    <row r="64" spans="1:39" x14ac:dyDescent="0.25">
      <c r="Y64" s="265"/>
      <c r="Z64" s="265"/>
      <c r="AA64" s="265"/>
      <c r="AB64" s="265"/>
      <c r="AC64" s="265"/>
      <c r="AD64" s="265"/>
      <c r="AE64" s="265"/>
      <c r="AF64" s="265"/>
      <c r="AG64" s="265"/>
      <c r="AH64" s="265"/>
      <c r="AI64" s="265"/>
      <c r="AJ64" s="265"/>
      <c r="AK64" s="265"/>
      <c r="AL64" s="265"/>
      <c r="AM64" s="265"/>
    </row>
    <row r="65" spans="1:39" ht="14" x14ac:dyDescent="0.3">
      <c r="A65" s="660" t="s">
        <v>185</v>
      </c>
      <c r="B65" s="277" t="s">
        <v>186</v>
      </c>
      <c r="G65" s="226"/>
      <c r="H65" s="227"/>
      <c r="I65" s="227"/>
      <c r="J65" s="227"/>
      <c r="K65" s="228"/>
      <c r="L65" s="216">
        <v>0</v>
      </c>
      <c r="M65" s="216">
        <v>0</v>
      </c>
      <c r="N65" s="216">
        <v>0</v>
      </c>
      <c r="O65" s="216">
        <v>0</v>
      </c>
      <c r="P65" s="216">
        <v>0</v>
      </c>
      <c r="Q65" s="216">
        <v>0</v>
      </c>
      <c r="R65" s="216">
        <v>0</v>
      </c>
      <c r="S65" s="216">
        <v>0</v>
      </c>
      <c r="T65" s="278"/>
      <c r="U65" s="251">
        <f t="shared" ref="U65:U67" si="41">SUM(L65:S65)</f>
        <v>0</v>
      </c>
      <c r="Y65" s="230"/>
      <c r="Z65" s="231"/>
      <c r="AA65" s="231"/>
      <c r="AB65" s="231"/>
      <c r="AC65" s="232"/>
      <c r="AD65" s="220">
        <v>0</v>
      </c>
      <c r="AE65" s="220">
        <v>0</v>
      </c>
      <c r="AF65" s="220">
        <v>0</v>
      </c>
      <c r="AG65" s="220">
        <v>0</v>
      </c>
      <c r="AH65" s="220">
        <v>0</v>
      </c>
      <c r="AI65" s="220">
        <v>0</v>
      </c>
      <c r="AJ65" s="216">
        <v>0</v>
      </c>
      <c r="AK65" s="216">
        <v>0</v>
      </c>
      <c r="AL65" s="233"/>
      <c r="AM65" s="225">
        <f t="shared" ref="AM65:AM67" si="42">SUM(AD65:AK65)</f>
        <v>0</v>
      </c>
    </row>
    <row r="66" spans="1:39" ht="14" x14ac:dyDescent="0.3">
      <c r="A66" s="661"/>
      <c r="B66" s="277" t="s">
        <v>156</v>
      </c>
      <c r="G66" s="234"/>
      <c r="H66" s="235"/>
      <c r="I66" s="235"/>
      <c r="J66" s="235"/>
      <c r="K66" s="236"/>
      <c r="L66" s="216">
        <v>0</v>
      </c>
      <c r="M66" s="216">
        <v>0</v>
      </c>
      <c r="N66" s="216">
        <v>0</v>
      </c>
      <c r="O66" s="216">
        <v>0</v>
      </c>
      <c r="P66" s="216">
        <v>0</v>
      </c>
      <c r="Q66" s="216">
        <v>0</v>
      </c>
      <c r="R66" s="216">
        <v>0</v>
      </c>
      <c r="S66" s="216">
        <v>0</v>
      </c>
      <c r="T66" s="279"/>
      <c r="U66" s="251">
        <f t="shared" si="41"/>
        <v>0</v>
      </c>
      <c r="Y66" s="237"/>
      <c r="Z66" s="238"/>
      <c r="AA66" s="238"/>
      <c r="AB66" s="238"/>
      <c r="AC66" s="239"/>
      <c r="AD66" s="220">
        <v>0</v>
      </c>
      <c r="AE66" s="220">
        <v>0</v>
      </c>
      <c r="AF66" s="220">
        <v>0</v>
      </c>
      <c r="AG66" s="220">
        <v>0</v>
      </c>
      <c r="AH66" s="220">
        <v>0</v>
      </c>
      <c r="AI66" s="220">
        <v>0</v>
      </c>
      <c r="AJ66" s="216">
        <v>0</v>
      </c>
      <c r="AK66" s="216">
        <v>0</v>
      </c>
      <c r="AL66" s="240"/>
      <c r="AM66" s="225">
        <f t="shared" si="42"/>
        <v>0</v>
      </c>
    </row>
    <row r="67" spans="1:39" ht="14" x14ac:dyDescent="0.3">
      <c r="A67" s="662"/>
      <c r="B67" s="277" t="s">
        <v>187</v>
      </c>
      <c r="G67" s="234"/>
      <c r="H67" s="235"/>
      <c r="I67" s="235"/>
      <c r="J67" s="235"/>
      <c r="K67" s="236"/>
      <c r="L67" s="252">
        <f t="shared" ref="L67:S67" si="43">SUM(L65:L66)</f>
        <v>0</v>
      </c>
      <c r="M67" s="251">
        <f t="shared" si="43"/>
        <v>0</v>
      </c>
      <c r="N67" s="251">
        <f t="shared" si="43"/>
        <v>0</v>
      </c>
      <c r="O67" s="251">
        <f t="shared" si="43"/>
        <v>0</v>
      </c>
      <c r="P67" s="251">
        <f t="shared" si="43"/>
        <v>0</v>
      </c>
      <c r="Q67" s="251">
        <f t="shared" si="43"/>
        <v>0</v>
      </c>
      <c r="R67" s="251">
        <f t="shared" si="43"/>
        <v>0</v>
      </c>
      <c r="S67" s="251">
        <f t="shared" si="43"/>
        <v>0</v>
      </c>
      <c r="T67" s="280"/>
      <c r="U67" s="251">
        <f t="shared" si="41"/>
        <v>0</v>
      </c>
      <c r="V67" s="249"/>
      <c r="Y67" s="244"/>
      <c r="Z67" s="245"/>
      <c r="AA67" s="245"/>
      <c r="AB67" s="245"/>
      <c r="AC67" s="246"/>
      <c r="AD67" s="247">
        <f t="shared" ref="AD67:AK67" si="44">SUM(AD65:AD66)</f>
        <v>0</v>
      </c>
      <c r="AE67" s="225">
        <f t="shared" si="44"/>
        <v>0</v>
      </c>
      <c r="AF67" s="225">
        <f t="shared" si="44"/>
        <v>0</v>
      </c>
      <c r="AG67" s="225">
        <f t="shared" si="44"/>
        <v>0</v>
      </c>
      <c r="AH67" s="225">
        <f t="shared" si="44"/>
        <v>0</v>
      </c>
      <c r="AI67" s="225">
        <f t="shared" si="44"/>
        <v>0</v>
      </c>
      <c r="AJ67" s="225">
        <f t="shared" si="44"/>
        <v>0</v>
      </c>
      <c r="AK67" s="225">
        <f t="shared" si="44"/>
        <v>0</v>
      </c>
      <c r="AL67" s="248"/>
      <c r="AM67" s="225">
        <f t="shared" si="42"/>
        <v>0</v>
      </c>
    </row>
    <row r="68" spans="1:39" ht="14" x14ac:dyDescent="0.3">
      <c r="B68" s="210"/>
      <c r="G68" s="241"/>
      <c r="H68" s="242"/>
      <c r="I68" s="242"/>
      <c r="J68" s="242"/>
      <c r="K68" s="243"/>
      <c r="L68" s="281" t="str">
        <f t="shared" ref="L68:S68" si="45">IF(ABS(L67-L9)&lt;DecimalPlaces,"OK","ERROR")</f>
        <v>OK</v>
      </c>
      <c r="M68" s="281" t="str">
        <f t="shared" si="45"/>
        <v>OK</v>
      </c>
      <c r="N68" s="281" t="str">
        <f t="shared" si="45"/>
        <v>OK</v>
      </c>
      <c r="O68" s="281" t="str">
        <f t="shared" si="45"/>
        <v>OK</v>
      </c>
      <c r="P68" s="281" t="str">
        <f t="shared" si="45"/>
        <v>OK</v>
      </c>
      <c r="Q68" s="281" t="str">
        <f t="shared" si="45"/>
        <v>OK</v>
      </c>
      <c r="R68" s="281" t="str">
        <f t="shared" si="45"/>
        <v>OK</v>
      </c>
      <c r="S68" s="281" t="str">
        <f t="shared" si="45"/>
        <v>OK</v>
      </c>
      <c r="T68" s="276"/>
      <c r="U68" s="276"/>
      <c r="Y68" s="265"/>
      <c r="Z68" s="265"/>
      <c r="AA68" s="265"/>
      <c r="AB68" s="265"/>
      <c r="AC68" s="265"/>
      <c r="AD68" s="265"/>
      <c r="AE68" s="265"/>
      <c r="AF68" s="265"/>
      <c r="AG68" s="265"/>
      <c r="AH68" s="265"/>
      <c r="AI68" s="265"/>
      <c r="AJ68" s="265"/>
      <c r="AK68" s="265"/>
      <c r="AL68" s="265"/>
      <c r="AM68" s="265"/>
    </row>
    <row r="69" spans="1:39" ht="14" x14ac:dyDescent="0.3">
      <c r="A69" s="659" t="s">
        <v>188</v>
      </c>
      <c r="B69" s="659"/>
      <c r="Y69" s="265"/>
      <c r="Z69" s="265"/>
      <c r="AA69" s="265"/>
      <c r="AB69" s="265"/>
      <c r="AC69" s="265"/>
      <c r="AD69" s="265"/>
      <c r="AE69" s="265"/>
      <c r="AF69" s="265"/>
      <c r="AG69" s="265"/>
      <c r="AH69" s="265"/>
      <c r="AI69" s="265"/>
      <c r="AJ69" s="265"/>
      <c r="AK69" s="265"/>
      <c r="AL69" s="265"/>
      <c r="AM69" s="265"/>
    </row>
    <row r="70" spans="1:39" ht="14" x14ac:dyDescent="0.3">
      <c r="A70" s="163"/>
      <c r="B70" s="163"/>
      <c r="Y70" s="265"/>
      <c r="Z70" s="265"/>
      <c r="AA70" s="265"/>
      <c r="AB70" s="265"/>
      <c r="AC70" s="265"/>
      <c r="AD70" s="265"/>
      <c r="AE70" s="265"/>
      <c r="AF70" s="265"/>
      <c r="AG70" s="265"/>
      <c r="AH70" s="265"/>
      <c r="AI70" s="265"/>
      <c r="AJ70" s="265"/>
      <c r="AK70" s="265"/>
      <c r="AL70" s="265"/>
      <c r="AM70" s="265"/>
    </row>
    <row r="71" spans="1:39" ht="14" x14ac:dyDescent="0.3">
      <c r="A71" s="174"/>
      <c r="B71" s="174"/>
      <c r="Y71" s="265"/>
      <c r="Z71" s="265"/>
      <c r="AA71" s="265"/>
      <c r="AB71" s="265"/>
      <c r="AC71" s="265"/>
      <c r="AD71" s="265"/>
      <c r="AE71" s="265"/>
      <c r="AF71" s="265"/>
      <c r="AG71" s="265"/>
      <c r="AH71" s="265"/>
      <c r="AI71" s="265"/>
      <c r="AJ71" s="265"/>
      <c r="AK71" s="265"/>
      <c r="AL71" s="265"/>
      <c r="AM71" s="265"/>
    </row>
    <row r="72" spans="1:39" ht="14" x14ac:dyDescent="0.3">
      <c r="A72" s="660" t="s">
        <v>189</v>
      </c>
      <c r="B72" s="277" t="s">
        <v>186</v>
      </c>
      <c r="G72" s="226"/>
      <c r="H72" s="227"/>
      <c r="I72" s="227"/>
      <c r="J72" s="227"/>
      <c r="K72" s="228"/>
      <c r="L72" s="216">
        <v>0</v>
      </c>
      <c r="M72" s="216">
        <v>0</v>
      </c>
      <c r="N72" s="216">
        <v>0</v>
      </c>
      <c r="O72" s="216">
        <v>0</v>
      </c>
      <c r="P72" s="216">
        <v>0</v>
      </c>
      <c r="Q72" s="216">
        <v>0</v>
      </c>
      <c r="R72" s="216">
        <v>0</v>
      </c>
      <c r="S72" s="216">
        <v>0</v>
      </c>
      <c r="T72" s="278"/>
      <c r="U72" s="229">
        <f t="shared" ref="U72:U77" si="46">SUM(L72:S72)</f>
        <v>0</v>
      </c>
      <c r="Y72" s="230"/>
      <c r="Z72" s="231"/>
      <c r="AA72" s="231"/>
      <c r="AB72" s="231"/>
      <c r="AC72" s="232"/>
      <c r="AD72" s="220">
        <v>0</v>
      </c>
      <c r="AE72" s="220">
        <v>0</v>
      </c>
      <c r="AF72" s="220">
        <v>0</v>
      </c>
      <c r="AG72" s="220">
        <v>0</v>
      </c>
      <c r="AH72" s="220">
        <v>0</v>
      </c>
      <c r="AI72" s="220">
        <v>0</v>
      </c>
      <c r="AJ72" s="216">
        <v>0</v>
      </c>
      <c r="AK72" s="216">
        <v>0</v>
      </c>
      <c r="AL72" s="233"/>
      <c r="AM72" s="229">
        <f t="shared" ref="AM72:AM77" si="47">SUM(AD72:AK72)</f>
        <v>0</v>
      </c>
    </row>
    <row r="73" spans="1:39" ht="14" x14ac:dyDescent="0.3">
      <c r="A73" s="661"/>
      <c r="B73" s="277" t="s">
        <v>156</v>
      </c>
      <c r="G73" s="234"/>
      <c r="H73" s="235"/>
      <c r="I73" s="235"/>
      <c r="J73" s="235"/>
      <c r="K73" s="236"/>
      <c r="L73" s="216">
        <v>0</v>
      </c>
      <c r="M73" s="216">
        <v>0</v>
      </c>
      <c r="N73" s="216">
        <v>0</v>
      </c>
      <c r="O73" s="216">
        <v>0</v>
      </c>
      <c r="P73" s="216">
        <v>0</v>
      </c>
      <c r="Q73" s="216">
        <v>0</v>
      </c>
      <c r="R73" s="216">
        <v>0</v>
      </c>
      <c r="S73" s="216">
        <v>0</v>
      </c>
      <c r="T73" s="279"/>
      <c r="U73" s="229">
        <f t="shared" si="46"/>
        <v>0</v>
      </c>
      <c r="Y73" s="237"/>
      <c r="Z73" s="238"/>
      <c r="AA73" s="238"/>
      <c r="AB73" s="238"/>
      <c r="AC73" s="239"/>
      <c r="AD73" s="220">
        <v>0</v>
      </c>
      <c r="AE73" s="220">
        <v>0</v>
      </c>
      <c r="AF73" s="220">
        <v>0</v>
      </c>
      <c r="AG73" s="220">
        <v>0</v>
      </c>
      <c r="AH73" s="220">
        <v>0</v>
      </c>
      <c r="AI73" s="220">
        <v>0</v>
      </c>
      <c r="AJ73" s="216">
        <v>0</v>
      </c>
      <c r="AK73" s="216">
        <v>0</v>
      </c>
      <c r="AL73" s="240"/>
      <c r="AM73" s="229">
        <f t="shared" si="47"/>
        <v>0</v>
      </c>
    </row>
    <row r="74" spans="1:39" ht="14" x14ac:dyDescent="0.3">
      <c r="A74" s="662"/>
      <c r="B74" s="277" t="s">
        <v>190</v>
      </c>
      <c r="G74" s="234"/>
      <c r="H74" s="235"/>
      <c r="I74" s="235"/>
      <c r="J74" s="235"/>
      <c r="K74" s="236"/>
      <c r="L74" s="252">
        <f t="shared" ref="L74:S74" si="48">SUM(L72:L73)</f>
        <v>0</v>
      </c>
      <c r="M74" s="251">
        <f t="shared" si="48"/>
        <v>0</v>
      </c>
      <c r="N74" s="251">
        <f t="shared" si="48"/>
        <v>0</v>
      </c>
      <c r="O74" s="251">
        <f t="shared" si="48"/>
        <v>0</v>
      </c>
      <c r="P74" s="251">
        <f t="shared" si="48"/>
        <v>0</v>
      </c>
      <c r="Q74" s="251">
        <f t="shared" si="48"/>
        <v>0</v>
      </c>
      <c r="R74" s="251">
        <f t="shared" si="48"/>
        <v>0</v>
      </c>
      <c r="S74" s="251">
        <f t="shared" si="48"/>
        <v>0</v>
      </c>
      <c r="T74" s="279"/>
      <c r="U74" s="229">
        <f t="shared" si="46"/>
        <v>0</v>
      </c>
      <c r="V74" s="249"/>
      <c r="Y74" s="237"/>
      <c r="Z74" s="238"/>
      <c r="AA74" s="238"/>
      <c r="AB74" s="238"/>
      <c r="AC74" s="239"/>
      <c r="AD74" s="247">
        <f t="shared" ref="AD74:AK74" si="49">SUM(AD72:AD73)</f>
        <v>0</v>
      </c>
      <c r="AE74" s="225">
        <f t="shared" si="49"/>
        <v>0</v>
      </c>
      <c r="AF74" s="225">
        <f t="shared" si="49"/>
        <v>0</v>
      </c>
      <c r="AG74" s="225">
        <f t="shared" si="49"/>
        <v>0</v>
      </c>
      <c r="AH74" s="225">
        <f t="shared" si="49"/>
        <v>0</v>
      </c>
      <c r="AI74" s="225">
        <f t="shared" si="49"/>
        <v>0</v>
      </c>
      <c r="AJ74" s="225">
        <f t="shared" si="49"/>
        <v>0</v>
      </c>
      <c r="AK74" s="225">
        <f t="shared" si="49"/>
        <v>0</v>
      </c>
      <c r="AL74" s="240"/>
      <c r="AM74" s="229">
        <f t="shared" si="47"/>
        <v>0</v>
      </c>
    </row>
    <row r="75" spans="1:39" ht="14" x14ac:dyDescent="0.3">
      <c r="A75" s="663" t="s">
        <v>191</v>
      </c>
      <c r="B75" s="277" t="s">
        <v>186</v>
      </c>
      <c r="G75" s="234"/>
      <c r="H75" s="235"/>
      <c r="I75" s="235"/>
      <c r="J75" s="235"/>
      <c r="K75" s="236"/>
      <c r="L75" s="216">
        <v>0</v>
      </c>
      <c r="M75" s="216">
        <v>0</v>
      </c>
      <c r="N75" s="216">
        <v>0</v>
      </c>
      <c r="O75" s="216">
        <v>0</v>
      </c>
      <c r="P75" s="216">
        <v>0</v>
      </c>
      <c r="Q75" s="216">
        <v>0</v>
      </c>
      <c r="R75" s="216">
        <v>0</v>
      </c>
      <c r="S75" s="216">
        <v>0</v>
      </c>
      <c r="T75" s="279"/>
      <c r="U75" s="229">
        <f t="shared" si="46"/>
        <v>0</v>
      </c>
      <c r="Y75" s="237"/>
      <c r="Z75" s="238"/>
      <c r="AA75" s="238"/>
      <c r="AB75" s="238"/>
      <c r="AC75" s="239"/>
      <c r="AD75" s="220">
        <v>0</v>
      </c>
      <c r="AE75" s="220">
        <v>0</v>
      </c>
      <c r="AF75" s="220">
        <v>0</v>
      </c>
      <c r="AG75" s="220">
        <v>0</v>
      </c>
      <c r="AH75" s="220">
        <v>0</v>
      </c>
      <c r="AI75" s="220">
        <v>0</v>
      </c>
      <c r="AJ75" s="216">
        <v>0</v>
      </c>
      <c r="AK75" s="216">
        <v>0</v>
      </c>
      <c r="AL75" s="240"/>
      <c r="AM75" s="229">
        <f t="shared" si="47"/>
        <v>0</v>
      </c>
    </row>
    <row r="76" spans="1:39" ht="14" x14ac:dyDescent="0.3">
      <c r="A76" s="663"/>
      <c r="B76" s="277" t="s">
        <v>156</v>
      </c>
      <c r="G76" s="234"/>
      <c r="H76" s="235"/>
      <c r="I76" s="235"/>
      <c r="J76" s="235"/>
      <c r="K76" s="236"/>
      <c r="L76" s="216">
        <v>0</v>
      </c>
      <c r="M76" s="216">
        <v>0</v>
      </c>
      <c r="N76" s="216">
        <v>0</v>
      </c>
      <c r="O76" s="216">
        <v>0</v>
      </c>
      <c r="P76" s="216">
        <v>0</v>
      </c>
      <c r="Q76" s="216">
        <v>0</v>
      </c>
      <c r="R76" s="216">
        <v>0</v>
      </c>
      <c r="S76" s="216">
        <v>0</v>
      </c>
      <c r="T76" s="279"/>
      <c r="U76" s="229">
        <f t="shared" si="46"/>
        <v>0</v>
      </c>
      <c r="Y76" s="237"/>
      <c r="Z76" s="238"/>
      <c r="AA76" s="238"/>
      <c r="AB76" s="238"/>
      <c r="AC76" s="239"/>
      <c r="AD76" s="220">
        <v>0</v>
      </c>
      <c r="AE76" s="220">
        <v>0</v>
      </c>
      <c r="AF76" s="220">
        <v>0</v>
      </c>
      <c r="AG76" s="220">
        <v>0</v>
      </c>
      <c r="AH76" s="220">
        <v>0</v>
      </c>
      <c r="AI76" s="220">
        <v>0</v>
      </c>
      <c r="AJ76" s="216">
        <v>0</v>
      </c>
      <c r="AK76" s="216">
        <v>0</v>
      </c>
      <c r="AL76" s="240"/>
      <c r="AM76" s="229">
        <f t="shared" si="47"/>
        <v>0</v>
      </c>
    </row>
    <row r="77" spans="1:39" ht="14" x14ac:dyDescent="0.3">
      <c r="A77" s="664"/>
      <c r="B77" s="277" t="s">
        <v>192</v>
      </c>
      <c r="G77" s="234"/>
      <c r="H77" s="235"/>
      <c r="I77" s="235"/>
      <c r="J77" s="235"/>
      <c r="K77" s="236"/>
      <c r="L77" s="252">
        <f t="shared" ref="L77:S77" si="50">SUM(L75:L76)</f>
        <v>0</v>
      </c>
      <c r="M77" s="251">
        <f t="shared" si="50"/>
        <v>0</v>
      </c>
      <c r="N77" s="251">
        <f t="shared" si="50"/>
        <v>0</v>
      </c>
      <c r="O77" s="251">
        <f t="shared" si="50"/>
        <v>0</v>
      </c>
      <c r="P77" s="251">
        <f t="shared" si="50"/>
        <v>0</v>
      </c>
      <c r="Q77" s="251">
        <f t="shared" si="50"/>
        <v>0</v>
      </c>
      <c r="R77" s="251">
        <f t="shared" si="50"/>
        <v>0</v>
      </c>
      <c r="S77" s="251">
        <f t="shared" si="50"/>
        <v>0</v>
      </c>
      <c r="T77" s="279"/>
      <c r="U77" s="251">
        <f t="shared" si="46"/>
        <v>0</v>
      </c>
      <c r="V77" s="249"/>
      <c r="Y77" s="237"/>
      <c r="Z77" s="238"/>
      <c r="AA77" s="238"/>
      <c r="AB77" s="238"/>
      <c r="AC77" s="239"/>
      <c r="AD77" s="247">
        <f t="shared" ref="AD77:AK77" si="51">SUM(AD75:AD76)</f>
        <v>0</v>
      </c>
      <c r="AE77" s="225">
        <f t="shared" si="51"/>
        <v>0</v>
      </c>
      <c r="AF77" s="225">
        <f t="shared" si="51"/>
        <v>0</v>
      </c>
      <c r="AG77" s="225">
        <f t="shared" si="51"/>
        <v>0</v>
      </c>
      <c r="AH77" s="225">
        <f t="shared" si="51"/>
        <v>0</v>
      </c>
      <c r="AI77" s="225">
        <f t="shared" si="51"/>
        <v>0</v>
      </c>
      <c r="AJ77" s="225">
        <f t="shared" si="51"/>
        <v>0</v>
      </c>
      <c r="AK77" s="225">
        <f t="shared" si="51"/>
        <v>0</v>
      </c>
      <c r="AL77" s="240"/>
      <c r="AM77" s="229">
        <f t="shared" si="47"/>
        <v>0</v>
      </c>
    </row>
    <row r="78" spans="1:39" ht="14" x14ac:dyDescent="0.3">
      <c r="B78" s="274" t="s">
        <v>193</v>
      </c>
      <c r="G78" s="234"/>
      <c r="H78" s="235"/>
      <c r="I78" s="235"/>
      <c r="J78" s="235"/>
      <c r="K78" s="236"/>
      <c r="L78" s="252">
        <f t="shared" ref="L78:S78" si="52">SUM(L74,L77)</f>
        <v>0</v>
      </c>
      <c r="M78" s="251">
        <f t="shared" si="52"/>
        <v>0</v>
      </c>
      <c r="N78" s="251">
        <f t="shared" si="52"/>
        <v>0</v>
      </c>
      <c r="O78" s="251">
        <f t="shared" si="52"/>
        <v>0</v>
      </c>
      <c r="P78" s="251">
        <f t="shared" si="52"/>
        <v>0</v>
      </c>
      <c r="Q78" s="251">
        <f t="shared" si="52"/>
        <v>0</v>
      </c>
      <c r="R78" s="251">
        <f t="shared" si="52"/>
        <v>0</v>
      </c>
      <c r="S78" s="251">
        <f t="shared" si="52"/>
        <v>0</v>
      </c>
      <c r="T78" s="280"/>
      <c r="U78" s="229">
        <f>SUM(L78:S78)</f>
        <v>0</v>
      </c>
      <c r="V78" s="249"/>
      <c r="Y78" s="244"/>
      <c r="Z78" s="245"/>
      <c r="AA78" s="245"/>
      <c r="AB78" s="245"/>
      <c r="AC78" s="246"/>
      <c r="AD78" s="247">
        <f t="shared" ref="AD78:AK78" si="53">SUM(AD74,AD77)</f>
        <v>0</v>
      </c>
      <c r="AE78" s="225">
        <f t="shared" si="53"/>
        <v>0</v>
      </c>
      <c r="AF78" s="225">
        <f t="shared" si="53"/>
        <v>0</v>
      </c>
      <c r="AG78" s="225">
        <f t="shared" si="53"/>
        <v>0</v>
      </c>
      <c r="AH78" s="225">
        <f t="shared" si="53"/>
        <v>0</v>
      </c>
      <c r="AI78" s="225">
        <f t="shared" si="53"/>
        <v>0</v>
      </c>
      <c r="AJ78" s="225">
        <f t="shared" si="53"/>
        <v>0</v>
      </c>
      <c r="AK78" s="225">
        <f t="shared" si="53"/>
        <v>0</v>
      </c>
      <c r="AL78" s="248"/>
      <c r="AM78" s="229">
        <f>SUM(AD78:AK78)</f>
        <v>0</v>
      </c>
    </row>
    <row r="79" spans="1:39" ht="14" x14ac:dyDescent="0.3">
      <c r="A79" s="282"/>
      <c r="G79" s="241"/>
      <c r="H79" s="242"/>
      <c r="I79" s="242"/>
      <c r="J79" s="242"/>
      <c r="K79" s="243"/>
      <c r="L79" s="281" t="str">
        <f t="shared" ref="L79:S79" si="54">IF(ABS(L78-L10)&lt;DecimalPlaces,"OK","ERROR")</f>
        <v>OK</v>
      </c>
      <c r="M79" s="283" t="str">
        <f t="shared" si="54"/>
        <v>OK</v>
      </c>
      <c r="N79" s="283" t="str">
        <f t="shared" si="54"/>
        <v>OK</v>
      </c>
      <c r="O79" s="283" t="str">
        <f t="shared" si="54"/>
        <v>OK</v>
      </c>
      <c r="P79" s="283" t="str">
        <f t="shared" si="54"/>
        <v>OK</v>
      </c>
      <c r="Q79" s="283" t="str">
        <f t="shared" si="54"/>
        <v>OK</v>
      </c>
      <c r="R79" s="283" t="str">
        <f t="shared" si="54"/>
        <v>OK</v>
      </c>
      <c r="S79" s="283" t="str">
        <f t="shared" si="54"/>
        <v>OK</v>
      </c>
      <c r="T79" s="276"/>
      <c r="U79" s="276"/>
      <c r="Y79" s="265"/>
      <c r="Z79" s="265"/>
      <c r="AA79" s="265"/>
      <c r="AB79" s="265"/>
      <c r="AC79" s="265"/>
      <c r="AD79" s="265"/>
      <c r="AE79" s="265"/>
      <c r="AF79" s="265"/>
      <c r="AG79" s="265"/>
      <c r="AH79" s="265"/>
      <c r="AI79" s="265"/>
      <c r="AJ79" s="265"/>
      <c r="AK79" s="265"/>
      <c r="AL79" s="265"/>
      <c r="AM79" s="265"/>
    </row>
    <row r="80" spans="1:39" ht="14" x14ac:dyDescent="0.3">
      <c r="A80" s="177" t="s">
        <v>194</v>
      </c>
      <c r="B80" s="177"/>
      <c r="L80" s="593">
        <f>IF(SUM(L72:L78)=0,0,L78-(L10+L13))</f>
        <v>0</v>
      </c>
      <c r="M80" s="593">
        <f t="shared" ref="M80:S80" si="55">IF(SUM(M72:M78)=0,0,M78-(M10+M13))</f>
        <v>0</v>
      </c>
      <c r="N80" s="593">
        <f t="shared" si="55"/>
        <v>0</v>
      </c>
      <c r="O80" s="593">
        <f t="shared" si="55"/>
        <v>0</v>
      </c>
      <c r="P80" s="593">
        <f t="shared" si="55"/>
        <v>0</v>
      </c>
      <c r="Q80" s="593">
        <f t="shared" si="55"/>
        <v>0</v>
      </c>
      <c r="R80" s="593">
        <f t="shared" si="55"/>
        <v>0</v>
      </c>
      <c r="S80" s="593">
        <f t="shared" si="55"/>
        <v>0</v>
      </c>
      <c r="Y80" s="265"/>
      <c r="Z80" s="265"/>
      <c r="AA80" s="265"/>
      <c r="AB80" s="265"/>
      <c r="AC80" s="265"/>
      <c r="AD80" s="593">
        <f>IF(SUM(AD72:AD78)=0,0,AD78-(AD10+AD13))</f>
        <v>0</v>
      </c>
      <c r="AE80" s="593">
        <f t="shared" ref="AE80:AK80" si="56">IF(SUM(AE72:AE78)=0,0,AE78-(AE10+AE13))</f>
        <v>0</v>
      </c>
      <c r="AF80" s="593">
        <f t="shared" si="56"/>
        <v>0</v>
      </c>
      <c r="AG80" s="593">
        <f t="shared" si="56"/>
        <v>0</v>
      </c>
      <c r="AH80" s="593">
        <f t="shared" si="56"/>
        <v>0</v>
      </c>
      <c r="AI80" s="593">
        <f t="shared" si="56"/>
        <v>0</v>
      </c>
      <c r="AJ80" s="593">
        <f t="shared" si="56"/>
        <v>0</v>
      </c>
      <c r="AK80" s="593">
        <f t="shared" si="56"/>
        <v>0</v>
      </c>
      <c r="AL80" s="265"/>
      <c r="AM80" s="265"/>
    </row>
    <row r="81" spans="1:39" ht="14" x14ac:dyDescent="0.3">
      <c r="A81" s="177" t="s">
        <v>195</v>
      </c>
      <c r="B81" s="177"/>
      <c r="L81" s="593">
        <f>IF(SUM(L72:L78)=0,0,(L72+L75)-L10)</f>
        <v>0</v>
      </c>
      <c r="M81" s="593">
        <f t="shared" ref="M81:S81" si="57">IF(SUM(M72:M78)=0,0,(M72+M75)-M10)</f>
        <v>0</v>
      </c>
      <c r="N81" s="593">
        <f t="shared" si="57"/>
        <v>0</v>
      </c>
      <c r="O81" s="593">
        <f t="shared" si="57"/>
        <v>0</v>
      </c>
      <c r="P81" s="593">
        <f t="shared" si="57"/>
        <v>0</v>
      </c>
      <c r="Q81" s="593">
        <f t="shared" si="57"/>
        <v>0</v>
      </c>
      <c r="R81" s="593">
        <f t="shared" si="57"/>
        <v>0</v>
      </c>
      <c r="S81" s="593">
        <f t="shared" si="57"/>
        <v>0</v>
      </c>
      <c r="Y81" s="265"/>
      <c r="Z81" s="265"/>
      <c r="AA81" s="265"/>
      <c r="AB81" s="265"/>
      <c r="AC81" s="265"/>
      <c r="AD81" s="593">
        <f>IF(SUM(AD72:AD78)=0,0,(AD72+AD75)-AD10)</f>
        <v>0</v>
      </c>
      <c r="AE81" s="593">
        <f t="shared" ref="AE81:AK81" si="58">IF(SUM(AE72:AE78)=0,0,(AE72+AE75)-AE10)</f>
        <v>0</v>
      </c>
      <c r="AF81" s="593">
        <f t="shared" si="58"/>
        <v>0</v>
      </c>
      <c r="AG81" s="593">
        <f t="shared" si="58"/>
        <v>0</v>
      </c>
      <c r="AH81" s="593">
        <f t="shared" si="58"/>
        <v>0</v>
      </c>
      <c r="AI81" s="593">
        <f t="shared" si="58"/>
        <v>0</v>
      </c>
      <c r="AJ81" s="593">
        <f t="shared" si="58"/>
        <v>0</v>
      </c>
      <c r="AK81" s="593">
        <f t="shared" si="58"/>
        <v>0</v>
      </c>
      <c r="AL81" s="265"/>
      <c r="AM81" s="265"/>
    </row>
    <row r="82" spans="1:39" ht="14" x14ac:dyDescent="0.3">
      <c r="A82" s="164" t="s">
        <v>196</v>
      </c>
      <c r="B82" s="164"/>
      <c r="Y82" s="265"/>
      <c r="Z82" s="265"/>
      <c r="AA82" s="265"/>
      <c r="AB82" s="265"/>
      <c r="AC82" s="265"/>
      <c r="AD82" s="265"/>
      <c r="AE82" s="265"/>
      <c r="AF82" s="265"/>
      <c r="AG82" s="265"/>
      <c r="AH82" s="265"/>
      <c r="AI82" s="265"/>
      <c r="AJ82" s="265"/>
      <c r="AK82" s="265"/>
      <c r="AL82" s="265"/>
      <c r="AM82" s="265"/>
    </row>
    <row r="83" spans="1:39" x14ac:dyDescent="0.25">
      <c r="B83" s="284"/>
      <c r="Y83" s="665"/>
      <c r="Z83" s="666"/>
      <c r="AA83" s="666"/>
      <c r="AB83" s="666"/>
      <c r="AC83" s="666"/>
      <c r="AD83" s="666"/>
      <c r="AE83" s="666"/>
      <c r="AF83" s="666"/>
      <c r="AG83" s="666"/>
      <c r="AH83" s="265"/>
      <c r="AI83" s="265"/>
      <c r="AJ83" s="265"/>
      <c r="AK83" s="265"/>
      <c r="AL83" s="265"/>
      <c r="AM83" s="265"/>
    </row>
    <row r="84" spans="1:39" ht="13.5" customHeight="1" x14ac:dyDescent="0.3">
      <c r="A84" s="222" t="s">
        <v>197</v>
      </c>
      <c r="B84" s="222" t="s">
        <v>36</v>
      </c>
      <c r="Y84" s="667" t="s">
        <v>198</v>
      </c>
      <c r="Z84" s="668"/>
      <c r="AA84" s="668"/>
      <c r="AB84" s="668"/>
      <c r="AC84" s="668"/>
      <c r="AD84" s="668"/>
      <c r="AE84" s="668"/>
      <c r="AF84" s="668"/>
      <c r="AG84" s="668"/>
      <c r="AH84" s="668"/>
      <c r="AI84" s="668"/>
      <c r="AJ84" s="668"/>
      <c r="AK84" s="668"/>
      <c r="AL84" s="668"/>
      <c r="AM84" s="669"/>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6">
        <v>0</v>
      </c>
      <c r="T85" s="278"/>
      <c r="U85" s="229">
        <f>SUM(L85:S85)</f>
        <v>0</v>
      </c>
      <c r="Y85" s="230"/>
      <c r="Z85" s="231"/>
      <c r="AA85" s="231"/>
      <c r="AB85" s="231"/>
      <c r="AC85" s="232"/>
      <c r="AD85" s="220">
        <v>0</v>
      </c>
      <c r="AE85" s="220">
        <v>0</v>
      </c>
      <c r="AF85" s="220">
        <v>0</v>
      </c>
      <c r="AG85" s="220">
        <v>0</v>
      </c>
      <c r="AH85" s="220">
        <v>0</v>
      </c>
      <c r="AI85" s="220">
        <v>0</v>
      </c>
      <c r="AJ85" s="216">
        <v>0</v>
      </c>
      <c r="AK85" s="216">
        <v>0</v>
      </c>
      <c r="AL85" s="233"/>
      <c r="AM85" s="285">
        <f t="shared" ref="AM85:AM104" si="59">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6">
        <v>0</v>
      </c>
      <c r="T86" s="279"/>
      <c r="U86" s="229">
        <f t="shared" ref="U86:U104" si="60">SUM(L86:S86)</f>
        <v>0</v>
      </c>
      <c r="Y86" s="237"/>
      <c r="Z86" s="238"/>
      <c r="AA86" s="238"/>
      <c r="AB86" s="238"/>
      <c r="AC86" s="239"/>
      <c r="AD86" s="220">
        <v>0</v>
      </c>
      <c r="AE86" s="220">
        <v>0</v>
      </c>
      <c r="AF86" s="220">
        <v>0</v>
      </c>
      <c r="AG86" s="220">
        <v>0</v>
      </c>
      <c r="AH86" s="220">
        <v>0</v>
      </c>
      <c r="AI86" s="220">
        <v>0</v>
      </c>
      <c r="AJ86" s="216">
        <v>0</v>
      </c>
      <c r="AK86" s="216">
        <v>0</v>
      </c>
      <c r="AL86" s="240"/>
      <c r="AM86" s="229">
        <f t="shared" si="59"/>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6">
        <v>0</v>
      </c>
      <c r="T87" s="279"/>
      <c r="U87" s="229">
        <f t="shared" si="60"/>
        <v>0</v>
      </c>
      <c r="Y87" s="237"/>
      <c r="Z87" s="238"/>
      <c r="AA87" s="238"/>
      <c r="AB87" s="238"/>
      <c r="AC87" s="239"/>
      <c r="AD87" s="220">
        <v>0</v>
      </c>
      <c r="AE87" s="220">
        <v>0</v>
      </c>
      <c r="AF87" s="220">
        <v>0</v>
      </c>
      <c r="AG87" s="220">
        <v>0</v>
      </c>
      <c r="AH87" s="220">
        <v>0</v>
      </c>
      <c r="AI87" s="220">
        <v>0</v>
      </c>
      <c r="AJ87" s="216">
        <v>0</v>
      </c>
      <c r="AK87" s="216">
        <v>0</v>
      </c>
      <c r="AL87" s="240"/>
      <c r="AM87" s="229">
        <f t="shared" si="59"/>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6">
        <v>0</v>
      </c>
      <c r="T88" s="279"/>
      <c r="U88" s="229">
        <f t="shared" si="60"/>
        <v>0</v>
      </c>
      <c r="Y88" s="237"/>
      <c r="Z88" s="238"/>
      <c r="AA88" s="238"/>
      <c r="AB88" s="238"/>
      <c r="AC88" s="239"/>
      <c r="AD88" s="220">
        <v>0</v>
      </c>
      <c r="AE88" s="220">
        <v>0</v>
      </c>
      <c r="AF88" s="220">
        <v>0</v>
      </c>
      <c r="AG88" s="220">
        <v>0</v>
      </c>
      <c r="AH88" s="220">
        <v>0</v>
      </c>
      <c r="AI88" s="220">
        <v>0</v>
      </c>
      <c r="AJ88" s="216">
        <v>0</v>
      </c>
      <c r="AK88" s="216">
        <v>0</v>
      </c>
      <c r="AL88" s="240"/>
      <c r="AM88" s="229">
        <f t="shared" si="59"/>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6">
        <v>0</v>
      </c>
      <c r="T89" s="279"/>
      <c r="U89" s="229">
        <f t="shared" si="60"/>
        <v>0</v>
      </c>
      <c r="Y89" s="237"/>
      <c r="Z89" s="238"/>
      <c r="AA89" s="238"/>
      <c r="AB89" s="238"/>
      <c r="AC89" s="239"/>
      <c r="AD89" s="220">
        <v>0</v>
      </c>
      <c r="AE89" s="220">
        <v>0</v>
      </c>
      <c r="AF89" s="220">
        <v>0</v>
      </c>
      <c r="AG89" s="220">
        <v>0</v>
      </c>
      <c r="AH89" s="220">
        <v>0</v>
      </c>
      <c r="AI89" s="220">
        <v>0</v>
      </c>
      <c r="AJ89" s="216">
        <v>0</v>
      </c>
      <c r="AK89" s="216">
        <v>0</v>
      </c>
      <c r="AL89" s="240"/>
      <c r="AM89" s="229">
        <f t="shared" si="59"/>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6">
        <v>0</v>
      </c>
      <c r="T90" s="279"/>
      <c r="U90" s="229">
        <f t="shared" si="60"/>
        <v>0</v>
      </c>
      <c r="Y90" s="237"/>
      <c r="Z90" s="238"/>
      <c r="AA90" s="238"/>
      <c r="AB90" s="238"/>
      <c r="AC90" s="239"/>
      <c r="AD90" s="220">
        <v>0</v>
      </c>
      <c r="AE90" s="220">
        <v>0</v>
      </c>
      <c r="AF90" s="220">
        <v>0</v>
      </c>
      <c r="AG90" s="220">
        <v>0</v>
      </c>
      <c r="AH90" s="220">
        <v>0</v>
      </c>
      <c r="AI90" s="220">
        <v>0</v>
      </c>
      <c r="AJ90" s="216">
        <v>0</v>
      </c>
      <c r="AK90" s="216">
        <v>0</v>
      </c>
      <c r="AL90" s="240"/>
      <c r="AM90" s="229">
        <f t="shared" si="59"/>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6">
        <v>0</v>
      </c>
      <c r="T91" s="279"/>
      <c r="U91" s="229">
        <f t="shared" si="60"/>
        <v>0</v>
      </c>
      <c r="Y91" s="237"/>
      <c r="Z91" s="238"/>
      <c r="AA91" s="238"/>
      <c r="AB91" s="238"/>
      <c r="AC91" s="239"/>
      <c r="AD91" s="220">
        <v>0</v>
      </c>
      <c r="AE91" s="220">
        <v>0</v>
      </c>
      <c r="AF91" s="220">
        <v>0</v>
      </c>
      <c r="AG91" s="220">
        <v>0</v>
      </c>
      <c r="AH91" s="220">
        <v>0</v>
      </c>
      <c r="AI91" s="220">
        <v>0</v>
      </c>
      <c r="AJ91" s="216">
        <v>0</v>
      </c>
      <c r="AK91" s="216">
        <v>0</v>
      </c>
      <c r="AL91" s="240"/>
      <c r="AM91" s="229">
        <f t="shared" si="59"/>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6">
        <v>0</v>
      </c>
      <c r="T92" s="279"/>
      <c r="U92" s="229">
        <f t="shared" si="60"/>
        <v>0</v>
      </c>
      <c r="Y92" s="237"/>
      <c r="Z92" s="238"/>
      <c r="AA92" s="238"/>
      <c r="AB92" s="238"/>
      <c r="AC92" s="239"/>
      <c r="AD92" s="220">
        <v>0</v>
      </c>
      <c r="AE92" s="220">
        <v>0</v>
      </c>
      <c r="AF92" s="220">
        <v>0</v>
      </c>
      <c r="AG92" s="220">
        <v>0</v>
      </c>
      <c r="AH92" s="220">
        <v>0</v>
      </c>
      <c r="AI92" s="220">
        <v>0</v>
      </c>
      <c r="AJ92" s="216">
        <v>0</v>
      </c>
      <c r="AK92" s="216">
        <v>0</v>
      </c>
      <c r="AL92" s="240"/>
      <c r="AM92" s="229">
        <f t="shared" si="59"/>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6">
        <v>0</v>
      </c>
      <c r="T93" s="279"/>
      <c r="U93" s="229">
        <f t="shared" si="60"/>
        <v>0</v>
      </c>
      <c r="Y93" s="237"/>
      <c r="Z93" s="238"/>
      <c r="AA93" s="238"/>
      <c r="AB93" s="238"/>
      <c r="AC93" s="239"/>
      <c r="AD93" s="220">
        <v>0</v>
      </c>
      <c r="AE93" s="220">
        <v>0</v>
      </c>
      <c r="AF93" s="220">
        <v>0</v>
      </c>
      <c r="AG93" s="220">
        <v>0</v>
      </c>
      <c r="AH93" s="220">
        <v>0</v>
      </c>
      <c r="AI93" s="220">
        <v>0</v>
      </c>
      <c r="AJ93" s="216">
        <v>0</v>
      </c>
      <c r="AK93" s="216">
        <v>0</v>
      </c>
      <c r="AL93" s="240"/>
      <c r="AM93" s="229">
        <f t="shared" si="59"/>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6">
        <v>0</v>
      </c>
      <c r="T94" s="279"/>
      <c r="U94" s="229">
        <f t="shared" si="60"/>
        <v>0</v>
      </c>
      <c r="Y94" s="237"/>
      <c r="Z94" s="238"/>
      <c r="AA94" s="238"/>
      <c r="AB94" s="238"/>
      <c r="AC94" s="239"/>
      <c r="AD94" s="220">
        <v>0</v>
      </c>
      <c r="AE94" s="220">
        <v>0</v>
      </c>
      <c r="AF94" s="220">
        <v>0</v>
      </c>
      <c r="AG94" s="220">
        <v>0</v>
      </c>
      <c r="AH94" s="220">
        <v>0</v>
      </c>
      <c r="AI94" s="220">
        <v>0</v>
      </c>
      <c r="AJ94" s="216">
        <v>0</v>
      </c>
      <c r="AK94" s="216">
        <v>0</v>
      </c>
      <c r="AL94" s="240"/>
      <c r="AM94" s="229">
        <f t="shared" si="59"/>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6">
        <v>0</v>
      </c>
      <c r="T95" s="279"/>
      <c r="U95" s="229">
        <f t="shared" si="60"/>
        <v>0</v>
      </c>
      <c r="Y95" s="237"/>
      <c r="Z95" s="238"/>
      <c r="AA95" s="238"/>
      <c r="AB95" s="238"/>
      <c r="AC95" s="239"/>
      <c r="AD95" s="220">
        <v>0</v>
      </c>
      <c r="AE95" s="220">
        <v>0</v>
      </c>
      <c r="AF95" s="220">
        <v>0</v>
      </c>
      <c r="AG95" s="220">
        <v>0</v>
      </c>
      <c r="AH95" s="220">
        <v>0</v>
      </c>
      <c r="AI95" s="220">
        <v>0</v>
      </c>
      <c r="AJ95" s="216">
        <v>0</v>
      </c>
      <c r="AK95" s="216">
        <v>0</v>
      </c>
      <c r="AL95" s="240"/>
      <c r="AM95" s="229">
        <f t="shared" si="59"/>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6">
        <v>0</v>
      </c>
      <c r="T96" s="279"/>
      <c r="U96" s="229">
        <f t="shared" si="60"/>
        <v>0</v>
      </c>
      <c r="Y96" s="237"/>
      <c r="Z96" s="238"/>
      <c r="AA96" s="238"/>
      <c r="AB96" s="238"/>
      <c r="AC96" s="239"/>
      <c r="AD96" s="220">
        <v>0</v>
      </c>
      <c r="AE96" s="220">
        <v>0</v>
      </c>
      <c r="AF96" s="220">
        <v>0</v>
      </c>
      <c r="AG96" s="220">
        <v>0</v>
      </c>
      <c r="AH96" s="220">
        <v>0</v>
      </c>
      <c r="AI96" s="220">
        <v>0</v>
      </c>
      <c r="AJ96" s="216">
        <v>0</v>
      </c>
      <c r="AK96" s="216">
        <v>0</v>
      </c>
      <c r="AL96" s="240"/>
      <c r="AM96" s="229">
        <f t="shared" si="59"/>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6">
        <v>0</v>
      </c>
      <c r="T97" s="279"/>
      <c r="U97" s="229">
        <f t="shared" si="60"/>
        <v>0</v>
      </c>
      <c r="Y97" s="237"/>
      <c r="Z97" s="238"/>
      <c r="AA97" s="238"/>
      <c r="AB97" s="238"/>
      <c r="AC97" s="239"/>
      <c r="AD97" s="220">
        <v>0</v>
      </c>
      <c r="AE97" s="220">
        <v>0</v>
      </c>
      <c r="AF97" s="220">
        <v>0</v>
      </c>
      <c r="AG97" s="220">
        <v>0</v>
      </c>
      <c r="AH97" s="220">
        <v>0</v>
      </c>
      <c r="AI97" s="220">
        <v>0</v>
      </c>
      <c r="AJ97" s="216">
        <v>0</v>
      </c>
      <c r="AK97" s="216">
        <v>0</v>
      </c>
      <c r="AL97" s="240"/>
      <c r="AM97" s="229">
        <f t="shared" si="59"/>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6">
        <v>0</v>
      </c>
      <c r="T98" s="279"/>
      <c r="U98" s="229">
        <f t="shared" si="60"/>
        <v>0</v>
      </c>
      <c r="Y98" s="237"/>
      <c r="Z98" s="238"/>
      <c r="AA98" s="238"/>
      <c r="AB98" s="238"/>
      <c r="AC98" s="239"/>
      <c r="AD98" s="220">
        <v>0</v>
      </c>
      <c r="AE98" s="220">
        <v>0</v>
      </c>
      <c r="AF98" s="220">
        <v>0</v>
      </c>
      <c r="AG98" s="220">
        <v>0</v>
      </c>
      <c r="AH98" s="220">
        <v>0</v>
      </c>
      <c r="AI98" s="220">
        <v>0</v>
      </c>
      <c r="AJ98" s="216">
        <v>0</v>
      </c>
      <c r="AK98" s="216">
        <v>0</v>
      </c>
      <c r="AL98" s="240"/>
      <c r="AM98" s="229">
        <f t="shared" si="59"/>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6">
        <v>0</v>
      </c>
      <c r="T99" s="279"/>
      <c r="U99" s="229">
        <f t="shared" si="60"/>
        <v>0</v>
      </c>
      <c r="Y99" s="237"/>
      <c r="Z99" s="238"/>
      <c r="AA99" s="238"/>
      <c r="AB99" s="238"/>
      <c r="AC99" s="239"/>
      <c r="AD99" s="220">
        <v>0</v>
      </c>
      <c r="AE99" s="220">
        <v>0</v>
      </c>
      <c r="AF99" s="220">
        <v>0</v>
      </c>
      <c r="AG99" s="220">
        <v>0</v>
      </c>
      <c r="AH99" s="220">
        <v>0</v>
      </c>
      <c r="AI99" s="220">
        <v>0</v>
      </c>
      <c r="AJ99" s="216">
        <v>0</v>
      </c>
      <c r="AK99" s="216">
        <v>0</v>
      </c>
      <c r="AL99" s="240"/>
      <c r="AM99" s="229">
        <f t="shared" si="59"/>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6">
        <v>0</v>
      </c>
      <c r="T100" s="279"/>
      <c r="U100" s="229">
        <f t="shared" si="60"/>
        <v>0</v>
      </c>
      <c r="Y100" s="237"/>
      <c r="Z100" s="238"/>
      <c r="AA100" s="238"/>
      <c r="AB100" s="238"/>
      <c r="AC100" s="239"/>
      <c r="AD100" s="220">
        <v>0</v>
      </c>
      <c r="AE100" s="220">
        <v>0</v>
      </c>
      <c r="AF100" s="220">
        <v>0</v>
      </c>
      <c r="AG100" s="220">
        <v>0</v>
      </c>
      <c r="AH100" s="220">
        <v>0</v>
      </c>
      <c r="AI100" s="220">
        <v>0</v>
      </c>
      <c r="AJ100" s="216">
        <v>0</v>
      </c>
      <c r="AK100" s="216">
        <v>0</v>
      </c>
      <c r="AL100" s="240"/>
      <c r="AM100" s="229">
        <f t="shared" si="59"/>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6">
        <v>0</v>
      </c>
      <c r="T101" s="279"/>
      <c r="U101" s="229">
        <f t="shared" si="60"/>
        <v>0</v>
      </c>
      <c r="Y101" s="237"/>
      <c r="Z101" s="238"/>
      <c r="AA101" s="238"/>
      <c r="AB101" s="238"/>
      <c r="AC101" s="239"/>
      <c r="AD101" s="220">
        <v>0</v>
      </c>
      <c r="AE101" s="220">
        <v>0</v>
      </c>
      <c r="AF101" s="220">
        <v>0</v>
      </c>
      <c r="AG101" s="220">
        <v>0</v>
      </c>
      <c r="AH101" s="220">
        <v>0</v>
      </c>
      <c r="AI101" s="220">
        <v>0</v>
      </c>
      <c r="AJ101" s="216">
        <v>0</v>
      </c>
      <c r="AK101" s="216">
        <v>0</v>
      </c>
      <c r="AL101" s="240"/>
      <c r="AM101" s="229">
        <f t="shared" si="59"/>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6">
        <v>0</v>
      </c>
      <c r="T102" s="279"/>
      <c r="U102" s="229">
        <f t="shared" si="60"/>
        <v>0</v>
      </c>
      <c r="Y102" s="237"/>
      <c r="Z102" s="238"/>
      <c r="AA102" s="238"/>
      <c r="AB102" s="238"/>
      <c r="AC102" s="239"/>
      <c r="AD102" s="220">
        <v>0</v>
      </c>
      <c r="AE102" s="220">
        <v>0</v>
      </c>
      <c r="AF102" s="220">
        <v>0</v>
      </c>
      <c r="AG102" s="220">
        <v>0</v>
      </c>
      <c r="AH102" s="220">
        <v>0</v>
      </c>
      <c r="AI102" s="220">
        <v>0</v>
      </c>
      <c r="AJ102" s="216">
        <v>0</v>
      </c>
      <c r="AK102" s="216">
        <v>0</v>
      </c>
      <c r="AL102" s="240"/>
      <c r="AM102" s="229">
        <f t="shared" si="59"/>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6">
        <v>0</v>
      </c>
      <c r="T103" s="279"/>
      <c r="U103" s="229">
        <f t="shared" si="60"/>
        <v>0</v>
      </c>
      <c r="Y103" s="237"/>
      <c r="Z103" s="238"/>
      <c r="AA103" s="238"/>
      <c r="AB103" s="238"/>
      <c r="AC103" s="239"/>
      <c r="AD103" s="220">
        <v>0</v>
      </c>
      <c r="AE103" s="220">
        <v>0</v>
      </c>
      <c r="AF103" s="220">
        <v>0</v>
      </c>
      <c r="AG103" s="220">
        <v>0</v>
      </c>
      <c r="AH103" s="220">
        <v>0</v>
      </c>
      <c r="AI103" s="220">
        <v>0</v>
      </c>
      <c r="AJ103" s="216">
        <v>0</v>
      </c>
      <c r="AK103" s="216">
        <v>0</v>
      </c>
      <c r="AL103" s="240"/>
      <c r="AM103" s="229">
        <f t="shared" si="59"/>
        <v>0</v>
      </c>
    </row>
    <row r="104" spans="1:39" ht="14" x14ac:dyDescent="0.3">
      <c r="A104" s="222" t="s">
        <v>219</v>
      </c>
      <c r="G104" s="234"/>
      <c r="H104" s="235"/>
      <c r="I104" s="235"/>
      <c r="J104" s="235"/>
      <c r="K104" s="236"/>
      <c r="L104" s="252">
        <f t="shared" ref="L104:S104" si="61">SUM(L85:L103)</f>
        <v>0</v>
      </c>
      <c r="M104" s="251">
        <f t="shared" si="61"/>
        <v>0</v>
      </c>
      <c r="N104" s="251">
        <f t="shared" si="61"/>
        <v>0</v>
      </c>
      <c r="O104" s="251">
        <f t="shared" si="61"/>
        <v>0</v>
      </c>
      <c r="P104" s="251">
        <f t="shared" si="61"/>
        <v>0</v>
      </c>
      <c r="Q104" s="251">
        <f t="shared" si="61"/>
        <v>0</v>
      </c>
      <c r="R104" s="251">
        <f t="shared" si="61"/>
        <v>0</v>
      </c>
      <c r="S104" s="251">
        <f t="shared" si="61"/>
        <v>0</v>
      </c>
      <c r="T104" s="280"/>
      <c r="U104" s="229">
        <f t="shared" si="60"/>
        <v>0</v>
      </c>
      <c r="Y104" s="234"/>
      <c r="Z104" s="235"/>
      <c r="AA104" s="235"/>
      <c r="AB104" s="235"/>
      <c r="AC104" s="236"/>
      <c r="AD104" s="252">
        <f t="shared" ref="AD104:AK104" si="62">SUM(AD85:AD103)</f>
        <v>0</v>
      </c>
      <c r="AE104" s="251">
        <f t="shared" si="62"/>
        <v>0</v>
      </c>
      <c r="AF104" s="251">
        <f t="shared" si="62"/>
        <v>0</v>
      </c>
      <c r="AG104" s="251">
        <f t="shared" si="62"/>
        <v>0</v>
      </c>
      <c r="AH104" s="251">
        <f t="shared" si="62"/>
        <v>0</v>
      </c>
      <c r="AI104" s="251">
        <f t="shared" si="62"/>
        <v>0</v>
      </c>
      <c r="AJ104" s="251">
        <f t="shared" si="62"/>
        <v>0</v>
      </c>
      <c r="AK104" s="251">
        <f t="shared" si="62"/>
        <v>0</v>
      </c>
      <c r="AL104" s="280"/>
      <c r="AM104" s="229">
        <f t="shared" si="59"/>
        <v>0</v>
      </c>
    </row>
    <row r="105" spans="1:39" ht="14" x14ac:dyDescent="0.3">
      <c r="A105" s="282"/>
      <c r="G105" s="241"/>
      <c r="H105" s="242"/>
      <c r="I105" s="242"/>
      <c r="J105" s="242"/>
      <c r="K105" s="243"/>
      <c r="L105" s="281" t="str">
        <f t="shared" ref="L105:S105" si="63">IF(ABS(L19-L104)&lt;DecimalPlaces,"OK","ERROR")</f>
        <v>OK</v>
      </c>
      <c r="M105" s="283" t="str">
        <f t="shared" si="63"/>
        <v>OK</v>
      </c>
      <c r="N105" s="283" t="str">
        <f t="shared" si="63"/>
        <v>OK</v>
      </c>
      <c r="O105" s="283" t="str">
        <f t="shared" si="63"/>
        <v>OK</v>
      </c>
      <c r="P105" s="283" t="str">
        <f t="shared" si="63"/>
        <v>OK</v>
      </c>
      <c r="Q105" s="283" t="str">
        <f t="shared" si="63"/>
        <v>OK</v>
      </c>
      <c r="R105" s="283" t="str">
        <f t="shared" si="63"/>
        <v>OK</v>
      </c>
      <c r="S105" s="283" t="str">
        <f t="shared" si="63"/>
        <v>OK</v>
      </c>
      <c r="Y105" s="241"/>
      <c r="Z105" s="242"/>
      <c r="AA105" s="242"/>
      <c r="AB105" s="242"/>
      <c r="AC105" s="243"/>
      <c r="AD105" s="281" t="str">
        <f t="shared" ref="AD105:AK105" si="64">IF(ABS(AD19-AD104)&lt;DecimalPlaces,"OK","ERROR")</f>
        <v>OK</v>
      </c>
      <c r="AE105" s="283" t="str">
        <f t="shared" si="64"/>
        <v>OK</v>
      </c>
      <c r="AF105" s="283" t="str">
        <f t="shared" si="64"/>
        <v>OK</v>
      </c>
      <c r="AG105" s="283" t="str">
        <f t="shared" si="64"/>
        <v>OK</v>
      </c>
      <c r="AH105" s="283" t="str">
        <f t="shared" si="64"/>
        <v>OK</v>
      </c>
      <c r="AI105" s="283" t="str">
        <f t="shared" si="64"/>
        <v>OK</v>
      </c>
      <c r="AJ105" s="283" t="str">
        <f t="shared" si="64"/>
        <v>OK</v>
      </c>
      <c r="AK105" s="283" t="str">
        <f t="shared" si="64"/>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6">
        <v>0</v>
      </c>
      <c r="T107" s="278"/>
      <c r="U107" s="229">
        <f t="shared" ref="U107:U108" si="65">SUM(L107:S107)</f>
        <v>0</v>
      </c>
      <c r="Y107" s="226"/>
      <c r="Z107" s="227"/>
      <c r="AA107" s="227"/>
      <c r="AB107" s="227"/>
      <c r="AC107" s="228"/>
      <c r="AD107" s="287">
        <v>0</v>
      </c>
      <c r="AE107" s="287">
        <v>0</v>
      </c>
      <c r="AF107" s="287">
        <v>0</v>
      </c>
      <c r="AG107" s="287">
        <v>0</v>
      </c>
      <c r="AH107" s="287">
        <v>0</v>
      </c>
      <c r="AI107" s="287">
        <v>0</v>
      </c>
      <c r="AJ107" s="216">
        <v>0</v>
      </c>
      <c r="AK107" s="216">
        <v>0</v>
      </c>
      <c r="AL107" s="229">
        <f t="shared" ref="AL107" si="66">SUM(Y107:AC107)</f>
        <v>0</v>
      </c>
      <c r="AM107" s="229">
        <f t="shared" ref="AM107:AM108" si="67">SUM(AD107:AK107)</f>
        <v>0</v>
      </c>
    </row>
    <row r="108" spans="1:39" ht="14" x14ac:dyDescent="0.3">
      <c r="A108" s="222" t="s">
        <v>161</v>
      </c>
      <c r="G108" s="241"/>
      <c r="H108" s="242"/>
      <c r="I108" s="242"/>
      <c r="J108" s="242"/>
      <c r="K108" s="243"/>
      <c r="L108" s="252">
        <f t="shared" ref="L108:S108" si="68">SUM(L107,L104)</f>
        <v>0</v>
      </c>
      <c r="M108" s="251">
        <f t="shared" si="68"/>
        <v>0</v>
      </c>
      <c r="N108" s="251">
        <f t="shared" si="68"/>
        <v>0</v>
      </c>
      <c r="O108" s="251">
        <f t="shared" si="68"/>
        <v>0</v>
      </c>
      <c r="P108" s="251">
        <f t="shared" si="68"/>
        <v>0</v>
      </c>
      <c r="Q108" s="251">
        <f t="shared" si="68"/>
        <v>0</v>
      </c>
      <c r="R108" s="251">
        <f t="shared" si="68"/>
        <v>0</v>
      </c>
      <c r="S108" s="251">
        <f t="shared" si="68"/>
        <v>0</v>
      </c>
      <c r="T108" s="280"/>
      <c r="U108" s="229">
        <f t="shared" si="65"/>
        <v>0</v>
      </c>
      <c r="Y108" s="241"/>
      <c r="Z108" s="242"/>
      <c r="AA108" s="242"/>
      <c r="AB108" s="242"/>
      <c r="AC108" s="243"/>
      <c r="AD108" s="252">
        <f t="shared" ref="AD108:AK108" si="69">SUM(AD107,AD104)</f>
        <v>0</v>
      </c>
      <c r="AE108" s="251">
        <f t="shared" si="69"/>
        <v>0</v>
      </c>
      <c r="AF108" s="251">
        <f t="shared" si="69"/>
        <v>0</v>
      </c>
      <c r="AG108" s="251">
        <f t="shared" si="69"/>
        <v>0</v>
      </c>
      <c r="AH108" s="251">
        <f t="shared" si="69"/>
        <v>0</v>
      </c>
      <c r="AI108" s="251">
        <f t="shared" si="69"/>
        <v>0</v>
      </c>
      <c r="AJ108" s="251">
        <f t="shared" si="69"/>
        <v>0</v>
      </c>
      <c r="AK108" s="251">
        <f t="shared" si="69"/>
        <v>0</v>
      </c>
      <c r="AL108" s="229">
        <f t="shared" ref="AL108" si="70">SUM(Y108:AC108)</f>
        <v>0</v>
      </c>
      <c r="AM108" s="229">
        <f t="shared" si="67"/>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1">IF(ABS(L108-L20)&lt;DecimalPlaces,"OK","ERROR")</f>
        <v>OK</v>
      </c>
      <c r="M110" s="283" t="str">
        <f t="shared" si="71"/>
        <v>OK</v>
      </c>
      <c r="N110" s="283" t="str">
        <f t="shared" si="71"/>
        <v>OK</v>
      </c>
      <c r="O110" s="283" t="str">
        <f t="shared" si="71"/>
        <v>OK</v>
      </c>
      <c r="P110" s="283" t="str">
        <f t="shared" si="71"/>
        <v>OK</v>
      </c>
      <c r="Q110" s="283" t="str">
        <f t="shared" si="71"/>
        <v>OK</v>
      </c>
      <c r="R110" s="283" t="str">
        <f t="shared" si="71"/>
        <v>OK</v>
      </c>
      <c r="S110" s="283" t="str">
        <f t="shared" si="71"/>
        <v>OK</v>
      </c>
      <c r="Y110" s="288"/>
      <c r="Z110" s="289"/>
      <c r="AA110" s="289"/>
      <c r="AB110" s="289"/>
      <c r="AC110" s="290"/>
      <c r="AD110" s="283" t="str">
        <f t="shared" ref="AD110:AK110" si="72">IF(ABS(AD108-AD20)&lt;DecimalPlaces,"OK","ERROR")</f>
        <v>OK</v>
      </c>
      <c r="AE110" s="283" t="str">
        <f t="shared" si="72"/>
        <v>OK</v>
      </c>
      <c r="AF110" s="283" t="str">
        <f t="shared" si="72"/>
        <v>OK</v>
      </c>
      <c r="AG110" s="283" t="str">
        <f t="shared" si="72"/>
        <v>OK</v>
      </c>
      <c r="AH110" s="283" t="str">
        <f t="shared" si="72"/>
        <v>OK</v>
      </c>
      <c r="AI110" s="283" t="str">
        <f t="shared" si="72"/>
        <v>OK</v>
      </c>
      <c r="AJ110" s="283" t="str">
        <f t="shared" si="72"/>
        <v>OK</v>
      </c>
      <c r="AK110" s="283" t="str">
        <f t="shared" si="7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2"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9CF3-8D40-4F4C-AAC9-DE0C6D8F9B86}">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8" width="8.453125" style="203" customWidth="1"/>
    <col min="39" max="39" width="11.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M9c - SWALES</v>
      </c>
      <c r="AC1" s="193"/>
      <c r="BL1" s="194"/>
      <c r="BM1" s="194"/>
      <c r="BN1" s="194"/>
      <c r="BO1" s="194"/>
      <c r="BP1" s="194"/>
      <c r="BQ1" s="194"/>
      <c r="BR1" s="194"/>
      <c r="BS1" s="194"/>
      <c r="BT1" s="194"/>
      <c r="BU1" s="194"/>
      <c r="BV1" s="194"/>
      <c r="BW1" s="194"/>
      <c r="BX1" s="194"/>
      <c r="BY1" s="194"/>
      <c r="BZ1" s="194"/>
    </row>
    <row r="2" spans="1:78" s="192" customFormat="1" x14ac:dyDescent="0.3">
      <c r="A2" s="195" t="s">
        <v>96</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6</v>
      </c>
      <c r="AJ9" s="216">
        <v>0</v>
      </c>
      <c r="AK9" s="216">
        <v>0</v>
      </c>
      <c r="AL9" s="218">
        <f t="shared" ref="AL9:AL17" si="2">SUM(Y9:AC9)</f>
        <v>0</v>
      </c>
      <c r="AM9" s="218">
        <f t="shared" ref="AM9:AM26" si="3">SUM(AD9:AK9)</f>
        <v>6</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20">
        <v>0</v>
      </c>
      <c r="Z10" s="220">
        <v>0</v>
      </c>
      <c r="AA10" s="220">
        <v>0</v>
      </c>
      <c r="AB10" s="220">
        <v>0</v>
      </c>
      <c r="AC10" s="220">
        <v>0</v>
      </c>
      <c r="AD10" s="220">
        <v>0</v>
      </c>
      <c r="AE10" s="220">
        <v>0</v>
      </c>
      <c r="AF10" s="220">
        <v>0</v>
      </c>
      <c r="AG10" s="220">
        <v>0</v>
      </c>
      <c r="AH10" s="220">
        <v>0</v>
      </c>
      <c r="AI10" s="220">
        <v>3</v>
      </c>
      <c r="AJ10" s="216">
        <v>0</v>
      </c>
      <c r="AK10" s="216">
        <v>0</v>
      </c>
      <c r="AL10" s="218">
        <f t="shared" si="2"/>
        <v>0</v>
      </c>
      <c r="AM10" s="218">
        <f t="shared" si="3"/>
        <v>3</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9</v>
      </c>
      <c r="AJ11" s="225">
        <f t="shared" si="5"/>
        <v>0</v>
      </c>
      <c r="AK11" s="225">
        <f t="shared" si="5"/>
        <v>0</v>
      </c>
      <c r="AL11" s="218">
        <f t="shared" si="2"/>
        <v>0</v>
      </c>
      <c r="AM11" s="218">
        <f t="shared" si="3"/>
        <v>9</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30"/>
      <c r="Z12" s="231"/>
      <c r="AA12" s="231"/>
      <c r="AB12" s="231"/>
      <c r="AC12" s="232"/>
      <c r="AD12" s="220">
        <v>0</v>
      </c>
      <c r="AE12" s="220">
        <v>0</v>
      </c>
      <c r="AF12" s="220">
        <v>0</v>
      </c>
      <c r="AG12" s="220">
        <v>0</v>
      </c>
      <c r="AH12" s="220">
        <v>0</v>
      </c>
      <c r="AI12" s="220">
        <v>1</v>
      </c>
      <c r="AJ12" s="216">
        <v>0</v>
      </c>
      <c r="AK12" s="216">
        <v>0</v>
      </c>
      <c r="AL12" s="233"/>
      <c r="AM12" s="229">
        <f t="shared" si="3"/>
        <v>1</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7"/>
      <c r="Z13" s="238"/>
      <c r="AA13" s="238"/>
      <c r="AB13" s="238"/>
      <c r="AC13" s="239"/>
      <c r="AD13" s="220">
        <v>0</v>
      </c>
      <c r="AE13" s="220">
        <v>0</v>
      </c>
      <c r="AF13" s="220">
        <v>0</v>
      </c>
      <c r="AG13" s="220">
        <v>0</v>
      </c>
      <c r="AH13" s="220">
        <v>0</v>
      </c>
      <c r="AI13" s="220">
        <v>1</v>
      </c>
      <c r="AJ13" s="216">
        <v>0</v>
      </c>
      <c r="AK13" s="216">
        <v>0</v>
      </c>
      <c r="AL13" s="240"/>
      <c r="AM13" s="229">
        <f t="shared" si="3"/>
        <v>1</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2</v>
      </c>
      <c r="AJ14" s="225">
        <f t="shared" si="7"/>
        <v>0</v>
      </c>
      <c r="AK14" s="225">
        <f t="shared" si="7"/>
        <v>0</v>
      </c>
      <c r="AL14" s="248"/>
      <c r="AM14" s="229">
        <f t="shared" si="3"/>
        <v>2</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6">
        <v>0</v>
      </c>
      <c r="AK15" s="216">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6">
        <v>0</v>
      </c>
      <c r="AK16" s="216">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30"/>
      <c r="Z18" s="231"/>
      <c r="AA18" s="231"/>
      <c r="AB18" s="231"/>
      <c r="AC18" s="232"/>
      <c r="AD18" s="220">
        <v>0</v>
      </c>
      <c r="AE18" s="220">
        <v>0</v>
      </c>
      <c r="AF18" s="220">
        <v>0</v>
      </c>
      <c r="AG18" s="220">
        <v>0</v>
      </c>
      <c r="AH18" s="220">
        <v>0</v>
      </c>
      <c r="AI18" s="220">
        <v>0</v>
      </c>
      <c r="AJ18" s="216">
        <v>0</v>
      </c>
      <c r="AK18" s="216">
        <v>0</v>
      </c>
      <c r="AL18" s="233"/>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7"/>
      <c r="Z19" s="238"/>
      <c r="AA19" s="238"/>
      <c r="AB19" s="238"/>
      <c r="AC19" s="239"/>
      <c r="AD19" s="220">
        <v>0</v>
      </c>
      <c r="AE19" s="220">
        <v>0</v>
      </c>
      <c r="AF19" s="220">
        <v>0</v>
      </c>
      <c r="AG19" s="220">
        <v>0</v>
      </c>
      <c r="AH19" s="220">
        <v>0</v>
      </c>
      <c r="AI19" s="220">
        <v>0</v>
      </c>
      <c r="AJ19" s="216">
        <v>0</v>
      </c>
      <c r="AK19" s="216">
        <v>0</v>
      </c>
      <c r="AL19" s="240"/>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6">
        <v>0</v>
      </c>
      <c r="AK21" s="216">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6">
        <v>0</v>
      </c>
      <c r="AK22" s="216">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6">
        <v>0</v>
      </c>
      <c r="AK24" s="216">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6">
        <v>0</v>
      </c>
      <c r="AK25" s="216">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 t="shared" ref="G55:P55" si="34">SUM(G9,G12,G15,G18,G21,G24,G27,G30)+SUM(G37,G38,G43,G44)</f>
        <v>0</v>
      </c>
      <c r="H55" s="251">
        <f t="shared" si="34"/>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SUM(Q9,Q12,Q15,Q18,Q21,Q24,Q27,Q30)+SUM(Q37,Q38,Q43,Q44)</f>
        <v>0</v>
      </c>
      <c r="R55" s="251">
        <f t="shared" ref="R55:S55" si="35">SUM(R9,R12,R15,R18,R21,R24,R27,R30)+SUM(R37,R38,R43,R44)</f>
        <v>0</v>
      </c>
      <c r="S55" s="251">
        <f t="shared" si="35"/>
        <v>0</v>
      </c>
      <c r="T55" s="95">
        <f t="shared" ref="T55:T57" si="36">SUM(G55:K55)</f>
        <v>0</v>
      </c>
      <c r="U55" s="218">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71">
        <f t="shared" ref="G56:P56" si="38">SUM(G10,G13,G16,G19,G22,G25,G28,G31)+SUM(G39,G45)</f>
        <v>0</v>
      </c>
      <c r="H56" s="271">
        <f t="shared" si="38"/>
        <v>0</v>
      </c>
      <c r="I56" s="271">
        <f t="shared" si="38"/>
        <v>0</v>
      </c>
      <c r="J56" s="271">
        <f t="shared" si="38"/>
        <v>0</v>
      </c>
      <c r="K56" s="271">
        <f t="shared" si="38"/>
        <v>0</v>
      </c>
      <c r="L56" s="271">
        <f t="shared" si="38"/>
        <v>0</v>
      </c>
      <c r="M56" s="271">
        <f t="shared" si="38"/>
        <v>0</v>
      </c>
      <c r="N56" s="271">
        <f t="shared" si="38"/>
        <v>0</v>
      </c>
      <c r="O56" s="271">
        <f t="shared" si="38"/>
        <v>0</v>
      </c>
      <c r="P56" s="271">
        <f t="shared" si="38"/>
        <v>0</v>
      </c>
      <c r="Q56" s="271">
        <f>SUM(Q10,Q13,Q16,Q19,Q22,Q25,Q28,Q31)+SUM(Q39,Q45)</f>
        <v>0</v>
      </c>
      <c r="R56" s="271">
        <f t="shared" ref="R56:S56" si="39">SUM(R10,R13,R16,R19,R22,R25,R28,R31)+SUM(R39,R45)</f>
        <v>0</v>
      </c>
      <c r="S56" s="271">
        <f t="shared" si="39"/>
        <v>0</v>
      </c>
      <c r="T56" s="95">
        <f t="shared" si="36"/>
        <v>0</v>
      </c>
      <c r="U56" s="218">
        <f t="shared" si="37"/>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71">
        <f t="shared" ref="G57:K57" si="40">SUM(G55:G56)</f>
        <v>0</v>
      </c>
      <c r="H57" s="272">
        <f t="shared" si="40"/>
        <v>0</v>
      </c>
      <c r="I57" s="272">
        <f t="shared" si="40"/>
        <v>0</v>
      </c>
      <c r="J57" s="272">
        <f t="shared" si="40"/>
        <v>0</v>
      </c>
      <c r="K57" s="272">
        <f t="shared" si="40"/>
        <v>0</v>
      </c>
      <c r="L57" s="272">
        <f>SUM(L55:L56)</f>
        <v>0</v>
      </c>
      <c r="M57" s="272">
        <f t="shared" ref="M57:S57" si="41">SUM(M55:M56)</f>
        <v>0</v>
      </c>
      <c r="N57" s="272">
        <f t="shared" si="41"/>
        <v>0</v>
      </c>
      <c r="O57" s="272">
        <f t="shared" si="41"/>
        <v>0</v>
      </c>
      <c r="P57" s="272">
        <f t="shared" si="41"/>
        <v>0</v>
      </c>
      <c r="Q57" s="272">
        <f t="shared" si="41"/>
        <v>0</v>
      </c>
      <c r="R57" s="272">
        <f t="shared" si="41"/>
        <v>0</v>
      </c>
      <c r="S57" s="272">
        <f t="shared" si="41"/>
        <v>0</v>
      </c>
      <c r="T57" s="95">
        <f t="shared" si="36"/>
        <v>0</v>
      </c>
      <c r="U57" s="218">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3">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6">
        <v>0</v>
      </c>
      <c r="AL61" s="280"/>
      <c r="AM61" s="229">
        <f t="shared" si="43"/>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6">
        <v>0</v>
      </c>
      <c r="S65" s="216">
        <v>0</v>
      </c>
      <c r="T65" s="278"/>
      <c r="U65" s="251">
        <f t="shared" ref="U65:U67" si="44">SUM(L65:S65)</f>
        <v>0</v>
      </c>
      <c r="Y65" s="226"/>
      <c r="Z65" s="227"/>
      <c r="AA65" s="227"/>
      <c r="AB65" s="227"/>
      <c r="AC65" s="228"/>
      <c r="AD65" s="216">
        <v>0</v>
      </c>
      <c r="AE65" s="216">
        <v>0</v>
      </c>
      <c r="AF65" s="216">
        <v>0</v>
      </c>
      <c r="AG65" s="216">
        <v>0</v>
      </c>
      <c r="AH65" s="216">
        <v>0</v>
      </c>
      <c r="AI65" s="216">
        <v>0</v>
      </c>
      <c r="AJ65" s="216">
        <v>0</v>
      </c>
      <c r="AK65" s="216">
        <v>0</v>
      </c>
      <c r="AL65" s="278"/>
      <c r="AM65" s="251">
        <f t="shared" ref="AM65:AM67" si="45">SUM(AD65:AK65)</f>
        <v>0</v>
      </c>
    </row>
    <row r="66" spans="1:39" ht="14" x14ac:dyDescent="0.3">
      <c r="A66" s="661"/>
      <c r="B66" s="277" t="s">
        <v>156</v>
      </c>
      <c r="G66" s="234"/>
      <c r="H66" s="235"/>
      <c r="I66" s="235"/>
      <c r="J66" s="235"/>
      <c r="K66" s="236"/>
      <c r="L66" s="216">
        <v>0</v>
      </c>
      <c r="M66" s="216">
        <v>0</v>
      </c>
      <c r="N66" s="216">
        <v>0</v>
      </c>
      <c r="O66" s="216">
        <v>0</v>
      </c>
      <c r="P66" s="216">
        <v>0</v>
      </c>
      <c r="Q66" s="216">
        <v>0</v>
      </c>
      <c r="R66" s="216">
        <v>0</v>
      </c>
      <c r="S66" s="216">
        <v>0</v>
      </c>
      <c r="T66" s="279"/>
      <c r="U66" s="251">
        <f t="shared" si="44"/>
        <v>0</v>
      </c>
      <c r="Y66" s="234"/>
      <c r="Z66" s="235"/>
      <c r="AA66" s="235"/>
      <c r="AB66" s="235"/>
      <c r="AC66" s="236"/>
      <c r="AD66" s="216">
        <v>0</v>
      </c>
      <c r="AE66" s="216">
        <v>0</v>
      </c>
      <c r="AF66" s="216">
        <v>0</v>
      </c>
      <c r="AG66" s="216">
        <v>0</v>
      </c>
      <c r="AH66" s="216">
        <v>0</v>
      </c>
      <c r="AI66" s="216">
        <v>0</v>
      </c>
      <c r="AJ66" s="216">
        <v>0</v>
      </c>
      <c r="AK66" s="216">
        <v>0</v>
      </c>
      <c r="AL66" s="279"/>
      <c r="AM66" s="251">
        <f t="shared" si="45"/>
        <v>0</v>
      </c>
    </row>
    <row r="67" spans="1:39" ht="14" x14ac:dyDescent="0.3">
      <c r="A67" s="662"/>
      <c r="B67" s="277" t="s">
        <v>187</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v>
      </c>
      <c r="S67" s="251">
        <f t="shared" si="46"/>
        <v>0</v>
      </c>
      <c r="T67" s="280"/>
      <c r="U67" s="251">
        <f t="shared" si="44"/>
        <v>0</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0</v>
      </c>
      <c r="AK67" s="251">
        <f t="shared" si="47"/>
        <v>0</v>
      </c>
      <c r="AL67" s="280"/>
      <c r="AM67" s="251">
        <f t="shared" si="45"/>
        <v>0</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6">
        <v>0</v>
      </c>
      <c r="S72" s="216">
        <v>0</v>
      </c>
      <c r="T72" s="278"/>
      <c r="U72" s="229">
        <f t="shared" ref="U72:U77" si="49">SUM(L72:S72)</f>
        <v>0</v>
      </c>
      <c r="Y72" s="226"/>
      <c r="Z72" s="227"/>
      <c r="AA72" s="227"/>
      <c r="AB72" s="227"/>
      <c r="AC72" s="228"/>
      <c r="AD72" s="216">
        <v>0</v>
      </c>
      <c r="AE72" s="216">
        <v>0</v>
      </c>
      <c r="AF72" s="216">
        <v>0</v>
      </c>
      <c r="AG72" s="216">
        <v>0</v>
      </c>
      <c r="AH72" s="216">
        <v>0</v>
      </c>
      <c r="AI72" s="216">
        <v>0</v>
      </c>
      <c r="AJ72" s="216">
        <v>0</v>
      </c>
      <c r="AK72" s="216">
        <v>0</v>
      </c>
      <c r="AL72" s="278"/>
      <c r="AM72" s="229">
        <f t="shared" ref="AM72:AM77" si="50">SUM(AD72:AK72)</f>
        <v>0</v>
      </c>
    </row>
    <row r="73" spans="1:39" ht="14" x14ac:dyDescent="0.3">
      <c r="A73" s="661"/>
      <c r="B73" s="277" t="s">
        <v>156</v>
      </c>
      <c r="G73" s="234"/>
      <c r="H73" s="235"/>
      <c r="I73" s="235"/>
      <c r="J73" s="235"/>
      <c r="K73" s="236"/>
      <c r="L73" s="216">
        <v>0</v>
      </c>
      <c r="M73" s="216">
        <v>0</v>
      </c>
      <c r="N73" s="216">
        <v>0</v>
      </c>
      <c r="O73" s="216">
        <v>0</v>
      </c>
      <c r="P73" s="216">
        <v>0</v>
      </c>
      <c r="Q73" s="216">
        <v>0</v>
      </c>
      <c r="R73" s="216">
        <v>0</v>
      </c>
      <c r="S73" s="216">
        <v>0</v>
      </c>
      <c r="T73" s="279"/>
      <c r="U73" s="229">
        <f t="shared" si="49"/>
        <v>0</v>
      </c>
      <c r="Y73" s="234"/>
      <c r="Z73" s="235"/>
      <c r="AA73" s="235"/>
      <c r="AB73" s="235"/>
      <c r="AC73" s="236"/>
      <c r="AD73" s="216">
        <v>0</v>
      </c>
      <c r="AE73" s="216">
        <v>0</v>
      </c>
      <c r="AF73" s="216">
        <v>0</v>
      </c>
      <c r="AG73" s="216">
        <v>0</v>
      </c>
      <c r="AH73" s="216">
        <v>0</v>
      </c>
      <c r="AI73" s="216">
        <v>0</v>
      </c>
      <c r="AJ73" s="216">
        <v>0</v>
      </c>
      <c r="AK73" s="216">
        <v>0</v>
      </c>
      <c r="AL73" s="279"/>
      <c r="AM73" s="229">
        <f t="shared" si="50"/>
        <v>0</v>
      </c>
    </row>
    <row r="74" spans="1:39" ht="14" x14ac:dyDescent="0.3">
      <c r="A74" s="662"/>
      <c r="B74" s="277" t="s">
        <v>190</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0</v>
      </c>
      <c r="S74" s="251">
        <f t="shared" si="51"/>
        <v>0</v>
      </c>
      <c r="T74" s="279"/>
      <c r="U74" s="229">
        <f t="shared" si="49"/>
        <v>0</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0</v>
      </c>
      <c r="AK74" s="251">
        <f t="shared" si="52"/>
        <v>0</v>
      </c>
      <c r="AL74" s="279"/>
      <c r="AM74" s="229">
        <f t="shared" si="50"/>
        <v>0</v>
      </c>
    </row>
    <row r="75" spans="1:39" ht="14" x14ac:dyDescent="0.3">
      <c r="A75" s="663" t="s">
        <v>191</v>
      </c>
      <c r="B75" s="277" t="s">
        <v>186</v>
      </c>
      <c r="G75" s="234"/>
      <c r="H75" s="235"/>
      <c r="I75" s="235"/>
      <c r="J75" s="235"/>
      <c r="K75" s="236"/>
      <c r="L75" s="216">
        <v>0</v>
      </c>
      <c r="M75" s="216">
        <v>0</v>
      </c>
      <c r="N75" s="216">
        <v>0</v>
      </c>
      <c r="O75" s="216">
        <v>0</v>
      </c>
      <c r="P75" s="216">
        <v>0</v>
      </c>
      <c r="Q75" s="216">
        <v>0</v>
      </c>
      <c r="R75" s="216">
        <v>0</v>
      </c>
      <c r="S75" s="216">
        <v>0</v>
      </c>
      <c r="T75" s="279"/>
      <c r="U75" s="229">
        <f t="shared" si="49"/>
        <v>0</v>
      </c>
      <c r="Y75" s="234"/>
      <c r="Z75" s="235"/>
      <c r="AA75" s="235"/>
      <c r="AB75" s="235"/>
      <c r="AC75" s="236"/>
      <c r="AD75" s="216">
        <v>0</v>
      </c>
      <c r="AE75" s="216">
        <v>0</v>
      </c>
      <c r="AF75" s="216">
        <v>0</v>
      </c>
      <c r="AG75" s="216">
        <v>0</v>
      </c>
      <c r="AH75" s="216">
        <v>0</v>
      </c>
      <c r="AI75" s="216">
        <v>0</v>
      </c>
      <c r="AJ75" s="216">
        <v>0</v>
      </c>
      <c r="AK75" s="216">
        <v>0</v>
      </c>
      <c r="AL75" s="279"/>
      <c r="AM75" s="229">
        <f t="shared" si="50"/>
        <v>0</v>
      </c>
    </row>
    <row r="76" spans="1:39" ht="14" x14ac:dyDescent="0.3">
      <c r="A76" s="663"/>
      <c r="B76" s="277" t="s">
        <v>156</v>
      </c>
      <c r="G76" s="234"/>
      <c r="H76" s="235"/>
      <c r="I76" s="235"/>
      <c r="J76" s="235"/>
      <c r="K76" s="236"/>
      <c r="L76" s="216">
        <v>0</v>
      </c>
      <c r="M76" s="216">
        <v>0</v>
      </c>
      <c r="N76" s="216">
        <v>0</v>
      </c>
      <c r="O76" s="216">
        <v>0</v>
      </c>
      <c r="P76" s="216">
        <v>0</v>
      </c>
      <c r="Q76" s="216">
        <v>0</v>
      </c>
      <c r="R76" s="216">
        <v>0</v>
      </c>
      <c r="S76" s="216">
        <v>0</v>
      </c>
      <c r="T76" s="279"/>
      <c r="U76" s="229">
        <f t="shared" si="49"/>
        <v>0</v>
      </c>
      <c r="Y76" s="234"/>
      <c r="Z76" s="235"/>
      <c r="AA76" s="235"/>
      <c r="AB76" s="235"/>
      <c r="AC76" s="236"/>
      <c r="AD76" s="216">
        <v>0</v>
      </c>
      <c r="AE76" s="216">
        <v>0</v>
      </c>
      <c r="AF76" s="216">
        <v>0</v>
      </c>
      <c r="AG76" s="216">
        <v>0</v>
      </c>
      <c r="AH76" s="216">
        <v>0</v>
      </c>
      <c r="AI76" s="216">
        <v>0</v>
      </c>
      <c r="AJ76" s="216">
        <v>0</v>
      </c>
      <c r="AK76" s="216">
        <v>0</v>
      </c>
      <c r="AL76" s="279"/>
      <c r="AM76" s="229">
        <f t="shared" si="50"/>
        <v>0</v>
      </c>
    </row>
    <row r="77" spans="1:39" ht="14" x14ac:dyDescent="0.3">
      <c r="A77" s="664"/>
      <c r="B77" s="277" t="s">
        <v>192</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v>
      </c>
      <c r="S77" s="251">
        <f t="shared" si="53"/>
        <v>0</v>
      </c>
      <c r="T77" s="279"/>
      <c r="U77" s="251">
        <f t="shared" si="49"/>
        <v>0</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0</v>
      </c>
      <c r="AK77" s="251">
        <f t="shared" si="54"/>
        <v>0</v>
      </c>
      <c r="AL77" s="279"/>
      <c r="AM77" s="229">
        <f t="shared" si="50"/>
        <v>0</v>
      </c>
    </row>
    <row r="78" spans="1:39" ht="14" x14ac:dyDescent="0.3">
      <c r="B78" s="274" t="s">
        <v>193</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v>
      </c>
      <c r="S78" s="251">
        <f t="shared" si="55"/>
        <v>0</v>
      </c>
      <c r="T78" s="280"/>
      <c r="U78" s="229">
        <f>SUM(L78:S78)</f>
        <v>0</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0</v>
      </c>
      <c r="AK78" s="251">
        <f t="shared" si="56"/>
        <v>0</v>
      </c>
      <c r="AL78" s="280"/>
      <c r="AM78" s="229">
        <f>SUM(AD78:AK78)</f>
        <v>0</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2">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6">
        <v>0</v>
      </c>
      <c r="T86" s="279"/>
      <c r="U86" s="229">
        <f t="shared" ref="U86:U104" si="63">SUM(L86:S86)</f>
        <v>0</v>
      </c>
      <c r="Y86" s="234"/>
      <c r="Z86" s="235"/>
      <c r="AA86" s="235"/>
      <c r="AB86" s="235"/>
      <c r="AC86" s="236"/>
      <c r="AD86" s="216">
        <v>0</v>
      </c>
      <c r="AE86" s="216">
        <v>0</v>
      </c>
      <c r="AF86" s="216">
        <v>0</v>
      </c>
      <c r="AG86" s="216">
        <v>0</v>
      </c>
      <c r="AH86" s="216">
        <v>0</v>
      </c>
      <c r="AI86" s="216">
        <v>0</v>
      </c>
      <c r="AJ86" s="216">
        <v>0</v>
      </c>
      <c r="AK86" s="216">
        <v>0</v>
      </c>
      <c r="AL86" s="279"/>
      <c r="AM86" s="229">
        <f t="shared" si="62"/>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6">
        <v>0</v>
      </c>
      <c r="T87" s="279"/>
      <c r="U87" s="229">
        <f t="shared" si="63"/>
        <v>0</v>
      </c>
      <c r="Y87" s="234"/>
      <c r="Z87" s="235"/>
      <c r="AA87" s="235"/>
      <c r="AB87" s="235"/>
      <c r="AC87" s="236"/>
      <c r="AD87" s="216">
        <v>0</v>
      </c>
      <c r="AE87" s="216">
        <v>0</v>
      </c>
      <c r="AF87" s="216">
        <v>0</v>
      </c>
      <c r="AG87" s="216">
        <v>0</v>
      </c>
      <c r="AH87" s="216">
        <v>0</v>
      </c>
      <c r="AI87" s="216">
        <v>0</v>
      </c>
      <c r="AJ87" s="216">
        <v>0</v>
      </c>
      <c r="AK87" s="216">
        <v>0</v>
      </c>
      <c r="AL87" s="279"/>
      <c r="AM87" s="229">
        <f t="shared" si="62"/>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6">
        <v>0</v>
      </c>
      <c r="T88" s="279"/>
      <c r="U88" s="229">
        <f t="shared" si="63"/>
        <v>0</v>
      </c>
      <c r="Y88" s="234"/>
      <c r="Z88" s="235"/>
      <c r="AA88" s="235"/>
      <c r="AB88" s="235"/>
      <c r="AC88" s="236"/>
      <c r="AD88" s="216">
        <v>0</v>
      </c>
      <c r="AE88" s="216">
        <v>0</v>
      </c>
      <c r="AF88" s="216">
        <v>0</v>
      </c>
      <c r="AG88" s="216">
        <v>0</v>
      </c>
      <c r="AH88" s="216">
        <v>0</v>
      </c>
      <c r="AI88" s="216">
        <v>0</v>
      </c>
      <c r="AJ88" s="216">
        <v>0</v>
      </c>
      <c r="AK88" s="216">
        <v>0</v>
      </c>
      <c r="AL88" s="279"/>
      <c r="AM88" s="229">
        <f t="shared" si="62"/>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6">
        <v>0</v>
      </c>
      <c r="T89" s="279"/>
      <c r="U89" s="229">
        <f t="shared" si="63"/>
        <v>0</v>
      </c>
      <c r="Y89" s="234"/>
      <c r="Z89" s="235"/>
      <c r="AA89" s="235"/>
      <c r="AB89" s="235"/>
      <c r="AC89" s="236"/>
      <c r="AD89" s="216">
        <v>0</v>
      </c>
      <c r="AE89" s="216">
        <v>0</v>
      </c>
      <c r="AF89" s="216">
        <v>0</v>
      </c>
      <c r="AG89" s="216">
        <v>0</v>
      </c>
      <c r="AH89" s="216">
        <v>0</v>
      </c>
      <c r="AI89" s="216">
        <v>0</v>
      </c>
      <c r="AJ89" s="216">
        <v>0</v>
      </c>
      <c r="AK89" s="216">
        <v>0</v>
      </c>
      <c r="AL89" s="279"/>
      <c r="AM89" s="229">
        <f t="shared" si="62"/>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6">
        <v>0</v>
      </c>
      <c r="T90" s="279"/>
      <c r="U90" s="229">
        <f t="shared" si="63"/>
        <v>0</v>
      </c>
      <c r="Y90" s="234"/>
      <c r="Z90" s="235"/>
      <c r="AA90" s="235"/>
      <c r="AB90" s="235"/>
      <c r="AC90" s="236"/>
      <c r="AD90" s="216">
        <v>0</v>
      </c>
      <c r="AE90" s="216">
        <v>0</v>
      </c>
      <c r="AF90" s="216">
        <v>0</v>
      </c>
      <c r="AG90" s="216">
        <v>0</v>
      </c>
      <c r="AH90" s="216">
        <v>0</v>
      </c>
      <c r="AI90" s="216">
        <v>0</v>
      </c>
      <c r="AJ90" s="216">
        <v>0</v>
      </c>
      <c r="AK90" s="216">
        <v>0</v>
      </c>
      <c r="AL90" s="279"/>
      <c r="AM90" s="229">
        <f t="shared" si="62"/>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6">
        <v>0</v>
      </c>
      <c r="T91" s="279"/>
      <c r="U91" s="229">
        <f t="shared" si="63"/>
        <v>0</v>
      </c>
      <c r="Y91" s="234"/>
      <c r="Z91" s="235"/>
      <c r="AA91" s="235"/>
      <c r="AB91" s="235"/>
      <c r="AC91" s="236"/>
      <c r="AD91" s="216">
        <v>0</v>
      </c>
      <c r="AE91" s="216">
        <v>0</v>
      </c>
      <c r="AF91" s="216">
        <v>0</v>
      </c>
      <c r="AG91" s="216">
        <v>0</v>
      </c>
      <c r="AH91" s="216">
        <v>0</v>
      </c>
      <c r="AI91" s="216">
        <v>0</v>
      </c>
      <c r="AJ91" s="216">
        <v>0</v>
      </c>
      <c r="AK91" s="216">
        <v>0</v>
      </c>
      <c r="AL91" s="279"/>
      <c r="AM91" s="229">
        <f t="shared" si="62"/>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6">
        <v>0</v>
      </c>
      <c r="T92" s="279"/>
      <c r="U92" s="229">
        <f t="shared" si="63"/>
        <v>0</v>
      </c>
      <c r="Y92" s="234"/>
      <c r="Z92" s="235"/>
      <c r="AA92" s="235"/>
      <c r="AB92" s="235"/>
      <c r="AC92" s="236"/>
      <c r="AD92" s="216">
        <v>0</v>
      </c>
      <c r="AE92" s="216">
        <v>0</v>
      </c>
      <c r="AF92" s="216">
        <v>0</v>
      </c>
      <c r="AG92" s="216">
        <v>0</v>
      </c>
      <c r="AH92" s="216">
        <v>0</v>
      </c>
      <c r="AI92" s="216">
        <v>0</v>
      </c>
      <c r="AJ92" s="216">
        <v>0</v>
      </c>
      <c r="AK92" s="216">
        <v>0</v>
      </c>
      <c r="AL92" s="279"/>
      <c r="AM92" s="229">
        <f t="shared" si="62"/>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6">
        <v>0</v>
      </c>
      <c r="T93" s="279"/>
      <c r="U93" s="229">
        <f t="shared" si="63"/>
        <v>0</v>
      </c>
      <c r="Y93" s="234"/>
      <c r="Z93" s="235"/>
      <c r="AA93" s="235"/>
      <c r="AB93" s="235"/>
      <c r="AC93" s="236"/>
      <c r="AD93" s="216">
        <v>0</v>
      </c>
      <c r="AE93" s="216">
        <v>0</v>
      </c>
      <c r="AF93" s="216">
        <v>0</v>
      </c>
      <c r="AG93" s="216">
        <v>0</v>
      </c>
      <c r="AH93" s="216">
        <v>0</v>
      </c>
      <c r="AI93" s="216">
        <v>0</v>
      </c>
      <c r="AJ93" s="216">
        <v>0</v>
      </c>
      <c r="AK93" s="216">
        <v>0</v>
      </c>
      <c r="AL93" s="279"/>
      <c r="AM93" s="229">
        <f t="shared" si="62"/>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6">
        <v>0</v>
      </c>
      <c r="T94" s="279"/>
      <c r="U94" s="229">
        <f t="shared" si="63"/>
        <v>0</v>
      </c>
      <c r="Y94" s="234"/>
      <c r="Z94" s="235"/>
      <c r="AA94" s="235"/>
      <c r="AB94" s="235"/>
      <c r="AC94" s="236"/>
      <c r="AD94" s="216">
        <v>0</v>
      </c>
      <c r="AE94" s="216">
        <v>0</v>
      </c>
      <c r="AF94" s="216">
        <v>0</v>
      </c>
      <c r="AG94" s="216">
        <v>0</v>
      </c>
      <c r="AH94" s="216">
        <v>0</v>
      </c>
      <c r="AI94" s="216">
        <v>0</v>
      </c>
      <c r="AJ94" s="216">
        <v>0</v>
      </c>
      <c r="AK94" s="216">
        <v>0</v>
      </c>
      <c r="AL94" s="279"/>
      <c r="AM94" s="229">
        <f t="shared" si="62"/>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6">
        <v>0</v>
      </c>
      <c r="T95" s="279"/>
      <c r="U95" s="229">
        <f t="shared" si="63"/>
        <v>0</v>
      </c>
      <c r="Y95" s="234"/>
      <c r="Z95" s="235"/>
      <c r="AA95" s="235"/>
      <c r="AB95" s="235"/>
      <c r="AC95" s="236"/>
      <c r="AD95" s="216">
        <v>0</v>
      </c>
      <c r="AE95" s="216">
        <v>0</v>
      </c>
      <c r="AF95" s="216">
        <v>0</v>
      </c>
      <c r="AG95" s="216">
        <v>0</v>
      </c>
      <c r="AH95" s="216">
        <v>0</v>
      </c>
      <c r="AI95" s="216">
        <v>0</v>
      </c>
      <c r="AJ95" s="216">
        <v>0</v>
      </c>
      <c r="AK95" s="216">
        <v>0</v>
      </c>
      <c r="AL95" s="279"/>
      <c r="AM95" s="229">
        <f t="shared" si="62"/>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6">
        <v>0</v>
      </c>
      <c r="T96" s="279"/>
      <c r="U96" s="229">
        <f t="shared" si="63"/>
        <v>0</v>
      </c>
      <c r="Y96" s="234"/>
      <c r="Z96" s="235"/>
      <c r="AA96" s="235"/>
      <c r="AB96" s="235"/>
      <c r="AC96" s="236"/>
      <c r="AD96" s="216">
        <v>0</v>
      </c>
      <c r="AE96" s="216">
        <v>0</v>
      </c>
      <c r="AF96" s="216">
        <v>0</v>
      </c>
      <c r="AG96" s="216">
        <v>0</v>
      </c>
      <c r="AH96" s="216">
        <v>0</v>
      </c>
      <c r="AI96" s="216">
        <v>0</v>
      </c>
      <c r="AJ96" s="216">
        <v>0</v>
      </c>
      <c r="AK96" s="216">
        <v>0</v>
      </c>
      <c r="AL96" s="279"/>
      <c r="AM96" s="229">
        <f t="shared" si="62"/>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6">
        <v>0</v>
      </c>
      <c r="T97" s="279"/>
      <c r="U97" s="229">
        <f t="shared" si="63"/>
        <v>0</v>
      </c>
      <c r="Y97" s="234"/>
      <c r="Z97" s="235"/>
      <c r="AA97" s="235"/>
      <c r="AB97" s="235"/>
      <c r="AC97" s="236"/>
      <c r="AD97" s="216">
        <v>0</v>
      </c>
      <c r="AE97" s="216">
        <v>0</v>
      </c>
      <c r="AF97" s="216">
        <v>0</v>
      </c>
      <c r="AG97" s="216">
        <v>0</v>
      </c>
      <c r="AH97" s="216">
        <v>0</v>
      </c>
      <c r="AI97" s="216">
        <v>0</v>
      </c>
      <c r="AJ97" s="216">
        <v>0</v>
      </c>
      <c r="AK97" s="216">
        <v>0</v>
      </c>
      <c r="AL97" s="279"/>
      <c r="AM97" s="229">
        <f t="shared" si="62"/>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6">
        <v>0</v>
      </c>
      <c r="T98" s="279"/>
      <c r="U98" s="229">
        <f t="shared" si="63"/>
        <v>0</v>
      </c>
      <c r="Y98" s="234"/>
      <c r="Z98" s="235"/>
      <c r="AA98" s="235"/>
      <c r="AB98" s="235"/>
      <c r="AC98" s="236"/>
      <c r="AD98" s="216">
        <v>0</v>
      </c>
      <c r="AE98" s="216">
        <v>0</v>
      </c>
      <c r="AF98" s="216">
        <v>0</v>
      </c>
      <c r="AG98" s="216">
        <v>0</v>
      </c>
      <c r="AH98" s="216">
        <v>0</v>
      </c>
      <c r="AI98" s="216">
        <v>0</v>
      </c>
      <c r="AJ98" s="216">
        <v>0</v>
      </c>
      <c r="AK98" s="216">
        <v>0</v>
      </c>
      <c r="AL98" s="279"/>
      <c r="AM98" s="229">
        <f t="shared" si="62"/>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6">
        <v>0</v>
      </c>
      <c r="T99" s="279"/>
      <c r="U99" s="229">
        <f t="shared" si="63"/>
        <v>0</v>
      </c>
      <c r="Y99" s="234"/>
      <c r="Z99" s="235"/>
      <c r="AA99" s="235"/>
      <c r="AB99" s="235"/>
      <c r="AC99" s="236"/>
      <c r="AD99" s="216">
        <v>0</v>
      </c>
      <c r="AE99" s="216">
        <v>0</v>
      </c>
      <c r="AF99" s="216">
        <v>0</v>
      </c>
      <c r="AG99" s="216">
        <v>0</v>
      </c>
      <c r="AH99" s="216">
        <v>0</v>
      </c>
      <c r="AI99" s="216">
        <v>0</v>
      </c>
      <c r="AJ99" s="216">
        <v>0</v>
      </c>
      <c r="AK99" s="216">
        <v>0</v>
      </c>
      <c r="AL99" s="279"/>
      <c r="AM99" s="229">
        <f t="shared" si="62"/>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6">
        <v>0</v>
      </c>
      <c r="T100" s="279"/>
      <c r="U100" s="229">
        <f t="shared" si="63"/>
        <v>0</v>
      </c>
      <c r="Y100" s="234"/>
      <c r="Z100" s="235"/>
      <c r="AA100" s="235"/>
      <c r="AB100" s="235"/>
      <c r="AC100" s="236"/>
      <c r="AD100" s="216">
        <v>0</v>
      </c>
      <c r="AE100" s="216">
        <v>0</v>
      </c>
      <c r="AF100" s="216">
        <v>0</v>
      </c>
      <c r="AG100" s="216">
        <v>0</v>
      </c>
      <c r="AH100" s="216">
        <v>0</v>
      </c>
      <c r="AI100" s="216">
        <v>0</v>
      </c>
      <c r="AJ100" s="216">
        <v>0</v>
      </c>
      <c r="AK100" s="216">
        <v>0</v>
      </c>
      <c r="AL100" s="279"/>
      <c r="AM100" s="229">
        <f t="shared" si="62"/>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6">
        <v>0</v>
      </c>
      <c r="T101" s="279"/>
      <c r="U101" s="229">
        <f t="shared" si="63"/>
        <v>0</v>
      </c>
      <c r="Y101" s="234"/>
      <c r="Z101" s="235"/>
      <c r="AA101" s="235"/>
      <c r="AB101" s="235"/>
      <c r="AC101" s="236"/>
      <c r="AD101" s="216">
        <v>0</v>
      </c>
      <c r="AE101" s="216">
        <v>0</v>
      </c>
      <c r="AF101" s="216">
        <v>0</v>
      </c>
      <c r="AG101" s="216">
        <v>0</v>
      </c>
      <c r="AH101" s="216">
        <v>0</v>
      </c>
      <c r="AI101" s="216">
        <v>0</v>
      </c>
      <c r="AJ101" s="216">
        <v>0</v>
      </c>
      <c r="AK101" s="216">
        <v>0</v>
      </c>
      <c r="AL101" s="279"/>
      <c r="AM101" s="229">
        <f t="shared" si="62"/>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6">
        <v>0</v>
      </c>
      <c r="T102" s="279"/>
      <c r="U102" s="229">
        <f t="shared" si="63"/>
        <v>0</v>
      </c>
      <c r="Y102" s="234"/>
      <c r="Z102" s="235"/>
      <c r="AA102" s="235"/>
      <c r="AB102" s="235"/>
      <c r="AC102" s="236"/>
      <c r="AD102" s="216">
        <v>0</v>
      </c>
      <c r="AE102" s="216">
        <v>0</v>
      </c>
      <c r="AF102" s="216">
        <v>0</v>
      </c>
      <c r="AG102" s="216">
        <v>0</v>
      </c>
      <c r="AH102" s="216">
        <v>0</v>
      </c>
      <c r="AI102" s="216">
        <v>0</v>
      </c>
      <c r="AJ102" s="216">
        <v>0</v>
      </c>
      <c r="AK102" s="216">
        <v>0</v>
      </c>
      <c r="AL102" s="279"/>
      <c r="AM102" s="229">
        <f t="shared" si="62"/>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6">
        <v>0</v>
      </c>
      <c r="T103" s="279"/>
      <c r="U103" s="229">
        <f t="shared" si="63"/>
        <v>0</v>
      </c>
      <c r="Y103" s="234"/>
      <c r="Z103" s="235"/>
      <c r="AA103" s="235"/>
      <c r="AB103" s="235"/>
      <c r="AC103" s="236"/>
      <c r="AD103" s="216">
        <v>0</v>
      </c>
      <c r="AE103" s="216">
        <v>0</v>
      </c>
      <c r="AF103" s="216">
        <v>0</v>
      </c>
      <c r="AG103" s="216">
        <v>0</v>
      </c>
      <c r="AH103" s="216">
        <v>0</v>
      </c>
      <c r="AI103" s="216">
        <v>0</v>
      </c>
      <c r="AJ103" s="216">
        <v>0</v>
      </c>
      <c r="AK103" s="216">
        <v>0</v>
      </c>
      <c r="AL103" s="279"/>
      <c r="AM103" s="229">
        <f t="shared" si="62"/>
        <v>0</v>
      </c>
    </row>
    <row r="104" spans="1:39" ht="14" x14ac:dyDescent="0.3">
      <c r="A104" s="222" t="s">
        <v>219</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6">
        <v>0</v>
      </c>
      <c r="T107" s="278"/>
      <c r="U107" s="229">
        <f t="shared" ref="U107:U108" si="68">SUM(L107:S107)</f>
        <v>0</v>
      </c>
      <c r="Y107" s="226"/>
      <c r="Z107" s="227"/>
      <c r="AA107" s="227"/>
      <c r="AB107" s="227"/>
      <c r="AC107" s="228"/>
      <c r="AD107" s="216">
        <v>0</v>
      </c>
      <c r="AE107" s="216">
        <v>0</v>
      </c>
      <c r="AF107" s="216">
        <v>0</v>
      </c>
      <c r="AG107" s="216">
        <v>0</v>
      </c>
      <c r="AH107" s="216">
        <v>0</v>
      </c>
      <c r="AI107" s="216">
        <v>0</v>
      </c>
      <c r="AJ107" s="216">
        <v>0</v>
      </c>
      <c r="AK107" s="216">
        <v>0</v>
      </c>
      <c r="AL107" s="229">
        <f t="shared" ref="AL107" si="69">SUM(Y107:AC107)</f>
        <v>0</v>
      </c>
      <c r="AM107" s="229">
        <f t="shared" ref="AM107:AM108" si="70">SUM(AD107:AK107)</f>
        <v>0</v>
      </c>
    </row>
    <row r="108" spans="1:39" ht="14" x14ac:dyDescent="0.3">
      <c r="A108" s="222" t="s">
        <v>161</v>
      </c>
      <c r="G108" s="241"/>
      <c r="H108" s="242"/>
      <c r="I108" s="242"/>
      <c r="J108" s="242"/>
      <c r="K108" s="243"/>
      <c r="L108" s="252">
        <f t="shared" ref="L108:S108" si="71">SUM(L107,L104)</f>
        <v>0</v>
      </c>
      <c r="M108" s="251">
        <f t="shared" si="71"/>
        <v>0</v>
      </c>
      <c r="N108" s="251">
        <f t="shared" si="71"/>
        <v>0</v>
      </c>
      <c r="O108" s="251">
        <f t="shared" si="71"/>
        <v>0</v>
      </c>
      <c r="P108" s="251">
        <f t="shared" si="71"/>
        <v>0</v>
      </c>
      <c r="Q108" s="251">
        <f t="shared" si="71"/>
        <v>0</v>
      </c>
      <c r="R108" s="251">
        <f t="shared" si="71"/>
        <v>0</v>
      </c>
      <c r="S108" s="251">
        <f t="shared" si="71"/>
        <v>0</v>
      </c>
      <c r="T108" s="280"/>
      <c r="U108" s="229">
        <f t="shared" si="68"/>
        <v>0</v>
      </c>
      <c r="Y108" s="241"/>
      <c r="Z108" s="242"/>
      <c r="AA108" s="242"/>
      <c r="AB108" s="242"/>
      <c r="AC108" s="243"/>
      <c r="AD108" s="252">
        <f t="shared" ref="AD108:AK108" si="72">SUM(AD107,AD104)</f>
        <v>0</v>
      </c>
      <c r="AE108" s="251">
        <f t="shared" si="72"/>
        <v>0</v>
      </c>
      <c r="AF108" s="251">
        <f t="shared" si="72"/>
        <v>0</v>
      </c>
      <c r="AG108" s="251">
        <f t="shared" si="72"/>
        <v>0</v>
      </c>
      <c r="AH108" s="251">
        <f t="shared" si="72"/>
        <v>0</v>
      </c>
      <c r="AI108" s="251">
        <f t="shared" si="72"/>
        <v>0</v>
      </c>
      <c r="AJ108" s="251">
        <f t="shared" si="72"/>
        <v>0</v>
      </c>
      <c r="AK108" s="251">
        <f t="shared" si="72"/>
        <v>0</v>
      </c>
      <c r="AL108" s="229">
        <f t="shared" ref="AL108" si="73">SUM(Y108:AC108)</f>
        <v>0</v>
      </c>
      <c r="AM108" s="229">
        <f t="shared" si="70"/>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1"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25EA3-6E57-42C4-91E7-BE2FF6D98C10}">
  <sheetPr>
    <tabColor theme="2" tint="0.59999389629810485"/>
    <pageSetUpPr autoPageBreaks="0"/>
  </sheetPr>
  <dimension ref="A1:BZ113"/>
  <sheetViews>
    <sheetView zoomScale="70" zoomScaleNormal="70" workbookViewId="0"/>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M9d - SWALES</v>
      </c>
      <c r="AC1" s="193"/>
      <c r="BL1" s="194"/>
      <c r="BM1" s="194"/>
      <c r="BN1" s="194"/>
      <c r="BO1" s="194"/>
      <c r="BP1" s="194"/>
      <c r="BQ1" s="194"/>
      <c r="BR1" s="194"/>
      <c r="BS1" s="194"/>
      <c r="BT1" s="194"/>
      <c r="BU1" s="194"/>
      <c r="BV1" s="194"/>
      <c r="BW1" s="194"/>
      <c r="BX1" s="194"/>
      <c r="BY1" s="194"/>
      <c r="BZ1" s="194"/>
    </row>
    <row r="2" spans="1:78" s="192" customFormat="1" x14ac:dyDescent="0.3">
      <c r="A2" s="195" t="s">
        <v>96</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87">
        <v>2.8200000000000002E-4</v>
      </c>
      <c r="R9" s="308">
        <v>3.5736519572636134E-4</v>
      </c>
      <c r="S9" s="308">
        <v>1.6737456792016679E-4</v>
      </c>
      <c r="T9" s="95">
        <f t="shared" ref="T9:T32" si="0">SUM(G9:K9)</f>
        <v>0</v>
      </c>
      <c r="U9" s="271">
        <f t="shared" ref="U9:U32" si="1">SUM(L9:S9)</f>
        <v>8.0673976364652818E-4</v>
      </c>
      <c r="W9" s="219"/>
      <c r="Y9" s="216">
        <v>0</v>
      </c>
      <c r="Z9" s="216">
        <v>0</v>
      </c>
      <c r="AA9" s="216">
        <v>0</v>
      </c>
      <c r="AB9" s="216">
        <v>0</v>
      </c>
      <c r="AC9" s="216">
        <v>0</v>
      </c>
      <c r="AD9" s="216">
        <v>0</v>
      </c>
      <c r="AE9" s="216">
        <v>0</v>
      </c>
      <c r="AF9" s="216">
        <v>0</v>
      </c>
      <c r="AG9" s="216">
        <v>0</v>
      </c>
      <c r="AH9" s="216">
        <v>0</v>
      </c>
      <c r="AI9" s="220">
        <v>6</v>
      </c>
      <c r="AJ9" s="309">
        <v>5.0979343184930297</v>
      </c>
      <c r="AK9" s="220">
        <v>2.2998032233305361</v>
      </c>
      <c r="AL9" s="218">
        <f t="shared" ref="AL9:AL17" si="2">SUM(Y9:AC9)</f>
        <v>0</v>
      </c>
      <c r="AM9" s="218">
        <f t="shared" ref="AM9:AM26" si="3">SUM(AD9:AK9)</f>
        <v>13.397737541823567</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87">
        <v>7.4999999999999993E-5</v>
      </c>
      <c r="R10" s="308">
        <v>1.0446348042736386E-3</v>
      </c>
      <c r="S10" s="308">
        <v>4.8762543207983317E-4</v>
      </c>
      <c r="T10" s="95">
        <f t="shared" si="0"/>
        <v>0</v>
      </c>
      <c r="U10" s="271">
        <f t="shared" si="1"/>
        <v>1.6072602363534716E-3</v>
      </c>
      <c r="Y10" s="216">
        <v>0</v>
      </c>
      <c r="Z10" s="216">
        <v>0</v>
      </c>
      <c r="AA10" s="216">
        <v>0</v>
      </c>
      <c r="AB10" s="216">
        <v>0</v>
      </c>
      <c r="AC10" s="216">
        <v>0</v>
      </c>
      <c r="AD10" s="216">
        <v>0</v>
      </c>
      <c r="AE10" s="216">
        <v>0</v>
      </c>
      <c r="AF10" s="216">
        <v>0</v>
      </c>
      <c r="AG10" s="216">
        <v>0</v>
      </c>
      <c r="AH10" s="216">
        <v>0</v>
      </c>
      <c r="AI10" s="220">
        <v>3</v>
      </c>
      <c r="AJ10" s="309">
        <v>14.90206568150697</v>
      </c>
      <c r="AK10" s="220">
        <v>6.7001967766694639</v>
      </c>
      <c r="AL10" s="218">
        <f t="shared" si="2"/>
        <v>0</v>
      </c>
      <c r="AM10" s="218">
        <f t="shared" si="3"/>
        <v>24.602262458176433</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52">
        <f t="shared" si="4"/>
        <v>3.57E-4</v>
      </c>
      <c r="R11" s="252">
        <f t="shared" si="4"/>
        <v>1.402E-3</v>
      </c>
      <c r="S11" s="252">
        <f t="shared" si="4"/>
        <v>6.5499999999999998E-4</v>
      </c>
      <c r="T11" s="95">
        <f t="shared" si="0"/>
        <v>0</v>
      </c>
      <c r="U11" s="271">
        <f t="shared" si="1"/>
        <v>2.4140000000000003E-3</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25">
        <f t="shared" si="5"/>
        <v>9</v>
      </c>
      <c r="AJ11" s="225">
        <f t="shared" si="5"/>
        <v>20</v>
      </c>
      <c r="AK11" s="225">
        <f t="shared" si="5"/>
        <v>9</v>
      </c>
      <c r="AL11" s="218">
        <f t="shared" si="2"/>
        <v>0</v>
      </c>
      <c r="AM11" s="218">
        <f t="shared" si="3"/>
        <v>38</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87">
        <v>2.9999999999999997E-4</v>
      </c>
      <c r="R12" s="308">
        <v>8.7174676846230799E-5</v>
      </c>
      <c r="S12" s="308">
        <v>2.6831037605522921E-5</v>
      </c>
      <c r="T12" s="292"/>
      <c r="U12" s="293">
        <f t="shared" si="1"/>
        <v>4.1400571445175368E-4</v>
      </c>
      <c r="Y12" s="226"/>
      <c r="Z12" s="227"/>
      <c r="AA12" s="227"/>
      <c r="AB12" s="227"/>
      <c r="AC12" s="228"/>
      <c r="AD12" s="216">
        <v>0</v>
      </c>
      <c r="AE12" s="216">
        <v>0</v>
      </c>
      <c r="AF12" s="216">
        <v>0</v>
      </c>
      <c r="AG12" s="216">
        <v>0</v>
      </c>
      <c r="AH12" s="216">
        <v>0</v>
      </c>
      <c r="AI12" s="220">
        <v>1</v>
      </c>
      <c r="AJ12" s="309">
        <v>2.2940704433218633</v>
      </c>
      <c r="AK12" s="220">
        <v>0.766601074443512</v>
      </c>
      <c r="AL12" s="278"/>
      <c r="AM12" s="229">
        <f t="shared" si="3"/>
        <v>4.0606715177653756</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87">
        <v>2.9999999999999997E-4</v>
      </c>
      <c r="R13" s="308">
        <v>2.5482532315376923E-4</v>
      </c>
      <c r="S13" s="308">
        <v>7.8168962394477087E-5</v>
      </c>
      <c r="T13" s="294"/>
      <c r="U13" s="293">
        <f t="shared" si="1"/>
        <v>6.3299428554824629E-4</v>
      </c>
      <c r="Y13" s="234"/>
      <c r="Z13" s="235"/>
      <c r="AA13" s="235"/>
      <c r="AB13" s="235"/>
      <c r="AC13" s="236"/>
      <c r="AD13" s="216">
        <v>0</v>
      </c>
      <c r="AE13" s="216">
        <v>0</v>
      </c>
      <c r="AF13" s="216">
        <v>0</v>
      </c>
      <c r="AG13" s="216">
        <v>0</v>
      </c>
      <c r="AH13" s="216">
        <v>0</v>
      </c>
      <c r="AI13" s="220">
        <v>1</v>
      </c>
      <c r="AJ13" s="309">
        <v>6.7059295566781367</v>
      </c>
      <c r="AK13" s="220">
        <v>2.2333989255564881</v>
      </c>
      <c r="AL13" s="279"/>
      <c r="AM13" s="229">
        <f t="shared" si="3"/>
        <v>9.9393284822346253</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52">
        <f t="shared" si="6"/>
        <v>5.9999999999999995E-4</v>
      </c>
      <c r="R14" s="252">
        <f t="shared" si="6"/>
        <v>3.4200000000000002E-4</v>
      </c>
      <c r="S14" s="252">
        <f t="shared" si="6"/>
        <v>1.05E-4</v>
      </c>
      <c r="T14" s="295"/>
      <c r="U14" s="293">
        <f>SUM(L14:S14)</f>
        <v>1.047E-3</v>
      </c>
      <c r="Y14" s="241"/>
      <c r="Z14" s="242"/>
      <c r="AA14" s="242"/>
      <c r="AB14" s="242"/>
      <c r="AC14" s="243"/>
      <c r="AD14" s="252">
        <f t="shared" ref="AD14:AK14" si="7">SUM(AD12:AD13)</f>
        <v>0</v>
      </c>
      <c r="AE14" s="251">
        <f t="shared" si="7"/>
        <v>0</v>
      </c>
      <c r="AF14" s="251">
        <f t="shared" si="7"/>
        <v>0</v>
      </c>
      <c r="AG14" s="251">
        <f t="shared" si="7"/>
        <v>0</v>
      </c>
      <c r="AH14" s="251">
        <f t="shared" si="7"/>
        <v>0</v>
      </c>
      <c r="AI14" s="225">
        <f t="shared" si="7"/>
        <v>2</v>
      </c>
      <c r="AJ14" s="225">
        <f t="shared" si="7"/>
        <v>9</v>
      </c>
      <c r="AK14" s="225">
        <f t="shared" si="7"/>
        <v>3</v>
      </c>
      <c r="AL14" s="280"/>
      <c r="AM14" s="229">
        <f t="shared" si="3"/>
        <v>14</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87">
        <v>0</v>
      </c>
      <c r="R15" s="308">
        <v>6.1175211821916354E-5</v>
      </c>
      <c r="S15" s="308">
        <v>0</v>
      </c>
      <c r="T15" s="95">
        <f t="shared" si="0"/>
        <v>0</v>
      </c>
      <c r="U15" s="271">
        <f t="shared" si="1"/>
        <v>6.1175211821916354E-5</v>
      </c>
      <c r="Y15" s="216">
        <v>0</v>
      </c>
      <c r="Z15" s="216">
        <v>0</v>
      </c>
      <c r="AA15" s="216">
        <v>0</v>
      </c>
      <c r="AB15" s="216">
        <v>0</v>
      </c>
      <c r="AC15" s="216">
        <v>0</v>
      </c>
      <c r="AD15" s="216">
        <v>0</v>
      </c>
      <c r="AE15" s="216">
        <v>0</v>
      </c>
      <c r="AF15" s="216">
        <v>0</v>
      </c>
      <c r="AG15" s="216">
        <v>0</v>
      </c>
      <c r="AH15" s="216">
        <v>0</v>
      </c>
      <c r="AI15" s="216">
        <v>0</v>
      </c>
      <c r="AJ15" s="309">
        <v>0.76469014777395439</v>
      </c>
      <c r="AK15" s="220">
        <v>0</v>
      </c>
      <c r="AL15" s="218">
        <f t="shared" si="2"/>
        <v>0</v>
      </c>
      <c r="AM15" s="218">
        <f t="shared" si="3"/>
        <v>0.76469014777395439</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87">
        <v>0</v>
      </c>
      <c r="R16" s="308">
        <v>1.7882478817808365E-4</v>
      </c>
      <c r="S16" s="308">
        <v>0</v>
      </c>
      <c r="T16" s="95">
        <f t="shared" si="0"/>
        <v>0</v>
      </c>
      <c r="U16" s="271">
        <f t="shared" si="1"/>
        <v>1.7882478817808365E-4</v>
      </c>
      <c r="Y16" s="216">
        <v>0</v>
      </c>
      <c r="Z16" s="216">
        <v>0</v>
      </c>
      <c r="AA16" s="216">
        <v>0</v>
      </c>
      <c r="AB16" s="216">
        <v>0</v>
      </c>
      <c r="AC16" s="216">
        <v>0</v>
      </c>
      <c r="AD16" s="216">
        <v>0</v>
      </c>
      <c r="AE16" s="216">
        <v>0</v>
      </c>
      <c r="AF16" s="216">
        <v>0</v>
      </c>
      <c r="AG16" s="216">
        <v>0</v>
      </c>
      <c r="AH16" s="216">
        <v>0</v>
      </c>
      <c r="AI16" s="216">
        <v>0</v>
      </c>
      <c r="AJ16" s="309">
        <v>2.2353098522260457</v>
      </c>
      <c r="AK16" s="220">
        <v>0</v>
      </c>
      <c r="AL16" s="218">
        <f t="shared" si="2"/>
        <v>0</v>
      </c>
      <c r="AM16" s="218">
        <f t="shared" si="3"/>
        <v>2.2353098522260457</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52">
        <f t="shared" si="8"/>
        <v>0</v>
      </c>
      <c r="R17" s="252">
        <f t="shared" si="8"/>
        <v>2.4000000000000001E-4</v>
      </c>
      <c r="S17" s="252">
        <f t="shared" si="8"/>
        <v>0</v>
      </c>
      <c r="T17" s="95">
        <f t="shared" si="0"/>
        <v>0</v>
      </c>
      <c r="U17" s="271">
        <f t="shared" si="1"/>
        <v>2.4000000000000001E-4</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25">
        <f t="shared" si="9"/>
        <v>3</v>
      </c>
      <c r="AK17" s="251">
        <f t="shared" si="9"/>
        <v>0</v>
      </c>
      <c r="AL17" s="218">
        <f t="shared" si="2"/>
        <v>0</v>
      </c>
      <c r="AM17" s="218">
        <f t="shared" si="3"/>
        <v>3</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87">
        <v>0</v>
      </c>
      <c r="R18" s="308">
        <v>3.8234507388697718E-4</v>
      </c>
      <c r="S18" s="308">
        <v>2.7656411429007104E-4</v>
      </c>
      <c r="T18" s="271">
        <f t="shared" si="0"/>
        <v>0</v>
      </c>
      <c r="U18" s="271">
        <f t="shared" si="1"/>
        <v>6.5890918817704822E-4</v>
      </c>
      <c r="Y18" s="226"/>
      <c r="Z18" s="227"/>
      <c r="AA18" s="227"/>
      <c r="AB18" s="227"/>
      <c r="AC18" s="228"/>
      <c r="AD18" s="216">
        <v>0</v>
      </c>
      <c r="AE18" s="216">
        <v>0</v>
      </c>
      <c r="AF18" s="216">
        <v>0</v>
      </c>
      <c r="AG18" s="216">
        <v>0</v>
      </c>
      <c r="AH18" s="216">
        <v>0</v>
      </c>
      <c r="AI18" s="216">
        <v>0</v>
      </c>
      <c r="AJ18" s="220">
        <v>0</v>
      </c>
      <c r="AK18" s="220">
        <v>0</v>
      </c>
      <c r="AL18" s="278"/>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87">
        <v>0</v>
      </c>
      <c r="R19" s="308">
        <v>1.1176549261130229E-3</v>
      </c>
      <c r="S19" s="308">
        <v>8.0573588570992893E-4</v>
      </c>
      <c r="T19" s="271">
        <f t="shared" si="0"/>
        <v>0</v>
      </c>
      <c r="U19" s="271">
        <f t="shared" si="1"/>
        <v>1.9233908118229518E-3</v>
      </c>
      <c r="Y19" s="234"/>
      <c r="Z19" s="235"/>
      <c r="AA19" s="235"/>
      <c r="AB19" s="235"/>
      <c r="AC19" s="236"/>
      <c r="AD19" s="216">
        <v>0</v>
      </c>
      <c r="AE19" s="216">
        <v>0</v>
      </c>
      <c r="AF19" s="216">
        <v>0</v>
      </c>
      <c r="AG19" s="216">
        <v>0</v>
      </c>
      <c r="AH19" s="216">
        <v>0</v>
      </c>
      <c r="AI19" s="216">
        <v>0</v>
      </c>
      <c r="AJ19" s="220">
        <v>32</v>
      </c>
      <c r="AK19" s="220">
        <v>21</v>
      </c>
      <c r="AL19" s="279"/>
      <c r="AM19" s="229">
        <f t="shared" si="3"/>
        <v>53</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1.5E-3</v>
      </c>
      <c r="S20" s="252">
        <f t="shared" si="10"/>
        <v>1.0823E-3</v>
      </c>
      <c r="T20" s="271">
        <f t="shared" si="0"/>
        <v>0</v>
      </c>
      <c r="U20" s="271">
        <f t="shared" si="1"/>
        <v>2.5823E-3</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25">
        <f t="shared" si="11"/>
        <v>32</v>
      </c>
      <c r="AK20" s="225">
        <f t="shared" si="11"/>
        <v>21</v>
      </c>
      <c r="AL20" s="280"/>
      <c r="AM20" s="218">
        <f t="shared" si="3"/>
        <v>53</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87">
        <v>0</v>
      </c>
      <c r="R21" s="308">
        <v>0</v>
      </c>
      <c r="S21" s="308">
        <v>0</v>
      </c>
      <c r="T21" s="271">
        <f t="shared" si="0"/>
        <v>0</v>
      </c>
      <c r="U21" s="271">
        <f t="shared" si="1"/>
        <v>0</v>
      </c>
      <c r="Y21" s="216">
        <v>0</v>
      </c>
      <c r="Z21" s="216">
        <v>0</v>
      </c>
      <c r="AA21" s="216">
        <v>0</v>
      </c>
      <c r="AB21" s="216">
        <v>0</v>
      </c>
      <c r="AC21" s="216">
        <v>0</v>
      </c>
      <c r="AD21" s="216">
        <v>0</v>
      </c>
      <c r="AE21" s="216">
        <v>0</v>
      </c>
      <c r="AF21" s="216">
        <v>0</v>
      </c>
      <c r="AG21" s="216">
        <v>0</v>
      </c>
      <c r="AH21" s="216">
        <v>0</v>
      </c>
      <c r="AI21" s="216">
        <v>0</v>
      </c>
      <c r="AJ21" s="309">
        <v>0</v>
      </c>
      <c r="AK21" s="220">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87">
        <v>0</v>
      </c>
      <c r="R22" s="308">
        <v>0</v>
      </c>
      <c r="S22" s="308">
        <v>0</v>
      </c>
      <c r="T22" s="271">
        <f t="shared" si="0"/>
        <v>0</v>
      </c>
      <c r="U22" s="271">
        <f t="shared" si="1"/>
        <v>0</v>
      </c>
      <c r="Y22" s="216">
        <v>0</v>
      </c>
      <c r="Z22" s="216">
        <v>0</v>
      </c>
      <c r="AA22" s="216">
        <v>0</v>
      </c>
      <c r="AB22" s="216">
        <v>0</v>
      </c>
      <c r="AC22" s="216">
        <v>0</v>
      </c>
      <c r="AD22" s="216">
        <v>0</v>
      </c>
      <c r="AE22" s="216">
        <v>0</v>
      </c>
      <c r="AF22" s="216">
        <v>0</v>
      </c>
      <c r="AG22" s="216">
        <v>0</v>
      </c>
      <c r="AH22" s="216">
        <v>0</v>
      </c>
      <c r="AI22" s="216">
        <v>0</v>
      </c>
      <c r="AJ22" s="309">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71">
        <f t="shared" si="0"/>
        <v>0</v>
      </c>
      <c r="U23" s="271">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87">
        <v>0</v>
      </c>
      <c r="R24" s="308">
        <v>0</v>
      </c>
      <c r="S24" s="308">
        <v>0</v>
      </c>
      <c r="T24" s="271">
        <f t="shared" si="0"/>
        <v>0</v>
      </c>
      <c r="U24" s="271">
        <f t="shared" si="1"/>
        <v>0</v>
      </c>
      <c r="Y24" s="216">
        <v>0</v>
      </c>
      <c r="Z24" s="216">
        <v>0</v>
      </c>
      <c r="AA24" s="216">
        <v>0</v>
      </c>
      <c r="AB24" s="216">
        <v>0</v>
      </c>
      <c r="AC24" s="216">
        <v>0</v>
      </c>
      <c r="AD24" s="216">
        <v>0</v>
      </c>
      <c r="AE24" s="216">
        <v>0</v>
      </c>
      <c r="AF24" s="216">
        <v>0</v>
      </c>
      <c r="AG24" s="216">
        <v>0</v>
      </c>
      <c r="AH24" s="216">
        <v>0</v>
      </c>
      <c r="AI24" s="216">
        <v>0</v>
      </c>
      <c r="AJ24" s="309">
        <v>0</v>
      </c>
      <c r="AK24" s="220">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87">
        <v>0</v>
      </c>
      <c r="R25" s="308">
        <v>0</v>
      </c>
      <c r="S25" s="308">
        <v>0</v>
      </c>
      <c r="T25" s="271">
        <f t="shared" si="0"/>
        <v>0</v>
      </c>
      <c r="U25" s="271">
        <f t="shared" si="1"/>
        <v>0</v>
      </c>
      <c r="Y25" s="216">
        <v>0</v>
      </c>
      <c r="Z25" s="216">
        <v>0</v>
      </c>
      <c r="AA25" s="216">
        <v>0</v>
      </c>
      <c r="AB25" s="216">
        <v>0</v>
      </c>
      <c r="AC25" s="216">
        <v>0</v>
      </c>
      <c r="AD25" s="216">
        <v>0</v>
      </c>
      <c r="AE25" s="216">
        <v>0</v>
      </c>
      <c r="AF25" s="216">
        <v>0</v>
      </c>
      <c r="AG25" s="216">
        <v>0</v>
      </c>
      <c r="AH25" s="216">
        <v>0</v>
      </c>
      <c r="AI25" s="216">
        <v>0</v>
      </c>
      <c r="AJ25" s="309">
        <v>0</v>
      </c>
      <c r="AK25" s="220">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71">
        <f t="shared" si="0"/>
        <v>0</v>
      </c>
      <c r="U26" s="271">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87">
        <v>0</v>
      </c>
      <c r="R27" s="308">
        <v>0</v>
      </c>
      <c r="S27" s="308">
        <v>0</v>
      </c>
      <c r="T27" s="95">
        <f t="shared" si="0"/>
        <v>0</v>
      </c>
      <c r="U27" s="271">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87">
        <v>0</v>
      </c>
      <c r="R28" s="308">
        <v>0</v>
      </c>
      <c r="S28" s="308">
        <v>0</v>
      </c>
      <c r="T28" s="95">
        <f t="shared" si="0"/>
        <v>0</v>
      </c>
      <c r="U28" s="271">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52">
        <f t="shared" si="17"/>
        <v>0</v>
      </c>
      <c r="R29" s="252">
        <f t="shared" si="17"/>
        <v>0</v>
      </c>
      <c r="S29" s="252">
        <f t="shared" si="17"/>
        <v>0</v>
      </c>
      <c r="T29" s="95">
        <f t="shared" si="0"/>
        <v>0</v>
      </c>
      <c r="U29" s="271">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87">
        <v>2.1082197850611119E-4</v>
      </c>
      <c r="R30" s="308">
        <v>2.5489671592465149E-4</v>
      </c>
      <c r="S30" s="308">
        <v>2.5553369148117067E-4</v>
      </c>
      <c r="T30" s="271">
        <f t="shared" si="0"/>
        <v>0</v>
      </c>
      <c r="U30" s="271">
        <f t="shared" si="1"/>
        <v>7.212523859119334E-4</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87">
        <v>5.3917802149388888E-4</v>
      </c>
      <c r="R31" s="308">
        <v>7.4510328407534853E-4</v>
      </c>
      <c r="S31" s="308">
        <v>7.4446630851882935E-4</v>
      </c>
      <c r="T31" s="271">
        <f t="shared" si="0"/>
        <v>0</v>
      </c>
      <c r="U31" s="271">
        <f t="shared" si="1"/>
        <v>2.0287476140880669E-3</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7.5000000000000002E-4</v>
      </c>
      <c r="R32" s="252">
        <f t="shared" si="18"/>
        <v>1E-3</v>
      </c>
      <c r="S32" s="252">
        <f t="shared" si="18"/>
        <v>1E-3</v>
      </c>
      <c r="T32" s="271">
        <f t="shared" si="0"/>
        <v>0</v>
      </c>
      <c r="U32" s="271">
        <f t="shared" si="1"/>
        <v>2.7499999999999998E-3</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09"/>
      <c r="R33" s="209"/>
      <c r="S33" s="209"/>
      <c r="T33" s="209"/>
      <c r="U33" s="209"/>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1.707E-3</v>
      </c>
      <c r="R34" s="251">
        <f t="shared" si="19"/>
        <v>4.4840000000000001E-3</v>
      </c>
      <c r="S34" s="251">
        <f t="shared" si="19"/>
        <v>2.8422999999999999E-3</v>
      </c>
      <c r="T34" s="251">
        <f t="shared" si="19"/>
        <v>0</v>
      </c>
      <c r="U34" s="251">
        <f t="shared" si="19"/>
        <v>9.0333000000000011E-3</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09"/>
      <c r="R35" s="209"/>
      <c r="S35" s="209"/>
      <c r="T35" s="209"/>
      <c r="U35" s="209"/>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87">
        <v>0</v>
      </c>
      <c r="R37" s="308">
        <v>0</v>
      </c>
      <c r="S37" s="308">
        <v>0</v>
      </c>
      <c r="T37" s="95">
        <f>SUM(G37:K37)</f>
        <v>0</v>
      </c>
      <c r="U37" s="271">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87">
        <v>0</v>
      </c>
      <c r="R38" s="308">
        <v>0</v>
      </c>
      <c r="S38" s="308">
        <v>0</v>
      </c>
      <c r="T38" s="95">
        <f>SUM(G38:K38)</f>
        <v>0</v>
      </c>
      <c r="U38" s="271">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87">
        <v>0</v>
      </c>
      <c r="R39" s="308">
        <v>0</v>
      </c>
      <c r="S39" s="308">
        <v>0</v>
      </c>
      <c r="T39" s="95">
        <f>SUM(G39:K39)</f>
        <v>0</v>
      </c>
      <c r="U39" s="271">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71">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305"/>
      <c r="R41" s="305"/>
      <c r="S41" s="305"/>
      <c r="T41" s="305"/>
      <c r="U41" s="305"/>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87">
        <v>0</v>
      </c>
      <c r="R43" s="308">
        <v>0</v>
      </c>
      <c r="S43" s="308">
        <v>0</v>
      </c>
      <c r="T43" s="95">
        <f>SUM(G43:K43)</f>
        <v>0</v>
      </c>
      <c r="U43" s="271">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87">
        <v>0</v>
      </c>
      <c r="R44" s="308">
        <v>0</v>
      </c>
      <c r="S44" s="308">
        <v>0</v>
      </c>
      <c r="T44" s="95">
        <f>SUM(G44:K44)</f>
        <v>0</v>
      </c>
      <c r="U44" s="271">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87">
        <v>0</v>
      </c>
      <c r="R45" s="308">
        <v>0</v>
      </c>
      <c r="S45" s="308">
        <v>0</v>
      </c>
      <c r="T45" s="95">
        <f>SUM(G45:K45)</f>
        <v>0</v>
      </c>
      <c r="U45" s="271">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71">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305"/>
      <c r="R47" s="305"/>
      <c r="S47" s="305"/>
      <c r="T47" s="305"/>
      <c r="U47" s="305"/>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1.707E-3</v>
      </c>
      <c r="R48" s="251">
        <f t="shared" si="25"/>
        <v>4.4840000000000001E-3</v>
      </c>
      <c r="S48" s="251">
        <f t="shared" si="25"/>
        <v>2.8422999999999999E-3</v>
      </c>
      <c r="T48" s="271">
        <f t="shared" ref="T48" si="26">SUM(G48:K48)</f>
        <v>0</v>
      </c>
      <c r="U48" s="271">
        <f t="shared" ref="U48" si="27">SUM(L48:S48)</f>
        <v>9.0333000000000011E-3</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Q49" s="306"/>
      <c r="R49" s="306"/>
      <c r="S49" s="306"/>
      <c r="T49" s="306"/>
      <c r="U49" s="306"/>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7.9282197850611118E-4</v>
      </c>
      <c r="R50" s="251">
        <f t="shared" si="28"/>
        <v>1.142956874206137E-3</v>
      </c>
      <c r="S50" s="251">
        <f t="shared" si="28"/>
        <v>7.2630341129693138E-4</v>
      </c>
      <c r="T50" s="95">
        <f t="shared" ref="T50:T52" si="29">SUM(G50:K50)</f>
        <v>0</v>
      </c>
      <c r="U50" s="271">
        <f t="shared" ref="U50:U52" si="30">SUM(L50:S50)</f>
        <v>2.6620822640091796E-3</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9.1417802149388878E-4</v>
      </c>
      <c r="R51" s="271">
        <f t="shared" si="28"/>
        <v>3.3410431257938633E-3</v>
      </c>
      <c r="S51" s="271">
        <f t="shared" si="28"/>
        <v>2.1159965887030687E-3</v>
      </c>
      <c r="T51" s="95">
        <f t="shared" si="29"/>
        <v>0</v>
      </c>
      <c r="U51" s="271">
        <f t="shared" si="30"/>
        <v>6.3712177359908206E-3</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1.707E-3</v>
      </c>
      <c r="R52" s="272">
        <f t="shared" si="32"/>
        <v>4.4840000000000001E-3</v>
      </c>
      <c r="S52" s="272">
        <f t="shared" si="32"/>
        <v>2.8422999999999999E-3</v>
      </c>
      <c r="T52" s="95">
        <f t="shared" si="29"/>
        <v>0</v>
      </c>
      <c r="U52" s="271">
        <f t="shared" si="30"/>
        <v>9.0333000000000011E-3</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324" t="str">
        <f t="shared" si="33"/>
        <v>OK</v>
      </c>
      <c r="R53" s="324" t="str">
        <f t="shared" si="33"/>
        <v>OK</v>
      </c>
      <c r="S53" s="324" t="str">
        <f t="shared" si="33"/>
        <v>OK</v>
      </c>
      <c r="T53" s="306"/>
      <c r="U53" s="306"/>
    </row>
    <row r="54" spans="1:39" ht="14" x14ac:dyDescent="0.3">
      <c r="B54" s="210"/>
      <c r="Q54" s="306"/>
      <c r="R54" s="306"/>
      <c r="S54" s="306"/>
      <c r="T54" s="306"/>
      <c r="U54" s="306"/>
    </row>
    <row r="55" spans="1:39" ht="14" x14ac:dyDescent="0.3">
      <c r="A55" s="222" t="s">
        <v>180</v>
      </c>
      <c r="B55" s="255" t="s">
        <v>59</v>
      </c>
      <c r="C55" s="269"/>
      <c r="D55" s="269"/>
      <c r="E55" s="269"/>
      <c r="G55" s="251">
        <f>SUM(G9,G12,G15,G18,G21,G24,G27,G30)+SUM(G37,G38,G43,G44)</f>
        <v>0</v>
      </c>
      <c r="H55" s="251">
        <f t="shared" ref="H55:S55" si="34">SUM(H9,H12,H15,H18,H21,H24,H27,H30)+SUM(H37,H38,H43,H44)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7.9282197850611118E-4</v>
      </c>
      <c r="R55" s="251">
        <f t="shared" si="34"/>
        <v>1.142956874206137E-3</v>
      </c>
      <c r="S55" s="251">
        <f t="shared" si="34"/>
        <v>7.2630341129693138E-4</v>
      </c>
      <c r="T55" s="95">
        <f t="shared" ref="T55:T57" si="35">SUM(G55:K55)</f>
        <v>0</v>
      </c>
      <c r="U55" s="271">
        <f t="shared" ref="U55:U57" si="36">SUM(L55:S55)</f>
        <v>2.6620822640091796E-3</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71">
        <f>SUM(G10,G13,G16,G19,G22,G25,G28,G31)+SUM(G39,G45)</f>
        <v>0</v>
      </c>
      <c r="H56" s="271">
        <f t="shared" ref="H56:S56" si="37">SUM(H10,H13,H16,H19,H22,H25,H28,H31)+SUM(H39,H45)</f>
        <v>0</v>
      </c>
      <c r="I56" s="271">
        <f t="shared" si="37"/>
        <v>0</v>
      </c>
      <c r="J56" s="271">
        <f t="shared" si="37"/>
        <v>0</v>
      </c>
      <c r="K56" s="271">
        <f t="shared" si="37"/>
        <v>0</v>
      </c>
      <c r="L56" s="271">
        <f t="shared" si="37"/>
        <v>0</v>
      </c>
      <c r="M56" s="271">
        <f t="shared" si="37"/>
        <v>0</v>
      </c>
      <c r="N56" s="271">
        <f t="shared" si="37"/>
        <v>0</v>
      </c>
      <c r="O56" s="271">
        <f t="shared" si="37"/>
        <v>0</v>
      </c>
      <c r="P56" s="271">
        <f t="shared" si="37"/>
        <v>0</v>
      </c>
      <c r="Q56" s="271">
        <f t="shared" si="37"/>
        <v>9.1417802149388878E-4</v>
      </c>
      <c r="R56" s="271">
        <f t="shared" si="37"/>
        <v>3.3410431257938633E-3</v>
      </c>
      <c r="S56" s="271">
        <f t="shared" si="37"/>
        <v>2.1159965887030687E-3</v>
      </c>
      <c r="T56" s="95">
        <f t="shared" si="35"/>
        <v>0</v>
      </c>
      <c r="U56" s="271">
        <f t="shared" si="36"/>
        <v>6.3712177359908206E-3</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71">
        <f t="shared" ref="G57:K57" si="38">SUM(G55:G56)</f>
        <v>0</v>
      </c>
      <c r="H57" s="272">
        <f t="shared" si="38"/>
        <v>0</v>
      </c>
      <c r="I57" s="272">
        <f t="shared" si="38"/>
        <v>0</v>
      </c>
      <c r="J57" s="272">
        <f t="shared" si="38"/>
        <v>0</v>
      </c>
      <c r="K57" s="272">
        <f t="shared" si="38"/>
        <v>0</v>
      </c>
      <c r="L57" s="272">
        <f>SUM(L55:L56)</f>
        <v>0</v>
      </c>
      <c r="M57" s="272">
        <f t="shared" ref="M57:S57" si="39">SUM(M55:M56)</f>
        <v>0</v>
      </c>
      <c r="N57" s="272">
        <f t="shared" si="39"/>
        <v>0</v>
      </c>
      <c r="O57" s="272">
        <f t="shared" si="39"/>
        <v>0</v>
      </c>
      <c r="P57" s="272">
        <f t="shared" si="39"/>
        <v>0</v>
      </c>
      <c r="Q57" s="272">
        <f t="shared" si="39"/>
        <v>1.707E-3</v>
      </c>
      <c r="R57" s="272">
        <f t="shared" si="39"/>
        <v>4.4840000000000001E-3</v>
      </c>
      <c r="S57" s="272">
        <f t="shared" si="39"/>
        <v>2.8422999999999999E-3</v>
      </c>
      <c r="T57" s="95">
        <f t="shared" si="35"/>
        <v>0</v>
      </c>
      <c r="U57" s="271">
        <f t="shared" si="36"/>
        <v>9.0333000000000011E-3</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309">
        <v>0</v>
      </c>
      <c r="AK60" s="220">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309">
        <v>0</v>
      </c>
      <c r="AK61" s="220">
        <v>0</v>
      </c>
      <c r="AL61" s="280"/>
      <c r="AM61" s="229">
        <f t="shared" si="41"/>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7">
        <v>0</v>
      </c>
      <c r="S65" s="217">
        <v>0</v>
      </c>
      <c r="T65" s="278"/>
      <c r="U65" s="251">
        <f t="shared" ref="U65:U67" si="42">SUM(L65:S65)</f>
        <v>0</v>
      </c>
      <c r="Y65" s="226"/>
      <c r="Z65" s="227"/>
      <c r="AA65" s="227"/>
      <c r="AB65" s="227"/>
      <c r="AC65" s="228"/>
      <c r="AD65" s="216">
        <v>0</v>
      </c>
      <c r="AE65" s="216">
        <v>0</v>
      </c>
      <c r="AF65" s="216">
        <v>0</v>
      </c>
      <c r="AG65" s="216">
        <v>0</v>
      </c>
      <c r="AH65" s="216">
        <v>0</v>
      </c>
      <c r="AI65" s="216">
        <v>0</v>
      </c>
      <c r="AJ65" s="309">
        <v>0</v>
      </c>
      <c r="AK65" s="220">
        <v>0</v>
      </c>
      <c r="AL65" s="278"/>
      <c r="AM65" s="251">
        <f t="shared" ref="AM65:AM67" si="43">SUM(AD65:AK65)</f>
        <v>0</v>
      </c>
    </row>
    <row r="66" spans="1:39" ht="14" x14ac:dyDescent="0.3">
      <c r="A66" s="661"/>
      <c r="B66" s="277" t="s">
        <v>156</v>
      </c>
      <c r="G66" s="234"/>
      <c r="H66" s="235"/>
      <c r="I66" s="235"/>
      <c r="J66" s="235"/>
      <c r="K66" s="236"/>
      <c r="L66" s="216">
        <v>0</v>
      </c>
      <c r="M66" s="216">
        <v>0</v>
      </c>
      <c r="N66" s="216">
        <v>0</v>
      </c>
      <c r="O66" s="216">
        <v>0</v>
      </c>
      <c r="P66" s="216">
        <v>0</v>
      </c>
      <c r="Q66" s="216">
        <v>0</v>
      </c>
      <c r="R66" s="217">
        <v>0</v>
      </c>
      <c r="S66" s="217">
        <v>0</v>
      </c>
      <c r="T66" s="279"/>
      <c r="U66" s="251">
        <f t="shared" si="42"/>
        <v>0</v>
      </c>
      <c r="Y66" s="234"/>
      <c r="Z66" s="235"/>
      <c r="AA66" s="235"/>
      <c r="AB66" s="235"/>
      <c r="AC66" s="236"/>
      <c r="AD66" s="216">
        <v>0</v>
      </c>
      <c r="AE66" s="216">
        <v>0</v>
      </c>
      <c r="AF66" s="216">
        <v>0</v>
      </c>
      <c r="AG66" s="216">
        <v>0</v>
      </c>
      <c r="AH66" s="216">
        <v>0</v>
      </c>
      <c r="AI66" s="216">
        <v>0</v>
      </c>
      <c r="AJ66" s="309">
        <v>0</v>
      </c>
      <c r="AK66" s="220">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IF(ABS(L67-L9-L11)&lt;DecimalPlaces,"OK","ERROR")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7">
        <v>0</v>
      </c>
      <c r="S72" s="217">
        <v>0</v>
      </c>
      <c r="T72" s="278"/>
      <c r="U72" s="229">
        <f t="shared" ref="U72:U77" si="47">SUM(L72:S72)</f>
        <v>0</v>
      </c>
      <c r="Y72" s="226"/>
      <c r="Z72" s="227"/>
      <c r="AA72" s="227"/>
      <c r="AB72" s="227"/>
      <c r="AC72" s="228"/>
      <c r="AD72" s="216">
        <v>0</v>
      </c>
      <c r="AE72" s="216">
        <v>0</v>
      </c>
      <c r="AF72" s="216">
        <v>0</v>
      </c>
      <c r="AG72" s="216">
        <v>0</v>
      </c>
      <c r="AH72" s="216">
        <v>0</v>
      </c>
      <c r="AI72" s="216">
        <v>0</v>
      </c>
      <c r="AJ72" s="309">
        <v>0</v>
      </c>
      <c r="AK72" s="220">
        <v>0</v>
      </c>
      <c r="AL72" s="278"/>
      <c r="AM72" s="229">
        <f t="shared" ref="AM72:AM77" si="48">SUM(AD72:AK72)</f>
        <v>0</v>
      </c>
    </row>
    <row r="73" spans="1:39" ht="14" x14ac:dyDescent="0.3">
      <c r="A73" s="661"/>
      <c r="B73" s="277" t="s">
        <v>156</v>
      </c>
      <c r="G73" s="234"/>
      <c r="H73" s="235"/>
      <c r="I73" s="235"/>
      <c r="J73" s="235"/>
      <c r="K73" s="236"/>
      <c r="L73" s="216">
        <v>0</v>
      </c>
      <c r="M73" s="216">
        <v>0</v>
      </c>
      <c r="N73" s="216">
        <v>0</v>
      </c>
      <c r="O73" s="216">
        <v>0</v>
      </c>
      <c r="P73" s="216">
        <v>0</v>
      </c>
      <c r="Q73" s="216">
        <v>0</v>
      </c>
      <c r="R73" s="217">
        <v>0</v>
      </c>
      <c r="S73" s="217">
        <v>0</v>
      </c>
      <c r="T73" s="279"/>
      <c r="U73" s="229">
        <f t="shared" si="47"/>
        <v>0</v>
      </c>
      <c r="Y73" s="234"/>
      <c r="Z73" s="235"/>
      <c r="AA73" s="235"/>
      <c r="AB73" s="235"/>
      <c r="AC73" s="236"/>
      <c r="AD73" s="216">
        <v>0</v>
      </c>
      <c r="AE73" s="216">
        <v>0</v>
      </c>
      <c r="AF73" s="216">
        <v>0</v>
      </c>
      <c r="AG73" s="216">
        <v>0</v>
      </c>
      <c r="AH73" s="216">
        <v>0</v>
      </c>
      <c r="AI73" s="216">
        <v>0</v>
      </c>
      <c r="AJ73" s="309">
        <v>0</v>
      </c>
      <c r="AK73" s="220">
        <v>0</v>
      </c>
      <c r="AL73" s="279"/>
      <c r="AM73" s="229">
        <f t="shared" si="48"/>
        <v>0</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3" t="s">
        <v>191</v>
      </c>
      <c r="B75" s="277" t="s">
        <v>186</v>
      </c>
      <c r="G75" s="234"/>
      <c r="H75" s="235"/>
      <c r="I75" s="235"/>
      <c r="J75" s="235"/>
      <c r="K75" s="236"/>
      <c r="L75" s="216">
        <v>0</v>
      </c>
      <c r="M75" s="216">
        <v>0</v>
      </c>
      <c r="N75" s="216">
        <v>0</v>
      </c>
      <c r="O75" s="216">
        <v>0</v>
      </c>
      <c r="P75" s="216">
        <v>0</v>
      </c>
      <c r="Q75" s="216">
        <v>0</v>
      </c>
      <c r="R75" s="217">
        <v>0</v>
      </c>
      <c r="S75" s="217">
        <v>0</v>
      </c>
      <c r="T75" s="279"/>
      <c r="U75" s="229">
        <f t="shared" si="47"/>
        <v>0</v>
      </c>
      <c r="Y75" s="234"/>
      <c r="Z75" s="235"/>
      <c r="AA75" s="235"/>
      <c r="AB75" s="235"/>
      <c r="AC75" s="236"/>
      <c r="AD75" s="216">
        <v>0</v>
      </c>
      <c r="AE75" s="216">
        <v>0</v>
      </c>
      <c r="AF75" s="216">
        <v>0</v>
      </c>
      <c r="AG75" s="216">
        <v>0</v>
      </c>
      <c r="AH75" s="216">
        <v>0</v>
      </c>
      <c r="AI75" s="216">
        <v>0</v>
      </c>
      <c r="AJ75" s="309">
        <v>0</v>
      </c>
      <c r="AK75" s="220">
        <v>0</v>
      </c>
      <c r="AL75" s="279"/>
      <c r="AM75" s="229">
        <f t="shared" si="48"/>
        <v>0</v>
      </c>
    </row>
    <row r="76" spans="1:39" ht="14" x14ac:dyDescent="0.3">
      <c r="A76" s="663"/>
      <c r="B76" s="277" t="s">
        <v>156</v>
      </c>
      <c r="G76" s="234"/>
      <c r="H76" s="235"/>
      <c r="I76" s="235"/>
      <c r="J76" s="235"/>
      <c r="K76" s="236"/>
      <c r="L76" s="216">
        <v>0</v>
      </c>
      <c r="M76" s="216">
        <v>0</v>
      </c>
      <c r="N76" s="216">
        <v>0</v>
      </c>
      <c r="O76" s="216">
        <v>0</v>
      </c>
      <c r="P76" s="216">
        <v>0</v>
      </c>
      <c r="Q76" s="216">
        <v>0</v>
      </c>
      <c r="R76" s="217">
        <v>0</v>
      </c>
      <c r="S76" s="217">
        <v>0</v>
      </c>
      <c r="T76" s="279"/>
      <c r="U76" s="229">
        <f t="shared" si="47"/>
        <v>0</v>
      </c>
      <c r="Y76" s="234"/>
      <c r="Z76" s="235"/>
      <c r="AA76" s="235"/>
      <c r="AB76" s="235"/>
      <c r="AC76" s="236"/>
      <c r="AD76" s="216">
        <v>0</v>
      </c>
      <c r="AE76" s="216">
        <v>0</v>
      </c>
      <c r="AF76" s="216">
        <v>0</v>
      </c>
      <c r="AG76" s="216">
        <v>0</v>
      </c>
      <c r="AH76" s="216">
        <v>0</v>
      </c>
      <c r="AI76" s="216">
        <v>0</v>
      </c>
      <c r="AJ76" s="309">
        <v>0</v>
      </c>
      <c r="AK76" s="220">
        <v>0</v>
      </c>
      <c r="AL76" s="279"/>
      <c r="AM76" s="229">
        <f t="shared" si="48"/>
        <v>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7">
        <v>0</v>
      </c>
      <c r="S85" s="217">
        <v>0</v>
      </c>
      <c r="T85" s="278"/>
      <c r="U85" s="229">
        <f>SUM(L85:S85)</f>
        <v>0</v>
      </c>
      <c r="Y85" s="226"/>
      <c r="Z85" s="227"/>
      <c r="AA85" s="227"/>
      <c r="AB85" s="227"/>
      <c r="AC85" s="228"/>
      <c r="AD85" s="216">
        <v>0</v>
      </c>
      <c r="AE85" s="216">
        <v>0</v>
      </c>
      <c r="AF85" s="216">
        <v>0</v>
      </c>
      <c r="AG85" s="216">
        <v>0</v>
      </c>
      <c r="AH85" s="216">
        <v>0</v>
      </c>
      <c r="AI85" s="216">
        <v>0</v>
      </c>
      <c r="AJ85" s="309">
        <v>16</v>
      </c>
      <c r="AK85" s="220">
        <v>10</v>
      </c>
      <c r="AL85" s="278"/>
      <c r="AM85" s="285">
        <f t="shared" ref="AM85:AM104" si="60">SUM(AD85:AK85)</f>
        <v>26</v>
      </c>
    </row>
    <row r="86" spans="1:39" ht="14" x14ac:dyDescent="0.3">
      <c r="A86" s="212" t="s">
        <v>201</v>
      </c>
      <c r="B86" s="212" t="s">
        <v>200</v>
      </c>
      <c r="G86" s="234"/>
      <c r="H86" s="235"/>
      <c r="I86" s="235"/>
      <c r="J86" s="235"/>
      <c r="K86" s="236"/>
      <c r="L86" s="216">
        <v>0</v>
      </c>
      <c r="M86" s="216">
        <v>0</v>
      </c>
      <c r="N86" s="216">
        <v>0</v>
      </c>
      <c r="O86" s="216">
        <v>0</v>
      </c>
      <c r="P86" s="216">
        <v>0</v>
      </c>
      <c r="Q86" s="216">
        <v>0</v>
      </c>
      <c r="R86" s="217">
        <v>0</v>
      </c>
      <c r="S86" s="217">
        <v>0</v>
      </c>
      <c r="T86" s="279"/>
      <c r="U86" s="229">
        <f t="shared" ref="U86:U104" si="61">SUM(L86:S86)</f>
        <v>0</v>
      </c>
      <c r="Y86" s="234"/>
      <c r="Z86" s="235"/>
      <c r="AA86" s="235"/>
      <c r="AB86" s="235"/>
      <c r="AC86" s="236"/>
      <c r="AD86" s="216">
        <v>0</v>
      </c>
      <c r="AE86" s="216">
        <v>0</v>
      </c>
      <c r="AF86" s="216">
        <v>0</v>
      </c>
      <c r="AG86" s="216">
        <v>0</v>
      </c>
      <c r="AH86" s="216">
        <v>0</v>
      </c>
      <c r="AI86" s="216">
        <v>0</v>
      </c>
      <c r="AJ86" s="309">
        <v>0</v>
      </c>
      <c r="AK86" s="220">
        <v>0</v>
      </c>
      <c r="AL86" s="279"/>
      <c r="AM86" s="229">
        <f t="shared" si="60"/>
        <v>0</v>
      </c>
    </row>
    <row r="87" spans="1:39" ht="14" x14ac:dyDescent="0.3">
      <c r="A87" s="212" t="s">
        <v>202</v>
      </c>
      <c r="B87" s="212" t="s">
        <v>200</v>
      </c>
      <c r="G87" s="234"/>
      <c r="H87" s="235"/>
      <c r="I87" s="235"/>
      <c r="J87" s="235"/>
      <c r="K87" s="236"/>
      <c r="L87" s="216">
        <v>0</v>
      </c>
      <c r="M87" s="216">
        <v>0</v>
      </c>
      <c r="N87" s="216">
        <v>0</v>
      </c>
      <c r="O87" s="216">
        <v>0</v>
      </c>
      <c r="P87" s="216">
        <v>0</v>
      </c>
      <c r="Q87" s="216">
        <v>0</v>
      </c>
      <c r="R87" s="217">
        <v>0</v>
      </c>
      <c r="S87" s="217">
        <v>0</v>
      </c>
      <c r="T87" s="279"/>
      <c r="U87" s="229">
        <f t="shared" si="61"/>
        <v>0</v>
      </c>
      <c r="Y87" s="234"/>
      <c r="Z87" s="235"/>
      <c r="AA87" s="235"/>
      <c r="AB87" s="235"/>
      <c r="AC87" s="236"/>
      <c r="AD87" s="216">
        <v>0</v>
      </c>
      <c r="AE87" s="216">
        <v>0</v>
      </c>
      <c r="AF87" s="216">
        <v>0</v>
      </c>
      <c r="AG87" s="216">
        <v>0</v>
      </c>
      <c r="AH87" s="216">
        <v>0</v>
      </c>
      <c r="AI87" s="216">
        <v>0</v>
      </c>
      <c r="AJ87" s="309">
        <v>0</v>
      </c>
      <c r="AK87" s="220">
        <v>0</v>
      </c>
      <c r="AL87" s="279"/>
      <c r="AM87" s="229">
        <f t="shared" si="60"/>
        <v>0</v>
      </c>
    </row>
    <row r="88" spans="1:39" ht="14" x14ac:dyDescent="0.3">
      <c r="A88" s="212" t="s">
        <v>203</v>
      </c>
      <c r="B88" s="212" t="s">
        <v>200</v>
      </c>
      <c r="G88" s="234"/>
      <c r="H88" s="235"/>
      <c r="I88" s="235"/>
      <c r="J88" s="235"/>
      <c r="K88" s="236"/>
      <c r="L88" s="216">
        <v>0</v>
      </c>
      <c r="M88" s="216">
        <v>0</v>
      </c>
      <c r="N88" s="216">
        <v>0</v>
      </c>
      <c r="O88" s="216">
        <v>0</v>
      </c>
      <c r="P88" s="216">
        <v>0</v>
      </c>
      <c r="Q88" s="216">
        <v>0</v>
      </c>
      <c r="R88" s="217">
        <v>0</v>
      </c>
      <c r="S88" s="217">
        <v>0</v>
      </c>
      <c r="T88" s="279"/>
      <c r="U88" s="229">
        <f t="shared" si="61"/>
        <v>0</v>
      </c>
      <c r="Y88" s="234"/>
      <c r="Z88" s="235"/>
      <c r="AA88" s="235"/>
      <c r="AB88" s="235"/>
      <c r="AC88" s="236"/>
      <c r="AD88" s="216">
        <v>0</v>
      </c>
      <c r="AE88" s="216">
        <v>0</v>
      </c>
      <c r="AF88" s="216">
        <v>0</v>
      </c>
      <c r="AG88" s="216">
        <v>0</v>
      </c>
      <c r="AH88" s="216">
        <v>0</v>
      </c>
      <c r="AI88" s="216">
        <v>0</v>
      </c>
      <c r="AJ88" s="309">
        <v>0</v>
      </c>
      <c r="AK88" s="220">
        <v>0</v>
      </c>
      <c r="AL88" s="279"/>
      <c r="AM88" s="229">
        <f t="shared" si="60"/>
        <v>0</v>
      </c>
    </row>
    <row r="89" spans="1:39" ht="14" x14ac:dyDescent="0.3">
      <c r="A89" s="212" t="s">
        <v>204</v>
      </c>
      <c r="B89" s="212" t="s">
        <v>200</v>
      </c>
      <c r="G89" s="234"/>
      <c r="H89" s="235"/>
      <c r="I89" s="235"/>
      <c r="J89" s="235"/>
      <c r="K89" s="236"/>
      <c r="L89" s="216">
        <v>0</v>
      </c>
      <c r="M89" s="216">
        <v>0</v>
      </c>
      <c r="N89" s="216">
        <v>0</v>
      </c>
      <c r="O89" s="216">
        <v>0</v>
      </c>
      <c r="P89" s="216">
        <v>0</v>
      </c>
      <c r="Q89" s="216">
        <v>0</v>
      </c>
      <c r="R89" s="217">
        <v>0</v>
      </c>
      <c r="S89" s="217">
        <v>0</v>
      </c>
      <c r="T89" s="279"/>
      <c r="U89" s="229">
        <f t="shared" si="61"/>
        <v>0</v>
      </c>
      <c r="Y89" s="234"/>
      <c r="Z89" s="235"/>
      <c r="AA89" s="235"/>
      <c r="AB89" s="235"/>
      <c r="AC89" s="236"/>
      <c r="AD89" s="216">
        <v>0</v>
      </c>
      <c r="AE89" s="216">
        <v>0</v>
      </c>
      <c r="AF89" s="216">
        <v>0</v>
      </c>
      <c r="AG89" s="216">
        <v>0</v>
      </c>
      <c r="AH89" s="216">
        <v>0</v>
      </c>
      <c r="AI89" s="216">
        <v>0</v>
      </c>
      <c r="AJ89" s="309">
        <v>0</v>
      </c>
      <c r="AK89" s="220">
        <v>0</v>
      </c>
      <c r="AL89" s="279"/>
      <c r="AM89" s="229">
        <f t="shared" si="60"/>
        <v>0</v>
      </c>
    </row>
    <row r="90" spans="1:39" ht="14" x14ac:dyDescent="0.3">
      <c r="A90" s="212" t="s">
        <v>205</v>
      </c>
      <c r="B90" s="212" t="s">
        <v>200</v>
      </c>
      <c r="G90" s="234"/>
      <c r="H90" s="235"/>
      <c r="I90" s="235"/>
      <c r="J90" s="235"/>
      <c r="K90" s="236"/>
      <c r="L90" s="216">
        <v>0</v>
      </c>
      <c r="M90" s="216">
        <v>0</v>
      </c>
      <c r="N90" s="216">
        <v>0</v>
      </c>
      <c r="O90" s="216">
        <v>0</v>
      </c>
      <c r="P90" s="216">
        <v>0</v>
      </c>
      <c r="Q90" s="216">
        <v>0</v>
      </c>
      <c r="R90" s="217">
        <v>0</v>
      </c>
      <c r="S90" s="217">
        <v>0</v>
      </c>
      <c r="T90" s="279"/>
      <c r="U90" s="229">
        <f t="shared" si="61"/>
        <v>0</v>
      </c>
      <c r="Y90" s="234"/>
      <c r="Z90" s="235"/>
      <c r="AA90" s="235"/>
      <c r="AB90" s="235"/>
      <c r="AC90" s="236"/>
      <c r="AD90" s="216">
        <v>0</v>
      </c>
      <c r="AE90" s="216">
        <v>0</v>
      </c>
      <c r="AF90" s="216">
        <v>0</v>
      </c>
      <c r="AG90" s="216">
        <v>0</v>
      </c>
      <c r="AH90" s="216">
        <v>0</v>
      </c>
      <c r="AI90" s="216">
        <v>0</v>
      </c>
      <c r="AJ90" s="309">
        <v>0</v>
      </c>
      <c r="AK90" s="220">
        <v>0</v>
      </c>
      <c r="AL90" s="279"/>
      <c r="AM90" s="229">
        <f t="shared" si="60"/>
        <v>0</v>
      </c>
    </row>
    <row r="91" spans="1:39" ht="14" x14ac:dyDescent="0.3">
      <c r="A91" s="212" t="s">
        <v>206</v>
      </c>
      <c r="B91" s="212" t="s">
        <v>200</v>
      </c>
      <c r="G91" s="234"/>
      <c r="H91" s="235"/>
      <c r="I91" s="235"/>
      <c r="J91" s="235"/>
      <c r="K91" s="236"/>
      <c r="L91" s="216">
        <v>0</v>
      </c>
      <c r="M91" s="216">
        <v>0</v>
      </c>
      <c r="N91" s="216">
        <v>0</v>
      </c>
      <c r="O91" s="216">
        <v>0</v>
      </c>
      <c r="P91" s="216">
        <v>0</v>
      </c>
      <c r="Q91" s="216">
        <v>0</v>
      </c>
      <c r="R91" s="217">
        <v>0</v>
      </c>
      <c r="S91" s="217">
        <v>0</v>
      </c>
      <c r="T91" s="279"/>
      <c r="U91" s="229">
        <f t="shared" si="61"/>
        <v>0</v>
      </c>
      <c r="Y91" s="234"/>
      <c r="Z91" s="235"/>
      <c r="AA91" s="235"/>
      <c r="AB91" s="235"/>
      <c r="AC91" s="236"/>
      <c r="AD91" s="216">
        <v>0</v>
      </c>
      <c r="AE91" s="216">
        <v>0</v>
      </c>
      <c r="AF91" s="216">
        <v>0</v>
      </c>
      <c r="AG91" s="216">
        <v>0</v>
      </c>
      <c r="AH91" s="216">
        <v>0</v>
      </c>
      <c r="AI91" s="216">
        <v>0</v>
      </c>
      <c r="AJ91" s="309">
        <v>0</v>
      </c>
      <c r="AK91" s="220">
        <v>0</v>
      </c>
      <c r="AL91" s="279"/>
      <c r="AM91" s="229">
        <f t="shared" si="60"/>
        <v>0</v>
      </c>
    </row>
    <row r="92" spans="1:39" ht="14" x14ac:dyDescent="0.3">
      <c r="A92" s="212" t="s">
        <v>207</v>
      </c>
      <c r="B92" s="212" t="s">
        <v>200</v>
      </c>
      <c r="G92" s="234"/>
      <c r="H92" s="235"/>
      <c r="I92" s="235"/>
      <c r="J92" s="235"/>
      <c r="K92" s="236"/>
      <c r="L92" s="216">
        <v>0</v>
      </c>
      <c r="M92" s="216">
        <v>0</v>
      </c>
      <c r="N92" s="216">
        <v>0</v>
      </c>
      <c r="O92" s="216">
        <v>0</v>
      </c>
      <c r="P92" s="216">
        <v>0</v>
      </c>
      <c r="Q92" s="216">
        <v>0</v>
      </c>
      <c r="R92" s="217">
        <v>0</v>
      </c>
      <c r="S92" s="217">
        <v>0</v>
      </c>
      <c r="T92" s="279"/>
      <c r="U92" s="229">
        <f t="shared" si="61"/>
        <v>0</v>
      </c>
      <c r="Y92" s="234"/>
      <c r="Z92" s="235"/>
      <c r="AA92" s="235"/>
      <c r="AB92" s="235"/>
      <c r="AC92" s="236"/>
      <c r="AD92" s="216">
        <v>0</v>
      </c>
      <c r="AE92" s="216">
        <v>0</v>
      </c>
      <c r="AF92" s="216">
        <v>0</v>
      </c>
      <c r="AG92" s="216">
        <v>0</v>
      </c>
      <c r="AH92" s="216">
        <v>0</v>
      </c>
      <c r="AI92" s="216">
        <v>0</v>
      </c>
      <c r="AJ92" s="309">
        <v>0</v>
      </c>
      <c r="AK92" s="220">
        <v>0</v>
      </c>
      <c r="AL92" s="279"/>
      <c r="AM92" s="229">
        <f t="shared" si="60"/>
        <v>0</v>
      </c>
    </row>
    <row r="93" spans="1:39" ht="14" x14ac:dyDescent="0.3">
      <c r="A93" s="212" t="s">
        <v>208</v>
      </c>
      <c r="B93" s="212" t="s">
        <v>200</v>
      </c>
      <c r="G93" s="234"/>
      <c r="H93" s="235"/>
      <c r="I93" s="235"/>
      <c r="J93" s="235"/>
      <c r="K93" s="236"/>
      <c r="L93" s="216">
        <v>0</v>
      </c>
      <c r="M93" s="216">
        <v>0</v>
      </c>
      <c r="N93" s="216">
        <v>0</v>
      </c>
      <c r="O93" s="216">
        <v>0</v>
      </c>
      <c r="P93" s="216">
        <v>0</v>
      </c>
      <c r="Q93" s="216">
        <v>0</v>
      </c>
      <c r="R93" s="217">
        <v>0</v>
      </c>
      <c r="S93" s="217">
        <v>0</v>
      </c>
      <c r="T93" s="279"/>
      <c r="U93" s="229">
        <f t="shared" si="61"/>
        <v>0</v>
      </c>
      <c r="Y93" s="234"/>
      <c r="Z93" s="235"/>
      <c r="AA93" s="235"/>
      <c r="AB93" s="235"/>
      <c r="AC93" s="236"/>
      <c r="AD93" s="216">
        <v>0</v>
      </c>
      <c r="AE93" s="216">
        <v>0</v>
      </c>
      <c r="AF93" s="216">
        <v>0</v>
      </c>
      <c r="AG93" s="216">
        <v>0</v>
      </c>
      <c r="AH93" s="216">
        <v>0</v>
      </c>
      <c r="AI93" s="216">
        <v>0</v>
      </c>
      <c r="AJ93" s="309">
        <v>0</v>
      </c>
      <c r="AK93" s="220">
        <v>0</v>
      </c>
      <c r="AL93" s="279"/>
      <c r="AM93" s="229">
        <f t="shared" si="60"/>
        <v>0</v>
      </c>
    </row>
    <row r="94" spans="1:39" ht="14" x14ac:dyDescent="0.3">
      <c r="A94" s="212" t="s">
        <v>209</v>
      </c>
      <c r="B94" s="212" t="s">
        <v>200</v>
      </c>
      <c r="G94" s="234"/>
      <c r="H94" s="235"/>
      <c r="I94" s="235"/>
      <c r="J94" s="235"/>
      <c r="K94" s="236"/>
      <c r="L94" s="216">
        <v>0</v>
      </c>
      <c r="M94" s="216">
        <v>0</v>
      </c>
      <c r="N94" s="216">
        <v>0</v>
      </c>
      <c r="O94" s="216">
        <v>0</v>
      </c>
      <c r="P94" s="216">
        <v>0</v>
      </c>
      <c r="Q94" s="216">
        <v>0</v>
      </c>
      <c r="R94" s="217">
        <v>0</v>
      </c>
      <c r="S94" s="217">
        <v>0</v>
      </c>
      <c r="T94" s="279"/>
      <c r="U94" s="229">
        <f t="shared" si="61"/>
        <v>0</v>
      </c>
      <c r="Y94" s="234"/>
      <c r="Z94" s="235"/>
      <c r="AA94" s="235"/>
      <c r="AB94" s="235"/>
      <c r="AC94" s="236"/>
      <c r="AD94" s="216">
        <v>0</v>
      </c>
      <c r="AE94" s="216">
        <v>0</v>
      </c>
      <c r="AF94" s="216">
        <v>0</v>
      </c>
      <c r="AG94" s="216">
        <v>0</v>
      </c>
      <c r="AH94" s="216">
        <v>0</v>
      </c>
      <c r="AI94" s="216">
        <v>0</v>
      </c>
      <c r="AJ94" s="309">
        <v>0</v>
      </c>
      <c r="AK94" s="220">
        <v>0</v>
      </c>
      <c r="AL94" s="279"/>
      <c r="AM94" s="229">
        <f t="shared" si="60"/>
        <v>0</v>
      </c>
    </row>
    <row r="95" spans="1:39" ht="14" x14ac:dyDescent="0.3">
      <c r="A95" s="212" t="s">
        <v>210</v>
      </c>
      <c r="B95" s="212" t="s">
        <v>200</v>
      </c>
      <c r="G95" s="234"/>
      <c r="H95" s="235"/>
      <c r="I95" s="235"/>
      <c r="J95" s="235"/>
      <c r="K95" s="236"/>
      <c r="L95" s="216">
        <v>0</v>
      </c>
      <c r="M95" s="216">
        <v>0</v>
      </c>
      <c r="N95" s="216">
        <v>0</v>
      </c>
      <c r="O95" s="216">
        <v>0</v>
      </c>
      <c r="P95" s="216">
        <v>0</v>
      </c>
      <c r="Q95" s="216">
        <v>0</v>
      </c>
      <c r="R95" s="217">
        <v>0</v>
      </c>
      <c r="S95" s="217">
        <v>0</v>
      </c>
      <c r="T95" s="279"/>
      <c r="U95" s="229">
        <f t="shared" si="61"/>
        <v>0</v>
      </c>
      <c r="Y95" s="234"/>
      <c r="Z95" s="235"/>
      <c r="AA95" s="235"/>
      <c r="AB95" s="235"/>
      <c r="AC95" s="236"/>
      <c r="AD95" s="216">
        <v>0</v>
      </c>
      <c r="AE95" s="216">
        <v>0</v>
      </c>
      <c r="AF95" s="216">
        <v>0</v>
      </c>
      <c r="AG95" s="216">
        <v>0</v>
      </c>
      <c r="AH95" s="216">
        <v>0</v>
      </c>
      <c r="AI95" s="216">
        <v>0</v>
      </c>
      <c r="AJ95" s="309">
        <v>0</v>
      </c>
      <c r="AK95" s="220">
        <v>1</v>
      </c>
      <c r="AL95" s="279"/>
      <c r="AM95" s="229">
        <f t="shared" si="60"/>
        <v>1</v>
      </c>
    </row>
    <row r="96" spans="1:39" ht="14" x14ac:dyDescent="0.3">
      <c r="A96" s="212" t="s">
        <v>211</v>
      </c>
      <c r="B96" s="212" t="s">
        <v>200</v>
      </c>
      <c r="G96" s="234"/>
      <c r="H96" s="235"/>
      <c r="I96" s="235"/>
      <c r="J96" s="235"/>
      <c r="K96" s="236"/>
      <c r="L96" s="216">
        <v>0</v>
      </c>
      <c r="M96" s="216">
        <v>0</v>
      </c>
      <c r="N96" s="216">
        <v>0</v>
      </c>
      <c r="O96" s="216">
        <v>0</v>
      </c>
      <c r="P96" s="216">
        <v>0</v>
      </c>
      <c r="Q96" s="216">
        <v>0</v>
      </c>
      <c r="R96" s="217">
        <v>0</v>
      </c>
      <c r="S96" s="217">
        <v>0</v>
      </c>
      <c r="T96" s="279"/>
      <c r="U96" s="229">
        <f t="shared" si="61"/>
        <v>0</v>
      </c>
      <c r="Y96" s="234"/>
      <c r="Z96" s="235"/>
      <c r="AA96" s="235"/>
      <c r="AB96" s="235"/>
      <c r="AC96" s="236"/>
      <c r="AD96" s="216">
        <v>0</v>
      </c>
      <c r="AE96" s="216">
        <v>0</v>
      </c>
      <c r="AF96" s="216">
        <v>0</v>
      </c>
      <c r="AG96" s="216">
        <v>0</v>
      </c>
      <c r="AH96" s="216">
        <v>0</v>
      </c>
      <c r="AI96" s="216">
        <v>0</v>
      </c>
      <c r="AJ96" s="309">
        <v>0</v>
      </c>
      <c r="AK96" s="220">
        <v>0</v>
      </c>
      <c r="AL96" s="279"/>
      <c r="AM96" s="229">
        <f t="shared" si="60"/>
        <v>0</v>
      </c>
    </row>
    <row r="97" spans="1:39" ht="14" x14ac:dyDescent="0.3">
      <c r="A97" s="212" t="s">
        <v>212</v>
      </c>
      <c r="B97" s="212" t="s">
        <v>200</v>
      </c>
      <c r="G97" s="234"/>
      <c r="H97" s="235"/>
      <c r="I97" s="235"/>
      <c r="J97" s="235"/>
      <c r="K97" s="236"/>
      <c r="L97" s="216">
        <v>0</v>
      </c>
      <c r="M97" s="216">
        <v>0</v>
      </c>
      <c r="N97" s="216">
        <v>0</v>
      </c>
      <c r="O97" s="216">
        <v>0</v>
      </c>
      <c r="P97" s="216">
        <v>0</v>
      </c>
      <c r="Q97" s="216">
        <v>0</v>
      </c>
      <c r="R97" s="217">
        <v>0</v>
      </c>
      <c r="S97" s="217">
        <v>0</v>
      </c>
      <c r="T97" s="279"/>
      <c r="U97" s="229">
        <f t="shared" si="61"/>
        <v>0</v>
      </c>
      <c r="Y97" s="234"/>
      <c r="Z97" s="235"/>
      <c r="AA97" s="235"/>
      <c r="AB97" s="235"/>
      <c r="AC97" s="236"/>
      <c r="AD97" s="216">
        <v>0</v>
      </c>
      <c r="AE97" s="216">
        <v>0</v>
      </c>
      <c r="AF97" s="216">
        <v>0</v>
      </c>
      <c r="AG97" s="216">
        <v>0</v>
      </c>
      <c r="AH97" s="216">
        <v>0</v>
      </c>
      <c r="AI97" s="216">
        <v>0</v>
      </c>
      <c r="AJ97" s="309">
        <v>0</v>
      </c>
      <c r="AK97" s="220">
        <v>0</v>
      </c>
      <c r="AL97" s="279"/>
      <c r="AM97" s="229">
        <f t="shared" si="60"/>
        <v>0</v>
      </c>
    </row>
    <row r="98" spans="1:39" ht="14" x14ac:dyDescent="0.3">
      <c r="A98" s="212" t="s">
        <v>213</v>
      </c>
      <c r="B98" s="212" t="s">
        <v>200</v>
      </c>
      <c r="G98" s="234"/>
      <c r="H98" s="235"/>
      <c r="I98" s="235"/>
      <c r="J98" s="235"/>
      <c r="K98" s="236"/>
      <c r="L98" s="216">
        <v>0</v>
      </c>
      <c r="M98" s="216">
        <v>0</v>
      </c>
      <c r="N98" s="216">
        <v>0</v>
      </c>
      <c r="O98" s="216">
        <v>0</v>
      </c>
      <c r="P98" s="216">
        <v>0</v>
      </c>
      <c r="Q98" s="216">
        <v>0</v>
      </c>
      <c r="R98" s="217">
        <v>0</v>
      </c>
      <c r="S98" s="217">
        <v>0</v>
      </c>
      <c r="T98" s="279"/>
      <c r="U98" s="229">
        <f t="shared" si="61"/>
        <v>0</v>
      </c>
      <c r="Y98" s="234"/>
      <c r="Z98" s="235"/>
      <c r="AA98" s="235"/>
      <c r="AB98" s="235"/>
      <c r="AC98" s="236"/>
      <c r="AD98" s="216">
        <v>0</v>
      </c>
      <c r="AE98" s="216">
        <v>0</v>
      </c>
      <c r="AF98" s="216">
        <v>0</v>
      </c>
      <c r="AG98" s="216">
        <v>0</v>
      </c>
      <c r="AH98" s="216">
        <v>0</v>
      </c>
      <c r="AI98" s="216">
        <v>0</v>
      </c>
      <c r="AJ98" s="309">
        <v>0</v>
      </c>
      <c r="AK98" s="220">
        <v>0</v>
      </c>
      <c r="AL98" s="279"/>
      <c r="AM98" s="229">
        <f t="shared" si="60"/>
        <v>0</v>
      </c>
    </row>
    <row r="99" spans="1:39" ht="14" x14ac:dyDescent="0.3">
      <c r="A99" s="212" t="s">
        <v>214</v>
      </c>
      <c r="B99" s="212" t="s">
        <v>200</v>
      </c>
      <c r="G99" s="234"/>
      <c r="H99" s="235"/>
      <c r="I99" s="235"/>
      <c r="J99" s="235"/>
      <c r="K99" s="236"/>
      <c r="L99" s="216">
        <v>0</v>
      </c>
      <c r="M99" s="216">
        <v>0</v>
      </c>
      <c r="N99" s="216">
        <v>0</v>
      </c>
      <c r="O99" s="216">
        <v>0</v>
      </c>
      <c r="P99" s="216">
        <v>0</v>
      </c>
      <c r="Q99" s="216">
        <v>0</v>
      </c>
      <c r="R99" s="217">
        <v>0</v>
      </c>
      <c r="S99" s="217">
        <v>0</v>
      </c>
      <c r="T99" s="279"/>
      <c r="U99" s="229">
        <f t="shared" si="61"/>
        <v>0</v>
      </c>
      <c r="Y99" s="234"/>
      <c r="Z99" s="235"/>
      <c r="AA99" s="235"/>
      <c r="AB99" s="235"/>
      <c r="AC99" s="236"/>
      <c r="AD99" s="216">
        <v>0</v>
      </c>
      <c r="AE99" s="216">
        <v>0</v>
      </c>
      <c r="AF99" s="216">
        <v>0</v>
      </c>
      <c r="AG99" s="216">
        <v>0</v>
      </c>
      <c r="AH99" s="216">
        <v>0</v>
      </c>
      <c r="AI99" s="216">
        <v>0</v>
      </c>
      <c r="AJ99" s="309">
        <v>0</v>
      </c>
      <c r="AK99" s="220">
        <v>0</v>
      </c>
      <c r="AL99" s="279"/>
      <c r="AM99" s="229">
        <f t="shared" si="60"/>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7">
        <v>0</v>
      </c>
      <c r="S100" s="217">
        <v>0</v>
      </c>
      <c r="T100" s="279"/>
      <c r="U100" s="229">
        <f t="shared" si="61"/>
        <v>0</v>
      </c>
      <c r="Y100" s="234"/>
      <c r="Z100" s="235"/>
      <c r="AA100" s="235"/>
      <c r="AB100" s="235"/>
      <c r="AC100" s="236"/>
      <c r="AD100" s="216">
        <v>0</v>
      </c>
      <c r="AE100" s="216">
        <v>0</v>
      </c>
      <c r="AF100" s="216">
        <v>0</v>
      </c>
      <c r="AG100" s="216">
        <v>0</v>
      </c>
      <c r="AH100" s="216">
        <v>0</v>
      </c>
      <c r="AI100" s="216">
        <v>0</v>
      </c>
      <c r="AJ100" s="309">
        <v>16</v>
      </c>
      <c r="AK100" s="220">
        <v>10</v>
      </c>
      <c r="AL100" s="279"/>
      <c r="AM100" s="229">
        <f t="shared" si="60"/>
        <v>26</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7">
        <v>0</v>
      </c>
      <c r="S101" s="217">
        <v>0</v>
      </c>
      <c r="T101" s="279"/>
      <c r="U101" s="229">
        <f t="shared" si="61"/>
        <v>0</v>
      </c>
      <c r="Y101" s="234"/>
      <c r="Z101" s="235"/>
      <c r="AA101" s="235"/>
      <c r="AB101" s="235"/>
      <c r="AC101" s="236"/>
      <c r="AD101" s="216">
        <v>0</v>
      </c>
      <c r="AE101" s="216">
        <v>0</v>
      </c>
      <c r="AF101" s="216">
        <v>0</v>
      </c>
      <c r="AG101" s="216">
        <v>0</v>
      </c>
      <c r="AH101" s="216">
        <v>0</v>
      </c>
      <c r="AI101" s="216">
        <v>0</v>
      </c>
      <c r="AJ101" s="309">
        <v>0</v>
      </c>
      <c r="AK101" s="220">
        <v>0</v>
      </c>
      <c r="AL101" s="279"/>
      <c r="AM101" s="229">
        <f t="shared" si="60"/>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7">
        <v>0</v>
      </c>
      <c r="S102" s="217">
        <v>0</v>
      </c>
      <c r="T102" s="279"/>
      <c r="U102" s="229">
        <f t="shared" si="61"/>
        <v>0</v>
      </c>
      <c r="Y102" s="234"/>
      <c r="Z102" s="235"/>
      <c r="AA102" s="235"/>
      <c r="AB102" s="235"/>
      <c r="AC102" s="236"/>
      <c r="AD102" s="216">
        <v>0</v>
      </c>
      <c r="AE102" s="216">
        <v>0</v>
      </c>
      <c r="AF102" s="216">
        <v>0</v>
      </c>
      <c r="AG102" s="216">
        <v>0</v>
      </c>
      <c r="AH102" s="216">
        <v>0</v>
      </c>
      <c r="AI102" s="216">
        <v>0</v>
      </c>
      <c r="AJ102" s="309">
        <v>0</v>
      </c>
      <c r="AK102" s="220">
        <v>0</v>
      </c>
      <c r="AL102" s="279"/>
      <c r="AM102" s="229">
        <f t="shared" si="60"/>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7">
        <v>0</v>
      </c>
      <c r="S103" s="217">
        <v>0</v>
      </c>
      <c r="T103" s="279"/>
      <c r="U103" s="229">
        <f t="shared" si="61"/>
        <v>0</v>
      </c>
      <c r="Y103" s="234"/>
      <c r="Z103" s="235"/>
      <c r="AA103" s="235"/>
      <c r="AB103" s="235"/>
      <c r="AC103" s="236"/>
      <c r="AD103" s="216">
        <v>0</v>
      </c>
      <c r="AE103" s="216">
        <v>0</v>
      </c>
      <c r="AF103" s="216">
        <v>0</v>
      </c>
      <c r="AG103" s="216">
        <v>0</v>
      </c>
      <c r="AH103" s="216">
        <v>0</v>
      </c>
      <c r="AI103" s="216">
        <v>0</v>
      </c>
      <c r="AJ103" s="309">
        <v>0</v>
      </c>
      <c r="AK103" s="220">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25">
        <f t="shared" si="63"/>
        <v>32</v>
      </c>
      <c r="AK104" s="225">
        <f t="shared" si="63"/>
        <v>21</v>
      </c>
      <c r="AL104" s="280"/>
      <c r="AM104" s="229">
        <f t="shared" si="60"/>
        <v>53</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7">
        <v>0</v>
      </c>
      <c r="S107" s="217">
        <v>0</v>
      </c>
      <c r="T107" s="278"/>
      <c r="U107" s="229">
        <f t="shared" ref="U107:U108" si="66">SUM(L107:S107)</f>
        <v>0</v>
      </c>
      <c r="Y107" s="226"/>
      <c r="Z107" s="227"/>
      <c r="AA107" s="227"/>
      <c r="AB107" s="227"/>
      <c r="AC107" s="228"/>
      <c r="AD107" s="216">
        <v>0</v>
      </c>
      <c r="AE107" s="216">
        <v>0</v>
      </c>
      <c r="AF107" s="216">
        <v>0</v>
      </c>
      <c r="AG107" s="216">
        <v>0</v>
      </c>
      <c r="AH107" s="216">
        <v>0</v>
      </c>
      <c r="AI107" s="216">
        <v>0</v>
      </c>
      <c r="AJ107" s="309">
        <v>0</v>
      </c>
      <c r="AK107" s="220">
        <v>0</v>
      </c>
      <c r="AL107" s="229">
        <f t="shared" ref="AL107" si="67">SUM(Y107:AC107)</f>
        <v>0</v>
      </c>
      <c r="AM107" s="229">
        <f t="shared" ref="AM107:AM108" si="68">SUM(AD107:AK107)</f>
        <v>0</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25">
        <f t="shared" si="70"/>
        <v>32</v>
      </c>
      <c r="AK108" s="225">
        <f t="shared" si="70"/>
        <v>21</v>
      </c>
      <c r="AL108" s="229">
        <f t="shared" ref="AL108" si="71">SUM(Y108:AC108)</f>
        <v>0</v>
      </c>
      <c r="AM108" s="229">
        <f t="shared" si="68"/>
        <v>53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0"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DD39-54FB-414F-A3C1-E8A99426AEAD}">
  <sheetPr>
    <tabColor theme="2" tint="0.59999389629810485"/>
    <pageSetUpPr autoPageBreaks="0"/>
  </sheetPr>
  <dimension ref="A1:BZ113"/>
  <sheetViews>
    <sheetView zoomScale="55" zoomScaleNormal="6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6" width="8.1796875" style="203" customWidth="1"/>
    <col min="27" max="27" width="10.1796875" style="203" bestFit="1" customWidth="1"/>
    <col min="28" max="28" width="9.1796875" style="203" bestFit="1" customWidth="1"/>
    <col min="29" max="29" width="9.81640625" style="203" bestFit="1" customWidth="1"/>
    <col min="30"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M9b - ENWL</v>
      </c>
      <c r="AC1" s="193"/>
      <c r="BL1" s="194"/>
      <c r="BM1" s="194"/>
      <c r="BN1" s="194"/>
      <c r="BO1" s="194"/>
      <c r="BP1" s="194"/>
      <c r="BQ1" s="194"/>
      <c r="BR1" s="194"/>
      <c r="BS1" s="194"/>
      <c r="BT1" s="194"/>
      <c r="BU1" s="194"/>
      <c r="BV1" s="194"/>
      <c r="BW1" s="194"/>
      <c r="BX1" s="194"/>
      <c r="BY1" s="194"/>
      <c r="BZ1" s="194"/>
    </row>
    <row r="2" spans="1:78" s="192" customFormat="1" x14ac:dyDescent="0.3">
      <c r="A2" s="195" t="s">
        <v>64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1.521468837084925E-3</v>
      </c>
      <c r="J9" s="217">
        <v>3.5532084890382842E-3</v>
      </c>
      <c r="K9" s="217">
        <v>4.5500000000000002E-3</v>
      </c>
      <c r="L9" s="217">
        <v>6.4149999999999997E-3</v>
      </c>
      <c r="M9" s="217">
        <v>4.7780000000000001E-3</v>
      </c>
      <c r="N9" s="217">
        <v>6.3271693194301738E-3</v>
      </c>
      <c r="O9" s="217">
        <v>6.9726308790477544E-3</v>
      </c>
      <c r="P9" s="217">
        <v>-8.5131809581187828E-4</v>
      </c>
      <c r="Q9" s="217">
        <v>1.2839497441539084E-4</v>
      </c>
      <c r="R9" s="217">
        <v>8.3018827370246481E-4</v>
      </c>
      <c r="S9" s="217">
        <v>2.4444832797879614E-3</v>
      </c>
      <c r="T9" s="95">
        <f>SUM(G9:K9)</f>
        <v>9.6246773261232099E-3</v>
      </c>
      <c r="U9" s="218">
        <f t="shared" ref="U9:U32" si="0">SUM(L9:S9)</f>
        <v>2.7044548630571867E-2</v>
      </c>
      <c r="W9" s="219"/>
      <c r="Y9" s="220">
        <v>0</v>
      </c>
      <c r="Z9" s="220">
        <v>0</v>
      </c>
      <c r="AA9" s="220">
        <v>264</v>
      </c>
      <c r="AB9" s="220">
        <v>542.15632020027624</v>
      </c>
      <c r="AC9" s="220">
        <v>874</v>
      </c>
      <c r="AD9" s="220">
        <v>121</v>
      </c>
      <c r="AE9" s="220">
        <v>94</v>
      </c>
      <c r="AF9" s="220">
        <v>122</v>
      </c>
      <c r="AG9" s="220">
        <v>121</v>
      </c>
      <c r="AH9" s="220">
        <v>63</v>
      </c>
      <c r="AI9" s="220">
        <v>29</v>
      </c>
      <c r="AJ9" s="220">
        <v>69</v>
      </c>
      <c r="AK9" s="220">
        <v>72</v>
      </c>
      <c r="AL9" s="218">
        <f>SUM(Y9:AC9)</f>
        <v>1680.1563202002762</v>
      </c>
      <c r="AM9" s="218">
        <f t="shared" ref="AM9:AM26" si="1">SUM(AD9:AK9)</f>
        <v>691</v>
      </c>
    </row>
    <row r="10" spans="1:78" ht="14" x14ac:dyDescent="0.3">
      <c r="A10" s="212" t="s">
        <v>115</v>
      </c>
      <c r="B10" s="213" t="s">
        <v>154</v>
      </c>
      <c r="C10" s="214"/>
      <c r="D10" s="221"/>
      <c r="G10" s="216">
        <v>0</v>
      </c>
      <c r="H10" s="217">
        <v>0</v>
      </c>
      <c r="I10" s="217">
        <v>1.1498346381574022E-2</v>
      </c>
      <c r="J10" s="217">
        <v>1.3322959484804608E-2</v>
      </c>
      <c r="K10" s="217">
        <v>8.0359999999999997E-3</v>
      </c>
      <c r="L10" s="217">
        <v>6.0806738309496519E-3</v>
      </c>
      <c r="M10" s="217">
        <v>3.5916260500948702E-3</v>
      </c>
      <c r="N10" s="217">
        <v>3.1492398605900509E-3</v>
      </c>
      <c r="O10" s="217">
        <v>4.6436234828521892E-3</v>
      </c>
      <c r="P10" s="217">
        <v>7.0015422588975496E-3</v>
      </c>
      <c r="Q10" s="217">
        <v>9.1051555652456907E-3</v>
      </c>
      <c r="R10" s="217">
        <v>5.5432379090856448E-3</v>
      </c>
      <c r="S10" s="217">
        <v>3.3671533087905841E-3</v>
      </c>
      <c r="T10" s="95">
        <f>SUM(G10:K10)</f>
        <v>3.2857305866378632E-2</v>
      </c>
      <c r="U10" s="218">
        <f t="shared" si="0"/>
        <v>4.2482252266506225E-2</v>
      </c>
      <c r="Y10" s="220">
        <v>0</v>
      </c>
      <c r="Z10" s="220">
        <v>0</v>
      </c>
      <c r="AA10" s="220">
        <v>804</v>
      </c>
      <c r="AB10" s="220">
        <v>768.8436797997274</v>
      </c>
      <c r="AC10" s="220">
        <v>527</v>
      </c>
      <c r="AD10" s="220">
        <v>81</v>
      </c>
      <c r="AE10" s="220">
        <v>70</v>
      </c>
      <c r="AF10" s="220">
        <v>59</v>
      </c>
      <c r="AG10" s="220">
        <v>117</v>
      </c>
      <c r="AH10" s="220">
        <v>148</v>
      </c>
      <c r="AI10" s="220">
        <v>181</v>
      </c>
      <c r="AJ10" s="220">
        <v>119</v>
      </c>
      <c r="AK10" s="220">
        <v>80</v>
      </c>
      <c r="AL10" s="218">
        <f>SUM(Y10:AC10)</f>
        <v>2099.8436797997274</v>
      </c>
      <c r="AM10" s="218">
        <f t="shared" si="1"/>
        <v>855</v>
      </c>
    </row>
    <row r="11" spans="1:78" ht="14" x14ac:dyDescent="0.3">
      <c r="A11" s="222" t="s">
        <v>155</v>
      </c>
      <c r="B11" s="222"/>
      <c r="C11" s="214"/>
      <c r="D11" s="215"/>
      <c r="E11" s="215"/>
      <c r="G11" s="223">
        <f t="shared" ref="G11:S11" si="2">SUM(G9:G10)</f>
        <v>0</v>
      </c>
      <c r="H11" s="224">
        <f t="shared" si="2"/>
        <v>0</v>
      </c>
      <c r="I11" s="224">
        <f t="shared" si="2"/>
        <v>1.3019815218658947E-2</v>
      </c>
      <c r="J11" s="224">
        <f t="shared" si="2"/>
        <v>1.6876167973842893E-2</v>
      </c>
      <c r="K11" s="224">
        <f t="shared" si="2"/>
        <v>1.2586E-2</v>
      </c>
      <c r="L11" s="224">
        <f t="shared" si="2"/>
        <v>1.2495673830949652E-2</v>
      </c>
      <c r="M11" s="224">
        <f t="shared" si="2"/>
        <v>8.3696260500948708E-3</v>
      </c>
      <c r="N11" s="224">
        <f t="shared" si="2"/>
        <v>9.4764091800202243E-3</v>
      </c>
      <c r="O11" s="224">
        <f t="shared" si="2"/>
        <v>1.1616254361899944E-2</v>
      </c>
      <c r="P11" s="224">
        <f t="shared" si="2"/>
        <v>6.150224163085671E-3</v>
      </c>
      <c r="Q11" s="224">
        <f t="shared" si="2"/>
        <v>9.2335505396610815E-3</v>
      </c>
      <c r="R11" s="224">
        <f t="shared" si="2"/>
        <v>6.3734261827881099E-3</v>
      </c>
      <c r="S11" s="224">
        <f t="shared" si="2"/>
        <v>5.8116365885785455E-3</v>
      </c>
      <c r="T11" s="95">
        <f>SUM(G11:K11)</f>
        <v>4.2481983192501842E-2</v>
      </c>
      <c r="U11" s="218">
        <f t="shared" si="0"/>
        <v>6.9526800897078092E-2</v>
      </c>
      <c r="Y11" s="251">
        <f t="shared" ref="Y11:AK11" si="3">SUM(Y9:Y10)</f>
        <v>0</v>
      </c>
      <c r="Z11" s="251">
        <f t="shared" si="3"/>
        <v>0</v>
      </c>
      <c r="AA11" s="251">
        <f t="shared" si="3"/>
        <v>1068</v>
      </c>
      <c r="AB11" s="251">
        <f t="shared" si="3"/>
        <v>1311.0000000000036</v>
      </c>
      <c r="AC11" s="251">
        <f t="shared" si="3"/>
        <v>1401</v>
      </c>
      <c r="AD11" s="251">
        <f t="shared" si="3"/>
        <v>202</v>
      </c>
      <c r="AE11" s="251">
        <f t="shared" si="3"/>
        <v>164</v>
      </c>
      <c r="AF11" s="251">
        <f t="shared" si="3"/>
        <v>181</v>
      </c>
      <c r="AG11" s="251">
        <f t="shared" si="3"/>
        <v>238</v>
      </c>
      <c r="AH11" s="251">
        <f t="shared" si="3"/>
        <v>211</v>
      </c>
      <c r="AI11" s="251">
        <f t="shared" si="3"/>
        <v>210</v>
      </c>
      <c r="AJ11" s="251">
        <f t="shared" si="3"/>
        <v>188</v>
      </c>
      <c r="AK11" s="251">
        <f t="shared" si="3"/>
        <v>152</v>
      </c>
      <c r="AL11" s="218">
        <f>SUM(Y11:AC11)</f>
        <v>3780.0000000000036</v>
      </c>
      <c r="AM11" s="218">
        <f t="shared" si="1"/>
        <v>1546</v>
      </c>
    </row>
    <row r="12" spans="1:78" ht="14" x14ac:dyDescent="0.3">
      <c r="A12" s="212" t="s">
        <v>156</v>
      </c>
      <c r="B12" s="213" t="s">
        <v>153</v>
      </c>
      <c r="C12" s="214"/>
      <c r="D12" s="215"/>
      <c r="E12" s="215"/>
      <c r="G12" s="226"/>
      <c r="H12" s="227"/>
      <c r="I12" s="227"/>
      <c r="J12" s="227"/>
      <c r="K12" s="228"/>
      <c r="L12" s="333">
        <v>0</v>
      </c>
      <c r="M12" s="333">
        <v>0</v>
      </c>
      <c r="N12" s="333">
        <v>0</v>
      </c>
      <c r="O12" s="333">
        <v>0</v>
      </c>
      <c r="P12" s="333">
        <v>3.2297779740771566E-4</v>
      </c>
      <c r="Q12" s="333">
        <v>7.0848799058411793E-4</v>
      </c>
      <c r="R12" s="333">
        <v>9.0206802466261029E-4</v>
      </c>
      <c r="S12" s="333">
        <v>1.4E-3</v>
      </c>
      <c r="T12" s="228"/>
      <c r="U12" s="229">
        <f t="shared" si="0"/>
        <v>3.3335338126544438E-3</v>
      </c>
      <c r="Y12" s="226"/>
      <c r="Z12" s="227"/>
      <c r="AA12" s="227"/>
      <c r="AB12" s="227"/>
      <c r="AC12" s="228"/>
      <c r="AD12" s="333">
        <v>0</v>
      </c>
      <c r="AE12" s="333">
        <v>0</v>
      </c>
      <c r="AF12" s="333">
        <v>0</v>
      </c>
      <c r="AG12" s="333">
        <v>0</v>
      </c>
      <c r="AH12" s="333">
        <v>23</v>
      </c>
      <c r="AI12" s="333">
        <v>12</v>
      </c>
      <c r="AJ12" s="333">
        <v>38</v>
      </c>
      <c r="AK12" s="333">
        <v>31</v>
      </c>
      <c r="AL12" s="278"/>
      <c r="AM12" s="229">
        <f t="shared" si="1"/>
        <v>104</v>
      </c>
    </row>
    <row r="13" spans="1:78" ht="14" x14ac:dyDescent="0.3">
      <c r="A13" s="212" t="s">
        <v>156</v>
      </c>
      <c r="B13" s="213" t="s">
        <v>154</v>
      </c>
      <c r="C13" s="214"/>
      <c r="D13" s="215"/>
      <c r="E13" s="215"/>
      <c r="G13" s="234"/>
      <c r="H13" s="235"/>
      <c r="I13" s="235"/>
      <c r="J13" s="235"/>
      <c r="K13" s="236"/>
      <c r="L13" s="333">
        <v>0</v>
      </c>
      <c r="M13" s="333">
        <v>0</v>
      </c>
      <c r="N13" s="333">
        <v>0</v>
      </c>
      <c r="O13" s="333">
        <v>0</v>
      </c>
      <c r="P13" s="333">
        <v>2.0841659166627191E-3</v>
      </c>
      <c r="Q13" s="333">
        <v>1.6803816286050308E-3</v>
      </c>
      <c r="R13" s="333">
        <v>1.3443881361142045E-3</v>
      </c>
      <c r="S13" s="333">
        <v>7.5071966375050807E-4</v>
      </c>
      <c r="T13" s="236"/>
      <c r="U13" s="229">
        <f t="shared" si="0"/>
        <v>5.8596553451324626E-3</v>
      </c>
      <c r="Y13" s="234"/>
      <c r="Z13" s="235"/>
      <c r="AA13" s="235"/>
      <c r="AB13" s="235"/>
      <c r="AC13" s="236"/>
      <c r="AD13" s="333">
        <v>0</v>
      </c>
      <c r="AE13" s="333">
        <v>0</v>
      </c>
      <c r="AF13" s="333">
        <v>0</v>
      </c>
      <c r="AG13" s="333">
        <v>0</v>
      </c>
      <c r="AH13" s="333">
        <v>66</v>
      </c>
      <c r="AI13" s="333">
        <v>53</v>
      </c>
      <c r="AJ13" s="333">
        <v>33</v>
      </c>
      <c r="AK13" s="333">
        <v>32</v>
      </c>
      <c r="AL13" s="279"/>
      <c r="AM13" s="229">
        <f t="shared" si="1"/>
        <v>184</v>
      </c>
    </row>
    <row r="14" spans="1:78" ht="14" x14ac:dyDescent="0.3">
      <c r="A14" s="222" t="s">
        <v>157</v>
      </c>
      <c r="B14" s="222"/>
      <c r="C14" s="214"/>
      <c r="D14" s="215"/>
      <c r="E14" s="215"/>
      <c r="G14" s="241"/>
      <c r="H14" s="242"/>
      <c r="I14" s="242"/>
      <c r="J14" s="242"/>
      <c r="K14" s="243"/>
      <c r="L14" s="224">
        <f t="shared" ref="L14:S14" si="4">SUM(L12:L13)</f>
        <v>0</v>
      </c>
      <c r="M14" s="224">
        <f t="shared" si="4"/>
        <v>0</v>
      </c>
      <c r="N14" s="224">
        <f t="shared" si="4"/>
        <v>0</v>
      </c>
      <c r="O14" s="224">
        <f t="shared" si="4"/>
        <v>0</v>
      </c>
      <c r="P14" s="224">
        <f t="shared" si="4"/>
        <v>2.4071437140704348E-3</v>
      </c>
      <c r="Q14" s="224">
        <f t="shared" si="4"/>
        <v>2.3888696191891488E-3</v>
      </c>
      <c r="R14" s="224">
        <f t="shared" si="4"/>
        <v>2.2464561607768146E-3</v>
      </c>
      <c r="S14" s="224">
        <f t="shared" si="4"/>
        <v>2.1507196637505083E-3</v>
      </c>
      <c r="T14" s="243"/>
      <c r="U14" s="229">
        <f t="shared" si="0"/>
        <v>9.193189157786906E-3</v>
      </c>
      <c r="Y14" s="241"/>
      <c r="Z14" s="242"/>
      <c r="AA14" s="242"/>
      <c r="AB14" s="242"/>
      <c r="AC14" s="243"/>
      <c r="AD14" s="252">
        <f t="shared" ref="AD14:AK14" si="5">SUM(AD12:AD13)</f>
        <v>0</v>
      </c>
      <c r="AE14" s="251">
        <f t="shared" si="5"/>
        <v>0</v>
      </c>
      <c r="AF14" s="251">
        <f t="shared" si="5"/>
        <v>0</v>
      </c>
      <c r="AG14" s="251">
        <f t="shared" si="5"/>
        <v>0</v>
      </c>
      <c r="AH14" s="251">
        <f t="shared" si="5"/>
        <v>89</v>
      </c>
      <c r="AI14" s="251">
        <f t="shared" si="5"/>
        <v>65</v>
      </c>
      <c r="AJ14" s="251">
        <f t="shared" si="5"/>
        <v>71</v>
      </c>
      <c r="AK14" s="251">
        <f t="shared" si="5"/>
        <v>63</v>
      </c>
      <c r="AL14" s="280"/>
      <c r="AM14" s="229">
        <f t="shared" si="1"/>
        <v>288</v>
      </c>
    </row>
    <row r="15" spans="1:78" ht="14" x14ac:dyDescent="0.3">
      <c r="A15" s="212" t="s">
        <v>158</v>
      </c>
      <c r="B15" s="213" t="s">
        <v>153</v>
      </c>
      <c r="C15" s="214"/>
      <c r="D15" s="215"/>
      <c r="E15" s="215"/>
      <c r="G15" s="216">
        <v>0</v>
      </c>
      <c r="H15" s="217">
        <v>0</v>
      </c>
      <c r="I15" s="217">
        <v>5.3200000000000003E-4</v>
      </c>
      <c r="J15" s="217">
        <v>2.6962929013332878E-4</v>
      </c>
      <c r="K15" s="217">
        <v>9.6000000000000002E-4</v>
      </c>
      <c r="L15" s="217">
        <v>7.1663999999999997E-5</v>
      </c>
      <c r="M15" s="217">
        <v>0</v>
      </c>
      <c r="N15" s="217">
        <v>0</v>
      </c>
      <c r="O15" s="217">
        <v>1.2779096385542169E-4</v>
      </c>
      <c r="P15" s="217">
        <v>0</v>
      </c>
      <c r="Q15" s="217">
        <v>7.8401997503121088E-5</v>
      </c>
      <c r="R15" s="217">
        <v>2.5014878621769772E-4</v>
      </c>
      <c r="S15" s="217">
        <v>1.6499479708636839E-4</v>
      </c>
      <c r="T15" s="95">
        <f t="shared" ref="T15:T32" si="6">SUM(G15:K15)</f>
        <v>1.7616292901333288E-3</v>
      </c>
      <c r="U15" s="218">
        <f t="shared" si="0"/>
        <v>6.9300054466260889E-4</v>
      </c>
      <c r="Y15" s="220">
        <v>0</v>
      </c>
      <c r="Z15" s="220">
        <v>0</v>
      </c>
      <c r="AA15" s="220">
        <v>7</v>
      </c>
      <c r="AB15" s="220">
        <v>3.275869004231275</v>
      </c>
      <c r="AC15" s="220">
        <v>8</v>
      </c>
      <c r="AD15" s="220">
        <v>1</v>
      </c>
      <c r="AE15" s="220">
        <v>0</v>
      </c>
      <c r="AF15" s="220">
        <v>0</v>
      </c>
      <c r="AG15" s="220">
        <v>2</v>
      </c>
      <c r="AH15" s="220">
        <v>0</v>
      </c>
      <c r="AI15" s="220">
        <v>1</v>
      </c>
      <c r="AJ15" s="220">
        <v>3</v>
      </c>
      <c r="AK15" s="220">
        <v>2</v>
      </c>
      <c r="AL15" s="218">
        <f>SUM(Y15:AC15)</f>
        <v>18.275869004231275</v>
      </c>
      <c r="AM15" s="218">
        <f t="shared" si="1"/>
        <v>9</v>
      </c>
    </row>
    <row r="16" spans="1:78" ht="14" x14ac:dyDescent="0.3">
      <c r="A16" s="212" t="s">
        <v>158</v>
      </c>
      <c r="B16" s="213" t="s">
        <v>154</v>
      </c>
      <c r="C16" s="214"/>
      <c r="D16" s="215"/>
      <c r="E16" s="215"/>
      <c r="G16" s="216">
        <v>0</v>
      </c>
      <c r="H16" s="217">
        <v>0</v>
      </c>
      <c r="I16" s="217">
        <v>1.4852526824223468E-3</v>
      </c>
      <c r="J16" s="217">
        <v>1.1296018532200996E-3</v>
      </c>
      <c r="K16" s="217">
        <v>2.4399999999999999E-3</v>
      </c>
      <c r="L16" s="217">
        <v>1.1179826060833647E-4</v>
      </c>
      <c r="M16" s="217">
        <v>4.6987218502738888E-5</v>
      </c>
      <c r="N16" s="217">
        <v>0</v>
      </c>
      <c r="O16" s="217">
        <v>7.8863495985176033E-5</v>
      </c>
      <c r="P16" s="217">
        <v>9.3784021071115014E-4</v>
      </c>
      <c r="Q16" s="217">
        <v>3.5147147147147147E-4</v>
      </c>
      <c r="R16" s="217">
        <v>2.0609772296015182E-3</v>
      </c>
      <c r="S16" s="217">
        <v>5.0712594187298171E-4</v>
      </c>
      <c r="T16" s="95">
        <f t="shared" si="6"/>
        <v>5.0548545356424463E-3</v>
      </c>
      <c r="U16" s="218">
        <f t="shared" si="0"/>
        <v>4.0950638287533727E-3</v>
      </c>
      <c r="Y16" s="220">
        <v>0</v>
      </c>
      <c r="Z16" s="220">
        <v>0</v>
      </c>
      <c r="AA16" s="220">
        <v>17</v>
      </c>
      <c r="AB16" s="220">
        <v>12.724130995768718</v>
      </c>
      <c r="AC16" s="220">
        <v>14</v>
      </c>
      <c r="AD16" s="220">
        <v>1</v>
      </c>
      <c r="AE16" s="220">
        <v>0</v>
      </c>
      <c r="AF16" s="220">
        <v>0</v>
      </c>
      <c r="AG16" s="220">
        <v>1</v>
      </c>
      <c r="AH16" s="220">
        <v>4</v>
      </c>
      <c r="AI16" s="220">
        <v>2</v>
      </c>
      <c r="AJ16" s="220">
        <v>7</v>
      </c>
      <c r="AK16" s="220">
        <v>0</v>
      </c>
      <c r="AL16" s="218">
        <f>SUM(Y16:AC16)</f>
        <v>43.724130995768718</v>
      </c>
      <c r="AM16" s="218">
        <f t="shared" si="1"/>
        <v>15</v>
      </c>
    </row>
    <row r="17" spans="1:39" ht="14" x14ac:dyDescent="0.3">
      <c r="A17" s="222" t="s">
        <v>159</v>
      </c>
      <c r="B17" s="222"/>
      <c r="C17" s="214"/>
      <c r="D17" s="215"/>
      <c r="E17" s="215"/>
      <c r="G17" s="223">
        <f t="shared" ref="G17:S17" si="7">SUM(G15:G16)</f>
        <v>0</v>
      </c>
      <c r="H17" s="224">
        <f t="shared" si="7"/>
        <v>0</v>
      </c>
      <c r="I17" s="224">
        <f t="shared" si="7"/>
        <v>2.0172526824223467E-3</v>
      </c>
      <c r="J17" s="224">
        <f t="shared" si="7"/>
        <v>1.3992311433534284E-3</v>
      </c>
      <c r="K17" s="224">
        <f t="shared" si="7"/>
        <v>3.3999999999999998E-3</v>
      </c>
      <c r="L17" s="224">
        <f t="shared" si="7"/>
        <v>1.8346226060833646E-4</v>
      </c>
      <c r="M17" s="224">
        <f t="shared" si="7"/>
        <v>4.6987218502738888E-5</v>
      </c>
      <c r="N17" s="224">
        <f t="shared" si="7"/>
        <v>0</v>
      </c>
      <c r="O17" s="224">
        <f t="shared" si="7"/>
        <v>2.0665445984059772E-4</v>
      </c>
      <c r="P17" s="224">
        <f t="shared" si="7"/>
        <v>9.3784021071115014E-4</v>
      </c>
      <c r="Q17" s="224">
        <f t="shared" si="7"/>
        <v>4.2987346897459255E-4</v>
      </c>
      <c r="R17" s="224">
        <f t="shared" si="7"/>
        <v>2.3111260158192159E-3</v>
      </c>
      <c r="S17" s="224">
        <f t="shared" si="7"/>
        <v>6.721207389593501E-4</v>
      </c>
      <c r="T17" s="95">
        <f t="shared" si="6"/>
        <v>6.8164838257757749E-3</v>
      </c>
      <c r="U17" s="218">
        <f t="shared" si="0"/>
        <v>4.788064373415982E-3</v>
      </c>
      <c r="V17" s="249"/>
      <c r="Y17" s="251">
        <f t="shared" ref="Y17:AK17" si="8">SUM(Y15:Y16)</f>
        <v>0</v>
      </c>
      <c r="Z17" s="251">
        <f t="shared" si="8"/>
        <v>0</v>
      </c>
      <c r="AA17" s="251">
        <f t="shared" si="8"/>
        <v>24</v>
      </c>
      <c r="AB17" s="251">
        <f t="shared" si="8"/>
        <v>15.999999999999993</v>
      </c>
      <c r="AC17" s="251">
        <f t="shared" si="8"/>
        <v>22</v>
      </c>
      <c r="AD17" s="251">
        <f t="shared" si="8"/>
        <v>2</v>
      </c>
      <c r="AE17" s="251">
        <f t="shared" si="8"/>
        <v>0</v>
      </c>
      <c r="AF17" s="251">
        <f t="shared" si="8"/>
        <v>0</v>
      </c>
      <c r="AG17" s="251">
        <f t="shared" si="8"/>
        <v>3</v>
      </c>
      <c r="AH17" s="251">
        <f t="shared" si="8"/>
        <v>4</v>
      </c>
      <c r="AI17" s="251">
        <f t="shared" si="8"/>
        <v>3</v>
      </c>
      <c r="AJ17" s="251">
        <f t="shared" si="8"/>
        <v>10</v>
      </c>
      <c r="AK17" s="251">
        <f t="shared" si="8"/>
        <v>2</v>
      </c>
      <c r="AL17" s="218">
        <f>SUM(Y17:AC17)</f>
        <v>61.999999999999993</v>
      </c>
      <c r="AM17" s="218">
        <f t="shared" si="1"/>
        <v>24</v>
      </c>
    </row>
    <row r="18" spans="1:39" ht="14" x14ac:dyDescent="0.3">
      <c r="A18" s="212" t="s">
        <v>160</v>
      </c>
      <c r="B18" s="213" t="s">
        <v>153</v>
      </c>
      <c r="G18" s="216">
        <v>0</v>
      </c>
      <c r="H18" s="217">
        <v>0</v>
      </c>
      <c r="I18" s="217">
        <v>0</v>
      </c>
      <c r="J18" s="217">
        <v>0</v>
      </c>
      <c r="K18" s="217">
        <v>0</v>
      </c>
      <c r="L18" s="217">
        <v>9.8257309000000011E-4</v>
      </c>
      <c r="M18" s="217">
        <v>6.2726104799999995E-3</v>
      </c>
      <c r="N18" s="217">
        <v>1.9251632929999998E-2</v>
      </c>
      <c r="O18" s="217">
        <v>1.8702816420000001E-2</v>
      </c>
      <c r="P18" s="217">
        <v>2.767385761537693E-2</v>
      </c>
      <c r="Q18" s="217">
        <v>4.7354812082400002E-4</v>
      </c>
      <c r="R18" s="217">
        <v>6.8376453591600001E-5</v>
      </c>
      <c r="S18" s="217">
        <v>1.0705761279999998E-2</v>
      </c>
      <c r="T18" s="218">
        <f t="shared" si="6"/>
        <v>0</v>
      </c>
      <c r="U18" s="218">
        <f t="shared" si="0"/>
        <v>8.4131176389792534E-2</v>
      </c>
      <c r="Y18" s="226"/>
      <c r="Z18" s="227"/>
      <c r="AA18" s="227"/>
      <c r="AB18" s="227"/>
      <c r="AC18" s="228"/>
      <c r="AD18" s="331">
        <v>0</v>
      </c>
      <c r="AE18" s="331">
        <v>0</v>
      </c>
      <c r="AF18" s="331">
        <v>0</v>
      </c>
      <c r="AG18" s="331">
        <v>0</v>
      </c>
      <c r="AH18" s="331">
        <v>27</v>
      </c>
      <c r="AI18" s="331">
        <v>2</v>
      </c>
      <c r="AJ18" s="331">
        <v>0</v>
      </c>
      <c r="AK18" s="331">
        <v>5</v>
      </c>
      <c r="AL18" s="278"/>
      <c r="AM18" s="229">
        <f t="shared" si="1"/>
        <v>34</v>
      </c>
    </row>
    <row r="19" spans="1:39" ht="14" x14ac:dyDescent="0.3">
      <c r="A19" s="212" t="s">
        <v>160</v>
      </c>
      <c r="B19" s="213" t="s">
        <v>154</v>
      </c>
      <c r="G19" s="216">
        <v>0</v>
      </c>
      <c r="H19" s="217">
        <v>0</v>
      </c>
      <c r="I19" s="217">
        <v>0</v>
      </c>
      <c r="J19" s="217">
        <v>0</v>
      </c>
      <c r="K19" s="217">
        <v>0</v>
      </c>
      <c r="L19" s="217">
        <v>6.4153095000000007E-4</v>
      </c>
      <c r="M19" s="217">
        <v>2.5455118500000008E-3</v>
      </c>
      <c r="N19" s="217">
        <v>2.0214822000000003E-3</v>
      </c>
      <c r="O19" s="217">
        <v>1.3533464999999998E-4</v>
      </c>
      <c r="P19" s="217">
        <v>1.4787072192053852E-2</v>
      </c>
      <c r="Q19" s="217">
        <v>9.0651122404400014E-3</v>
      </c>
      <c r="R19" s="217">
        <v>7.7736288246319993E-4</v>
      </c>
      <c r="S19" s="217">
        <v>6.1640991999999993E-3</v>
      </c>
      <c r="T19" s="218">
        <f t="shared" si="6"/>
        <v>0</v>
      </c>
      <c r="U19" s="218">
        <f t="shared" si="0"/>
        <v>3.6137506164957055E-2</v>
      </c>
      <c r="Y19" s="234"/>
      <c r="Z19" s="235"/>
      <c r="AA19" s="235"/>
      <c r="AB19" s="235"/>
      <c r="AC19" s="236"/>
      <c r="AD19" s="331">
        <v>0</v>
      </c>
      <c r="AE19" s="331">
        <v>0</v>
      </c>
      <c r="AF19" s="331">
        <v>0</v>
      </c>
      <c r="AG19" s="331">
        <v>0</v>
      </c>
      <c r="AH19" s="331">
        <v>26</v>
      </c>
      <c r="AI19" s="331">
        <v>6</v>
      </c>
      <c r="AJ19" s="331">
        <v>2</v>
      </c>
      <c r="AK19" s="331">
        <v>4</v>
      </c>
      <c r="AL19" s="279"/>
      <c r="AM19" s="229">
        <f t="shared" si="1"/>
        <v>38</v>
      </c>
    </row>
    <row r="20" spans="1:39" ht="14" x14ac:dyDescent="0.3">
      <c r="A20" s="222" t="s">
        <v>161</v>
      </c>
      <c r="B20" s="250"/>
      <c r="G20" s="251">
        <f t="shared" ref="G20:S20" si="9">SUM(G18:G19)</f>
        <v>0</v>
      </c>
      <c r="H20" s="252">
        <f t="shared" si="9"/>
        <v>0</v>
      </c>
      <c r="I20" s="252">
        <f t="shared" si="9"/>
        <v>0</v>
      </c>
      <c r="J20" s="252">
        <f t="shared" si="9"/>
        <v>0</v>
      </c>
      <c r="K20" s="252">
        <f t="shared" si="9"/>
        <v>0</v>
      </c>
      <c r="L20" s="252">
        <f t="shared" si="9"/>
        <v>1.6241040400000002E-3</v>
      </c>
      <c r="M20" s="252">
        <f t="shared" si="9"/>
        <v>8.8181223300000007E-3</v>
      </c>
      <c r="N20" s="252">
        <f t="shared" si="9"/>
        <v>2.1273115129999999E-2</v>
      </c>
      <c r="O20" s="252">
        <f t="shared" si="9"/>
        <v>1.883815107E-2</v>
      </c>
      <c r="P20" s="252">
        <f t="shared" si="9"/>
        <v>4.2460929807430783E-2</v>
      </c>
      <c r="Q20" s="252">
        <f t="shared" si="9"/>
        <v>9.5386603612640022E-3</v>
      </c>
      <c r="R20" s="252">
        <f t="shared" si="9"/>
        <v>8.4573933605479996E-4</v>
      </c>
      <c r="S20" s="252">
        <f t="shared" si="9"/>
        <v>1.6869860479999998E-2</v>
      </c>
      <c r="T20" s="218">
        <f t="shared" si="6"/>
        <v>0</v>
      </c>
      <c r="U20" s="218">
        <f t="shared" si="0"/>
        <v>0.12026868255474958</v>
      </c>
      <c r="Y20" s="241"/>
      <c r="Z20" s="242"/>
      <c r="AA20" s="242"/>
      <c r="AB20" s="242"/>
      <c r="AC20" s="243"/>
      <c r="AD20" s="251">
        <f t="shared" ref="AD20:AK20" si="10">SUM(AD18:AD19)</f>
        <v>0</v>
      </c>
      <c r="AE20" s="251">
        <f t="shared" si="10"/>
        <v>0</v>
      </c>
      <c r="AF20" s="251">
        <f t="shared" si="10"/>
        <v>0</v>
      </c>
      <c r="AG20" s="251">
        <f t="shared" si="10"/>
        <v>0</v>
      </c>
      <c r="AH20" s="251">
        <f t="shared" si="10"/>
        <v>53</v>
      </c>
      <c r="AI20" s="251">
        <f t="shared" si="10"/>
        <v>8</v>
      </c>
      <c r="AJ20" s="251">
        <f t="shared" si="10"/>
        <v>2</v>
      </c>
      <c r="AK20" s="251">
        <f t="shared" si="10"/>
        <v>9</v>
      </c>
      <c r="AL20" s="280"/>
      <c r="AM20" s="218">
        <f t="shared" si="1"/>
        <v>72</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220">
        <v>0</v>
      </c>
      <c r="S21" s="220">
        <v>0</v>
      </c>
      <c r="T21" s="218">
        <f t="shared" si="6"/>
        <v>0</v>
      </c>
      <c r="U21" s="218">
        <f t="shared" si="0"/>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1">SUM(Y21:AC21)</f>
        <v>0</v>
      </c>
      <c r="AM21" s="218">
        <f t="shared" si="1"/>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220">
        <v>0</v>
      </c>
      <c r="S22" s="220">
        <v>0</v>
      </c>
      <c r="T22" s="218">
        <f t="shared" si="6"/>
        <v>0</v>
      </c>
      <c r="U22" s="218">
        <f t="shared" si="0"/>
        <v>0</v>
      </c>
      <c r="Y22" s="220">
        <v>0</v>
      </c>
      <c r="Z22" s="220">
        <v>0</v>
      </c>
      <c r="AA22" s="220">
        <v>0</v>
      </c>
      <c r="AB22" s="220">
        <v>0</v>
      </c>
      <c r="AC22" s="220">
        <v>0</v>
      </c>
      <c r="AD22" s="220">
        <v>0</v>
      </c>
      <c r="AE22" s="220">
        <v>0</v>
      </c>
      <c r="AF22" s="220">
        <v>0</v>
      </c>
      <c r="AG22" s="220">
        <v>0</v>
      </c>
      <c r="AH22" s="220">
        <v>0</v>
      </c>
      <c r="AI22" s="220">
        <v>0</v>
      </c>
      <c r="AJ22" s="220">
        <v>0</v>
      </c>
      <c r="AK22" s="220">
        <v>0</v>
      </c>
      <c r="AL22" s="218">
        <f t="shared" si="11"/>
        <v>0</v>
      </c>
      <c r="AM22" s="218">
        <f t="shared" si="1"/>
        <v>0</v>
      </c>
    </row>
    <row r="23" spans="1:39" ht="14" x14ac:dyDescent="0.3">
      <c r="A23" s="222" t="s">
        <v>163</v>
      </c>
      <c r="B23" s="250"/>
      <c r="G23" s="251">
        <f t="shared" ref="G23:S23" si="12">SUM(G21:G22)</f>
        <v>0</v>
      </c>
      <c r="H23" s="252">
        <f t="shared" si="12"/>
        <v>0</v>
      </c>
      <c r="I23" s="252">
        <f t="shared" si="12"/>
        <v>0</v>
      </c>
      <c r="J23" s="252">
        <f t="shared" si="12"/>
        <v>0</v>
      </c>
      <c r="K23" s="252">
        <f t="shared" si="12"/>
        <v>0</v>
      </c>
      <c r="L23" s="252">
        <f t="shared" si="12"/>
        <v>0</v>
      </c>
      <c r="M23" s="252">
        <f t="shared" si="12"/>
        <v>0</v>
      </c>
      <c r="N23" s="252">
        <f t="shared" si="12"/>
        <v>0</v>
      </c>
      <c r="O23" s="252">
        <f t="shared" si="12"/>
        <v>0</v>
      </c>
      <c r="P23" s="252">
        <f t="shared" si="12"/>
        <v>0</v>
      </c>
      <c r="Q23" s="252">
        <f t="shared" si="12"/>
        <v>0</v>
      </c>
      <c r="R23" s="252">
        <f t="shared" si="12"/>
        <v>0</v>
      </c>
      <c r="S23" s="252">
        <f t="shared" si="12"/>
        <v>0</v>
      </c>
      <c r="T23" s="218">
        <f t="shared" si="6"/>
        <v>0</v>
      </c>
      <c r="U23" s="218">
        <f t="shared" si="0"/>
        <v>0</v>
      </c>
      <c r="Y23" s="251">
        <f t="shared" ref="Y23:AK23" si="13">SUM(Y21:Y22)</f>
        <v>0</v>
      </c>
      <c r="Z23" s="251">
        <f t="shared" si="13"/>
        <v>0</v>
      </c>
      <c r="AA23" s="251">
        <f t="shared" si="13"/>
        <v>0</v>
      </c>
      <c r="AB23" s="251">
        <f t="shared" si="13"/>
        <v>0</v>
      </c>
      <c r="AC23" s="251">
        <f t="shared" si="13"/>
        <v>0</v>
      </c>
      <c r="AD23" s="251">
        <f t="shared" si="13"/>
        <v>0</v>
      </c>
      <c r="AE23" s="251">
        <f t="shared" si="13"/>
        <v>0</v>
      </c>
      <c r="AF23" s="251">
        <f t="shared" si="13"/>
        <v>0</v>
      </c>
      <c r="AG23" s="251">
        <f t="shared" si="13"/>
        <v>0</v>
      </c>
      <c r="AH23" s="251">
        <f t="shared" si="13"/>
        <v>0</v>
      </c>
      <c r="AI23" s="251">
        <f t="shared" si="13"/>
        <v>0</v>
      </c>
      <c r="AJ23" s="251">
        <f t="shared" si="13"/>
        <v>0</v>
      </c>
      <c r="AK23" s="251">
        <f t="shared" si="13"/>
        <v>0</v>
      </c>
      <c r="AL23" s="218">
        <f t="shared" si="11"/>
        <v>0</v>
      </c>
      <c r="AM23" s="218">
        <f t="shared" si="1"/>
        <v>0</v>
      </c>
    </row>
    <row r="24" spans="1:39" ht="14" x14ac:dyDescent="0.3">
      <c r="A24" s="212" t="s">
        <v>164</v>
      </c>
      <c r="B24" s="213" t="s">
        <v>153</v>
      </c>
      <c r="G24" s="220">
        <v>0</v>
      </c>
      <c r="H24" s="309">
        <v>0</v>
      </c>
      <c r="I24" s="309">
        <v>1.912839306928177E-4</v>
      </c>
      <c r="J24" s="309">
        <v>2.4724000427937269E-3</v>
      </c>
      <c r="K24" s="309">
        <v>1.0193678513581321E-4</v>
      </c>
      <c r="L24" s="309">
        <v>0</v>
      </c>
      <c r="M24" s="309">
        <v>0</v>
      </c>
      <c r="N24" s="309">
        <v>0</v>
      </c>
      <c r="O24" s="309">
        <v>0</v>
      </c>
      <c r="P24" s="309">
        <v>0</v>
      </c>
      <c r="Q24" s="309">
        <v>2.9157261098570352E-4</v>
      </c>
      <c r="R24" s="309">
        <v>0</v>
      </c>
      <c r="S24" s="309">
        <v>6.8136335209505942E-4</v>
      </c>
      <c r="T24" s="218">
        <f t="shared" si="6"/>
        <v>2.7656207586223575E-3</v>
      </c>
      <c r="U24" s="218">
        <f t="shared" si="0"/>
        <v>9.72935963080763E-4</v>
      </c>
      <c r="Y24" s="220">
        <v>0</v>
      </c>
      <c r="Z24" s="220">
        <v>0</v>
      </c>
      <c r="AA24" s="220">
        <v>0.38836301996930706</v>
      </c>
      <c r="AB24" s="220">
        <v>0.36425783319244598</v>
      </c>
      <c r="AC24" s="220">
        <v>4.5535159448270218E-2</v>
      </c>
      <c r="AD24" s="220">
        <v>0</v>
      </c>
      <c r="AE24" s="220">
        <v>0</v>
      </c>
      <c r="AF24" s="220">
        <v>0</v>
      </c>
      <c r="AG24" s="220">
        <v>0</v>
      </c>
      <c r="AH24" s="220">
        <v>0</v>
      </c>
      <c r="AI24" s="220">
        <v>1</v>
      </c>
      <c r="AJ24" s="220">
        <v>0</v>
      </c>
      <c r="AK24" s="220">
        <v>2</v>
      </c>
      <c r="AL24" s="218">
        <f t="shared" si="11"/>
        <v>0.79815601261002334</v>
      </c>
      <c r="AM24" s="218">
        <f t="shared" si="1"/>
        <v>3</v>
      </c>
    </row>
    <row r="25" spans="1:39" ht="14" x14ac:dyDescent="0.3">
      <c r="A25" s="212" t="s">
        <v>164</v>
      </c>
      <c r="B25" s="213" t="s">
        <v>154</v>
      </c>
      <c r="G25" s="220">
        <v>0</v>
      </c>
      <c r="H25" s="309">
        <v>0</v>
      </c>
      <c r="I25" s="309">
        <v>8.0005021370646633E-4</v>
      </c>
      <c r="J25" s="309">
        <v>9.531365567016746E-4</v>
      </c>
      <c r="K25" s="309">
        <v>8.7315508358302909E-5</v>
      </c>
      <c r="L25" s="309">
        <v>2.283132530120482E-3</v>
      </c>
      <c r="M25" s="309">
        <v>0</v>
      </c>
      <c r="N25" s="309">
        <v>6.792857142857143E-3</v>
      </c>
      <c r="O25" s="309">
        <v>0</v>
      </c>
      <c r="P25" s="309">
        <v>-7.2185430463576178E-4</v>
      </c>
      <c r="Q25" s="309">
        <v>3.8431930693069313E-2</v>
      </c>
      <c r="R25" s="309">
        <v>-2.1985311537550296E-4</v>
      </c>
      <c r="S25" s="309">
        <v>0</v>
      </c>
      <c r="T25" s="218">
        <f t="shared" si="6"/>
        <v>1.8405022787664437E-3</v>
      </c>
      <c r="U25" s="218">
        <f t="shared" si="0"/>
        <v>4.6566212946035676E-2</v>
      </c>
      <c r="Y25" s="220">
        <v>0</v>
      </c>
      <c r="Z25" s="220">
        <v>0</v>
      </c>
      <c r="AA25" s="220">
        <v>0.93496726918673212</v>
      </c>
      <c r="AB25" s="220">
        <v>0.80661592260667625</v>
      </c>
      <c r="AC25" s="220">
        <v>5.3503480697090204E-2</v>
      </c>
      <c r="AD25" s="220">
        <v>1</v>
      </c>
      <c r="AE25" s="220">
        <v>0</v>
      </c>
      <c r="AF25" s="220">
        <v>2</v>
      </c>
      <c r="AG25" s="220">
        <v>0</v>
      </c>
      <c r="AH25" s="220">
        <v>2</v>
      </c>
      <c r="AI25" s="220">
        <v>3</v>
      </c>
      <c r="AJ25" s="220">
        <v>3</v>
      </c>
      <c r="AK25" s="220">
        <v>0</v>
      </c>
      <c r="AL25" s="218">
        <f t="shared" si="11"/>
        <v>1.7950866724904986</v>
      </c>
      <c r="AM25" s="218">
        <f t="shared" si="1"/>
        <v>11</v>
      </c>
    </row>
    <row r="26" spans="1:39" ht="14" x14ac:dyDescent="0.3">
      <c r="A26" s="222" t="s">
        <v>165</v>
      </c>
      <c r="B26" s="250"/>
      <c r="G26" s="251">
        <f t="shared" ref="G26:S26" si="14">SUM(G24:G25)</f>
        <v>0</v>
      </c>
      <c r="H26" s="252">
        <f t="shared" si="14"/>
        <v>0</v>
      </c>
      <c r="I26" s="252">
        <f t="shared" si="14"/>
        <v>9.9133414439928394E-4</v>
      </c>
      <c r="J26" s="252">
        <f t="shared" si="14"/>
        <v>3.4255365994954015E-3</v>
      </c>
      <c r="K26" s="252">
        <f t="shared" si="14"/>
        <v>1.8925229349411611E-4</v>
      </c>
      <c r="L26" s="252">
        <f t="shared" si="14"/>
        <v>2.283132530120482E-3</v>
      </c>
      <c r="M26" s="252">
        <f t="shared" si="14"/>
        <v>0</v>
      </c>
      <c r="N26" s="252">
        <f t="shared" si="14"/>
        <v>6.792857142857143E-3</v>
      </c>
      <c r="O26" s="252">
        <f t="shared" si="14"/>
        <v>0</v>
      </c>
      <c r="P26" s="252">
        <f t="shared" si="14"/>
        <v>-7.2185430463576178E-4</v>
      </c>
      <c r="Q26" s="252">
        <f t="shared" si="14"/>
        <v>3.8723503304055017E-2</v>
      </c>
      <c r="R26" s="252">
        <f t="shared" si="14"/>
        <v>-2.1985311537550296E-4</v>
      </c>
      <c r="S26" s="252">
        <f t="shared" si="14"/>
        <v>6.8136335209505942E-4</v>
      </c>
      <c r="T26" s="218">
        <f t="shared" si="6"/>
        <v>4.6061230373888014E-3</v>
      </c>
      <c r="U26" s="218">
        <f t="shared" si="0"/>
        <v>4.7539148909116438E-2</v>
      </c>
      <c r="Y26" s="251">
        <f t="shared" ref="Y26:AK26" si="15">SUM(Y24:Y25)</f>
        <v>0</v>
      </c>
      <c r="Z26" s="251">
        <f t="shared" si="15"/>
        <v>0</v>
      </c>
      <c r="AA26" s="251">
        <f t="shared" si="15"/>
        <v>1.3233302891560392</v>
      </c>
      <c r="AB26" s="251">
        <f t="shared" si="15"/>
        <v>1.1708737557991222</v>
      </c>
      <c r="AC26" s="251">
        <f t="shared" si="15"/>
        <v>9.9038640145360429E-2</v>
      </c>
      <c r="AD26" s="251">
        <f t="shared" si="15"/>
        <v>1</v>
      </c>
      <c r="AE26" s="251">
        <f t="shared" si="15"/>
        <v>0</v>
      </c>
      <c r="AF26" s="251">
        <f t="shared" si="15"/>
        <v>2</v>
      </c>
      <c r="AG26" s="251">
        <f t="shared" si="15"/>
        <v>0</v>
      </c>
      <c r="AH26" s="251">
        <f t="shared" si="15"/>
        <v>2</v>
      </c>
      <c r="AI26" s="251">
        <f t="shared" si="15"/>
        <v>4</v>
      </c>
      <c r="AJ26" s="251">
        <f t="shared" si="15"/>
        <v>3</v>
      </c>
      <c r="AK26" s="251">
        <f t="shared" si="15"/>
        <v>2</v>
      </c>
      <c r="AL26" s="218">
        <f t="shared" si="11"/>
        <v>2.5932426851005217</v>
      </c>
      <c r="AM26" s="218">
        <f t="shared" si="1"/>
        <v>14</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217">
        <v>0</v>
      </c>
      <c r="S27" s="217">
        <v>0</v>
      </c>
      <c r="T27" s="95">
        <f t="shared" si="6"/>
        <v>0</v>
      </c>
      <c r="U27" s="218">
        <f t="shared" si="0"/>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217">
        <v>0</v>
      </c>
      <c r="S28" s="217">
        <v>0</v>
      </c>
      <c r="T28" s="95">
        <f t="shared" si="6"/>
        <v>0</v>
      </c>
      <c r="U28" s="218">
        <f t="shared" si="0"/>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 t="shared" ref="G29:S29" si="16">SUM(G27:G28)</f>
        <v>0</v>
      </c>
      <c r="H29" s="224">
        <f t="shared" si="16"/>
        <v>0</v>
      </c>
      <c r="I29" s="224">
        <f t="shared" si="16"/>
        <v>0</v>
      </c>
      <c r="J29" s="224">
        <f t="shared" si="16"/>
        <v>0</v>
      </c>
      <c r="K29" s="224">
        <f t="shared" si="16"/>
        <v>0</v>
      </c>
      <c r="L29" s="224">
        <f t="shared" si="16"/>
        <v>0</v>
      </c>
      <c r="M29" s="224">
        <f t="shared" si="16"/>
        <v>0</v>
      </c>
      <c r="N29" s="224">
        <f t="shared" si="16"/>
        <v>0</v>
      </c>
      <c r="O29" s="224">
        <f t="shared" si="16"/>
        <v>0</v>
      </c>
      <c r="P29" s="224">
        <f t="shared" si="16"/>
        <v>0</v>
      </c>
      <c r="Q29" s="224">
        <f t="shared" si="16"/>
        <v>0</v>
      </c>
      <c r="R29" s="224">
        <f t="shared" si="16"/>
        <v>0</v>
      </c>
      <c r="S29" s="224">
        <f t="shared" si="16"/>
        <v>0</v>
      </c>
      <c r="T29" s="95">
        <f t="shared" si="6"/>
        <v>0</v>
      </c>
      <c r="U29" s="218">
        <f t="shared" si="0"/>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1.0333476602710331E-2</v>
      </c>
      <c r="J30" s="309">
        <v>6.0634744412125545E-3</v>
      </c>
      <c r="K30" s="309">
        <v>9.4071977202383316E-3</v>
      </c>
      <c r="L30" s="309">
        <v>6.8538439999999996E-3</v>
      </c>
      <c r="M30" s="309">
        <v>3.8380559999999998E-3</v>
      </c>
      <c r="N30" s="309">
        <v>5.1277060000000001E-3</v>
      </c>
      <c r="O30" s="309">
        <v>5.0284099999999997E-3</v>
      </c>
      <c r="P30" s="309">
        <v>4.8858488242705918E-3</v>
      </c>
      <c r="Q30" s="309">
        <v>1.7963020000000001E-3</v>
      </c>
      <c r="R30" s="309">
        <v>5.7330690349380563E-3</v>
      </c>
      <c r="S30" s="309">
        <v>6.5840596638356095E-3</v>
      </c>
      <c r="T30" s="218">
        <f t="shared" si="6"/>
        <v>2.5804148764161219E-2</v>
      </c>
      <c r="U30" s="218">
        <f t="shared" si="0"/>
        <v>3.9847295523044259E-2</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20">
        <v>0</v>
      </c>
      <c r="H31" s="309">
        <v>0</v>
      </c>
      <c r="I31" s="309">
        <v>1.7397812366813654E-2</v>
      </c>
      <c r="J31" s="309">
        <v>8.427373617721905E-3</v>
      </c>
      <c r="K31" s="309">
        <v>7.4534401204153005E-3</v>
      </c>
      <c r="L31" s="309">
        <v>2.4287799999999997E-3</v>
      </c>
      <c r="M31" s="309">
        <v>1.0372139999999998E-3</v>
      </c>
      <c r="N31" s="309">
        <v>1.2494300000000002E-3</v>
      </c>
      <c r="O31" s="309">
        <v>1.9946480000000003E-3</v>
      </c>
      <c r="P31" s="309">
        <v>8.7300367935245673E-3</v>
      </c>
      <c r="Q31" s="309">
        <v>1.0346884000000001E-2</v>
      </c>
      <c r="R31" s="309">
        <v>8.4603741906902723E-3</v>
      </c>
      <c r="S31" s="309">
        <v>6.1149485153728991E-3</v>
      </c>
      <c r="T31" s="218">
        <f t="shared" si="6"/>
        <v>3.3278626104950859E-2</v>
      </c>
      <c r="U31" s="218">
        <f t="shared" si="0"/>
        <v>4.0362315499587735E-2</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7">SUM(G30:G31)</f>
        <v>0</v>
      </c>
      <c r="H32" s="252">
        <f t="shared" si="17"/>
        <v>0</v>
      </c>
      <c r="I32" s="252">
        <f t="shared" si="17"/>
        <v>2.7731288969523985E-2</v>
      </c>
      <c r="J32" s="252">
        <f t="shared" si="17"/>
        <v>1.4490848058934459E-2</v>
      </c>
      <c r="K32" s="252">
        <f t="shared" si="17"/>
        <v>1.6860637840653631E-2</v>
      </c>
      <c r="L32" s="252">
        <f t="shared" si="17"/>
        <v>9.2826239999999997E-3</v>
      </c>
      <c r="M32" s="252">
        <f t="shared" si="17"/>
        <v>4.8752699999999993E-3</v>
      </c>
      <c r="N32" s="252">
        <f t="shared" si="17"/>
        <v>6.3771360000000003E-3</v>
      </c>
      <c r="O32" s="252">
        <f t="shared" si="17"/>
        <v>7.0230580000000004E-3</v>
      </c>
      <c r="P32" s="252">
        <f t="shared" si="17"/>
        <v>1.361588561779516E-2</v>
      </c>
      <c r="Q32" s="252">
        <f t="shared" si="17"/>
        <v>1.2143186E-2</v>
      </c>
      <c r="R32" s="252">
        <f t="shared" si="17"/>
        <v>1.4193443225628329E-2</v>
      </c>
      <c r="S32" s="252">
        <f t="shared" si="17"/>
        <v>1.2699008179208509E-2</v>
      </c>
      <c r="T32" s="218">
        <f t="shared" si="6"/>
        <v>5.9082774869112079E-2</v>
      </c>
      <c r="U32" s="218">
        <f t="shared" si="0"/>
        <v>8.0209611022632007E-2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 t="shared" ref="G34:U34" si="18">SUM(G11,G14,G17,G20,G23,G26,G29,G32)</f>
        <v>0</v>
      </c>
      <c r="H34" s="251">
        <f t="shared" si="18"/>
        <v>0</v>
      </c>
      <c r="I34" s="251">
        <f t="shared" si="18"/>
        <v>4.3759691015004563E-2</v>
      </c>
      <c r="J34" s="251">
        <f t="shared" si="18"/>
        <v>3.619178377562618E-2</v>
      </c>
      <c r="K34" s="251">
        <f t="shared" si="18"/>
        <v>3.3035890134147747E-2</v>
      </c>
      <c r="L34" s="251">
        <f t="shared" si="18"/>
        <v>2.5868996661678471E-2</v>
      </c>
      <c r="M34" s="251">
        <f t="shared" si="18"/>
        <v>2.2110005598597611E-2</v>
      </c>
      <c r="N34" s="251">
        <f t="shared" si="18"/>
        <v>4.3919517452877366E-2</v>
      </c>
      <c r="O34" s="251">
        <f t="shared" si="18"/>
        <v>3.7684117891740539E-2</v>
      </c>
      <c r="P34" s="251">
        <f t="shared" si="18"/>
        <v>6.4850169208457445E-2</v>
      </c>
      <c r="Q34" s="251">
        <f t="shared" si="18"/>
        <v>7.2457643293143845E-2</v>
      </c>
      <c r="R34" s="251">
        <f t="shared" si="18"/>
        <v>2.5750337805691768E-2</v>
      </c>
      <c r="S34" s="251">
        <f t="shared" si="18"/>
        <v>3.8884709002591972E-2</v>
      </c>
      <c r="T34" s="251">
        <f t="shared" si="18"/>
        <v>0.1129873649247785</v>
      </c>
      <c r="U34" s="251">
        <f t="shared" si="18"/>
        <v>0.33152549691477901</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20">
        <v>0</v>
      </c>
      <c r="H37" s="309">
        <v>0</v>
      </c>
      <c r="I37" s="309">
        <v>0</v>
      </c>
      <c r="J37" s="309">
        <v>-3.4949993711933247E-3</v>
      </c>
      <c r="K37" s="309">
        <v>0</v>
      </c>
      <c r="L37" s="309">
        <v>0</v>
      </c>
      <c r="M37" s="309">
        <v>0</v>
      </c>
      <c r="N37" s="309">
        <v>0</v>
      </c>
      <c r="O37" s="309">
        <v>0</v>
      </c>
      <c r="P37" s="309">
        <v>0</v>
      </c>
      <c r="Q37" s="309">
        <v>3.9245E-3</v>
      </c>
      <c r="R37" s="309">
        <v>7.1609999999999998E-3</v>
      </c>
      <c r="S37" s="309">
        <v>1.06325E-2</v>
      </c>
      <c r="T37" s="95">
        <f>SUM(G37:K37)</f>
        <v>-3.4949993711933247E-3</v>
      </c>
      <c r="U37" s="218">
        <f>SUM(L37:S37)</f>
        <v>2.1718000000000001E-2</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-8.2149098282058861E-4</v>
      </c>
      <c r="J38" s="309">
        <v>-2.3007768437620821E-4</v>
      </c>
      <c r="K38" s="309">
        <v>0</v>
      </c>
      <c r="L38" s="309">
        <v>-5.6132999705071549E-4</v>
      </c>
      <c r="M38" s="309">
        <v>0</v>
      </c>
      <c r="N38" s="309">
        <v>-1.6135387371491417E-3</v>
      </c>
      <c r="O38" s="309">
        <v>-1.2199495079136691E-3</v>
      </c>
      <c r="P38" s="309">
        <v>-8.0485498187676189E-4</v>
      </c>
      <c r="Q38" s="309">
        <v>-4.4759060234445431E-4</v>
      </c>
      <c r="R38" s="309">
        <v>-1.5613301571845875E-3</v>
      </c>
      <c r="S38" s="309">
        <v>-1.1835277083993661E-3</v>
      </c>
      <c r="T38" s="95">
        <f>SUM(G38:K38)</f>
        <v>-1.0515686671967968E-3</v>
      </c>
      <c r="U38" s="218">
        <f>SUM(L38:S38)</f>
        <v>-7.3921216919186966E-3</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-9.5267195022158294E-4</v>
      </c>
      <c r="J39" s="309">
        <v>-5.1153725516669491E-4</v>
      </c>
      <c r="K39" s="309">
        <v>0</v>
      </c>
      <c r="L39" s="309">
        <v>-9.0011687981170674E-4</v>
      </c>
      <c r="M39" s="309">
        <v>-1.5254081315215816E-3</v>
      </c>
      <c r="N39" s="309">
        <v>-1.0409980443285528E-3</v>
      </c>
      <c r="O39" s="309">
        <v>-1.570187536534449E-3</v>
      </c>
      <c r="P39" s="309">
        <v>-1.2660622319660539E-3</v>
      </c>
      <c r="Q39" s="309">
        <v>-3.1231801874758401E-3</v>
      </c>
      <c r="R39" s="309">
        <v>-3.3067456874875316E-3</v>
      </c>
      <c r="S39" s="309">
        <v>-2.2164707474623198E-3</v>
      </c>
      <c r="T39" s="95">
        <f>SUM(G39:K39)</f>
        <v>-1.4642092053882777E-3</v>
      </c>
      <c r="U39" s="218">
        <f>SUM(L39:S39)</f>
        <v>-1.4949169446588036E-2</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19">SUM(G37:G39)</f>
        <v>0</v>
      </c>
      <c r="H40" s="252">
        <f t="shared" si="19"/>
        <v>0</v>
      </c>
      <c r="I40" s="252">
        <f t="shared" si="19"/>
        <v>-1.7741629330421714E-3</v>
      </c>
      <c r="J40" s="252">
        <f t="shared" si="19"/>
        <v>-4.2366143107362281E-3</v>
      </c>
      <c r="K40" s="252">
        <f t="shared" si="19"/>
        <v>0</v>
      </c>
      <c r="L40" s="252">
        <f t="shared" si="19"/>
        <v>-1.4614468768624222E-3</v>
      </c>
      <c r="M40" s="252">
        <f t="shared" si="19"/>
        <v>-1.5254081315215816E-3</v>
      </c>
      <c r="N40" s="252">
        <f t="shared" si="19"/>
        <v>-2.6545367814776945E-3</v>
      </c>
      <c r="O40" s="252">
        <f t="shared" si="19"/>
        <v>-2.7901370444481182E-3</v>
      </c>
      <c r="P40" s="252">
        <f t="shared" si="19"/>
        <v>-2.0709172138428157E-3</v>
      </c>
      <c r="Q40" s="252">
        <f t="shared" si="19"/>
        <v>3.5372921017970578E-4</v>
      </c>
      <c r="R40" s="252">
        <f t="shared" si="19"/>
        <v>2.2929241553278812E-3</v>
      </c>
      <c r="S40" s="252">
        <f t="shared" si="19"/>
        <v>7.2325015441383148E-3</v>
      </c>
      <c r="T40" s="95">
        <f>SUM(G40:K40)</f>
        <v>-6.0107772437783995E-3</v>
      </c>
      <c r="U40" s="218">
        <f>SUM(L40:S40)</f>
        <v>-6.2329113850673017E-4</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3.9245E-3</v>
      </c>
      <c r="R43" s="309">
        <v>0</v>
      </c>
      <c r="S43" s="309">
        <v>0</v>
      </c>
      <c r="T43" s="95">
        <f>SUM(G43:K43)</f>
        <v>0</v>
      </c>
      <c r="U43" s="218">
        <f>SUM(L43:S43)</f>
        <v>3.9245E-3</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-4.4759060234445431E-4</v>
      </c>
      <c r="R44" s="309">
        <v>0</v>
      </c>
      <c r="S44" s="309">
        <v>0</v>
      </c>
      <c r="T44" s="95">
        <f>SUM(G44:K44)</f>
        <v>0</v>
      </c>
      <c r="U44" s="218">
        <f>SUM(L44:S44)</f>
        <v>-4.4759060234445431E-4</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-3.1231801874758401E-3</v>
      </c>
      <c r="R45" s="309">
        <v>0</v>
      </c>
      <c r="S45" s="309">
        <v>0</v>
      </c>
      <c r="T45" s="95">
        <f>SUM(G45:K45)</f>
        <v>0</v>
      </c>
      <c r="U45" s="218">
        <f>SUM(L45:S45)</f>
        <v>-3.1231801874758401E-3</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0">SUM(G43:G45)</f>
        <v>0</v>
      </c>
      <c r="H46" s="252">
        <f t="shared" si="20"/>
        <v>0</v>
      </c>
      <c r="I46" s="252">
        <f t="shared" si="20"/>
        <v>0</v>
      </c>
      <c r="J46" s="252">
        <f t="shared" si="20"/>
        <v>0</v>
      </c>
      <c r="K46" s="252">
        <f t="shared" si="20"/>
        <v>0</v>
      </c>
      <c r="L46" s="252">
        <f t="shared" si="20"/>
        <v>0</v>
      </c>
      <c r="M46" s="252">
        <f t="shared" si="20"/>
        <v>0</v>
      </c>
      <c r="N46" s="252">
        <f t="shared" si="20"/>
        <v>0</v>
      </c>
      <c r="O46" s="252">
        <f t="shared" si="20"/>
        <v>0</v>
      </c>
      <c r="P46" s="252">
        <f t="shared" si="20"/>
        <v>0</v>
      </c>
      <c r="Q46" s="252">
        <f t="shared" si="20"/>
        <v>3.5372921017970578E-4</v>
      </c>
      <c r="R46" s="252">
        <f t="shared" si="20"/>
        <v>0</v>
      </c>
      <c r="S46" s="252">
        <f t="shared" si="20"/>
        <v>0</v>
      </c>
      <c r="T46" s="95">
        <f>SUM(G46:K46)</f>
        <v>0</v>
      </c>
      <c r="U46" s="218">
        <f>SUM(L46:S46)</f>
        <v>3.5372921017970578E-4</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S48" si="21">SUM(G34,G40,G46)</f>
        <v>0</v>
      </c>
      <c r="H48" s="251">
        <f t="shared" si="21"/>
        <v>0</v>
      </c>
      <c r="I48" s="251">
        <f t="shared" si="21"/>
        <v>4.1985528081962389E-2</v>
      </c>
      <c r="J48" s="251">
        <f t="shared" si="21"/>
        <v>3.1955169464889951E-2</v>
      </c>
      <c r="K48" s="251">
        <f t="shared" si="21"/>
        <v>3.3035890134147747E-2</v>
      </c>
      <c r="L48" s="251">
        <f t="shared" si="21"/>
        <v>2.440754978481605E-2</v>
      </c>
      <c r="M48" s="251">
        <f t="shared" si="21"/>
        <v>2.058459746707603E-2</v>
      </c>
      <c r="N48" s="251">
        <f t="shared" si="21"/>
        <v>4.1264980671399672E-2</v>
      </c>
      <c r="O48" s="251">
        <f t="shared" si="21"/>
        <v>3.4893980847292422E-2</v>
      </c>
      <c r="P48" s="251">
        <f t="shared" si="21"/>
        <v>6.2779251994614635E-2</v>
      </c>
      <c r="Q48" s="251">
        <f t="shared" si="21"/>
        <v>7.3165101713503253E-2</v>
      </c>
      <c r="R48" s="251">
        <f t="shared" si="21"/>
        <v>2.8043261961019649E-2</v>
      </c>
      <c r="S48" s="251">
        <f t="shared" si="21"/>
        <v>4.6117210546730285E-2</v>
      </c>
      <c r="T48" s="218">
        <f>SUM(G48:K48)</f>
        <v>0.10697658768100009</v>
      </c>
      <c r="U48" s="218">
        <f>SUM(L48:S48)</f>
        <v>0.33125593498645201</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 t="shared" ref="G50:S50" si="22">SUM(G9,G12,G15,G18,G21,G24,G27,G30)</f>
        <v>0</v>
      </c>
      <c r="H50" s="251">
        <f t="shared" si="22"/>
        <v>0</v>
      </c>
      <c r="I50" s="251">
        <f t="shared" si="22"/>
        <v>1.2578229370488074E-2</v>
      </c>
      <c r="J50" s="251">
        <f t="shared" si="22"/>
        <v>1.2358712263177894E-2</v>
      </c>
      <c r="K50" s="251">
        <f t="shared" si="22"/>
        <v>1.5019134505374145E-2</v>
      </c>
      <c r="L50" s="251">
        <f t="shared" si="22"/>
        <v>1.4323081089999998E-2</v>
      </c>
      <c r="M50" s="251">
        <f t="shared" si="22"/>
        <v>1.488866648E-2</v>
      </c>
      <c r="N50" s="251">
        <f t="shared" si="22"/>
        <v>3.0706508249430171E-2</v>
      </c>
      <c r="O50" s="251">
        <f t="shared" si="22"/>
        <v>3.0831648262903178E-2</v>
      </c>
      <c r="P50" s="251">
        <f t="shared" si="22"/>
        <v>3.2031366141243363E-2</v>
      </c>
      <c r="Q50" s="251">
        <f t="shared" si="22"/>
        <v>3.4767076943123332E-3</v>
      </c>
      <c r="R50" s="251">
        <f t="shared" si="22"/>
        <v>7.7838505731124292E-3</v>
      </c>
      <c r="S50" s="251">
        <f t="shared" si="22"/>
        <v>2.1980662372804993E-2</v>
      </c>
      <c r="T50" s="95">
        <f>SUM(G50:K50)</f>
        <v>3.9956076139040113E-2</v>
      </c>
      <c r="U50" s="218">
        <f>SUM(L50:S50)</f>
        <v>0.15602249086380646</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 t="shared" ref="G51:S51" si="23">SUM(G10,G13,G16,G19,G22,G25,G28,G31)</f>
        <v>0</v>
      </c>
      <c r="H51" s="218">
        <f t="shared" si="23"/>
        <v>0</v>
      </c>
      <c r="I51" s="218">
        <f t="shared" si="23"/>
        <v>3.1181461644516489E-2</v>
      </c>
      <c r="J51" s="218">
        <f t="shared" si="23"/>
        <v>2.3833071512448289E-2</v>
      </c>
      <c r="K51" s="218">
        <f t="shared" si="23"/>
        <v>1.8016755628773602E-2</v>
      </c>
      <c r="L51" s="218">
        <f t="shared" si="23"/>
        <v>1.1545915571678471E-2</v>
      </c>
      <c r="M51" s="218">
        <f t="shared" si="23"/>
        <v>7.2213391185976094E-3</v>
      </c>
      <c r="N51" s="218">
        <f t="shared" si="23"/>
        <v>1.3213009203447194E-2</v>
      </c>
      <c r="O51" s="218">
        <f t="shared" si="23"/>
        <v>6.8524696288373658E-3</v>
      </c>
      <c r="P51" s="218">
        <f t="shared" si="23"/>
        <v>3.2818803067214075E-2</v>
      </c>
      <c r="Q51" s="218">
        <f t="shared" si="23"/>
        <v>6.8980935598831505E-2</v>
      </c>
      <c r="R51" s="218">
        <f t="shared" si="23"/>
        <v>1.7966487232579334E-2</v>
      </c>
      <c r="S51" s="218">
        <f t="shared" si="23"/>
        <v>1.6904046629786972E-2</v>
      </c>
      <c r="T51" s="95">
        <f>SUM(G51:K51)</f>
        <v>7.3031288785738377E-2</v>
      </c>
      <c r="U51" s="218">
        <f>SUM(L51:S51)</f>
        <v>0.17550300605097255</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S52" si="24">SUM(G50:G51)</f>
        <v>0</v>
      </c>
      <c r="H52" s="332">
        <f t="shared" si="24"/>
        <v>0</v>
      </c>
      <c r="I52" s="332">
        <f t="shared" si="24"/>
        <v>4.3759691015004563E-2</v>
      </c>
      <c r="J52" s="332">
        <f t="shared" si="24"/>
        <v>3.619178377562618E-2</v>
      </c>
      <c r="K52" s="332">
        <f t="shared" si="24"/>
        <v>3.3035890134147747E-2</v>
      </c>
      <c r="L52" s="332">
        <f t="shared" si="24"/>
        <v>2.5868996661678467E-2</v>
      </c>
      <c r="M52" s="332">
        <f t="shared" si="24"/>
        <v>2.2110005598597611E-2</v>
      </c>
      <c r="N52" s="332">
        <f t="shared" si="24"/>
        <v>4.3919517452877366E-2</v>
      </c>
      <c r="O52" s="332">
        <f t="shared" si="24"/>
        <v>3.7684117891740546E-2</v>
      </c>
      <c r="P52" s="332">
        <f t="shared" si="24"/>
        <v>6.4850169208457431E-2</v>
      </c>
      <c r="Q52" s="332">
        <f t="shared" si="24"/>
        <v>7.2457643293143845E-2</v>
      </c>
      <c r="R52" s="332">
        <f t="shared" si="24"/>
        <v>2.5750337805691761E-2</v>
      </c>
      <c r="S52" s="332">
        <f t="shared" si="24"/>
        <v>3.8884709002591965E-2</v>
      </c>
      <c r="T52" s="95">
        <f>SUM(G52:K52)</f>
        <v>0.1129873649247785</v>
      </c>
      <c r="U52" s="218">
        <f>SUM(L52:S52)</f>
        <v>0.33152549691477895</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25">IF(ABS(G52-G34)&lt;DecimalPlaces,"OK","ERROR")</f>
        <v>OK</v>
      </c>
      <c r="H53" s="273" t="str">
        <f t="shared" si="25"/>
        <v>OK</v>
      </c>
      <c r="I53" s="273" t="str">
        <f t="shared" si="25"/>
        <v>OK</v>
      </c>
      <c r="J53" s="273" t="str">
        <f t="shared" si="25"/>
        <v>OK</v>
      </c>
      <c r="K53" s="273" t="str">
        <f t="shared" si="25"/>
        <v>OK</v>
      </c>
      <c r="L53" s="273" t="str">
        <f t="shared" si="25"/>
        <v>OK</v>
      </c>
      <c r="M53" s="273" t="str">
        <f t="shared" si="25"/>
        <v>OK</v>
      </c>
      <c r="N53" s="273" t="str">
        <f t="shared" si="25"/>
        <v>OK</v>
      </c>
      <c r="O53" s="273" t="str">
        <f t="shared" si="25"/>
        <v>OK</v>
      </c>
      <c r="P53" s="273" t="str">
        <f t="shared" si="25"/>
        <v>OK</v>
      </c>
      <c r="Q53" s="273" t="str">
        <f t="shared" si="25"/>
        <v>OK</v>
      </c>
      <c r="R53" s="273" t="str">
        <f t="shared" si="25"/>
        <v>OK</v>
      </c>
      <c r="S53" s="273" t="str">
        <f t="shared" si="25"/>
        <v>OK</v>
      </c>
    </row>
    <row r="54" spans="1:39" ht="14" x14ac:dyDescent="0.3">
      <c r="B54" s="210"/>
    </row>
    <row r="55" spans="1:39" ht="14" x14ac:dyDescent="0.3">
      <c r="A55" s="222" t="s">
        <v>180</v>
      </c>
      <c r="B55" s="255" t="s">
        <v>59</v>
      </c>
      <c r="C55" s="269"/>
      <c r="D55" s="269"/>
      <c r="E55" s="269"/>
      <c r="G55" s="251">
        <f t="shared" ref="G55:S55" si="26">SUM(G9,G12,G15,G18,G21,G24,G27,G30)+SUM(G37,G38,G43,G44)</f>
        <v>0</v>
      </c>
      <c r="H55" s="251">
        <f t="shared" si="26"/>
        <v>0</v>
      </c>
      <c r="I55" s="251">
        <f t="shared" si="26"/>
        <v>1.1756738387667486E-2</v>
      </c>
      <c r="J55" s="251">
        <f t="shared" si="26"/>
        <v>8.6336352076083617E-3</v>
      </c>
      <c r="K55" s="251">
        <f t="shared" si="26"/>
        <v>1.5019134505374145E-2</v>
      </c>
      <c r="L55" s="251">
        <f t="shared" si="26"/>
        <v>1.3761751092949283E-2</v>
      </c>
      <c r="M55" s="251">
        <f t="shared" si="26"/>
        <v>1.488866648E-2</v>
      </c>
      <c r="N55" s="251">
        <f t="shared" si="26"/>
        <v>2.909296951228103E-2</v>
      </c>
      <c r="O55" s="251">
        <f t="shared" si="26"/>
        <v>2.9611698754989507E-2</v>
      </c>
      <c r="P55" s="251">
        <f t="shared" si="26"/>
        <v>3.1226511159366602E-2</v>
      </c>
      <c r="Q55" s="251">
        <f t="shared" si="26"/>
        <v>1.0430526489623424E-2</v>
      </c>
      <c r="R55" s="251">
        <f t="shared" si="26"/>
        <v>1.3383520415927842E-2</v>
      </c>
      <c r="S55" s="251">
        <f t="shared" si="26"/>
        <v>3.1429634664405626E-2</v>
      </c>
      <c r="T55" s="95">
        <f>SUM(G55:K55)</f>
        <v>3.5409508100649995E-2</v>
      </c>
      <c r="U55" s="218">
        <f>SUM(L55:S55)</f>
        <v>0.1738252785695433</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 t="shared" ref="G56:S56" si="27">SUM(G10,G13,G16,G19,G22,G25,G28,G31)+SUM(G39,G45)</f>
        <v>0</v>
      </c>
      <c r="H56" s="218">
        <f t="shared" si="27"/>
        <v>0</v>
      </c>
      <c r="I56" s="218">
        <f t="shared" si="27"/>
        <v>3.0228789694294905E-2</v>
      </c>
      <c r="J56" s="218">
        <f t="shared" si="27"/>
        <v>2.3321534257281593E-2</v>
      </c>
      <c r="K56" s="218">
        <f t="shared" si="27"/>
        <v>1.8016755628773602E-2</v>
      </c>
      <c r="L56" s="218">
        <f t="shared" si="27"/>
        <v>1.0645798691866763E-2</v>
      </c>
      <c r="M56" s="218">
        <f t="shared" si="27"/>
        <v>5.6959309870760278E-3</v>
      </c>
      <c r="N56" s="218">
        <f t="shared" si="27"/>
        <v>1.2172011159118642E-2</v>
      </c>
      <c r="O56" s="218">
        <f t="shared" si="27"/>
        <v>5.2822820923029163E-3</v>
      </c>
      <c r="P56" s="218">
        <f t="shared" si="27"/>
        <v>3.1552740835248019E-2</v>
      </c>
      <c r="Q56" s="218">
        <f t="shared" si="27"/>
        <v>6.2734575223879818E-2</v>
      </c>
      <c r="R56" s="218">
        <f t="shared" si="27"/>
        <v>1.4659741545091802E-2</v>
      </c>
      <c r="S56" s="218">
        <f t="shared" si="27"/>
        <v>1.4687575882324652E-2</v>
      </c>
      <c r="T56" s="95">
        <f>SUM(G56:K56)</f>
        <v>7.1567079580350093E-2</v>
      </c>
      <c r="U56" s="218">
        <f>SUM(L56:S56)</f>
        <v>0.15743065641690868</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S57" si="28">SUM(G55:G56)</f>
        <v>0</v>
      </c>
      <c r="H57" s="332">
        <f t="shared" si="28"/>
        <v>0</v>
      </c>
      <c r="I57" s="332">
        <f t="shared" si="28"/>
        <v>4.1985528081962389E-2</v>
      </c>
      <c r="J57" s="332">
        <f t="shared" si="28"/>
        <v>3.1955169464889951E-2</v>
      </c>
      <c r="K57" s="332">
        <f t="shared" si="28"/>
        <v>3.3035890134147747E-2</v>
      </c>
      <c r="L57" s="332">
        <f t="shared" si="28"/>
        <v>2.4407549784816046E-2</v>
      </c>
      <c r="M57" s="332">
        <f t="shared" si="28"/>
        <v>2.0584597467076027E-2</v>
      </c>
      <c r="N57" s="332">
        <f t="shared" si="28"/>
        <v>4.1264980671399672E-2</v>
      </c>
      <c r="O57" s="332">
        <f t="shared" si="28"/>
        <v>3.4893980847292422E-2</v>
      </c>
      <c r="P57" s="332">
        <f t="shared" si="28"/>
        <v>6.2779251994614621E-2</v>
      </c>
      <c r="Q57" s="332">
        <f t="shared" si="28"/>
        <v>7.3165101713503239E-2</v>
      </c>
      <c r="R57" s="332">
        <f t="shared" si="28"/>
        <v>2.8043261961019646E-2</v>
      </c>
      <c r="S57" s="332">
        <f t="shared" si="28"/>
        <v>4.6117210546730278E-2</v>
      </c>
      <c r="T57" s="95">
        <f>SUM(G57:K57)</f>
        <v>0.10697658768100009</v>
      </c>
      <c r="U57" s="218">
        <f>SUM(L57:S57)</f>
        <v>0.33125593498645195</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29">IF(ABS(G57-G48)&lt;DecimalPlaces,"OK","ERROR")</f>
        <v>OK</v>
      </c>
      <c r="H58" s="273" t="str">
        <f t="shared" si="29"/>
        <v>OK</v>
      </c>
      <c r="I58" s="273" t="str">
        <f t="shared" si="29"/>
        <v>OK</v>
      </c>
      <c r="J58" s="273" t="str">
        <f t="shared" si="29"/>
        <v>OK</v>
      </c>
      <c r="K58" s="273" t="str">
        <f t="shared" si="29"/>
        <v>OK</v>
      </c>
      <c r="L58" s="273" t="str">
        <f t="shared" si="29"/>
        <v>OK</v>
      </c>
      <c r="M58" s="273" t="str">
        <f t="shared" si="29"/>
        <v>OK</v>
      </c>
      <c r="N58" s="273" t="str">
        <f t="shared" si="29"/>
        <v>OK</v>
      </c>
      <c r="O58" s="273" t="str">
        <f t="shared" si="29"/>
        <v>OK</v>
      </c>
      <c r="P58" s="273" t="str">
        <f t="shared" si="29"/>
        <v>OK</v>
      </c>
      <c r="Q58" s="273" t="str">
        <f t="shared" si="29"/>
        <v>OK</v>
      </c>
      <c r="R58" s="273" t="str">
        <f t="shared" si="29"/>
        <v>OK</v>
      </c>
      <c r="S58" s="273" t="str">
        <f t="shared" si="29"/>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1</v>
      </c>
      <c r="AL60" s="307"/>
      <c r="AM60" s="229">
        <f>SUM(AD60:AK60)</f>
        <v>1</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3</v>
      </c>
      <c r="AJ61" s="331">
        <v>0</v>
      </c>
      <c r="AK61" s="331">
        <v>0</v>
      </c>
      <c r="AL61" s="280"/>
      <c r="AM61" s="229">
        <f>SUM(AD61:AK61)</f>
        <v>3</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v>0</v>
      </c>
      <c r="M65" s="319">
        <v>0</v>
      </c>
      <c r="N65" s="319">
        <v>0</v>
      </c>
      <c r="O65" s="319">
        <v>0</v>
      </c>
      <c r="P65" s="319">
        <v>-3.4696974820571871E-4</v>
      </c>
      <c r="Q65" s="319">
        <v>5.4995166271396294E-4</v>
      </c>
      <c r="R65" s="319">
        <v>1.093171450424562E-3</v>
      </c>
      <c r="S65" s="319">
        <v>0</v>
      </c>
      <c r="T65" s="278"/>
      <c r="U65" s="251">
        <f>SUM(L65:S65)</f>
        <v>1.2961533649328062E-3</v>
      </c>
      <c r="Y65" s="226"/>
      <c r="Z65" s="227"/>
      <c r="AA65" s="227"/>
      <c r="AB65" s="227"/>
      <c r="AC65" s="228"/>
      <c r="AD65" s="330">
        <v>0</v>
      </c>
      <c r="AE65" s="330">
        <v>0</v>
      </c>
      <c r="AF65" s="330">
        <v>0</v>
      </c>
      <c r="AG65" s="330">
        <v>0</v>
      </c>
      <c r="AH65" s="330">
        <v>44</v>
      </c>
      <c r="AI65" s="330">
        <v>23</v>
      </c>
      <c r="AJ65" s="330">
        <v>65</v>
      </c>
      <c r="AK65" s="330">
        <v>64</v>
      </c>
      <c r="AL65" s="278"/>
      <c r="AM65" s="251">
        <f>SUM(AD65:AK65)</f>
        <v>196</v>
      </c>
    </row>
    <row r="66" spans="1:39" ht="14" x14ac:dyDescent="0.3">
      <c r="A66" s="661"/>
      <c r="B66" s="277" t="s">
        <v>156</v>
      </c>
      <c r="G66" s="234"/>
      <c r="H66" s="235"/>
      <c r="I66" s="235"/>
      <c r="J66" s="235"/>
      <c r="K66" s="236"/>
      <c r="L66" s="319">
        <v>0</v>
      </c>
      <c r="M66" s="319">
        <v>0</v>
      </c>
      <c r="N66" s="319">
        <v>0</v>
      </c>
      <c r="O66" s="319">
        <v>0</v>
      </c>
      <c r="P66" s="319">
        <v>-1.8137055019844389E-4</v>
      </c>
      <c r="Q66" s="319">
        <v>2.8693130228554586E-4</v>
      </c>
      <c r="R66" s="319">
        <v>6.390848479405131E-4</v>
      </c>
      <c r="S66" s="319">
        <v>0</v>
      </c>
      <c r="T66" s="279"/>
      <c r="U66" s="251">
        <f>SUM(L66:S66)</f>
        <v>7.446456000276151E-4</v>
      </c>
      <c r="Y66" s="234"/>
      <c r="Z66" s="235"/>
      <c r="AA66" s="235"/>
      <c r="AB66" s="235"/>
      <c r="AC66" s="236"/>
      <c r="AD66" s="330">
        <v>0</v>
      </c>
      <c r="AE66" s="330">
        <v>0</v>
      </c>
      <c r="AF66" s="330">
        <v>0</v>
      </c>
      <c r="AG66" s="330">
        <v>0</v>
      </c>
      <c r="AH66" s="330">
        <v>23</v>
      </c>
      <c r="AI66" s="330">
        <v>12</v>
      </c>
      <c r="AJ66" s="330">
        <v>38</v>
      </c>
      <c r="AK66" s="330">
        <v>31</v>
      </c>
      <c r="AL66" s="279"/>
      <c r="AM66" s="251">
        <f>SUM(AD66:AK66)</f>
        <v>104</v>
      </c>
    </row>
    <row r="67" spans="1:39" ht="14" x14ac:dyDescent="0.3">
      <c r="A67" s="662"/>
      <c r="B67" s="277" t="s">
        <v>187</v>
      </c>
      <c r="G67" s="234"/>
      <c r="H67" s="235"/>
      <c r="I67" s="235"/>
      <c r="J67" s="235"/>
      <c r="K67" s="236"/>
      <c r="L67" s="252">
        <f t="shared" ref="L67:S67" si="30">SUM(L65:L66)</f>
        <v>0</v>
      </c>
      <c r="M67" s="251">
        <f t="shared" si="30"/>
        <v>0</v>
      </c>
      <c r="N67" s="251">
        <f t="shared" si="30"/>
        <v>0</v>
      </c>
      <c r="O67" s="251">
        <f t="shared" si="30"/>
        <v>0</v>
      </c>
      <c r="P67" s="251">
        <f t="shared" si="30"/>
        <v>-5.2834029840416257E-4</v>
      </c>
      <c r="Q67" s="251">
        <f t="shared" si="30"/>
        <v>8.3688296499950885E-4</v>
      </c>
      <c r="R67" s="251">
        <f t="shared" si="30"/>
        <v>1.732256298365075E-3</v>
      </c>
      <c r="S67" s="251">
        <f t="shared" si="30"/>
        <v>0</v>
      </c>
      <c r="T67" s="280"/>
      <c r="U67" s="251">
        <f>SUM(L67:S67)</f>
        <v>2.0407989649604214E-3</v>
      </c>
      <c r="V67" s="249"/>
      <c r="Y67" s="241"/>
      <c r="Z67" s="242"/>
      <c r="AA67" s="242"/>
      <c r="AB67" s="242"/>
      <c r="AC67" s="243"/>
      <c r="AD67" s="252">
        <f t="shared" ref="AD67:AK67" si="31">SUM(AD65:AD66)</f>
        <v>0</v>
      </c>
      <c r="AE67" s="251">
        <f t="shared" si="31"/>
        <v>0</v>
      </c>
      <c r="AF67" s="251">
        <f t="shared" si="31"/>
        <v>0</v>
      </c>
      <c r="AG67" s="251">
        <f t="shared" si="31"/>
        <v>0</v>
      </c>
      <c r="AH67" s="251">
        <f t="shared" si="31"/>
        <v>67</v>
      </c>
      <c r="AI67" s="251">
        <f t="shared" si="31"/>
        <v>35</v>
      </c>
      <c r="AJ67" s="251">
        <f t="shared" si="31"/>
        <v>103</v>
      </c>
      <c r="AK67" s="251">
        <f t="shared" si="31"/>
        <v>95</v>
      </c>
      <c r="AL67" s="280"/>
      <c r="AM67" s="251">
        <f>SUM(AD67:AK67)</f>
        <v>300</v>
      </c>
    </row>
    <row r="68" spans="1:39" ht="14" x14ac:dyDescent="0.3">
      <c r="B68" s="210"/>
      <c r="G68" s="241"/>
      <c r="H68" s="242"/>
      <c r="I68" s="242"/>
      <c r="J68" s="242"/>
      <c r="K68" s="243"/>
      <c r="L68" s="281" t="str">
        <f t="shared" ref="L68:S68" si="32">IF(ABS(L67-L9-L12)&lt;DecimalPlaces,"OK","ERROR")</f>
        <v>OK</v>
      </c>
      <c r="M68" s="281" t="str">
        <f t="shared" si="32"/>
        <v>OK</v>
      </c>
      <c r="N68" s="281" t="str">
        <f t="shared" si="32"/>
        <v>OK</v>
      </c>
      <c r="O68" s="281" t="str">
        <f t="shared" si="32"/>
        <v>OK</v>
      </c>
      <c r="P68" s="281" t="str">
        <f t="shared" si="32"/>
        <v>OK</v>
      </c>
      <c r="Q68" s="281" t="str">
        <f t="shared" si="32"/>
        <v>OK</v>
      </c>
      <c r="R68" s="281" t="str">
        <f t="shared" si="32"/>
        <v>OK</v>
      </c>
      <c r="S68" s="281" t="str">
        <f t="shared" si="32"/>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v>0</v>
      </c>
      <c r="M72" s="330">
        <v>0</v>
      </c>
      <c r="N72" s="330">
        <v>0</v>
      </c>
      <c r="O72" s="330">
        <v>0</v>
      </c>
      <c r="P72" s="330">
        <v>2.4568496597178278E-3</v>
      </c>
      <c r="Q72" s="330">
        <v>2.8602529574852744E-3</v>
      </c>
      <c r="R72" s="330">
        <v>1.0331439067799775E-3</v>
      </c>
      <c r="S72" s="330">
        <v>0</v>
      </c>
      <c r="T72" s="278"/>
      <c r="U72" s="229">
        <f t="shared" ref="U72:U78" si="33">SUM(L72:S72)</f>
        <v>6.3502465239830795E-3</v>
      </c>
      <c r="Y72" s="226"/>
      <c r="Z72" s="227"/>
      <c r="AA72" s="227"/>
      <c r="AB72" s="227"/>
      <c r="AC72" s="228"/>
      <c r="AD72" s="330">
        <v>0</v>
      </c>
      <c r="AE72" s="330">
        <v>0</v>
      </c>
      <c r="AF72" s="330">
        <v>0</v>
      </c>
      <c r="AG72" s="330">
        <v>0</v>
      </c>
      <c r="AH72" s="330">
        <v>53</v>
      </c>
      <c r="AI72" s="330">
        <v>48</v>
      </c>
      <c r="AJ72" s="330">
        <v>21</v>
      </c>
      <c r="AK72" s="330">
        <v>13</v>
      </c>
      <c r="AL72" s="278"/>
      <c r="AM72" s="229">
        <f t="shared" ref="AM72:AM78" si="34">SUM(AD72:AK72)</f>
        <v>135</v>
      </c>
    </row>
    <row r="73" spans="1:39" ht="14" x14ac:dyDescent="0.3">
      <c r="A73" s="661"/>
      <c r="B73" s="277" t="s">
        <v>156</v>
      </c>
      <c r="G73" s="234"/>
      <c r="H73" s="235"/>
      <c r="I73" s="235"/>
      <c r="J73" s="235"/>
      <c r="K73" s="236"/>
      <c r="L73" s="330">
        <v>0</v>
      </c>
      <c r="M73" s="330">
        <v>0</v>
      </c>
      <c r="N73" s="330">
        <v>0</v>
      </c>
      <c r="O73" s="330">
        <v>0</v>
      </c>
      <c r="P73" s="330">
        <v>1.3443139647512641E-3</v>
      </c>
      <c r="Q73" s="330">
        <v>1.9068353049901828E-3</v>
      </c>
      <c r="R73" s="330">
        <v>1.4759198668285394E-4</v>
      </c>
      <c r="S73" s="330">
        <v>0</v>
      </c>
      <c r="T73" s="279"/>
      <c r="U73" s="229">
        <f t="shared" si="33"/>
        <v>3.3987412564243009E-3</v>
      </c>
      <c r="Y73" s="234"/>
      <c r="Z73" s="235"/>
      <c r="AA73" s="235"/>
      <c r="AB73" s="235"/>
      <c r="AC73" s="236"/>
      <c r="AD73" s="330">
        <v>0</v>
      </c>
      <c r="AE73" s="330">
        <v>0</v>
      </c>
      <c r="AF73" s="330">
        <v>0</v>
      </c>
      <c r="AG73" s="330">
        <v>0</v>
      </c>
      <c r="AH73" s="330">
        <v>29</v>
      </c>
      <c r="AI73" s="330">
        <v>32</v>
      </c>
      <c r="AJ73" s="330">
        <v>3</v>
      </c>
      <c r="AK73" s="330">
        <v>1</v>
      </c>
      <c r="AL73" s="279"/>
      <c r="AM73" s="229">
        <f t="shared" si="34"/>
        <v>65</v>
      </c>
    </row>
    <row r="74" spans="1:39" ht="14" x14ac:dyDescent="0.3">
      <c r="A74" s="662"/>
      <c r="B74" s="277" t="s">
        <v>190</v>
      </c>
      <c r="G74" s="234"/>
      <c r="H74" s="235"/>
      <c r="I74" s="235"/>
      <c r="J74" s="235"/>
      <c r="K74" s="236"/>
      <c r="L74" s="252">
        <f t="shared" ref="L74:S74" si="35">SUM(L72:L73)</f>
        <v>0</v>
      </c>
      <c r="M74" s="251">
        <f t="shared" si="35"/>
        <v>0</v>
      </c>
      <c r="N74" s="251">
        <f t="shared" si="35"/>
        <v>0</v>
      </c>
      <c r="O74" s="251">
        <f t="shared" si="35"/>
        <v>0</v>
      </c>
      <c r="P74" s="251">
        <f t="shared" si="35"/>
        <v>3.8011636244690917E-3</v>
      </c>
      <c r="Q74" s="251">
        <f t="shared" si="35"/>
        <v>4.7670882624754572E-3</v>
      </c>
      <c r="R74" s="251">
        <f t="shared" si="35"/>
        <v>1.1807358934628315E-3</v>
      </c>
      <c r="S74" s="251">
        <f t="shared" si="35"/>
        <v>0</v>
      </c>
      <c r="T74" s="279"/>
      <c r="U74" s="229">
        <f t="shared" si="33"/>
        <v>9.74898778040738E-3</v>
      </c>
      <c r="V74" s="249"/>
      <c r="Y74" s="234"/>
      <c r="Z74" s="235"/>
      <c r="AA74" s="235"/>
      <c r="AB74" s="235"/>
      <c r="AC74" s="236"/>
      <c r="AD74" s="252">
        <f t="shared" ref="AD74:AK74" si="36">SUM(AD72:AD73)</f>
        <v>0</v>
      </c>
      <c r="AE74" s="251">
        <f t="shared" si="36"/>
        <v>0</v>
      </c>
      <c r="AF74" s="251">
        <f t="shared" si="36"/>
        <v>0</v>
      </c>
      <c r="AG74" s="251">
        <f t="shared" si="36"/>
        <v>0</v>
      </c>
      <c r="AH74" s="251">
        <f t="shared" si="36"/>
        <v>82</v>
      </c>
      <c r="AI74" s="251">
        <f t="shared" si="36"/>
        <v>80</v>
      </c>
      <c r="AJ74" s="251">
        <f t="shared" si="36"/>
        <v>24</v>
      </c>
      <c r="AK74" s="251">
        <f t="shared" si="36"/>
        <v>14</v>
      </c>
      <c r="AL74" s="279"/>
      <c r="AM74" s="229">
        <f t="shared" si="34"/>
        <v>200</v>
      </c>
    </row>
    <row r="75" spans="1:39" ht="14" x14ac:dyDescent="0.3">
      <c r="A75" s="663" t="s">
        <v>191</v>
      </c>
      <c r="B75" s="277" t="s">
        <v>186</v>
      </c>
      <c r="G75" s="234"/>
      <c r="H75" s="235"/>
      <c r="I75" s="235"/>
      <c r="J75" s="235"/>
      <c r="K75" s="236"/>
      <c r="L75" s="330">
        <v>0</v>
      </c>
      <c r="M75" s="330">
        <v>0</v>
      </c>
      <c r="N75" s="330">
        <v>0</v>
      </c>
      <c r="O75" s="330">
        <v>0</v>
      </c>
      <c r="P75" s="330">
        <v>3.5693853546843912E-3</v>
      </c>
      <c r="Q75" s="330">
        <v>4.7670882624754564E-3</v>
      </c>
      <c r="R75" s="330">
        <v>4.2309702849084793E-3</v>
      </c>
      <c r="S75" s="330">
        <v>0</v>
      </c>
      <c r="T75" s="279"/>
      <c r="U75" s="229">
        <f t="shared" si="33"/>
        <v>1.2567443902068327E-2</v>
      </c>
      <c r="Y75" s="234"/>
      <c r="Z75" s="235"/>
      <c r="AA75" s="235"/>
      <c r="AB75" s="235"/>
      <c r="AC75" s="236"/>
      <c r="AD75" s="330">
        <v>0</v>
      </c>
      <c r="AE75" s="330">
        <v>0</v>
      </c>
      <c r="AF75" s="330">
        <v>0</v>
      </c>
      <c r="AG75" s="330">
        <v>0</v>
      </c>
      <c r="AH75" s="330">
        <v>77</v>
      </c>
      <c r="AI75" s="330">
        <v>80</v>
      </c>
      <c r="AJ75" s="330">
        <v>86</v>
      </c>
      <c r="AK75" s="330">
        <v>60</v>
      </c>
      <c r="AL75" s="279"/>
      <c r="AM75" s="229">
        <f t="shared" si="34"/>
        <v>303</v>
      </c>
    </row>
    <row r="76" spans="1:39" ht="14" x14ac:dyDescent="0.3">
      <c r="A76" s="663"/>
      <c r="B76" s="277" t="s">
        <v>156</v>
      </c>
      <c r="G76" s="234"/>
      <c r="H76" s="235"/>
      <c r="I76" s="235"/>
      <c r="J76" s="235"/>
      <c r="K76" s="236"/>
      <c r="L76" s="330">
        <v>0</v>
      </c>
      <c r="M76" s="330">
        <v>0</v>
      </c>
      <c r="N76" s="330">
        <v>0</v>
      </c>
      <c r="O76" s="330">
        <v>0</v>
      </c>
      <c r="P76" s="330">
        <v>1.7151591964067853E-3</v>
      </c>
      <c r="Q76" s="330">
        <v>1.2513606688998075E-3</v>
      </c>
      <c r="R76" s="330">
        <v>1.4759198668285391E-3</v>
      </c>
      <c r="S76" s="330">
        <v>0</v>
      </c>
      <c r="T76" s="279"/>
      <c r="U76" s="229">
        <f t="shared" si="33"/>
        <v>4.4424397321351314E-3</v>
      </c>
      <c r="Y76" s="234"/>
      <c r="Z76" s="235"/>
      <c r="AA76" s="235"/>
      <c r="AB76" s="235"/>
      <c r="AC76" s="236"/>
      <c r="AD76" s="330">
        <v>0</v>
      </c>
      <c r="AE76" s="330">
        <v>0</v>
      </c>
      <c r="AF76" s="330">
        <v>0</v>
      </c>
      <c r="AG76" s="330">
        <v>0</v>
      </c>
      <c r="AH76" s="330">
        <v>37</v>
      </c>
      <c r="AI76" s="330">
        <v>21</v>
      </c>
      <c r="AJ76" s="330">
        <v>30</v>
      </c>
      <c r="AK76" s="330">
        <v>31</v>
      </c>
      <c r="AL76" s="279"/>
      <c r="AM76" s="229">
        <f t="shared" si="34"/>
        <v>119</v>
      </c>
    </row>
    <row r="77" spans="1:39" ht="14" x14ac:dyDescent="0.3">
      <c r="A77" s="664"/>
      <c r="B77" s="277" t="s">
        <v>192</v>
      </c>
      <c r="G77" s="234"/>
      <c r="H77" s="235"/>
      <c r="I77" s="235"/>
      <c r="J77" s="235"/>
      <c r="K77" s="236"/>
      <c r="L77" s="252">
        <f t="shared" ref="L77:S77" si="37">SUM(L75:L76)</f>
        <v>0</v>
      </c>
      <c r="M77" s="251">
        <f t="shared" si="37"/>
        <v>0</v>
      </c>
      <c r="N77" s="251">
        <f t="shared" si="37"/>
        <v>0</v>
      </c>
      <c r="O77" s="251">
        <f t="shared" si="37"/>
        <v>0</v>
      </c>
      <c r="P77" s="251">
        <f t="shared" si="37"/>
        <v>5.2845445510911766E-3</v>
      </c>
      <c r="Q77" s="251">
        <f t="shared" si="37"/>
        <v>6.0184489313752643E-3</v>
      </c>
      <c r="R77" s="251">
        <f t="shared" si="37"/>
        <v>5.706890151737018E-3</v>
      </c>
      <c r="S77" s="251">
        <f t="shared" si="37"/>
        <v>0</v>
      </c>
      <c r="T77" s="279"/>
      <c r="U77" s="251">
        <f t="shared" si="33"/>
        <v>1.7009883634203457E-2</v>
      </c>
      <c r="V77" s="249"/>
      <c r="Y77" s="234"/>
      <c r="Z77" s="235"/>
      <c r="AA77" s="235"/>
      <c r="AB77" s="235"/>
      <c r="AC77" s="236"/>
      <c r="AD77" s="252">
        <f t="shared" ref="AD77:AK77" si="38">SUM(AD75:AD76)</f>
        <v>0</v>
      </c>
      <c r="AE77" s="251">
        <f t="shared" si="38"/>
        <v>0</v>
      </c>
      <c r="AF77" s="251">
        <f t="shared" si="38"/>
        <v>0</v>
      </c>
      <c r="AG77" s="251">
        <f t="shared" si="38"/>
        <v>0</v>
      </c>
      <c r="AH77" s="251">
        <f t="shared" si="38"/>
        <v>114</v>
      </c>
      <c r="AI77" s="251">
        <f t="shared" si="38"/>
        <v>101</v>
      </c>
      <c r="AJ77" s="251">
        <f t="shared" si="38"/>
        <v>116</v>
      </c>
      <c r="AK77" s="251">
        <f t="shared" si="38"/>
        <v>91</v>
      </c>
      <c r="AL77" s="279"/>
      <c r="AM77" s="229">
        <f t="shared" si="34"/>
        <v>422</v>
      </c>
    </row>
    <row r="78" spans="1:39" ht="14" x14ac:dyDescent="0.3">
      <c r="B78" s="274" t="s">
        <v>193</v>
      </c>
      <c r="G78" s="234"/>
      <c r="H78" s="235"/>
      <c r="I78" s="235"/>
      <c r="J78" s="235"/>
      <c r="K78" s="236"/>
      <c r="L78" s="252">
        <f t="shared" ref="L78:S78" si="39">SUM(L74,L77)</f>
        <v>0</v>
      </c>
      <c r="M78" s="251">
        <f t="shared" si="39"/>
        <v>0</v>
      </c>
      <c r="N78" s="251">
        <f t="shared" si="39"/>
        <v>0</v>
      </c>
      <c r="O78" s="251">
        <f t="shared" si="39"/>
        <v>0</v>
      </c>
      <c r="P78" s="251">
        <f t="shared" si="39"/>
        <v>9.0857081755602691E-3</v>
      </c>
      <c r="Q78" s="251">
        <f t="shared" si="39"/>
        <v>1.0785537193850721E-2</v>
      </c>
      <c r="R78" s="251">
        <f t="shared" si="39"/>
        <v>6.8876260451998499E-3</v>
      </c>
      <c r="S78" s="251">
        <f t="shared" si="39"/>
        <v>0</v>
      </c>
      <c r="T78" s="280"/>
      <c r="U78" s="229">
        <f t="shared" si="33"/>
        <v>2.6758871414610842E-2</v>
      </c>
      <c r="V78" s="249"/>
      <c r="Y78" s="241"/>
      <c r="Z78" s="242"/>
      <c r="AA78" s="242"/>
      <c r="AB78" s="242"/>
      <c r="AC78" s="243"/>
      <c r="AD78" s="252">
        <f t="shared" ref="AD78:AK78" si="40">SUM(AD74,AD77)</f>
        <v>0</v>
      </c>
      <c r="AE78" s="251">
        <f t="shared" si="40"/>
        <v>0</v>
      </c>
      <c r="AF78" s="251">
        <f t="shared" si="40"/>
        <v>0</v>
      </c>
      <c r="AG78" s="251">
        <f t="shared" si="40"/>
        <v>0</v>
      </c>
      <c r="AH78" s="251">
        <f t="shared" si="40"/>
        <v>196</v>
      </c>
      <c r="AI78" s="251">
        <f t="shared" si="40"/>
        <v>181</v>
      </c>
      <c r="AJ78" s="251">
        <f t="shared" si="40"/>
        <v>140</v>
      </c>
      <c r="AK78" s="251">
        <f t="shared" si="40"/>
        <v>105</v>
      </c>
      <c r="AL78" s="280"/>
      <c r="AM78" s="229">
        <f t="shared" si="34"/>
        <v>622</v>
      </c>
    </row>
    <row r="79" spans="1:39" ht="14" x14ac:dyDescent="0.3">
      <c r="A79" s="282"/>
      <c r="G79" s="241"/>
      <c r="H79" s="242"/>
      <c r="I79" s="242"/>
      <c r="J79" s="242"/>
      <c r="K79" s="243"/>
      <c r="L79" s="281" t="str">
        <f t="shared" ref="L79:S79" si="41">IF(ABS(L78-L10-L13)&lt;DecimalPlaces,"OK","ERROR")</f>
        <v>OK</v>
      </c>
      <c r="M79" s="281" t="str">
        <f t="shared" si="41"/>
        <v>OK</v>
      </c>
      <c r="N79" s="281" t="str">
        <f t="shared" si="41"/>
        <v>OK</v>
      </c>
      <c r="O79" s="281" t="str">
        <f t="shared" si="41"/>
        <v>OK</v>
      </c>
      <c r="P79" s="281" t="str">
        <f t="shared" si="41"/>
        <v>OK</v>
      </c>
      <c r="Q79" s="281" t="str">
        <f t="shared" si="41"/>
        <v>OK</v>
      </c>
      <c r="R79" s="281" t="str">
        <f t="shared" si="41"/>
        <v>OK</v>
      </c>
      <c r="S79" s="281" t="str">
        <f t="shared" si="41"/>
        <v>OK</v>
      </c>
      <c r="T79" s="276"/>
      <c r="U79" s="276"/>
    </row>
    <row r="80" spans="1:39" ht="14" x14ac:dyDescent="0.3">
      <c r="A80" s="177" t="s">
        <v>194</v>
      </c>
      <c r="B80" s="177"/>
      <c r="L80" s="593">
        <f>IF(SUM(L72:L78)=0,0,L78-(L10+L13))</f>
        <v>0</v>
      </c>
      <c r="M80" s="593">
        <f t="shared" ref="M80:S80" si="42">IF(SUM(M72:M78)=0,0,M78-(M10+M13))</f>
        <v>0</v>
      </c>
      <c r="N80" s="593">
        <f t="shared" si="42"/>
        <v>0</v>
      </c>
      <c r="O80" s="593">
        <f t="shared" si="42"/>
        <v>0</v>
      </c>
      <c r="P80" s="593">
        <f t="shared" si="42"/>
        <v>0</v>
      </c>
      <c r="Q80" s="593">
        <f t="shared" si="42"/>
        <v>0</v>
      </c>
      <c r="R80" s="593">
        <f t="shared" si="42"/>
        <v>8.6736173798840355E-19</v>
      </c>
      <c r="S80" s="593">
        <f t="shared" si="42"/>
        <v>0</v>
      </c>
      <c r="AD80" s="593">
        <f>IF(SUM(AD72:AD78)=0,0,AD78-(AD10+AD13))</f>
        <v>0</v>
      </c>
      <c r="AE80" s="593">
        <f t="shared" ref="AE80:AK80" si="43">IF(SUM(AE72:AE78)=0,0,AE78-(AE10+AE13))</f>
        <v>0</v>
      </c>
      <c r="AF80" s="593">
        <f t="shared" si="43"/>
        <v>0</v>
      </c>
      <c r="AG80" s="593">
        <f t="shared" si="43"/>
        <v>0</v>
      </c>
      <c r="AH80" s="593">
        <f t="shared" si="43"/>
        <v>-18</v>
      </c>
      <c r="AI80" s="593">
        <f t="shared" si="43"/>
        <v>-53</v>
      </c>
      <c r="AJ80" s="593">
        <f t="shared" si="43"/>
        <v>-12</v>
      </c>
      <c r="AK80" s="593">
        <f t="shared" si="43"/>
        <v>-7</v>
      </c>
    </row>
    <row r="81" spans="1:39" ht="14" x14ac:dyDescent="0.3">
      <c r="A81" s="177" t="s">
        <v>195</v>
      </c>
      <c r="B81" s="177"/>
      <c r="L81" s="593">
        <f>IF(SUM(L72:L78)=0,0,(L72+L75)-L10)</f>
        <v>0</v>
      </c>
      <c r="M81" s="593">
        <f t="shared" ref="M81:S81" si="44">IF(SUM(M72:M78)=0,0,(M72+M75)-M10)</f>
        <v>0</v>
      </c>
      <c r="N81" s="593">
        <f t="shared" si="44"/>
        <v>0</v>
      </c>
      <c r="O81" s="593">
        <f t="shared" si="44"/>
        <v>0</v>
      </c>
      <c r="P81" s="593">
        <f t="shared" si="44"/>
        <v>-9.7530724449533101E-4</v>
      </c>
      <c r="Q81" s="593">
        <f t="shared" si="44"/>
        <v>-1.4778143452849595E-3</v>
      </c>
      <c r="R81" s="593">
        <f t="shared" si="44"/>
        <v>-2.7912371739718771E-4</v>
      </c>
      <c r="S81" s="593">
        <f t="shared" si="44"/>
        <v>0</v>
      </c>
      <c r="AD81" s="593">
        <f>IF(SUM(AD72:AD78)=0,0,(AD72+AD75)-AD10)</f>
        <v>0</v>
      </c>
      <c r="AE81" s="593">
        <f t="shared" ref="AE81:AK81" si="45">IF(SUM(AE72:AE78)=0,0,(AE72+AE75)-AE10)</f>
        <v>0</v>
      </c>
      <c r="AF81" s="593">
        <f t="shared" si="45"/>
        <v>0</v>
      </c>
      <c r="AG81" s="593">
        <f t="shared" si="45"/>
        <v>0</v>
      </c>
      <c r="AH81" s="593">
        <f t="shared" si="45"/>
        <v>-18</v>
      </c>
      <c r="AI81" s="593">
        <f t="shared" si="45"/>
        <v>-53</v>
      </c>
      <c r="AJ81" s="593">
        <f t="shared" si="45"/>
        <v>-12</v>
      </c>
      <c r="AK81" s="593">
        <f t="shared" si="45"/>
        <v>-7</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 t="shared" ref="U85:U104" si="46">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47">SUM(AD85:AK85)</f>
        <v>0</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si="46"/>
        <v>0</v>
      </c>
      <c r="Y86" s="234"/>
      <c r="Z86" s="235"/>
      <c r="AA86" s="235"/>
      <c r="AB86" s="235"/>
      <c r="AC86" s="236"/>
      <c r="AD86" s="325">
        <v>0</v>
      </c>
      <c r="AE86" s="325">
        <v>0</v>
      </c>
      <c r="AF86" s="325">
        <v>0</v>
      </c>
      <c r="AG86" s="325">
        <v>0</v>
      </c>
      <c r="AH86" s="325">
        <v>0</v>
      </c>
      <c r="AI86" s="325">
        <v>0</v>
      </c>
      <c r="AJ86" s="325">
        <v>0</v>
      </c>
      <c r="AK86" s="325">
        <v>0</v>
      </c>
      <c r="AL86" s="279"/>
      <c r="AM86" s="229">
        <f t="shared" si="47"/>
        <v>0</v>
      </c>
    </row>
    <row r="87" spans="1:39" ht="14" x14ac:dyDescent="0.3">
      <c r="A87" s="212" t="s">
        <v>202</v>
      </c>
      <c r="B87" s="212" t="s">
        <v>200</v>
      </c>
      <c r="G87" s="234"/>
      <c r="H87" s="235"/>
      <c r="I87" s="235"/>
      <c r="J87" s="235"/>
      <c r="K87" s="236"/>
      <c r="L87" s="325">
        <v>0</v>
      </c>
      <c r="M87" s="325">
        <v>0</v>
      </c>
      <c r="N87" s="325">
        <v>0</v>
      </c>
      <c r="O87" s="325">
        <v>0</v>
      </c>
      <c r="P87" s="325">
        <v>0</v>
      </c>
      <c r="Q87" s="325">
        <v>0</v>
      </c>
      <c r="R87" s="325">
        <v>0</v>
      </c>
      <c r="S87" s="325">
        <v>0</v>
      </c>
      <c r="T87" s="279"/>
      <c r="U87" s="229">
        <f t="shared" si="46"/>
        <v>0</v>
      </c>
      <c r="Y87" s="234"/>
      <c r="Z87" s="235"/>
      <c r="AA87" s="235"/>
      <c r="AB87" s="235"/>
      <c r="AC87" s="236"/>
      <c r="AD87" s="325">
        <v>0</v>
      </c>
      <c r="AE87" s="325">
        <v>0</v>
      </c>
      <c r="AF87" s="325">
        <v>0</v>
      </c>
      <c r="AG87" s="325">
        <v>0</v>
      </c>
      <c r="AH87" s="325">
        <v>0</v>
      </c>
      <c r="AI87" s="325">
        <v>0</v>
      </c>
      <c r="AJ87" s="325">
        <v>0</v>
      </c>
      <c r="AK87" s="325">
        <v>0</v>
      </c>
      <c r="AL87" s="279"/>
      <c r="AM87" s="229">
        <f t="shared" si="47"/>
        <v>0</v>
      </c>
    </row>
    <row r="88" spans="1:39" ht="14" x14ac:dyDescent="0.3">
      <c r="A88" s="212" t="s">
        <v>203</v>
      </c>
      <c r="B88" s="212" t="s">
        <v>200</v>
      </c>
      <c r="G88" s="234"/>
      <c r="H88" s="235"/>
      <c r="I88" s="235"/>
      <c r="J88" s="235"/>
      <c r="K88" s="236"/>
      <c r="L88" s="325">
        <v>0</v>
      </c>
      <c r="M88" s="325">
        <v>0</v>
      </c>
      <c r="N88" s="325">
        <v>0</v>
      </c>
      <c r="O88" s="325">
        <v>0</v>
      </c>
      <c r="P88" s="325">
        <v>0</v>
      </c>
      <c r="Q88" s="325">
        <v>0</v>
      </c>
      <c r="R88" s="325">
        <v>0</v>
      </c>
      <c r="S88" s="325">
        <v>0</v>
      </c>
      <c r="T88" s="279"/>
      <c r="U88" s="229">
        <f t="shared" si="46"/>
        <v>0</v>
      </c>
      <c r="Y88" s="234"/>
      <c r="Z88" s="235"/>
      <c r="AA88" s="235"/>
      <c r="AB88" s="235"/>
      <c r="AC88" s="236"/>
      <c r="AD88" s="325">
        <v>0</v>
      </c>
      <c r="AE88" s="325">
        <v>0</v>
      </c>
      <c r="AF88" s="325">
        <v>0</v>
      </c>
      <c r="AG88" s="325">
        <v>0</v>
      </c>
      <c r="AH88" s="325">
        <v>0</v>
      </c>
      <c r="AI88" s="325">
        <v>0</v>
      </c>
      <c r="AJ88" s="325">
        <v>0</v>
      </c>
      <c r="AK88" s="325">
        <v>0</v>
      </c>
      <c r="AL88" s="279"/>
      <c r="AM88" s="229">
        <f t="shared" si="47"/>
        <v>0</v>
      </c>
    </row>
    <row r="89" spans="1:39" ht="14" x14ac:dyDescent="0.3">
      <c r="A89" s="212" t="s">
        <v>204</v>
      </c>
      <c r="B89" s="212" t="s">
        <v>200</v>
      </c>
      <c r="G89" s="234"/>
      <c r="H89" s="235"/>
      <c r="I89" s="235"/>
      <c r="J89" s="235"/>
      <c r="K89" s="236"/>
      <c r="L89" s="325">
        <v>0</v>
      </c>
      <c r="M89" s="325">
        <v>0</v>
      </c>
      <c r="N89" s="325">
        <v>0</v>
      </c>
      <c r="O89" s="325">
        <v>0</v>
      </c>
      <c r="P89" s="325">
        <v>9.0755999999999996E-3</v>
      </c>
      <c r="Q89" s="325">
        <v>0</v>
      </c>
      <c r="R89" s="325">
        <v>0</v>
      </c>
      <c r="S89" s="325">
        <v>0</v>
      </c>
      <c r="T89" s="279"/>
      <c r="U89" s="229">
        <f t="shared" si="46"/>
        <v>9.0755999999999996E-3</v>
      </c>
      <c r="Y89" s="234"/>
      <c r="Z89" s="235"/>
      <c r="AA89" s="235"/>
      <c r="AB89" s="235"/>
      <c r="AC89" s="236"/>
      <c r="AD89" s="325">
        <v>0</v>
      </c>
      <c r="AE89" s="325">
        <v>0</v>
      </c>
      <c r="AF89" s="325">
        <v>0</v>
      </c>
      <c r="AG89" s="325">
        <v>0</v>
      </c>
      <c r="AH89" s="325">
        <v>16</v>
      </c>
      <c r="AI89" s="325">
        <v>0</v>
      </c>
      <c r="AJ89" s="325">
        <v>0</v>
      </c>
      <c r="AK89" s="325">
        <v>0</v>
      </c>
      <c r="AL89" s="279"/>
      <c r="AM89" s="229">
        <f t="shared" si="47"/>
        <v>16</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46"/>
        <v>0</v>
      </c>
      <c r="Y90" s="234"/>
      <c r="Z90" s="235"/>
      <c r="AA90" s="235"/>
      <c r="AB90" s="235"/>
      <c r="AC90" s="236"/>
      <c r="AD90" s="325">
        <v>0</v>
      </c>
      <c r="AE90" s="325">
        <v>0</v>
      </c>
      <c r="AF90" s="325">
        <v>0</v>
      </c>
      <c r="AG90" s="325">
        <v>0</v>
      </c>
      <c r="AH90" s="325">
        <v>0</v>
      </c>
      <c r="AI90" s="325">
        <v>0</v>
      </c>
      <c r="AJ90" s="325">
        <v>0</v>
      </c>
      <c r="AK90" s="325">
        <v>0</v>
      </c>
      <c r="AL90" s="279"/>
      <c r="AM90" s="229">
        <f t="shared" si="47"/>
        <v>0</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46"/>
        <v>0</v>
      </c>
      <c r="Y91" s="234"/>
      <c r="Z91" s="235"/>
      <c r="AA91" s="235"/>
      <c r="AB91" s="235"/>
      <c r="AC91" s="236"/>
      <c r="AD91" s="325">
        <v>0</v>
      </c>
      <c r="AE91" s="325">
        <v>0</v>
      </c>
      <c r="AF91" s="325">
        <v>0</v>
      </c>
      <c r="AG91" s="325">
        <v>0</v>
      </c>
      <c r="AH91" s="325">
        <v>0</v>
      </c>
      <c r="AI91" s="325">
        <v>0</v>
      </c>
      <c r="AJ91" s="325">
        <v>0</v>
      </c>
      <c r="AK91" s="325">
        <v>0</v>
      </c>
      <c r="AL91" s="279"/>
      <c r="AM91" s="229">
        <f t="shared" si="47"/>
        <v>0</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46"/>
        <v>0</v>
      </c>
      <c r="Y92" s="234"/>
      <c r="Z92" s="235"/>
      <c r="AA92" s="235"/>
      <c r="AB92" s="235"/>
      <c r="AC92" s="236"/>
      <c r="AD92" s="328">
        <v>0</v>
      </c>
      <c r="AE92" s="328">
        <v>0</v>
      </c>
      <c r="AF92" s="328">
        <v>0</v>
      </c>
      <c r="AG92" s="328">
        <v>0</v>
      </c>
      <c r="AH92" s="328">
        <v>0</v>
      </c>
      <c r="AI92" s="328">
        <v>0</v>
      </c>
      <c r="AJ92" s="328">
        <v>0</v>
      </c>
      <c r="AK92" s="328">
        <v>0</v>
      </c>
      <c r="AL92" s="279"/>
      <c r="AM92" s="229">
        <f t="shared" si="47"/>
        <v>0</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46"/>
        <v>0</v>
      </c>
      <c r="Y93" s="234"/>
      <c r="Z93" s="235"/>
      <c r="AA93" s="235"/>
      <c r="AB93" s="235"/>
      <c r="AC93" s="236"/>
      <c r="AD93" s="328">
        <v>0</v>
      </c>
      <c r="AE93" s="328">
        <v>0</v>
      </c>
      <c r="AF93" s="328">
        <v>0</v>
      </c>
      <c r="AG93" s="328">
        <v>0</v>
      </c>
      <c r="AH93" s="328">
        <v>0</v>
      </c>
      <c r="AI93" s="328">
        <v>0</v>
      </c>
      <c r="AJ93" s="328">
        <v>0</v>
      </c>
      <c r="AK93" s="328">
        <v>0</v>
      </c>
      <c r="AL93" s="279"/>
      <c r="AM93" s="229">
        <f t="shared" si="47"/>
        <v>0</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46"/>
        <v>0</v>
      </c>
      <c r="Y94" s="234"/>
      <c r="Z94" s="235"/>
      <c r="AA94" s="235"/>
      <c r="AB94" s="235"/>
      <c r="AC94" s="236"/>
      <c r="AD94" s="328">
        <v>0</v>
      </c>
      <c r="AE94" s="328">
        <v>0</v>
      </c>
      <c r="AF94" s="328">
        <v>0</v>
      </c>
      <c r="AG94" s="328">
        <v>0</v>
      </c>
      <c r="AH94" s="328">
        <v>0</v>
      </c>
      <c r="AI94" s="328">
        <v>0</v>
      </c>
      <c r="AJ94" s="328">
        <v>0</v>
      </c>
      <c r="AK94" s="328">
        <v>0</v>
      </c>
      <c r="AL94" s="279"/>
      <c r="AM94" s="229">
        <f t="shared" si="47"/>
        <v>0</v>
      </c>
    </row>
    <row r="95" spans="1:39" ht="14" x14ac:dyDescent="0.3">
      <c r="A95" s="212" t="s">
        <v>210</v>
      </c>
      <c r="B95" s="212" t="s">
        <v>200</v>
      </c>
      <c r="G95" s="234"/>
      <c r="H95" s="235"/>
      <c r="I95" s="235"/>
      <c r="J95" s="235"/>
      <c r="K95" s="236"/>
      <c r="L95" s="325">
        <v>0</v>
      </c>
      <c r="M95" s="325">
        <v>0</v>
      </c>
      <c r="N95" s="325">
        <v>0</v>
      </c>
      <c r="O95" s="325">
        <v>0</v>
      </c>
      <c r="P95" s="325">
        <v>5.5323949999999998E-3</v>
      </c>
      <c r="Q95" s="325">
        <v>8.8322990000000001E-3</v>
      </c>
      <c r="R95" s="325">
        <v>6.3767000000000001E-4</v>
      </c>
      <c r="S95" s="325">
        <v>0</v>
      </c>
      <c r="T95" s="279"/>
      <c r="U95" s="229">
        <f t="shared" si="46"/>
        <v>1.5002364000000001E-2</v>
      </c>
      <c r="Y95" s="234"/>
      <c r="Z95" s="235"/>
      <c r="AA95" s="235"/>
      <c r="AB95" s="235"/>
      <c r="AC95" s="236"/>
      <c r="AD95" s="328">
        <v>0</v>
      </c>
      <c r="AE95" s="328">
        <v>0</v>
      </c>
      <c r="AF95" s="328">
        <v>0</v>
      </c>
      <c r="AG95" s="328">
        <v>0</v>
      </c>
      <c r="AH95" s="328">
        <v>10</v>
      </c>
      <c r="AI95" s="328">
        <v>6</v>
      </c>
      <c r="AJ95" s="328">
        <v>2</v>
      </c>
      <c r="AK95" s="328">
        <v>0</v>
      </c>
      <c r="AL95" s="279"/>
      <c r="AM95" s="229">
        <f t="shared" si="47"/>
        <v>18</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46"/>
        <v>0</v>
      </c>
      <c r="Y96" s="234"/>
      <c r="Z96" s="235"/>
      <c r="AA96" s="235"/>
      <c r="AB96" s="235"/>
      <c r="AC96" s="236"/>
      <c r="AD96" s="328">
        <v>0</v>
      </c>
      <c r="AE96" s="328">
        <v>0</v>
      </c>
      <c r="AF96" s="328">
        <v>0</v>
      </c>
      <c r="AG96" s="328">
        <v>0</v>
      </c>
      <c r="AH96" s="328">
        <v>0</v>
      </c>
      <c r="AI96" s="328">
        <v>0</v>
      </c>
      <c r="AJ96" s="328">
        <v>0</v>
      </c>
      <c r="AK96" s="328">
        <v>0</v>
      </c>
      <c r="AL96" s="279"/>
      <c r="AM96" s="229">
        <f t="shared" si="47"/>
        <v>0</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46"/>
        <v>0</v>
      </c>
      <c r="Y97" s="234"/>
      <c r="Z97" s="235"/>
      <c r="AA97" s="235"/>
      <c r="AB97" s="235"/>
      <c r="AC97" s="236"/>
      <c r="AD97" s="328">
        <v>0</v>
      </c>
      <c r="AE97" s="328">
        <v>0</v>
      </c>
      <c r="AF97" s="328">
        <v>0</v>
      </c>
      <c r="AG97" s="328">
        <v>0</v>
      </c>
      <c r="AH97" s="328">
        <v>0</v>
      </c>
      <c r="AI97" s="328">
        <v>0</v>
      </c>
      <c r="AJ97" s="328">
        <v>0</v>
      </c>
      <c r="AK97" s="328">
        <v>0</v>
      </c>
      <c r="AL97" s="279"/>
      <c r="AM97" s="229">
        <f t="shared" si="47"/>
        <v>0</v>
      </c>
    </row>
    <row r="98" spans="1:39" ht="14" x14ac:dyDescent="0.3">
      <c r="A98" s="212" t="s">
        <v>213</v>
      </c>
      <c r="B98" s="212" t="s">
        <v>200</v>
      </c>
      <c r="G98" s="234"/>
      <c r="H98" s="235"/>
      <c r="I98" s="235"/>
      <c r="J98" s="235"/>
      <c r="K98" s="236"/>
      <c r="L98" s="325">
        <v>0</v>
      </c>
      <c r="M98" s="325">
        <v>0</v>
      </c>
      <c r="N98" s="325">
        <v>0</v>
      </c>
      <c r="O98" s="325">
        <v>0</v>
      </c>
      <c r="P98" s="325">
        <v>0</v>
      </c>
      <c r="Q98" s="325">
        <v>0</v>
      </c>
      <c r="R98" s="325">
        <v>0</v>
      </c>
      <c r="S98" s="325">
        <v>0</v>
      </c>
      <c r="T98" s="279"/>
      <c r="U98" s="229">
        <f t="shared" si="46"/>
        <v>0</v>
      </c>
      <c r="Y98" s="234"/>
      <c r="Z98" s="235"/>
      <c r="AA98" s="235"/>
      <c r="AB98" s="235"/>
      <c r="AC98" s="236"/>
      <c r="AD98" s="328">
        <v>0</v>
      </c>
      <c r="AE98" s="328">
        <v>0</v>
      </c>
      <c r="AF98" s="328">
        <v>0</v>
      </c>
      <c r="AG98" s="328">
        <v>0</v>
      </c>
      <c r="AH98" s="328">
        <v>0</v>
      </c>
      <c r="AI98" s="328">
        <v>0</v>
      </c>
      <c r="AJ98" s="328">
        <v>0</v>
      </c>
      <c r="AK98" s="328">
        <v>0</v>
      </c>
      <c r="AL98" s="279"/>
      <c r="AM98" s="229">
        <f t="shared" si="47"/>
        <v>0</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46"/>
        <v>0</v>
      </c>
      <c r="Y99" s="234"/>
      <c r="Z99" s="235"/>
      <c r="AA99" s="235"/>
      <c r="AB99" s="235"/>
      <c r="AC99" s="236"/>
      <c r="AD99" s="328">
        <v>0</v>
      </c>
      <c r="AE99" s="328">
        <v>0</v>
      </c>
      <c r="AF99" s="328">
        <v>0</v>
      </c>
      <c r="AG99" s="328">
        <v>0</v>
      </c>
      <c r="AH99" s="328">
        <v>0</v>
      </c>
      <c r="AI99" s="328">
        <v>0</v>
      </c>
      <c r="AJ99" s="328">
        <v>0</v>
      </c>
      <c r="AK99" s="328">
        <v>0</v>
      </c>
      <c r="AL99" s="279"/>
      <c r="AM99" s="229">
        <f t="shared" si="47"/>
        <v>0</v>
      </c>
    </row>
    <row r="100" spans="1:39" ht="14" x14ac:dyDescent="0.3">
      <c r="A100" s="212" t="s">
        <v>215</v>
      </c>
      <c r="B100" s="212" t="s">
        <v>200</v>
      </c>
      <c r="G100" s="234"/>
      <c r="H100" s="235"/>
      <c r="I100" s="235"/>
      <c r="J100" s="235"/>
      <c r="K100" s="236"/>
      <c r="L100" s="325">
        <v>0</v>
      </c>
      <c r="M100" s="325">
        <v>0</v>
      </c>
      <c r="N100" s="325">
        <v>0</v>
      </c>
      <c r="O100" s="325">
        <v>0</v>
      </c>
      <c r="P100" s="325">
        <v>1.7907719205385083E-4</v>
      </c>
      <c r="Q100" s="325">
        <v>2.3281324044E-4</v>
      </c>
      <c r="R100" s="325">
        <v>1.396928824632E-4</v>
      </c>
      <c r="S100" s="325">
        <v>0</v>
      </c>
      <c r="T100" s="279"/>
      <c r="U100" s="229">
        <f t="shared" si="46"/>
        <v>5.515833149570508E-4</v>
      </c>
      <c r="Y100" s="234"/>
      <c r="Z100" s="235"/>
      <c r="AA100" s="235"/>
      <c r="AB100" s="235"/>
      <c r="AC100" s="236"/>
      <c r="AD100" s="328">
        <v>0</v>
      </c>
      <c r="AE100" s="328">
        <v>0</v>
      </c>
      <c r="AF100" s="328">
        <v>0</v>
      </c>
      <c r="AG100" s="328">
        <v>0</v>
      </c>
      <c r="AH100" s="328">
        <v>0</v>
      </c>
      <c r="AI100" s="328">
        <v>0</v>
      </c>
      <c r="AJ100" s="328">
        <v>0</v>
      </c>
      <c r="AK100" s="328">
        <v>0</v>
      </c>
      <c r="AL100" s="279"/>
      <c r="AM100" s="229">
        <f t="shared" si="47"/>
        <v>0</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46"/>
        <v>0</v>
      </c>
      <c r="Y101" s="234"/>
      <c r="Z101" s="235"/>
      <c r="AA101" s="235"/>
      <c r="AB101" s="235"/>
      <c r="AC101" s="236"/>
      <c r="AD101" s="328">
        <v>0</v>
      </c>
      <c r="AE101" s="328">
        <v>0</v>
      </c>
      <c r="AF101" s="328">
        <v>0</v>
      </c>
      <c r="AG101" s="328">
        <v>0</v>
      </c>
      <c r="AH101" s="328">
        <v>0</v>
      </c>
      <c r="AI101" s="328">
        <v>0</v>
      </c>
      <c r="AJ101" s="328">
        <v>0</v>
      </c>
      <c r="AK101" s="328">
        <v>0</v>
      </c>
      <c r="AL101" s="279"/>
      <c r="AM101" s="229">
        <f t="shared" si="47"/>
        <v>0</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46"/>
        <v>0</v>
      </c>
      <c r="Y102" s="234"/>
      <c r="Z102" s="235"/>
      <c r="AA102" s="235"/>
      <c r="AB102" s="235"/>
      <c r="AC102" s="236"/>
      <c r="AD102" s="328">
        <v>0</v>
      </c>
      <c r="AE102" s="328">
        <v>0</v>
      </c>
      <c r="AF102" s="328">
        <v>0</v>
      </c>
      <c r="AG102" s="328">
        <v>0</v>
      </c>
      <c r="AH102" s="328">
        <v>0</v>
      </c>
      <c r="AI102" s="328">
        <v>0</v>
      </c>
      <c r="AJ102" s="328">
        <v>0</v>
      </c>
      <c r="AK102" s="328">
        <v>0</v>
      </c>
      <c r="AL102" s="279"/>
      <c r="AM102" s="229">
        <f t="shared" si="47"/>
        <v>0</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46"/>
        <v>0</v>
      </c>
      <c r="Y103" s="234"/>
      <c r="Z103" s="235"/>
      <c r="AA103" s="235"/>
      <c r="AB103" s="235"/>
      <c r="AC103" s="236"/>
      <c r="AD103" s="328">
        <v>0</v>
      </c>
      <c r="AE103" s="328">
        <v>0</v>
      </c>
      <c r="AF103" s="328">
        <v>0</v>
      </c>
      <c r="AG103" s="328">
        <v>0</v>
      </c>
      <c r="AH103" s="328">
        <v>0</v>
      </c>
      <c r="AI103" s="328">
        <v>0</v>
      </c>
      <c r="AJ103" s="328">
        <v>0</v>
      </c>
      <c r="AK103" s="328">
        <v>0</v>
      </c>
      <c r="AL103" s="279"/>
      <c r="AM103" s="229">
        <f t="shared" si="47"/>
        <v>0</v>
      </c>
    </row>
    <row r="104" spans="1:39" ht="14" x14ac:dyDescent="0.3">
      <c r="A104" s="222" t="s">
        <v>219</v>
      </c>
      <c r="G104" s="234"/>
      <c r="H104" s="235"/>
      <c r="I104" s="235"/>
      <c r="J104" s="235"/>
      <c r="K104" s="236"/>
      <c r="L104" s="252">
        <f t="shared" ref="L104:S104" si="48">SUM(L85:L103)</f>
        <v>0</v>
      </c>
      <c r="M104" s="251">
        <f t="shared" si="48"/>
        <v>0</v>
      </c>
      <c r="N104" s="251">
        <f t="shared" si="48"/>
        <v>0</v>
      </c>
      <c r="O104" s="251">
        <f t="shared" si="48"/>
        <v>0</v>
      </c>
      <c r="P104" s="251">
        <f t="shared" si="48"/>
        <v>1.478707219205385E-2</v>
      </c>
      <c r="Q104" s="251">
        <f t="shared" si="48"/>
        <v>9.0651122404399997E-3</v>
      </c>
      <c r="R104" s="251">
        <f t="shared" si="48"/>
        <v>7.7736288246320004E-4</v>
      </c>
      <c r="S104" s="251">
        <f t="shared" si="48"/>
        <v>0</v>
      </c>
      <c r="T104" s="280"/>
      <c r="U104" s="229">
        <f t="shared" si="46"/>
        <v>2.4629547314957052E-2</v>
      </c>
      <c r="Y104" s="234"/>
      <c r="Z104" s="235"/>
      <c r="AA104" s="235"/>
      <c r="AB104" s="235"/>
      <c r="AC104" s="236"/>
      <c r="AD104" s="252">
        <f t="shared" ref="AD104:AK104" si="49">SUM(AD85:AD103)</f>
        <v>0</v>
      </c>
      <c r="AE104" s="251">
        <f t="shared" si="49"/>
        <v>0</v>
      </c>
      <c r="AF104" s="251">
        <f t="shared" si="49"/>
        <v>0</v>
      </c>
      <c r="AG104" s="251">
        <f t="shared" si="49"/>
        <v>0</v>
      </c>
      <c r="AH104" s="251">
        <f t="shared" si="49"/>
        <v>26</v>
      </c>
      <c r="AI104" s="251">
        <f t="shared" si="49"/>
        <v>6</v>
      </c>
      <c r="AJ104" s="251">
        <f t="shared" si="49"/>
        <v>2</v>
      </c>
      <c r="AK104" s="251">
        <f t="shared" si="49"/>
        <v>0</v>
      </c>
      <c r="AL104" s="280"/>
      <c r="AM104" s="229">
        <f t="shared" si="47"/>
        <v>34</v>
      </c>
    </row>
    <row r="105" spans="1:39" ht="14" x14ac:dyDescent="0.3">
      <c r="A105" s="282"/>
      <c r="G105" s="241"/>
      <c r="H105" s="242"/>
      <c r="I105" s="242"/>
      <c r="J105" s="242"/>
      <c r="K105" s="243"/>
      <c r="L105" s="281" t="str">
        <f t="shared" ref="L105:S105" si="50">IF(ABS(L19-L104)&lt;DecimalPlaces,"OK","ERROR")</f>
        <v>OK</v>
      </c>
      <c r="M105" s="283" t="str">
        <f t="shared" si="50"/>
        <v>OK</v>
      </c>
      <c r="N105" s="283" t="str">
        <f t="shared" si="50"/>
        <v>OK</v>
      </c>
      <c r="O105" s="283" t="str">
        <f t="shared" si="50"/>
        <v>OK</v>
      </c>
      <c r="P105" s="283" t="str">
        <f t="shared" si="50"/>
        <v>OK</v>
      </c>
      <c r="Q105" s="283" t="str">
        <f t="shared" si="50"/>
        <v>OK</v>
      </c>
      <c r="R105" s="283" t="str">
        <f t="shared" si="50"/>
        <v>OK</v>
      </c>
      <c r="S105" s="283" t="str">
        <f t="shared" si="50"/>
        <v>OK</v>
      </c>
      <c r="Y105" s="241"/>
      <c r="Z105" s="242"/>
      <c r="AA105" s="242"/>
      <c r="AB105" s="242"/>
      <c r="AC105" s="243"/>
      <c r="AD105" s="281" t="str">
        <f t="shared" ref="AD105:AK105" si="51">IF(ABS(AD19-AD104)&lt;DecimalPlaces,"OK","ERROR")</f>
        <v>OK</v>
      </c>
      <c r="AE105" s="283" t="str">
        <f t="shared" si="51"/>
        <v>OK</v>
      </c>
      <c r="AF105" s="283" t="str">
        <f t="shared" si="51"/>
        <v>OK</v>
      </c>
      <c r="AG105" s="283" t="str">
        <f t="shared" si="51"/>
        <v>OK</v>
      </c>
      <c r="AH105" s="283" t="str">
        <f t="shared" si="51"/>
        <v>OK</v>
      </c>
      <c r="AI105" s="283" t="str">
        <f t="shared" si="51"/>
        <v>OK</v>
      </c>
      <c r="AJ105" s="283" t="str">
        <f t="shared" si="51"/>
        <v>OK</v>
      </c>
      <c r="AK105" s="283" t="str">
        <f t="shared" si="51"/>
        <v>ERROR</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327">
        <v>9.8257309000000011E-4</v>
      </c>
      <c r="M107" s="327">
        <v>6.2726104799999995E-3</v>
      </c>
      <c r="N107" s="327">
        <v>1.9251632929999998E-2</v>
      </c>
      <c r="O107" s="327">
        <v>1.8702816420000001E-2</v>
      </c>
      <c r="P107" s="327">
        <v>2.767385761537693E-2</v>
      </c>
      <c r="Q107" s="327">
        <v>4.7354812082400002E-4</v>
      </c>
      <c r="R107" s="327">
        <v>6.8376453591600001E-5</v>
      </c>
      <c r="S107" s="327">
        <v>0</v>
      </c>
      <c r="T107" s="278"/>
      <c r="U107" s="229">
        <f>SUM(L107:S107)</f>
        <v>7.342541510979253E-2</v>
      </c>
      <c r="Y107" s="226"/>
      <c r="Z107" s="227"/>
      <c r="AA107" s="227"/>
      <c r="AB107" s="227"/>
      <c r="AC107" s="228"/>
      <c r="AD107" s="325">
        <v>0</v>
      </c>
      <c r="AE107" s="327">
        <v>0</v>
      </c>
      <c r="AF107" s="327">
        <v>0</v>
      </c>
      <c r="AG107" s="327">
        <v>0</v>
      </c>
      <c r="AH107" s="327">
        <v>27</v>
      </c>
      <c r="AI107" s="327">
        <v>2</v>
      </c>
      <c r="AJ107" s="327">
        <v>0</v>
      </c>
      <c r="AK107" s="327">
        <v>0</v>
      </c>
      <c r="AL107" s="229">
        <f>SUM(Y107:AC107)</f>
        <v>0</v>
      </c>
      <c r="AM107" s="229">
        <f>SUM(AD107:AK107)</f>
        <v>29</v>
      </c>
    </row>
    <row r="108" spans="1:39" ht="14" x14ac:dyDescent="0.3">
      <c r="A108" s="222" t="s">
        <v>161</v>
      </c>
      <c r="G108" s="241"/>
      <c r="H108" s="242"/>
      <c r="I108" s="242"/>
      <c r="J108" s="242"/>
      <c r="K108" s="243"/>
      <c r="L108" s="252">
        <f t="shared" ref="L108:S108" si="52">SUM(L107,L104)</f>
        <v>9.8257309000000011E-4</v>
      </c>
      <c r="M108" s="251">
        <f t="shared" si="52"/>
        <v>6.2726104799999995E-3</v>
      </c>
      <c r="N108" s="251">
        <f t="shared" si="52"/>
        <v>1.9251632929999998E-2</v>
      </c>
      <c r="O108" s="251">
        <f t="shared" si="52"/>
        <v>1.8702816420000001E-2</v>
      </c>
      <c r="P108" s="251">
        <f t="shared" si="52"/>
        <v>4.2460929807430783E-2</v>
      </c>
      <c r="Q108" s="251">
        <f t="shared" si="52"/>
        <v>9.5386603612640005E-3</v>
      </c>
      <c r="R108" s="251">
        <f t="shared" si="52"/>
        <v>8.4573933605480006E-4</v>
      </c>
      <c r="S108" s="251">
        <f t="shared" si="52"/>
        <v>0</v>
      </c>
      <c r="T108" s="280"/>
      <c r="U108" s="229">
        <f>SUM(L108:S108)</f>
        <v>9.8054962424749578E-2</v>
      </c>
      <c r="Y108" s="241"/>
      <c r="Z108" s="242"/>
      <c r="AA108" s="242"/>
      <c r="AB108" s="242"/>
      <c r="AC108" s="243"/>
      <c r="AD108" s="252">
        <f t="shared" ref="AD108:AK108" si="53">SUM(AD107,AD104)</f>
        <v>0</v>
      </c>
      <c r="AE108" s="251">
        <f t="shared" si="53"/>
        <v>0</v>
      </c>
      <c r="AF108" s="251">
        <f t="shared" si="53"/>
        <v>0</v>
      </c>
      <c r="AG108" s="251">
        <f t="shared" si="53"/>
        <v>0</v>
      </c>
      <c r="AH108" s="251">
        <f t="shared" si="53"/>
        <v>53</v>
      </c>
      <c r="AI108" s="251">
        <f t="shared" si="53"/>
        <v>8</v>
      </c>
      <c r="AJ108" s="251">
        <f t="shared" si="53"/>
        <v>2</v>
      </c>
      <c r="AK108" s="251">
        <f t="shared" si="53"/>
        <v>0</v>
      </c>
      <c r="AL108" s="229">
        <f>SUM(Y108:AC108)</f>
        <v>0</v>
      </c>
      <c r="AM108" s="229">
        <f>SUM(AD108:AK108)</f>
        <v>63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54">IF(ABS(L108-L20)&lt;DecimalPlaces,"OK","ERROR")</f>
        <v>OK</v>
      </c>
      <c r="M110" s="283" t="str">
        <f t="shared" si="54"/>
        <v>OK</v>
      </c>
      <c r="N110" s="283" t="str">
        <f t="shared" si="54"/>
        <v>OK</v>
      </c>
      <c r="O110" s="283" t="str">
        <f t="shared" si="54"/>
        <v>OK</v>
      </c>
      <c r="P110" s="283" t="str">
        <f t="shared" si="54"/>
        <v>OK</v>
      </c>
      <c r="Q110" s="283" t="str">
        <f t="shared" si="54"/>
        <v>OK</v>
      </c>
      <c r="R110" s="283" t="str">
        <f t="shared" si="54"/>
        <v>OK</v>
      </c>
      <c r="S110" s="283" t="str">
        <f t="shared" si="54"/>
        <v>ERROR</v>
      </c>
      <c r="Y110" s="288"/>
      <c r="Z110" s="289"/>
      <c r="AA110" s="289"/>
      <c r="AB110" s="289"/>
      <c r="AC110" s="290"/>
      <c r="AD110" s="283" t="str">
        <f t="shared" ref="AD110:AK110" si="55">IF(ABS(AD108-AD20)&lt;DecimalPlaces,"OK","ERROR")</f>
        <v>OK</v>
      </c>
      <c r="AE110" s="283" t="str">
        <f t="shared" si="55"/>
        <v>OK</v>
      </c>
      <c r="AF110" s="283" t="str">
        <f t="shared" si="55"/>
        <v>OK</v>
      </c>
      <c r="AG110" s="283" t="str">
        <f t="shared" si="55"/>
        <v>OK</v>
      </c>
      <c r="AH110" s="283" t="str">
        <f t="shared" si="55"/>
        <v>OK</v>
      </c>
      <c r="AI110" s="283" t="str">
        <f t="shared" si="55"/>
        <v>OK</v>
      </c>
      <c r="AJ110" s="283" t="str">
        <f t="shared" si="55"/>
        <v>OK</v>
      </c>
      <c r="AK110" s="283" t="str">
        <f t="shared" si="55"/>
        <v>ERROR</v>
      </c>
    </row>
    <row r="113" spans="1:1" ht="15" x14ac:dyDescent="0.3">
      <c r="A113" s="291"/>
    </row>
  </sheetData>
  <mergeCells count="10">
    <mergeCell ref="A7:B7"/>
    <mergeCell ref="A62:B62"/>
    <mergeCell ref="Y83:AG83"/>
    <mergeCell ref="Y84:AM84"/>
    <mergeCell ref="A65:A67"/>
    <mergeCell ref="A69:B69"/>
    <mergeCell ref="A72:A74"/>
    <mergeCell ref="A75:A77"/>
    <mergeCell ref="L8:S8"/>
    <mergeCell ref="AD8:AK8"/>
  </mergeCells>
  <conditionalFormatting sqref="W9">
    <cfRule type="expression" dxfId="29"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D630-C6FF-4C38-8F10-BCF6F289AD11}">
  <sheetPr>
    <tabColor theme="2" tint="0.59999389629810485"/>
    <pageSetUpPr autoPageBreaks="0"/>
  </sheetPr>
  <dimension ref="A1:BZ113"/>
  <sheetViews>
    <sheetView zoomScale="70" zoomScaleNormal="7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7" width="8.1796875" style="203" customWidth="1"/>
    <col min="28" max="28" width="11.1796875" style="203" bestFit="1" customWidth="1"/>
    <col min="29" max="29" width="12" style="203" bestFit="1" customWidth="1"/>
    <col min="30" max="30" width="10.81640625" style="203" bestFit="1" customWidth="1"/>
    <col min="31" max="33" width="11.1796875" style="203" bestFit="1" customWidth="1"/>
    <col min="34" max="36" width="11.453125" style="203" bestFit="1" customWidth="1"/>
    <col min="37" max="37" width="8.1796875" style="203" customWidth="1"/>
    <col min="38" max="38" width="9.81640625" style="203" bestFit="1" customWidth="1"/>
    <col min="39" max="39" width="11.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M9c - ENWL</v>
      </c>
      <c r="AC1" s="193"/>
      <c r="BL1" s="194"/>
      <c r="BM1" s="194"/>
      <c r="BN1" s="194"/>
      <c r="BO1" s="194"/>
      <c r="BP1" s="194"/>
      <c r="BQ1" s="194"/>
      <c r="BR1" s="194"/>
      <c r="BS1" s="194"/>
      <c r="BT1" s="194"/>
      <c r="BU1" s="194"/>
      <c r="BV1" s="194"/>
      <c r="BW1" s="194"/>
      <c r="BX1" s="194"/>
      <c r="BY1" s="194"/>
      <c r="BZ1" s="194"/>
    </row>
    <row r="2" spans="1:78" s="192" customFormat="1" x14ac:dyDescent="0.3">
      <c r="A2" s="195" t="s">
        <v>64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0</v>
      </c>
      <c r="J9" s="217">
        <v>9.4882375897543947E-2</v>
      </c>
      <c r="K9" s="217">
        <v>0.14620197673472257</v>
      </c>
      <c r="L9" s="217">
        <v>0.26281100000000002</v>
      </c>
      <c r="M9" s="217">
        <v>0.30009849999999999</v>
      </c>
      <c r="N9" s="217">
        <v>0.43353933068056982</v>
      </c>
      <c r="O9" s="217">
        <v>0.46449136912095229</v>
      </c>
      <c r="P9" s="217">
        <v>-5.5361181904188109E-2</v>
      </c>
      <c r="Q9" s="217">
        <v>2.2286805025584628E-2</v>
      </c>
      <c r="R9" s="217">
        <v>8.1931051726297568E-2</v>
      </c>
      <c r="S9" s="217">
        <v>0.22840171672021198</v>
      </c>
      <c r="T9" s="95">
        <f>SUM(G9:K9)</f>
        <v>0.24108435263226652</v>
      </c>
      <c r="U9" s="218">
        <f t="shared" ref="U9:U32" si="0">SUM(L9:S9)</f>
        <v>1.7381985913694282</v>
      </c>
      <c r="W9" s="219"/>
      <c r="Y9" s="220">
        <v>0</v>
      </c>
      <c r="Z9" s="220">
        <v>0</v>
      </c>
      <c r="AA9" s="220">
        <v>0</v>
      </c>
      <c r="AB9" s="220">
        <v>10000.409102667032</v>
      </c>
      <c r="AC9" s="220">
        <v>10866.504999999999</v>
      </c>
      <c r="AD9" s="220">
        <v>3976</v>
      </c>
      <c r="AE9" s="220">
        <v>4036</v>
      </c>
      <c r="AF9" s="220">
        <v>5016</v>
      </c>
      <c r="AG9" s="220">
        <v>5572</v>
      </c>
      <c r="AH9" s="220">
        <v>4600</v>
      </c>
      <c r="AI9" s="220">
        <v>5516</v>
      </c>
      <c r="AJ9" s="220">
        <v>7120</v>
      </c>
      <c r="AK9" s="220">
        <v>9393</v>
      </c>
      <c r="AL9" s="218">
        <f>SUM(Y9:AC9)</f>
        <v>20866.914102667033</v>
      </c>
      <c r="AM9" s="218">
        <f t="shared" ref="AM9:AM26" si="1">SUM(AD9:AK9)</f>
        <v>45229</v>
      </c>
    </row>
    <row r="10" spans="1:78" ht="14" x14ac:dyDescent="0.3">
      <c r="A10" s="212" t="s">
        <v>115</v>
      </c>
      <c r="B10" s="213" t="s">
        <v>154</v>
      </c>
      <c r="C10" s="214"/>
      <c r="D10" s="221"/>
      <c r="G10" s="216">
        <v>0</v>
      </c>
      <c r="H10" s="217">
        <v>0</v>
      </c>
      <c r="I10" s="217">
        <v>0</v>
      </c>
      <c r="J10" s="217">
        <v>0.23577923102277146</v>
      </c>
      <c r="K10" s="217">
        <v>0.27335637838177151</v>
      </c>
      <c r="L10" s="217">
        <v>0.42932097616905046</v>
      </c>
      <c r="M10" s="217">
        <v>0.45218387394990517</v>
      </c>
      <c r="N10" s="217">
        <v>0.41093076013941005</v>
      </c>
      <c r="O10" s="217">
        <v>0.44234837651714776</v>
      </c>
      <c r="P10" s="217">
        <v>0.34634695774110241</v>
      </c>
      <c r="Q10" s="217">
        <v>0.37105589443475434</v>
      </c>
      <c r="R10" s="217">
        <v>0.41710756209091437</v>
      </c>
      <c r="S10" s="217">
        <v>0.42203454669120938</v>
      </c>
      <c r="T10" s="95">
        <f>SUM(G10:K10)</f>
        <v>0.50913560940454294</v>
      </c>
      <c r="U10" s="218">
        <f t="shared" si="0"/>
        <v>3.2913289477334939</v>
      </c>
      <c r="Y10" s="220">
        <v>0</v>
      </c>
      <c r="Z10" s="220">
        <v>0</v>
      </c>
      <c r="AA10" s="220">
        <v>0</v>
      </c>
      <c r="AB10" s="220">
        <v>21271.590897332964</v>
      </c>
      <c r="AC10" s="220">
        <v>21596.494999999999</v>
      </c>
      <c r="AD10" s="220">
        <v>7614</v>
      </c>
      <c r="AE10" s="220">
        <v>7266</v>
      </c>
      <c r="AF10" s="220">
        <v>9289</v>
      </c>
      <c r="AG10" s="220">
        <v>9990</v>
      </c>
      <c r="AH10" s="220">
        <v>8349</v>
      </c>
      <c r="AI10" s="220">
        <v>10167</v>
      </c>
      <c r="AJ10" s="220">
        <v>9903</v>
      </c>
      <c r="AK10" s="220">
        <v>9673</v>
      </c>
      <c r="AL10" s="218">
        <f>SUM(Y10:AC10)</f>
        <v>42868.08589733296</v>
      </c>
      <c r="AM10" s="218">
        <f t="shared" si="1"/>
        <v>72251</v>
      </c>
    </row>
    <row r="11" spans="1:78" ht="14" x14ac:dyDescent="0.3">
      <c r="A11" s="222" t="s">
        <v>155</v>
      </c>
      <c r="B11" s="222"/>
      <c r="C11" s="214"/>
      <c r="D11" s="215"/>
      <c r="E11" s="215"/>
      <c r="G11" s="223">
        <f t="shared" ref="G11:S11" si="2">SUM(G9:G10)</f>
        <v>0</v>
      </c>
      <c r="H11" s="224">
        <f t="shared" si="2"/>
        <v>0</v>
      </c>
      <c r="I11" s="224">
        <f t="shared" si="2"/>
        <v>0</v>
      </c>
      <c r="J11" s="224">
        <f t="shared" si="2"/>
        <v>0.33066160692031543</v>
      </c>
      <c r="K11" s="224">
        <f t="shared" si="2"/>
        <v>0.41955835511649409</v>
      </c>
      <c r="L11" s="224">
        <f t="shared" si="2"/>
        <v>0.69213197616905053</v>
      </c>
      <c r="M11" s="224">
        <f t="shared" si="2"/>
        <v>0.75228237394990516</v>
      </c>
      <c r="N11" s="224">
        <f t="shared" si="2"/>
        <v>0.84447009081997981</v>
      </c>
      <c r="O11" s="224">
        <f t="shared" si="2"/>
        <v>0.9068397456381001</v>
      </c>
      <c r="P11" s="224">
        <f t="shared" si="2"/>
        <v>0.29098577583691432</v>
      </c>
      <c r="Q11" s="224">
        <f t="shared" si="2"/>
        <v>0.39334269946033895</v>
      </c>
      <c r="R11" s="224">
        <f t="shared" si="2"/>
        <v>0.49903861381721193</v>
      </c>
      <c r="S11" s="224">
        <f t="shared" si="2"/>
        <v>0.65043626341142136</v>
      </c>
      <c r="T11" s="95">
        <f>SUM(G11:K11)</f>
        <v>0.75021996203680952</v>
      </c>
      <c r="U11" s="218">
        <f t="shared" si="0"/>
        <v>5.0295275391029231</v>
      </c>
      <c r="Y11" s="251">
        <f t="shared" ref="Y11:AK11" si="3">SUM(Y9:Y10)</f>
        <v>0</v>
      </c>
      <c r="Z11" s="251">
        <f t="shared" si="3"/>
        <v>0</v>
      </c>
      <c r="AA11" s="251">
        <f t="shared" si="3"/>
        <v>0</v>
      </c>
      <c r="AB11" s="251">
        <f t="shared" si="3"/>
        <v>31271.999999999996</v>
      </c>
      <c r="AC11" s="251">
        <f t="shared" si="3"/>
        <v>32463</v>
      </c>
      <c r="AD11" s="251">
        <f t="shared" si="3"/>
        <v>11590</v>
      </c>
      <c r="AE11" s="251">
        <f t="shared" si="3"/>
        <v>11302</v>
      </c>
      <c r="AF11" s="251">
        <f t="shared" si="3"/>
        <v>14305</v>
      </c>
      <c r="AG11" s="251">
        <f t="shared" si="3"/>
        <v>15562</v>
      </c>
      <c r="AH11" s="251">
        <f t="shared" si="3"/>
        <v>12949</v>
      </c>
      <c r="AI11" s="251">
        <f t="shared" si="3"/>
        <v>15683</v>
      </c>
      <c r="AJ11" s="251">
        <f t="shared" si="3"/>
        <v>17023</v>
      </c>
      <c r="AK11" s="251">
        <f t="shared" si="3"/>
        <v>19066</v>
      </c>
      <c r="AL11" s="218">
        <f>SUM(Y11:AC11)</f>
        <v>63735</v>
      </c>
      <c r="AM11" s="218">
        <f t="shared" si="1"/>
        <v>117480</v>
      </c>
    </row>
    <row r="12" spans="1:78" ht="14" x14ac:dyDescent="0.3">
      <c r="A12" s="212" t="s">
        <v>156</v>
      </c>
      <c r="B12" s="213" t="s">
        <v>153</v>
      </c>
      <c r="C12" s="214"/>
      <c r="D12" s="215"/>
      <c r="E12" s="215"/>
      <c r="G12" s="226"/>
      <c r="H12" s="227"/>
      <c r="I12" s="227"/>
      <c r="J12" s="227"/>
      <c r="K12" s="228"/>
      <c r="L12" s="333">
        <v>0</v>
      </c>
      <c r="M12" s="333">
        <v>0</v>
      </c>
      <c r="N12" s="333">
        <v>0</v>
      </c>
      <c r="O12" s="333">
        <v>0</v>
      </c>
      <c r="P12" s="333">
        <v>0.12155352220259229</v>
      </c>
      <c r="Q12" s="333">
        <v>9.5774512009415891E-2</v>
      </c>
      <c r="R12" s="333">
        <v>9.7550931975337402E-2</v>
      </c>
      <c r="S12" s="333">
        <v>0.10112699999999999</v>
      </c>
      <c r="T12" s="228"/>
      <c r="U12" s="229">
        <f t="shared" si="0"/>
        <v>0.41600596618734553</v>
      </c>
      <c r="Y12" s="226"/>
      <c r="Z12" s="227"/>
      <c r="AA12" s="227"/>
      <c r="AB12" s="227"/>
      <c r="AC12" s="228"/>
      <c r="AD12" s="333">
        <v>0</v>
      </c>
      <c r="AE12" s="333">
        <v>0</v>
      </c>
      <c r="AF12" s="333">
        <v>0</v>
      </c>
      <c r="AG12" s="333">
        <v>0</v>
      </c>
      <c r="AH12" s="333">
        <v>2308</v>
      </c>
      <c r="AI12" s="333">
        <v>2098</v>
      </c>
      <c r="AJ12" s="333">
        <v>2874</v>
      </c>
      <c r="AK12" s="333">
        <v>3091</v>
      </c>
      <c r="AL12" s="278"/>
      <c r="AM12" s="229">
        <f t="shared" si="1"/>
        <v>10371</v>
      </c>
    </row>
    <row r="13" spans="1:78" ht="14" x14ac:dyDescent="0.3">
      <c r="A13" s="212" t="s">
        <v>156</v>
      </c>
      <c r="B13" s="213" t="s">
        <v>154</v>
      </c>
      <c r="C13" s="214"/>
      <c r="D13" s="215"/>
      <c r="E13" s="215"/>
      <c r="G13" s="234"/>
      <c r="H13" s="235"/>
      <c r="I13" s="235"/>
      <c r="J13" s="235"/>
      <c r="K13" s="236"/>
      <c r="L13" s="333">
        <v>0</v>
      </c>
      <c r="M13" s="333">
        <v>0</v>
      </c>
      <c r="N13" s="333">
        <v>0</v>
      </c>
      <c r="O13" s="333">
        <v>0</v>
      </c>
      <c r="P13" s="333">
        <v>0.13427583408333729</v>
      </c>
      <c r="Q13" s="333">
        <v>0.10226061837139497</v>
      </c>
      <c r="R13" s="333">
        <v>0.11550021186388577</v>
      </c>
      <c r="S13" s="333">
        <v>8.590828033624949E-2</v>
      </c>
      <c r="T13" s="236"/>
      <c r="U13" s="229">
        <f t="shared" si="0"/>
        <v>0.4379449446548675</v>
      </c>
      <c r="Y13" s="234"/>
      <c r="Z13" s="235"/>
      <c r="AA13" s="235"/>
      <c r="AB13" s="235"/>
      <c r="AC13" s="236"/>
      <c r="AD13" s="333">
        <v>0</v>
      </c>
      <c r="AE13" s="333">
        <v>0</v>
      </c>
      <c r="AF13" s="333">
        <v>0</v>
      </c>
      <c r="AG13" s="333">
        <v>0</v>
      </c>
      <c r="AH13" s="333">
        <v>2790</v>
      </c>
      <c r="AI13" s="333">
        <v>3354</v>
      </c>
      <c r="AJ13" s="333">
        <v>3567</v>
      </c>
      <c r="AK13" s="333">
        <v>2856</v>
      </c>
      <c r="AL13" s="279"/>
      <c r="AM13" s="229">
        <f t="shared" si="1"/>
        <v>12567</v>
      </c>
    </row>
    <row r="14" spans="1:78" ht="14" x14ac:dyDescent="0.3">
      <c r="A14" s="222" t="s">
        <v>157</v>
      </c>
      <c r="B14" s="222"/>
      <c r="C14" s="214"/>
      <c r="D14" s="215"/>
      <c r="E14" s="215"/>
      <c r="G14" s="241"/>
      <c r="H14" s="242"/>
      <c r="I14" s="242"/>
      <c r="J14" s="242"/>
      <c r="K14" s="243"/>
      <c r="L14" s="224">
        <f t="shared" ref="L14:S14" si="4">SUM(L12:L13)</f>
        <v>0</v>
      </c>
      <c r="M14" s="224">
        <f t="shared" si="4"/>
        <v>0</v>
      </c>
      <c r="N14" s="224">
        <f t="shared" si="4"/>
        <v>0</v>
      </c>
      <c r="O14" s="224">
        <f t="shared" si="4"/>
        <v>0</v>
      </c>
      <c r="P14" s="224">
        <f t="shared" si="4"/>
        <v>0.25582935628592957</v>
      </c>
      <c r="Q14" s="224">
        <f t="shared" si="4"/>
        <v>0.19803513038081086</v>
      </c>
      <c r="R14" s="224">
        <f t="shared" si="4"/>
        <v>0.21305114383922319</v>
      </c>
      <c r="S14" s="224">
        <f t="shared" si="4"/>
        <v>0.1870352803362495</v>
      </c>
      <c r="T14" s="243"/>
      <c r="U14" s="229">
        <f t="shared" si="0"/>
        <v>0.85395091084221308</v>
      </c>
      <c r="Y14" s="241"/>
      <c r="Z14" s="242"/>
      <c r="AA14" s="242"/>
      <c r="AB14" s="242"/>
      <c r="AC14" s="243"/>
      <c r="AD14" s="252">
        <f t="shared" ref="AD14:AK14" si="5">SUM(AD12:AD13)</f>
        <v>0</v>
      </c>
      <c r="AE14" s="251">
        <f t="shared" si="5"/>
        <v>0</v>
      </c>
      <c r="AF14" s="251">
        <f t="shared" si="5"/>
        <v>0</v>
      </c>
      <c r="AG14" s="251">
        <f t="shared" si="5"/>
        <v>0</v>
      </c>
      <c r="AH14" s="251">
        <f t="shared" si="5"/>
        <v>5098</v>
      </c>
      <c r="AI14" s="251">
        <f t="shared" si="5"/>
        <v>5452</v>
      </c>
      <c r="AJ14" s="251">
        <f t="shared" si="5"/>
        <v>6441</v>
      </c>
      <c r="AK14" s="251">
        <f t="shared" si="5"/>
        <v>5947</v>
      </c>
      <c r="AL14" s="280"/>
      <c r="AM14" s="229">
        <f t="shared" si="1"/>
        <v>22938</v>
      </c>
    </row>
    <row r="15" spans="1:78" ht="14" x14ac:dyDescent="0.3">
      <c r="A15" s="212" t="s">
        <v>158</v>
      </c>
      <c r="B15" s="213" t="s">
        <v>153</v>
      </c>
      <c r="C15" s="214"/>
      <c r="D15" s="215"/>
      <c r="E15" s="215"/>
      <c r="G15" s="216">
        <v>0</v>
      </c>
      <c r="H15" s="217">
        <v>0</v>
      </c>
      <c r="I15" s="217">
        <v>0</v>
      </c>
      <c r="J15" s="217">
        <v>2.9335359830661794E-3</v>
      </c>
      <c r="K15" s="217">
        <v>8.8603289574626515E-3</v>
      </c>
      <c r="L15" s="217">
        <v>1.5703374000000003E-2</v>
      </c>
      <c r="M15" s="217">
        <v>6.1716965539795584E-3</v>
      </c>
      <c r="N15" s="217">
        <v>1.04E-2</v>
      </c>
      <c r="O15" s="217">
        <v>7.0923984939759042E-3</v>
      </c>
      <c r="P15" s="217">
        <v>8.4532163742690059E-3</v>
      </c>
      <c r="Q15" s="217">
        <v>9.4670411985018701E-3</v>
      </c>
      <c r="R15" s="217">
        <v>1.7156037588097105E-2</v>
      </c>
      <c r="S15" s="217">
        <v>2.3470509885535899E-2</v>
      </c>
      <c r="T15" s="95">
        <f t="shared" ref="T15:T32" si="6">SUM(G15:K15)</f>
        <v>1.1793864940528831E-2</v>
      </c>
      <c r="U15" s="218">
        <f t="shared" si="0"/>
        <v>9.7914274094359335E-2</v>
      </c>
      <c r="Y15" s="220">
        <v>0</v>
      </c>
      <c r="Z15" s="220">
        <v>0</v>
      </c>
      <c r="AA15" s="220">
        <v>0</v>
      </c>
      <c r="AB15" s="220">
        <v>42.586297055006611</v>
      </c>
      <c r="AC15" s="220">
        <v>86.814999999999998</v>
      </c>
      <c r="AD15" s="220">
        <v>55</v>
      </c>
      <c r="AE15" s="220">
        <v>92</v>
      </c>
      <c r="AF15" s="220">
        <v>110</v>
      </c>
      <c r="AG15" s="220">
        <v>100</v>
      </c>
      <c r="AH15" s="220">
        <v>94</v>
      </c>
      <c r="AI15" s="220">
        <v>93</v>
      </c>
      <c r="AJ15" s="220">
        <v>148</v>
      </c>
      <c r="AK15" s="220">
        <v>206</v>
      </c>
      <c r="AL15" s="218">
        <f>SUM(Y15:AC15)</f>
        <v>129.40129705500661</v>
      </c>
      <c r="AM15" s="218">
        <f t="shared" si="1"/>
        <v>898</v>
      </c>
    </row>
    <row r="16" spans="1:78" ht="14" x14ac:dyDescent="0.3">
      <c r="A16" s="212" t="s">
        <v>158</v>
      </c>
      <c r="B16" s="213" t="s">
        <v>154</v>
      </c>
      <c r="C16" s="214"/>
      <c r="D16" s="215"/>
      <c r="E16" s="215"/>
      <c r="G16" s="216">
        <v>0</v>
      </c>
      <c r="H16" s="217">
        <v>0</v>
      </c>
      <c r="I16" s="217">
        <v>0</v>
      </c>
      <c r="J16" s="217">
        <v>2.3598457979422095E-2</v>
      </c>
      <c r="K16" s="217">
        <v>2.4882824365926141E-2</v>
      </c>
      <c r="L16" s="217">
        <v>5.9874102530229061E-2</v>
      </c>
      <c r="M16" s="217">
        <v>1.2051699672435539E-2</v>
      </c>
      <c r="N16" s="217">
        <v>2.5399999999999999E-2</v>
      </c>
      <c r="O16" s="217">
        <v>2.1943767757875227E-2</v>
      </c>
      <c r="P16" s="217">
        <v>1.6192098331870065E-2</v>
      </c>
      <c r="Q16" s="217">
        <v>1.7074114114114115E-2</v>
      </c>
      <c r="R16" s="217">
        <v>2.9073785578747628E-2</v>
      </c>
      <c r="S16" s="217">
        <v>2.4537093649085035E-2</v>
      </c>
      <c r="T16" s="95">
        <f t="shared" si="6"/>
        <v>4.8481282345348237E-2</v>
      </c>
      <c r="U16" s="218">
        <f t="shared" si="0"/>
        <v>0.20614666163435666</v>
      </c>
      <c r="Y16" s="220">
        <v>0</v>
      </c>
      <c r="Z16" s="220">
        <v>0</v>
      </c>
      <c r="AA16" s="220">
        <v>0</v>
      </c>
      <c r="AB16" s="220">
        <v>184.41370294499339</v>
      </c>
      <c r="AC16" s="220">
        <v>210.18500000000003</v>
      </c>
      <c r="AD16" s="220">
        <v>189</v>
      </c>
      <c r="AE16" s="220">
        <v>226</v>
      </c>
      <c r="AF16" s="220">
        <v>218</v>
      </c>
      <c r="AG16" s="220">
        <v>213</v>
      </c>
      <c r="AH16" s="220">
        <v>161</v>
      </c>
      <c r="AI16" s="220">
        <v>178</v>
      </c>
      <c r="AJ16" s="220">
        <v>242</v>
      </c>
      <c r="AK16" s="220">
        <v>205</v>
      </c>
      <c r="AL16" s="218">
        <f>SUM(Y16:AC16)</f>
        <v>394.59870294499342</v>
      </c>
      <c r="AM16" s="218">
        <f t="shared" si="1"/>
        <v>1632</v>
      </c>
    </row>
    <row r="17" spans="1:39" ht="14" x14ac:dyDescent="0.3">
      <c r="A17" s="222" t="s">
        <v>159</v>
      </c>
      <c r="B17" s="222"/>
      <c r="C17" s="214"/>
      <c r="D17" s="215"/>
      <c r="E17" s="215"/>
      <c r="G17" s="223">
        <f t="shared" ref="G17:S17" si="7">SUM(G15:G16)</f>
        <v>0</v>
      </c>
      <c r="H17" s="224">
        <f t="shared" si="7"/>
        <v>0</v>
      </c>
      <c r="I17" s="224">
        <f t="shared" si="7"/>
        <v>0</v>
      </c>
      <c r="J17" s="224">
        <f t="shared" si="7"/>
        <v>2.6531993962488273E-2</v>
      </c>
      <c r="K17" s="224">
        <f t="shared" si="7"/>
        <v>3.3743153323388793E-2</v>
      </c>
      <c r="L17" s="224">
        <f t="shared" si="7"/>
        <v>7.557747653022906E-2</v>
      </c>
      <c r="M17" s="224">
        <f t="shared" si="7"/>
        <v>1.8223396226415098E-2</v>
      </c>
      <c r="N17" s="224">
        <f t="shared" si="7"/>
        <v>3.5799999999999998E-2</v>
      </c>
      <c r="O17" s="224">
        <f t="shared" si="7"/>
        <v>2.9036166251851132E-2</v>
      </c>
      <c r="P17" s="224">
        <f t="shared" si="7"/>
        <v>2.4645314706139072E-2</v>
      </c>
      <c r="Q17" s="224">
        <f t="shared" si="7"/>
        <v>2.6541155312615985E-2</v>
      </c>
      <c r="R17" s="224">
        <f t="shared" si="7"/>
        <v>4.6229823166844736E-2</v>
      </c>
      <c r="S17" s="224">
        <f t="shared" si="7"/>
        <v>4.8007603534620934E-2</v>
      </c>
      <c r="T17" s="95">
        <f t="shared" si="6"/>
        <v>6.0275147285877066E-2</v>
      </c>
      <c r="U17" s="218">
        <f t="shared" si="0"/>
        <v>0.30406093572871601</v>
      </c>
      <c r="V17" s="249"/>
      <c r="Y17" s="251">
        <f t="shared" ref="Y17:AK17" si="8">SUM(Y15:Y16)</f>
        <v>0</v>
      </c>
      <c r="Z17" s="251">
        <f t="shared" si="8"/>
        <v>0</v>
      </c>
      <c r="AA17" s="251">
        <f t="shared" si="8"/>
        <v>0</v>
      </c>
      <c r="AB17" s="251">
        <f t="shared" si="8"/>
        <v>227</v>
      </c>
      <c r="AC17" s="251">
        <f t="shared" si="8"/>
        <v>297</v>
      </c>
      <c r="AD17" s="251">
        <f t="shared" si="8"/>
        <v>244</v>
      </c>
      <c r="AE17" s="251">
        <f t="shared" si="8"/>
        <v>318</v>
      </c>
      <c r="AF17" s="251">
        <f t="shared" si="8"/>
        <v>328</v>
      </c>
      <c r="AG17" s="251">
        <f t="shared" si="8"/>
        <v>313</v>
      </c>
      <c r="AH17" s="251">
        <f t="shared" si="8"/>
        <v>255</v>
      </c>
      <c r="AI17" s="251">
        <f t="shared" si="8"/>
        <v>271</v>
      </c>
      <c r="AJ17" s="251">
        <f t="shared" si="8"/>
        <v>390</v>
      </c>
      <c r="AK17" s="251">
        <f t="shared" si="8"/>
        <v>411</v>
      </c>
      <c r="AL17" s="218">
        <f>SUM(Y17:AC17)</f>
        <v>524</v>
      </c>
      <c r="AM17" s="218">
        <f t="shared" si="1"/>
        <v>2530</v>
      </c>
    </row>
    <row r="18" spans="1:39" ht="14" x14ac:dyDescent="0.3">
      <c r="A18" s="212" t="s">
        <v>160</v>
      </c>
      <c r="B18" s="213" t="s">
        <v>153</v>
      </c>
      <c r="G18" s="216">
        <v>0</v>
      </c>
      <c r="H18" s="217">
        <v>0</v>
      </c>
      <c r="I18" s="217">
        <v>0</v>
      </c>
      <c r="J18" s="217">
        <v>0</v>
      </c>
      <c r="K18" s="217">
        <v>0</v>
      </c>
      <c r="L18" s="217">
        <v>0.14413402033000003</v>
      </c>
      <c r="M18" s="217">
        <v>0.22226475292</v>
      </c>
      <c r="N18" s="217">
        <v>0.82631058359000009</v>
      </c>
      <c r="O18" s="217">
        <v>0.31161130828</v>
      </c>
      <c r="P18" s="217">
        <v>1.4575553039350884</v>
      </c>
      <c r="Q18" s="217">
        <v>0.26700603191118399</v>
      </c>
      <c r="R18" s="217">
        <v>0.35712573338857201</v>
      </c>
      <c r="S18" s="217">
        <v>0.19572403075047259</v>
      </c>
      <c r="T18" s="218">
        <f t="shared" si="6"/>
        <v>0</v>
      </c>
      <c r="U18" s="218">
        <f t="shared" si="0"/>
        <v>3.7817317651053175</v>
      </c>
      <c r="Y18" s="226"/>
      <c r="Z18" s="227"/>
      <c r="AA18" s="227"/>
      <c r="AB18" s="227"/>
      <c r="AC18" s="228"/>
      <c r="AD18" s="331">
        <v>0</v>
      </c>
      <c r="AE18" s="331">
        <v>0</v>
      </c>
      <c r="AF18" s="331">
        <v>0</v>
      </c>
      <c r="AG18" s="331">
        <v>0</v>
      </c>
      <c r="AH18" s="331">
        <v>1607</v>
      </c>
      <c r="AI18" s="331">
        <v>322</v>
      </c>
      <c r="AJ18" s="331">
        <v>533</v>
      </c>
      <c r="AK18" s="331">
        <v>509</v>
      </c>
      <c r="AL18" s="278"/>
      <c r="AM18" s="229">
        <f t="shared" si="1"/>
        <v>2971</v>
      </c>
    </row>
    <row r="19" spans="1:39" ht="14" x14ac:dyDescent="0.3">
      <c r="A19" s="212" t="s">
        <v>160</v>
      </c>
      <c r="B19" s="213" t="s">
        <v>154</v>
      </c>
      <c r="G19" s="216">
        <v>0</v>
      </c>
      <c r="H19" s="217">
        <v>0</v>
      </c>
      <c r="I19" s="217">
        <v>0</v>
      </c>
      <c r="J19" s="217">
        <v>0</v>
      </c>
      <c r="K19" s="217">
        <v>0</v>
      </c>
      <c r="L19" s="217">
        <v>0.47596174356000004</v>
      </c>
      <c r="M19" s="217">
        <v>0.58589285104999989</v>
      </c>
      <c r="N19" s="217">
        <v>0.98225246139000022</v>
      </c>
      <c r="O19" s="217">
        <v>0.84753841925999995</v>
      </c>
      <c r="P19" s="217">
        <v>1.86314075796787</v>
      </c>
      <c r="Q19" s="217">
        <v>0.324949924006256</v>
      </c>
      <c r="R19" s="217">
        <v>0.28823935728338279</v>
      </c>
      <c r="S19" s="217">
        <v>0.54864991379538053</v>
      </c>
      <c r="T19" s="218">
        <f t="shared" si="6"/>
        <v>0</v>
      </c>
      <c r="U19" s="218">
        <f t="shared" si="0"/>
        <v>5.9166254283128898</v>
      </c>
      <c r="Y19" s="234"/>
      <c r="Z19" s="235"/>
      <c r="AA19" s="235"/>
      <c r="AB19" s="235"/>
      <c r="AC19" s="236"/>
      <c r="AD19" s="331">
        <v>0</v>
      </c>
      <c r="AE19" s="331">
        <v>0</v>
      </c>
      <c r="AF19" s="331">
        <v>0</v>
      </c>
      <c r="AG19" s="331">
        <v>0</v>
      </c>
      <c r="AH19" s="331">
        <v>1155</v>
      </c>
      <c r="AI19" s="331">
        <v>512</v>
      </c>
      <c r="AJ19" s="331">
        <v>540</v>
      </c>
      <c r="AK19" s="331">
        <v>648</v>
      </c>
      <c r="AL19" s="279"/>
      <c r="AM19" s="229">
        <f t="shared" si="1"/>
        <v>2855</v>
      </c>
    </row>
    <row r="20" spans="1:39" ht="14" x14ac:dyDescent="0.3">
      <c r="A20" s="222" t="s">
        <v>161</v>
      </c>
      <c r="B20" s="250"/>
      <c r="G20" s="251">
        <f t="shared" ref="G20:S20" si="9">SUM(G18:G19)</f>
        <v>0</v>
      </c>
      <c r="H20" s="252">
        <f t="shared" si="9"/>
        <v>0</v>
      </c>
      <c r="I20" s="252">
        <f t="shared" si="9"/>
        <v>0</v>
      </c>
      <c r="J20" s="252">
        <f t="shared" si="9"/>
        <v>0</v>
      </c>
      <c r="K20" s="252">
        <f t="shared" si="9"/>
        <v>0</v>
      </c>
      <c r="L20" s="252">
        <f t="shared" si="9"/>
        <v>0.6200957638900001</v>
      </c>
      <c r="M20" s="252">
        <f t="shared" si="9"/>
        <v>0.80815760396999992</v>
      </c>
      <c r="N20" s="252">
        <f t="shared" si="9"/>
        <v>1.8085630449800003</v>
      </c>
      <c r="O20" s="252">
        <f t="shared" si="9"/>
        <v>1.15914972754</v>
      </c>
      <c r="P20" s="252">
        <f t="shared" si="9"/>
        <v>3.3206960619029582</v>
      </c>
      <c r="Q20" s="252">
        <f t="shared" si="9"/>
        <v>0.59195595591743999</v>
      </c>
      <c r="R20" s="252">
        <f t="shared" si="9"/>
        <v>0.6453650906719548</v>
      </c>
      <c r="S20" s="252">
        <f t="shared" si="9"/>
        <v>0.74437394454585315</v>
      </c>
      <c r="T20" s="218">
        <f t="shared" si="6"/>
        <v>0</v>
      </c>
      <c r="U20" s="218">
        <f t="shared" si="0"/>
        <v>9.6983571934182073</v>
      </c>
      <c r="Y20" s="241"/>
      <c r="Z20" s="242"/>
      <c r="AA20" s="242"/>
      <c r="AB20" s="242"/>
      <c r="AC20" s="243"/>
      <c r="AD20" s="251">
        <f t="shared" ref="AD20:AK20" si="10">SUM(AD18:AD19)</f>
        <v>0</v>
      </c>
      <c r="AE20" s="251">
        <f t="shared" si="10"/>
        <v>0</v>
      </c>
      <c r="AF20" s="251">
        <f t="shared" si="10"/>
        <v>0</v>
      </c>
      <c r="AG20" s="251">
        <f t="shared" si="10"/>
        <v>0</v>
      </c>
      <c r="AH20" s="251">
        <f t="shared" si="10"/>
        <v>2762</v>
      </c>
      <c r="AI20" s="251">
        <f t="shared" si="10"/>
        <v>834</v>
      </c>
      <c r="AJ20" s="251">
        <f t="shared" si="10"/>
        <v>1073</v>
      </c>
      <c r="AK20" s="251">
        <f t="shared" si="10"/>
        <v>1157</v>
      </c>
      <c r="AL20" s="280"/>
      <c r="AM20" s="218">
        <f t="shared" si="1"/>
        <v>5826</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220">
        <v>0</v>
      </c>
      <c r="S21" s="220">
        <v>0</v>
      </c>
      <c r="T21" s="218">
        <f t="shared" si="6"/>
        <v>0</v>
      </c>
      <c r="U21" s="218">
        <f t="shared" si="0"/>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1">SUM(Y21:AC21)</f>
        <v>0</v>
      </c>
      <c r="AM21" s="218">
        <f t="shared" si="1"/>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220">
        <v>0</v>
      </c>
      <c r="S22" s="220">
        <v>0</v>
      </c>
      <c r="T22" s="218">
        <f t="shared" si="6"/>
        <v>0</v>
      </c>
      <c r="U22" s="218">
        <f t="shared" si="0"/>
        <v>0</v>
      </c>
      <c r="Y22" s="220">
        <v>0</v>
      </c>
      <c r="Z22" s="220">
        <v>0</v>
      </c>
      <c r="AA22" s="220">
        <v>0</v>
      </c>
      <c r="AB22" s="220">
        <v>0</v>
      </c>
      <c r="AC22" s="220">
        <v>0</v>
      </c>
      <c r="AD22" s="220">
        <v>0</v>
      </c>
      <c r="AE22" s="220">
        <v>0</v>
      </c>
      <c r="AF22" s="220">
        <v>0</v>
      </c>
      <c r="AG22" s="220">
        <v>0</v>
      </c>
      <c r="AH22" s="220">
        <v>0</v>
      </c>
      <c r="AI22" s="220">
        <v>0</v>
      </c>
      <c r="AJ22" s="220">
        <v>0</v>
      </c>
      <c r="AK22" s="220">
        <v>0</v>
      </c>
      <c r="AL22" s="218">
        <f t="shared" si="11"/>
        <v>0</v>
      </c>
      <c r="AM22" s="218">
        <f t="shared" si="1"/>
        <v>0</v>
      </c>
    </row>
    <row r="23" spans="1:39" ht="14" x14ac:dyDescent="0.3">
      <c r="A23" s="222" t="s">
        <v>163</v>
      </c>
      <c r="B23" s="250"/>
      <c r="G23" s="251">
        <f t="shared" ref="G23:S23" si="12">SUM(G21:G22)</f>
        <v>0</v>
      </c>
      <c r="H23" s="252">
        <f t="shared" si="12"/>
        <v>0</v>
      </c>
      <c r="I23" s="252">
        <f t="shared" si="12"/>
        <v>0</v>
      </c>
      <c r="J23" s="252">
        <f t="shared" si="12"/>
        <v>0</v>
      </c>
      <c r="K23" s="252">
        <f t="shared" si="12"/>
        <v>0</v>
      </c>
      <c r="L23" s="252">
        <f t="shared" si="12"/>
        <v>0</v>
      </c>
      <c r="M23" s="252">
        <f t="shared" si="12"/>
        <v>0</v>
      </c>
      <c r="N23" s="252">
        <f t="shared" si="12"/>
        <v>0</v>
      </c>
      <c r="O23" s="252">
        <f t="shared" si="12"/>
        <v>0</v>
      </c>
      <c r="P23" s="252">
        <f t="shared" si="12"/>
        <v>0</v>
      </c>
      <c r="Q23" s="252">
        <f t="shared" si="12"/>
        <v>0</v>
      </c>
      <c r="R23" s="252">
        <f t="shared" si="12"/>
        <v>0</v>
      </c>
      <c r="S23" s="252">
        <f t="shared" si="12"/>
        <v>0</v>
      </c>
      <c r="T23" s="218">
        <f t="shared" si="6"/>
        <v>0</v>
      </c>
      <c r="U23" s="218">
        <f t="shared" si="0"/>
        <v>0</v>
      </c>
      <c r="Y23" s="251">
        <f t="shared" ref="Y23:AK23" si="13">SUM(Y21:Y22)</f>
        <v>0</v>
      </c>
      <c r="Z23" s="251">
        <f t="shared" si="13"/>
        <v>0</v>
      </c>
      <c r="AA23" s="251">
        <f t="shared" si="13"/>
        <v>0</v>
      </c>
      <c r="AB23" s="251">
        <f t="shared" si="13"/>
        <v>0</v>
      </c>
      <c r="AC23" s="251">
        <f t="shared" si="13"/>
        <v>0</v>
      </c>
      <c r="AD23" s="251">
        <f t="shared" si="13"/>
        <v>0</v>
      </c>
      <c r="AE23" s="251">
        <f t="shared" si="13"/>
        <v>0</v>
      </c>
      <c r="AF23" s="251">
        <f t="shared" si="13"/>
        <v>0</v>
      </c>
      <c r="AG23" s="251">
        <f t="shared" si="13"/>
        <v>0</v>
      </c>
      <c r="AH23" s="251">
        <f t="shared" si="13"/>
        <v>0</v>
      </c>
      <c r="AI23" s="251">
        <f t="shared" si="13"/>
        <v>0</v>
      </c>
      <c r="AJ23" s="251">
        <f t="shared" si="13"/>
        <v>0</v>
      </c>
      <c r="AK23" s="251">
        <f t="shared" si="13"/>
        <v>0</v>
      </c>
      <c r="AL23" s="218">
        <f t="shared" si="11"/>
        <v>0</v>
      </c>
      <c r="AM23" s="218">
        <f t="shared" si="1"/>
        <v>0</v>
      </c>
    </row>
    <row r="24" spans="1:39" ht="14" x14ac:dyDescent="0.3">
      <c r="A24" s="212" t="s">
        <v>164</v>
      </c>
      <c r="B24" s="213" t="s">
        <v>153</v>
      </c>
      <c r="G24" s="220">
        <v>0</v>
      </c>
      <c r="H24" s="309">
        <v>0</v>
      </c>
      <c r="I24" s="309">
        <v>0</v>
      </c>
      <c r="J24" s="309">
        <v>4.5604950034069801E-2</v>
      </c>
      <c r="K24" s="309">
        <v>2.6493381783107315E-2</v>
      </c>
      <c r="L24" s="309">
        <v>1.9752389999999998E-2</v>
      </c>
      <c r="M24" s="309">
        <v>2.5196375839641318E-2</v>
      </c>
      <c r="N24" s="309">
        <v>2.702732793522267E-2</v>
      </c>
      <c r="O24" s="309">
        <v>4.4749999999999998E-2</v>
      </c>
      <c r="P24" s="309">
        <v>5.5000000000000068E-4</v>
      </c>
      <c r="Q24" s="309">
        <v>7.7208427389014289E-2</v>
      </c>
      <c r="R24" s="309">
        <v>2.6337500000000003E-2</v>
      </c>
      <c r="S24" s="309">
        <v>0.10826863664790495</v>
      </c>
      <c r="T24" s="218">
        <f t="shared" si="6"/>
        <v>7.2098331817177119E-2</v>
      </c>
      <c r="U24" s="218">
        <f t="shared" si="0"/>
        <v>0.32909065781178326</v>
      </c>
      <c r="Y24" s="220">
        <v>0</v>
      </c>
      <c r="Z24" s="220">
        <v>0</v>
      </c>
      <c r="AA24" s="220">
        <v>0</v>
      </c>
      <c r="AB24" s="220">
        <v>6.7189613309863425</v>
      </c>
      <c r="AC24" s="220">
        <v>11.83459300006759</v>
      </c>
      <c r="AD24" s="220">
        <v>20</v>
      </c>
      <c r="AE24" s="220">
        <v>16</v>
      </c>
      <c r="AF24" s="220">
        <v>10</v>
      </c>
      <c r="AG24" s="220">
        <v>17</v>
      </c>
      <c r="AH24" s="220">
        <v>11</v>
      </c>
      <c r="AI24" s="220">
        <v>52</v>
      </c>
      <c r="AJ24" s="220">
        <v>58</v>
      </c>
      <c r="AK24" s="220">
        <v>124</v>
      </c>
      <c r="AL24" s="218">
        <f t="shared" si="11"/>
        <v>18.553554331053931</v>
      </c>
      <c r="AM24" s="218">
        <f t="shared" si="1"/>
        <v>308</v>
      </c>
    </row>
    <row r="25" spans="1:39" ht="14" x14ac:dyDescent="0.3">
      <c r="A25" s="212" t="s">
        <v>164</v>
      </c>
      <c r="B25" s="213" t="s">
        <v>154</v>
      </c>
      <c r="G25" s="220">
        <v>0</v>
      </c>
      <c r="H25" s="309">
        <v>0</v>
      </c>
      <c r="I25" s="309">
        <v>0</v>
      </c>
      <c r="J25" s="309">
        <v>2.6370420198722187E-2</v>
      </c>
      <c r="K25" s="309">
        <v>3.1069526630147701E-2</v>
      </c>
      <c r="L25" s="309">
        <v>0.11769708068273091</v>
      </c>
      <c r="M25" s="309">
        <v>3.7803624160358679E-2</v>
      </c>
      <c r="N25" s="309">
        <v>5.4809033613445385E-2</v>
      </c>
      <c r="O25" s="309">
        <v>0.19239452054794517</v>
      </c>
      <c r="P25" s="309">
        <v>-4.6541556291390715E-2</v>
      </c>
      <c r="Q25" s="309">
        <v>0.12624306930693069</v>
      </c>
      <c r="R25" s="309">
        <v>-5.5801468846245006E-3</v>
      </c>
      <c r="S25" s="309">
        <v>0.11273</v>
      </c>
      <c r="T25" s="218">
        <f t="shared" si="6"/>
        <v>5.7439946828869888E-2</v>
      </c>
      <c r="U25" s="218">
        <f t="shared" si="0"/>
        <v>0.58955562513539561</v>
      </c>
      <c r="Y25" s="220">
        <v>0</v>
      </c>
      <c r="Z25" s="220">
        <v>0</v>
      </c>
      <c r="AA25" s="220">
        <v>0</v>
      </c>
      <c r="AB25" s="220">
        <v>22.316635185755075</v>
      </c>
      <c r="AC25" s="220">
        <v>19.038173740023421</v>
      </c>
      <c r="AD25" s="220">
        <v>51</v>
      </c>
      <c r="AE25" s="220">
        <v>34</v>
      </c>
      <c r="AF25" s="220">
        <v>27</v>
      </c>
      <c r="AG25" s="220">
        <v>41</v>
      </c>
      <c r="AH25" s="220">
        <v>27</v>
      </c>
      <c r="AI25" s="220">
        <v>63</v>
      </c>
      <c r="AJ25" s="220">
        <v>71</v>
      </c>
      <c r="AK25" s="220">
        <v>119</v>
      </c>
      <c r="AL25" s="218">
        <f t="shared" si="11"/>
        <v>41.354808925778499</v>
      </c>
      <c r="AM25" s="218">
        <f t="shared" si="1"/>
        <v>433</v>
      </c>
    </row>
    <row r="26" spans="1:39" ht="14" x14ac:dyDescent="0.3">
      <c r="A26" s="222" t="s">
        <v>165</v>
      </c>
      <c r="B26" s="250"/>
      <c r="G26" s="251">
        <f t="shared" ref="G26:S26" si="14">SUM(G24:G25)</f>
        <v>0</v>
      </c>
      <c r="H26" s="252">
        <f t="shared" si="14"/>
        <v>0</v>
      </c>
      <c r="I26" s="252">
        <f t="shared" si="14"/>
        <v>0</v>
      </c>
      <c r="J26" s="252">
        <f t="shared" si="14"/>
        <v>7.1975370232791991E-2</v>
      </c>
      <c r="K26" s="252">
        <f t="shared" si="14"/>
        <v>5.7562908413255016E-2</v>
      </c>
      <c r="L26" s="252">
        <f t="shared" si="14"/>
        <v>0.13744947068273092</v>
      </c>
      <c r="M26" s="252">
        <f t="shared" si="14"/>
        <v>6.3E-2</v>
      </c>
      <c r="N26" s="252">
        <f t="shared" si="14"/>
        <v>8.1836361548668052E-2</v>
      </c>
      <c r="O26" s="252">
        <f t="shared" si="14"/>
        <v>0.23714452054794516</v>
      </c>
      <c r="P26" s="252">
        <f t="shared" si="14"/>
        <v>-4.5991556291390713E-2</v>
      </c>
      <c r="Q26" s="252">
        <f t="shared" si="14"/>
        <v>0.20345149669594498</v>
      </c>
      <c r="R26" s="252">
        <f t="shared" si="14"/>
        <v>2.0757353115375504E-2</v>
      </c>
      <c r="S26" s="252">
        <f t="shared" si="14"/>
        <v>0.22099863664790495</v>
      </c>
      <c r="T26" s="218">
        <f t="shared" si="6"/>
        <v>0.129538278646047</v>
      </c>
      <c r="U26" s="218">
        <f t="shared" si="0"/>
        <v>0.91864628294717887</v>
      </c>
      <c r="Y26" s="251">
        <f t="shared" ref="Y26:AK26" si="15">SUM(Y24:Y25)</f>
        <v>0</v>
      </c>
      <c r="Z26" s="251">
        <f t="shared" si="15"/>
        <v>0</v>
      </c>
      <c r="AA26" s="251">
        <f t="shared" si="15"/>
        <v>0</v>
      </c>
      <c r="AB26" s="251">
        <f t="shared" si="15"/>
        <v>29.035596516741418</v>
      </c>
      <c r="AC26" s="251">
        <f t="shared" si="15"/>
        <v>30.872766740091009</v>
      </c>
      <c r="AD26" s="251">
        <f t="shared" si="15"/>
        <v>71</v>
      </c>
      <c r="AE26" s="251">
        <f t="shared" si="15"/>
        <v>50</v>
      </c>
      <c r="AF26" s="251">
        <f t="shared" si="15"/>
        <v>37</v>
      </c>
      <c r="AG26" s="251">
        <f t="shared" si="15"/>
        <v>58</v>
      </c>
      <c r="AH26" s="251">
        <f t="shared" si="15"/>
        <v>38</v>
      </c>
      <c r="AI26" s="251">
        <f t="shared" si="15"/>
        <v>115</v>
      </c>
      <c r="AJ26" s="251">
        <f t="shared" si="15"/>
        <v>129</v>
      </c>
      <c r="AK26" s="251">
        <f t="shared" si="15"/>
        <v>243</v>
      </c>
      <c r="AL26" s="218">
        <f t="shared" si="11"/>
        <v>59.90836325683243</v>
      </c>
      <c r="AM26" s="218">
        <f t="shared" si="1"/>
        <v>741</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217">
        <v>0</v>
      </c>
      <c r="S27" s="217">
        <v>0</v>
      </c>
      <c r="T27" s="95">
        <f t="shared" si="6"/>
        <v>0</v>
      </c>
      <c r="U27" s="218">
        <f t="shared" si="0"/>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217">
        <v>0</v>
      </c>
      <c r="S28" s="217">
        <v>0</v>
      </c>
      <c r="T28" s="95">
        <f t="shared" si="6"/>
        <v>0</v>
      </c>
      <c r="U28" s="218">
        <f t="shared" si="0"/>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 t="shared" ref="G29:S29" si="16">SUM(G27:G28)</f>
        <v>0</v>
      </c>
      <c r="H29" s="224">
        <f t="shared" si="16"/>
        <v>0</v>
      </c>
      <c r="I29" s="224">
        <f t="shared" si="16"/>
        <v>0</v>
      </c>
      <c r="J29" s="224">
        <f t="shared" si="16"/>
        <v>0</v>
      </c>
      <c r="K29" s="224">
        <f t="shared" si="16"/>
        <v>0</v>
      </c>
      <c r="L29" s="224">
        <f t="shared" si="16"/>
        <v>0</v>
      </c>
      <c r="M29" s="224">
        <f t="shared" si="16"/>
        <v>0</v>
      </c>
      <c r="N29" s="224">
        <f t="shared" si="16"/>
        <v>0</v>
      </c>
      <c r="O29" s="224">
        <f t="shared" si="16"/>
        <v>0</v>
      </c>
      <c r="P29" s="224">
        <f t="shared" si="16"/>
        <v>0</v>
      </c>
      <c r="Q29" s="224">
        <f t="shared" si="16"/>
        <v>0</v>
      </c>
      <c r="R29" s="224">
        <f t="shared" si="16"/>
        <v>0</v>
      </c>
      <c r="S29" s="224">
        <f t="shared" si="16"/>
        <v>0</v>
      </c>
      <c r="T29" s="95">
        <f t="shared" si="6"/>
        <v>0</v>
      </c>
      <c r="U29" s="218">
        <f t="shared" si="0"/>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0</v>
      </c>
      <c r="J30" s="309">
        <v>0.11184454139221529</v>
      </c>
      <c r="K30" s="309">
        <v>0.11696036734892269</v>
      </c>
      <c r="L30" s="309">
        <v>0.20398855799999999</v>
      </c>
      <c r="M30" s="309">
        <v>0.20520882400000001</v>
      </c>
      <c r="N30" s="309">
        <v>0.21264135999999997</v>
      </c>
      <c r="O30" s="309">
        <v>0.25982132200000002</v>
      </c>
      <c r="P30" s="309">
        <v>0.22271020309855974</v>
      </c>
      <c r="Q30" s="309">
        <v>0.25949329799999998</v>
      </c>
      <c r="R30" s="309">
        <v>0.32375597782358095</v>
      </c>
      <c r="S30" s="309">
        <v>0.46761388462068537</v>
      </c>
      <c r="T30" s="218">
        <f t="shared" si="6"/>
        <v>0.22880490874113799</v>
      </c>
      <c r="U30" s="218">
        <f t="shared" si="0"/>
        <v>2.155233427542826</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7">
        <v>0</v>
      </c>
      <c r="I31" s="217">
        <v>0</v>
      </c>
      <c r="J31" s="217">
        <v>0.23316006705271064</v>
      </c>
      <c r="K31" s="217">
        <v>0.30544247114487366</v>
      </c>
      <c r="L31" s="217">
        <v>0.24934057999999998</v>
      </c>
      <c r="M31" s="217">
        <v>0.221853626</v>
      </c>
      <c r="N31" s="217">
        <v>0.24266619199999998</v>
      </c>
      <c r="O31" s="217">
        <v>0.26881322200000002</v>
      </c>
      <c r="P31" s="217">
        <v>0.26756637379388587</v>
      </c>
      <c r="Q31" s="217">
        <v>0.34933798799999999</v>
      </c>
      <c r="R31" s="217">
        <v>0.32444779832850024</v>
      </c>
      <c r="S31" s="217">
        <v>0.33505497125198441</v>
      </c>
      <c r="T31" s="345">
        <f t="shared" si="6"/>
        <v>0.5386025381975843</v>
      </c>
      <c r="U31" s="345">
        <f t="shared" si="0"/>
        <v>2.2590807513743707</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7">SUM(G30:G31)</f>
        <v>0</v>
      </c>
      <c r="H32" s="252">
        <f t="shared" si="17"/>
        <v>0</v>
      </c>
      <c r="I32" s="252">
        <f t="shared" si="17"/>
        <v>0</v>
      </c>
      <c r="J32" s="252">
        <f t="shared" si="17"/>
        <v>0.34500460844492592</v>
      </c>
      <c r="K32" s="252">
        <f t="shared" si="17"/>
        <v>0.42240283849379634</v>
      </c>
      <c r="L32" s="252">
        <f t="shared" si="17"/>
        <v>0.45332913799999996</v>
      </c>
      <c r="M32" s="252">
        <f t="shared" si="17"/>
        <v>0.42706244999999998</v>
      </c>
      <c r="N32" s="252">
        <f t="shared" si="17"/>
        <v>0.45530755199999995</v>
      </c>
      <c r="O32" s="252">
        <f t="shared" si="17"/>
        <v>0.52863454399999998</v>
      </c>
      <c r="P32" s="252">
        <f t="shared" si="17"/>
        <v>0.49027657689244564</v>
      </c>
      <c r="Q32" s="252">
        <f t="shared" si="17"/>
        <v>0.60883128600000003</v>
      </c>
      <c r="R32" s="252">
        <f t="shared" si="17"/>
        <v>0.64820377615208113</v>
      </c>
      <c r="S32" s="252">
        <f t="shared" si="17"/>
        <v>0.80266885587266978</v>
      </c>
      <c r="T32" s="218">
        <f t="shared" si="6"/>
        <v>0.7674074469387222</v>
      </c>
      <c r="U32" s="218">
        <f t="shared" si="0"/>
        <v>4.4143141789171967</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 t="shared" ref="G34:U34" si="18">SUM(G11,G14,G17,G20,G23,G26,G29,G32)</f>
        <v>0</v>
      </c>
      <c r="H34" s="251">
        <f t="shared" si="18"/>
        <v>0</v>
      </c>
      <c r="I34" s="251">
        <f t="shared" si="18"/>
        <v>0</v>
      </c>
      <c r="J34" s="251">
        <f t="shared" si="18"/>
        <v>0.77417357956052157</v>
      </c>
      <c r="K34" s="251">
        <f t="shared" si="18"/>
        <v>0.93326725534693422</v>
      </c>
      <c r="L34" s="251">
        <f t="shared" si="18"/>
        <v>1.9785838252720105</v>
      </c>
      <c r="M34" s="251">
        <f t="shared" si="18"/>
        <v>2.0687258241463202</v>
      </c>
      <c r="N34" s="251">
        <f t="shared" si="18"/>
        <v>3.2259770493486477</v>
      </c>
      <c r="O34" s="251">
        <f t="shared" si="18"/>
        <v>2.8608047039778963</v>
      </c>
      <c r="P34" s="251">
        <f t="shared" si="18"/>
        <v>4.3364415293329959</v>
      </c>
      <c r="Q34" s="251">
        <f t="shared" si="18"/>
        <v>2.0221577237671511</v>
      </c>
      <c r="R34" s="251">
        <f t="shared" si="18"/>
        <v>2.0726458007626913</v>
      </c>
      <c r="S34" s="251">
        <f t="shared" si="18"/>
        <v>2.6535205843487195</v>
      </c>
      <c r="T34" s="251">
        <f t="shared" si="18"/>
        <v>1.7074408349074557</v>
      </c>
      <c r="U34" s="251">
        <f t="shared" si="18"/>
        <v>21.218857040956436</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20">
        <v>0</v>
      </c>
      <c r="H37" s="309">
        <v>0</v>
      </c>
      <c r="I37" s="309">
        <v>0</v>
      </c>
      <c r="J37" s="309">
        <v>-9.3328000628806695E-2</v>
      </c>
      <c r="K37" s="309">
        <v>0</v>
      </c>
      <c r="L37" s="309">
        <v>-0.21170449999999999</v>
      </c>
      <c r="M37" s="309">
        <v>-0.25241200000000003</v>
      </c>
      <c r="N37" s="309">
        <v>-0.51324000000000003</v>
      </c>
      <c r="O37" s="309">
        <v>-0.45185500000000001</v>
      </c>
      <c r="P37" s="309">
        <v>-0.29684149999999998</v>
      </c>
      <c r="Q37" s="309">
        <v>0.34483806</v>
      </c>
      <c r="R37" s="309">
        <v>0.33353383999999997</v>
      </c>
      <c r="S37" s="309">
        <v>0.58900251999999975</v>
      </c>
      <c r="T37" s="95">
        <f>SUM(G37:K37)</f>
        <v>-9.3328000628806695E-2</v>
      </c>
      <c r="U37" s="218">
        <f>SUM(L37:S37)</f>
        <v>-0.45867858000000039</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0</v>
      </c>
      <c r="J38" s="309">
        <v>-3.759239657932143E-3</v>
      </c>
      <c r="K38" s="309">
        <v>0</v>
      </c>
      <c r="L38" s="309">
        <v>-2.6134124578624008E-2</v>
      </c>
      <c r="M38" s="309">
        <v>-2.2500395581782066E-2</v>
      </c>
      <c r="N38" s="309">
        <v>-5.9040380102806871E-2</v>
      </c>
      <c r="O38" s="309">
        <v>-5.6178170728057551E-2</v>
      </c>
      <c r="P38" s="309">
        <v>-5.8767189152906428E-2</v>
      </c>
      <c r="Q38" s="309">
        <v>-8.513481939765552E-2</v>
      </c>
      <c r="R38" s="309">
        <v>-0.16111116984281543</v>
      </c>
      <c r="S38" s="309">
        <v>-0.15440105229160062</v>
      </c>
      <c r="T38" s="95">
        <f>SUM(G38:K38)</f>
        <v>-3.759239657932143E-3</v>
      </c>
      <c r="U38" s="218">
        <f>SUM(L38:S38)</f>
        <v>-0.62326730167624844</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0</v>
      </c>
      <c r="J39" s="309">
        <v>-1.1964860536377082E-2</v>
      </c>
      <c r="K39" s="309">
        <v>0</v>
      </c>
      <c r="L39" s="309">
        <v>-6.3071663980900847E-2</v>
      </c>
      <c r="M39" s="309">
        <v>-0.10347162151281308</v>
      </c>
      <c r="N39" s="309">
        <v>-0.11893200912646676</v>
      </c>
      <c r="O39" s="309">
        <v>-0.13406985888871065</v>
      </c>
      <c r="P39" s="309">
        <v>-7.142130793705799E-2</v>
      </c>
      <c r="Q39" s="309">
        <v>-0.17543299981252417</v>
      </c>
      <c r="R39" s="309">
        <v>-0.2751823743125128</v>
      </c>
      <c r="S39" s="309">
        <v>-0.26799901925253777</v>
      </c>
      <c r="T39" s="95">
        <f>SUM(G39:K39)</f>
        <v>-1.1964860536377082E-2</v>
      </c>
      <c r="U39" s="218">
        <f>SUM(L39:S39)</f>
        <v>-1.2095808548235241</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19">SUM(G37:G39)</f>
        <v>0</v>
      </c>
      <c r="H40" s="252">
        <f t="shared" si="19"/>
        <v>0</v>
      </c>
      <c r="I40" s="252">
        <f t="shared" si="19"/>
        <v>0</v>
      </c>
      <c r="J40" s="252">
        <f t="shared" si="19"/>
        <v>-0.10905210082311592</v>
      </c>
      <c r="K40" s="252">
        <f t="shared" si="19"/>
        <v>0</v>
      </c>
      <c r="L40" s="252">
        <f t="shared" si="19"/>
        <v>-0.30091028855952484</v>
      </c>
      <c r="M40" s="252">
        <f t="shared" si="19"/>
        <v>-0.37838401709459518</v>
      </c>
      <c r="N40" s="252">
        <f t="shared" si="19"/>
        <v>-0.69121238922927364</v>
      </c>
      <c r="O40" s="252">
        <f t="shared" si="19"/>
        <v>-0.64210302961676824</v>
      </c>
      <c r="P40" s="252">
        <f t="shared" si="19"/>
        <v>-0.42702999708996436</v>
      </c>
      <c r="Q40" s="252">
        <f t="shared" si="19"/>
        <v>8.4270240789820344E-2</v>
      </c>
      <c r="R40" s="252">
        <f t="shared" si="19"/>
        <v>-0.10275970415532826</v>
      </c>
      <c r="S40" s="252">
        <f t="shared" si="19"/>
        <v>0.16660244845586136</v>
      </c>
      <c r="T40" s="95">
        <f>SUM(G40:K40)</f>
        <v>-0.10905210082311592</v>
      </c>
      <c r="U40" s="218">
        <f>SUM(L40:S40)</f>
        <v>-2.2915267364997729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0">SUM(G43:G45)</f>
        <v>0</v>
      </c>
      <c r="H46" s="252">
        <f t="shared" si="20"/>
        <v>0</v>
      </c>
      <c r="I46" s="252">
        <f t="shared" si="20"/>
        <v>0</v>
      </c>
      <c r="J46" s="252">
        <f t="shared" si="20"/>
        <v>0</v>
      </c>
      <c r="K46" s="252">
        <f t="shared" si="20"/>
        <v>0</v>
      </c>
      <c r="L46" s="252">
        <f t="shared" si="20"/>
        <v>0</v>
      </c>
      <c r="M46" s="252">
        <f t="shared" si="20"/>
        <v>0</v>
      </c>
      <c r="N46" s="252">
        <f t="shared" si="20"/>
        <v>0</v>
      </c>
      <c r="O46" s="252">
        <f t="shared" si="20"/>
        <v>0</v>
      </c>
      <c r="P46" s="252">
        <f t="shared" si="20"/>
        <v>0</v>
      </c>
      <c r="Q46" s="252">
        <f t="shared" si="20"/>
        <v>0</v>
      </c>
      <c r="R46" s="252">
        <f t="shared" si="20"/>
        <v>0</v>
      </c>
      <c r="S46" s="252">
        <f t="shared" si="20"/>
        <v>0</v>
      </c>
      <c r="T46" s="95">
        <f>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S48" si="21">SUM(G34,G40,G46)</f>
        <v>0</v>
      </c>
      <c r="H48" s="251">
        <f t="shared" si="21"/>
        <v>0</v>
      </c>
      <c r="I48" s="251">
        <f t="shared" si="21"/>
        <v>0</v>
      </c>
      <c r="J48" s="251">
        <f t="shared" si="21"/>
        <v>0.66512147873740568</v>
      </c>
      <c r="K48" s="251">
        <f t="shared" si="21"/>
        <v>0.93326725534693422</v>
      </c>
      <c r="L48" s="251">
        <f t="shared" si="21"/>
        <v>1.6776735367124855</v>
      </c>
      <c r="M48" s="251">
        <f t="shared" si="21"/>
        <v>1.6903418070517251</v>
      </c>
      <c r="N48" s="251">
        <f t="shared" si="21"/>
        <v>2.5347646601193743</v>
      </c>
      <c r="O48" s="251">
        <f t="shared" si="21"/>
        <v>2.2187016743611281</v>
      </c>
      <c r="P48" s="251">
        <f t="shared" si="21"/>
        <v>3.9094115322430314</v>
      </c>
      <c r="Q48" s="251">
        <f t="shared" si="21"/>
        <v>2.1064279645569712</v>
      </c>
      <c r="R48" s="251">
        <f t="shared" si="21"/>
        <v>1.969886096607363</v>
      </c>
      <c r="S48" s="251">
        <f t="shared" si="21"/>
        <v>2.820123032804581</v>
      </c>
      <c r="T48" s="218">
        <f>SUM(G48:K48)</f>
        <v>1.5983887340843399</v>
      </c>
      <c r="U48" s="218">
        <f>SUM(L48:S48)</f>
        <v>18.92733030445666</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 t="shared" ref="G50:S50" si="22">SUM(G9,G12,G15,G18,G21,G24,G27,G30)</f>
        <v>0</v>
      </c>
      <c r="H50" s="251">
        <f t="shared" si="22"/>
        <v>0</v>
      </c>
      <c r="I50" s="251">
        <f t="shared" si="22"/>
        <v>0</v>
      </c>
      <c r="J50" s="251">
        <f t="shared" si="22"/>
        <v>0.25526540330689523</v>
      </c>
      <c r="K50" s="251">
        <f t="shared" si="22"/>
        <v>0.29851605482421523</v>
      </c>
      <c r="L50" s="251">
        <f t="shared" si="22"/>
        <v>0.64638934233000001</v>
      </c>
      <c r="M50" s="251">
        <f t="shared" si="22"/>
        <v>0.75894014931362075</v>
      </c>
      <c r="N50" s="251">
        <f t="shared" si="22"/>
        <v>1.5099186022057924</v>
      </c>
      <c r="O50" s="251">
        <f t="shared" si="22"/>
        <v>1.0877663978949281</v>
      </c>
      <c r="P50" s="251">
        <f t="shared" si="22"/>
        <v>1.7554610637063213</v>
      </c>
      <c r="Q50" s="251">
        <f t="shared" si="22"/>
        <v>0.7312361155337006</v>
      </c>
      <c r="R50" s="251">
        <f t="shared" si="22"/>
        <v>0.90385723250188499</v>
      </c>
      <c r="S50" s="251">
        <f t="shared" si="22"/>
        <v>1.1246057786248109</v>
      </c>
      <c r="T50" s="95">
        <f>SUM(G50:K50)</f>
        <v>0.55378145813111046</v>
      </c>
      <c r="U50" s="218">
        <f>SUM(L50:S50)</f>
        <v>8.5181746821110593</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 t="shared" ref="G51:S51" si="23">SUM(G10,G13,G16,G19,G22,G25,G28,G31)</f>
        <v>0</v>
      </c>
      <c r="H51" s="218">
        <f t="shared" si="23"/>
        <v>0</v>
      </c>
      <c r="I51" s="218">
        <f t="shared" si="23"/>
        <v>0</v>
      </c>
      <c r="J51" s="218">
        <f t="shared" si="23"/>
        <v>0.5189081762536264</v>
      </c>
      <c r="K51" s="218">
        <f t="shared" si="23"/>
        <v>0.63475120052271905</v>
      </c>
      <c r="L51" s="218">
        <f t="shared" si="23"/>
        <v>1.3321944829420105</v>
      </c>
      <c r="M51" s="218">
        <f t="shared" si="23"/>
        <v>1.3097856748326993</v>
      </c>
      <c r="N51" s="218">
        <f t="shared" si="23"/>
        <v>1.7160584471428557</v>
      </c>
      <c r="O51" s="218">
        <f t="shared" si="23"/>
        <v>1.773038306082968</v>
      </c>
      <c r="P51" s="218">
        <f t="shared" si="23"/>
        <v>2.5809804656266753</v>
      </c>
      <c r="Q51" s="218">
        <f t="shared" si="23"/>
        <v>1.2909216082334503</v>
      </c>
      <c r="R51" s="218">
        <f t="shared" si="23"/>
        <v>1.1687885682608063</v>
      </c>
      <c r="S51" s="218">
        <f t="shared" si="23"/>
        <v>1.5289148057239088</v>
      </c>
      <c r="T51" s="95">
        <f>SUM(G51:K51)</f>
        <v>1.1536593767763454</v>
      </c>
      <c r="U51" s="218">
        <f>SUM(L51:S51)</f>
        <v>12.700682358845375</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S52" si="24">SUM(G50:G51)</f>
        <v>0</v>
      </c>
      <c r="H52" s="332">
        <f t="shared" si="24"/>
        <v>0</v>
      </c>
      <c r="I52" s="332">
        <f t="shared" si="24"/>
        <v>0</v>
      </c>
      <c r="J52" s="332">
        <f t="shared" si="24"/>
        <v>0.77417357956052157</v>
      </c>
      <c r="K52" s="332">
        <f t="shared" si="24"/>
        <v>0.93326725534693433</v>
      </c>
      <c r="L52" s="332">
        <f t="shared" si="24"/>
        <v>1.9785838252720105</v>
      </c>
      <c r="M52" s="332">
        <f t="shared" si="24"/>
        <v>2.0687258241463198</v>
      </c>
      <c r="N52" s="332">
        <f t="shared" si="24"/>
        <v>3.2259770493486482</v>
      </c>
      <c r="O52" s="332">
        <f t="shared" si="24"/>
        <v>2.8608047039778963</v>
      </c>
      <c r="P52" s="332">
        <f t="shared" si="24"/>
        <v>4.3364415293329968</v>
      </c>
      <c r="Q52" s="332">
        <f t="shared" si="24"/>
        <v>2.0221577237671511</v>
      </c>
      <c r="R52" s="332">
        <f t="shared" si="24"/>
        <v>2.0726458007626913</v>
      </c>
      <c r="S52" s="332">
        <f t="shared" si="24"/>
        <v>2.65352058434872</v>
      </c>
      <c r="T52" s="95">
        <f>SUM(G52:K52)</f>
        <v>1.7074408349074559</v>
      </c>
      <c r="U52" s="218">
        <f>SUM(L52:S52)</f>
        <v>21.218857040956436</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25">IF(ABS(G52-G34)&lt;DecimalPlaces,"OK","ERROR")</f>
        <v>OK</v>
      </c>
      <c r="H53" s="273" t="str">
        <f t="shared" si="25"/>
        <v>OK</v>
      </c>
      <c r="I53" s="273" t="str">
        <f t="shared" si="25"/>
        <v>OK</v>
      </c>
      <c r="J53" s="273" t="str">
        <f t="shared" si="25"/>
        <v>OK</v>
      </c>
      <c r="K53" s="273" t="str">
        <f t="shared" si="25"/>
        <v>OK</v>
      </c>
      <c r="L53" s="273" t="str">
        <f t="shared" si="25"/>
        <v>OK</v>
      </c>
      <c r="M53" s="273" t="str">
        <f t="shared" si="25"/>
        <v>OK</v>
      </c>
      <c r="N53" s="273" t="str">
        <f t="shared" si="25"/>
        <v>OK</v>
      </c>
      <c r="O53" s="273" t="str">
        <f t="shared" si="25"/>
        <v>OK</v>
      </c>
      <c r="P53" s="273" t="str">
        <f t="shared" si="25"/>
        <v>OK</v>
      </c>
      <c r="Q53" s="273" t="str">
        <f t="shared" si="25"/>
        <v>OK</v>
      </c>
      <c r="R53" s="273" t="str">
        <f t="shared" si="25"/>
        <v>OK</v>
      </c>
      <c r="S53" s="273" t="str">
        <f t="shared" si="25"/>
        <v>OK</v>
      </c>
    </row>
    <row r="54" spans="1:39" ht="14" x14ac:dyDescent="0.3">
      <c r="B54" s="210"/>
    </row>
    <row r="55" spans="1:39" ht="14" x14ac:dyDescent="0.3">
      <c r="A55" s="222" t="s">
        <v>180</v>
      </c>
      <c r="B55" s="255" t="s">
        <v>59</v>
      </c>
      <c r="C55" s="269"/>
      <c r="D55" s="269"/>
      <c r="E55" s="269"/>
      <c r="G55" s="251">
        <f t="shared" ref="G55:S55" si="26">SUM(G9,G12,G15,G18,G21,G24,G27,G30)+SUM(G37,G38,G43,G44)</f>
        <v>0</v>
      </c>
      <c r="H55" s="251">
        <f t="shared" si="26"/>
        <v>0</v>
      </c>
      <c r="I55" s="251">
        <f t="shared" si="26"/>
        <v>0</v>
      </c>
      <c r="J55" s="251">
        <f t="shared" si="26"/>
        <v>0.15817816302015641</v>
      </c>
      <c r="K55" s="251">
        <f t="shared" si="26"/>
        <v>0.29851605482421523</v>
      </c>
      <c r="L55" s="251">
        <f t="shared" si="26"/>
        <v>0.40855071775137597</v>
      </c>
      <c r="M55" s="251">
        <f t="shared" si="26"/>
        <v>0.48402775373183865</v>
      </c>
      <c r="N55" s="251">
        <f t="shared" si="26"/>
        <v>0.93763822210298553</v>
      </c>
      <c r="O55" s="251">
        <f t="shared" si="26"/>
        <v>0.57973322716687059</v>
      </c>
      <c r="P55" s="251">
        <f t="shared" si="26"/>
        <v>1.3998523745534148</v>
      </c>
      <c r="Q55" s="251">
        <f t="shared" si="26"/>
        <v>0.99093935613604511</v>
      </c>
      <c r="R55" s="251">
        <f t="shared" si="26"/>
        <v>1.0762799026590695</v>
      </c>
      <c r="S55" s="251">
        <f t="shared" si="26"/>
        <v>1.5592072463332101</v>
      </c>
      <c r="T55" s="95">
        <f>SUM(G55:K55)</f>
        <v>0.45669421784437164</v>
      </c>
      <c r="U55" s="218">
        <f>SUM(L55:S55)</f>
        <v>7.4362288004348098</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 t="shared" ref="G56:S56" si="27">SUM(G10,G13,G16,G19,G22,G25,G28,G31)+SUM(G39,G45)</f>
        <v>0</v>
      </c>
      <c r="H56" s="218">
        <f t="shared" si="27"/>
        <v>0</v>
      </c>
      <c r="I56" s="218">
        <f t="shared" si="27"/>
        <v>0</v>
      </c>
      <c r="J56" s="218">
        <f t="shared" si="27"/>
        <v>0.50694331571724927</v>
      </c>
      <c r="K56" s="218">
        <f t="shared" si="27"/>
        <v>0.63475120052271905</v>
      </c>
      <c r="L56" s="218">
        <f t="shared" si="27"/>
        <v>1.2691228189611097</v>
      </c>
      <c r="M56" s="218">
        <f t="shared" si="27"/>
        <v>1.2063140533198862</v>
      </c>
      <c r="N56" s="218">
        <f t="shared" si="27"/>
        <v>1.597126438016389</v>
      </c>
      <c r="O56" s="218">
        <f t="shared" si="27"/>
        <v>1.6389684471942574</v>
      </c>
      <c r="P56" s="218">
        <f t="shared" si="27"/>
        <v>2.5095591576896172</v>
      </c>
      <c r="Q56" s="218">
        <f t="shared" si="27"/>
        <v>1.1154886084209261</v>
      </c>
      <c r="R56" s="218">
        <f t="shared" si="27"/>
        <v>0.89360619394829355</v>
      </c>
      <c r="S56" s="218">
        <f t="shared" si="27"/>
        <v>1.2609157864713709</v>
      </c>
      <c r="T56" s="95">
        <f>SUM(G56:K56)</f>
        <v>1.1416945162399683</v>
      </c>
      <c r="U56" s="218">
        <f>SUM(L56:S56)</f>
        <v>11.49110150402185</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S57" si="28">SUM(G55:G56)</f>
        <v>0</v>
      </c>
      <c r="H57" s="332">
        <f t="shared" si="28"/>
        <v>0</v>
      </c>
      <c r="I57" s="332">
        <f t="shared" si="28"/>
        <v>0</v>
      </c>
      <c r="J57" s="332">
        <f t="shared" si="28"/>
        <v>0.66512147873740568</v>
      </c>
      <c r="K57" s="332">
        <f t="shared" si="28"/>
        <v>0.93326725534693433</v>
      </c>
      <c r="L57" s="332">
        <f t="shared" si="28"/>
        <v>1.6776735367124855</v>
      </c>
      <c r="M57" s="332">
        <f t="shared" si="28"/>
        <v>1.6903418070517249</v>
      </c>
      <c r="N57" s="332">
        <f t="shared" si="28"/>
        <v>2.5347646601193743</v>
      </c>
      <c r="O57" s="332">
        <f t="shared" si="28"/>
        <v>2.2187016743611281</v>
      </c>
      <c r="P57" s="332">
        <f t="shared" si="28"/>
        <v>3.9094115322430323</v>
      </c>
      <c r="Q57" s="332">
        <f t="shared" si="28"/>
        <v>2.1064279645569712</v>
      </c>
      <c r="R57" s="332">
        <f t="shared" si="28"/>
        <v>1.969886096607363</v>
      </c>
      <c r="S57" s="332">
        <f t="shared" si="28"/>
        <v>2.820123032804581</v>
      </c>
      <c r="T57" s="95">
        <f>SUM(G57:K57)</f>
        <v>1.5983887340843399</v>
      </c>
      <c r="U57" s="218">
        <f>SUM(L57:S57)</f>
        <v>18.92733030445666</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29">IF(ABS(G57-G48)&lt;DecimalPlaces,"OK","ERROR")</f>
        <v>OK</v>
      </c>
      <c r="H58" s="273" t="str">
        <f t="shared" si="29"/>
        <v>OK</v>
      </c>
      <c r="I58" s="273" t="str">
        <f t="shared" si="29"/>
        <v>OK</v>
      </c>
      <c r="J58" s="273" t="str">
        <f t="shared" si="29"/>
        <v>OK</v>
      </c>
      <c r="K58" s="273" t="str">
        <f t="shared" si="29"/>
        <v>OK</v>
      </c>
      <c r="L58" s="273" t="str">
        <f t="shared" si="29"/>
        <v>OK</v>
      </c>
      <c r="M58" s="273" t="str">
        <f t="shared" si="29"/>
        <v>OK</v>
      </c>
      <c r="N58" s="273" t="str">
        <f t="shared" si="29"/>
        <v>OK</v>
      </c>
      <c r="O58" s="273" t="str">
        <f t="shared" si="29"/>
        <v>OK</v>
      </c>
      <c r="P58" s="273" t="str">
        <f t="shared" si="29"/>
        <v>OK</v>
      </c>
      <c r="Q58" s="273" t="str">
        <f t="shared" si="29"/>
        <v>OK</v>
      </c>
      <c r="R58" s="273" t="str">
        <f t="shared" si="29"/>
        <v>OK</v>
      </c>
      <c r="S58" s="273" t="str">
        <f t="shared" si="29"/>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17</v>
      </c>
      <c r="AI60" s="327">
        <v>124</v>
      </c>
      <c r="AJ60" s="331">
        <v>77</v>
      </c>
      <c r="AK60" s="331">
        <v>75</v>
      </c>
      <c r="AL60" s="307"/>
      <c r="AM60" s="229">
        <f>SUM(AD60:AK60)</f>
        <v>293</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52</v>
      </c>
      <c r="AI61" s="327">
        <v>213</v>
      </c>
      <c r="AJ61" s="331">
        <v>206</v>
      </c>
      <c r="AK61" s="331">
        <v>126</v>
      </c>
      <c r="AL61" s="280"/>
      <c r="AM61" s="229">
        <f>SUM(AD61:AK61)</f>
        <v>597</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v>0</v>
      </c>
      <c r="M65" s="319">
        <v>0</v>
      </c>
      <c r="N65" s="319">
        <v>0</v>
      </c>
      <c r="O65" s="319">
        <v>0</v>
      </c>
      <c r="P65" s="318">
        <v>4.2396090857794069E-2</v>
      </c>
      <c r="Q65" s="318">
        <v>8.0503675922122417E-2</v>
      </c>
      <c r="R65" s="318">
        <v>0.12362586879546292</v>
      </c>
      <c r="S65" s="319">
        <v>0.23707403183483711</v>
      </c>
      <c r="T65" s="278"/>
      <c r="U65" s="251">
        <f>SUM(L65:S65)</f>
        <v>0.48359966741021654</v>
      </c>
      <c r="Y65" s="226"/>
      <c r="Z65" s="227"/>
      <c r="AA65" s="227"/>
      <c r="AB65" s="227"/>
      <c r="AC65" s="228"/>
      <c r="AD65" s="330">
        <v>0</v>
      </c>
      <c r="AE65" s="330">
        <v>0</v>
      </c>
      <c r="AF65" s="330">
        <v>0</v>
      </c>
      <c r="AG65" s="330">
        <v>0</v>
      </c>
      <c r="AH65" s="330">
        <v>4112</v>
      </c>
      <c r="AI65" s="330">
        <v>4497</v>
      </c>
      <c r="AJ65" s="330">
        <v>6361</v>
      </c>
      <c r="AK65" s="330">
        <v>7926</v>
      </c>
      <c r="AL65" s="278"/>
      <c r="AM65" s="251">
        <f>SUM(AD65:AK65)</f>
        <v>22896</v>
      </c>
    </row>
    <row r="66" spans="1:39" ht="14" x14ac:dyDescent="0.3">
      <c r="A66" s="661"/>
      <c r="B66" s="277" t="s">
        <v>156</v>
      </c>
      <c r="G66" s="234"/>
      <c r="H66" s="235"/>
      <c r="I66" s="235"/>
      <c r="J66" s="235"/>
      <c r="K66" s="236"/>
      <c r="L66" s="319">
        <v>0</v>
      </c>
      <c r="M66" s="319">
        <v>0</v>
      </c>
      <c r="N66" s="319">
        <v>0</v>
      </c>
      <c r="O66" s="319">
        <v>0</v>
      </c>
      <c r="P66" s="318">
        <v>2.3796249440610099E-2</v>
      </c>
      <c r="Q66" s="318">
        <v>3.7557641112878105E-2</v>
      </c>
      <c r="R66" s="318">
        <v>5.5856114906172059E-2</v>
      </c>
      <c r="S66" s="319">
        <v>9.2454684885374894E-2</v>
      </c>
      <c r="T66" s="279"/>
      <c r="U66" s="251">
        <f>SUM(L66:S66)</f>
        <v>0.20966469034503515</v>
      </c>
      <c r="Y66" s="234"/>
      <c r="Z66" s="235"/>
      <c r="AA66" s="235"/>
      <c r="AB66" s="235"/>
      <c r="AC66" s="236"/>
      <c r="AD66" s="330">
        <v>0</v>
      </c>
      <c r="AE66" s="330">
        <v>0</v>
      </c>
      <c r="AF66" s="330">
        <v>0</v>
      </c>
      <c r="AG66" s="330">
        <v>0</v>
      </c>
      <c r="AH66" s="330">
        <v>2308</v>
      </c>
      <c r="AI66" s="330">
        <v>2098</v>
      </c>
      <c r="AJ66" s="330">
        <v>2874</v>
      </c>
      <c r="AK66" s="330">
        <v>3091</v>
      </c>
      <c r="AL66" s="279"/>
      <c r="AM66" s="251">
        <f>SUM(AD66:AK66)</f>
        <v>10371</v>
      </c>
    </row>
    <row r="67" spans="1:39" ht="14" x14ac:dyDescent="0.3">
      <c r="A67" s="662"/>
      <c r="B67" s="277" t="s">
        <v>187</v>
      </c>
      <c r="G67" s="234"/>
      <c r="H67" s="235"/>
      <c r="I67" s="235"/>
      <c r="J67" s="235"/>
      <c r="K67" s="236"/>
      <c r="L67" s="252">
        <f t="shared" ref="L67:S67" si="30">SUM(L65:L66)</f>
        <v>0</v>
      </c>
      <c r="M67" s="251">
        <f t="shared" si="30"/>
        <v>0</v>
      </c>
      <c r="N67" s="251">
        <f t="shared" si="30"/>
        <v>0</v>
      </c>
      <c r="O67" s="251">
        <f t="shared" si="30"/>
        <v>0</v>
      </c>
      <c r="P67" s="251">
        <f t="shared" si="30"/>
        <v>6.6192340298404165E-2</v>
      </c>
      <c r="Q67" s="251">
        <f t="shared" si="30"/>
        <v>0.11806131703500053</v>
      </c>
      <c r="R67" s="251">
        <f t="shared" si="30"/>
        <v>0.17948198370163498</v>
      </c>
      <c r="S67" s="251">
        <f t="shared" si="30"/>
        <v>0.329528716720212</v>
      </c>
      <c r="T67" s="280"/>
      <c r="U67" s="251">
        <f>SUM(L67:S67)</f>
        <v>0.69326435775525175</v>
      </c>
      <c r="V67" s="249"/>
      <c r="Y67" s="241"/>
      <c r="Z67" s="242"/>
      <c r="AA67" s="242"/>
      <c r="AB67" s="242"/>
      <c r="AC67" s="243"/>
      <c r="AD67" s="252">
        <f t="shared" ref="AD67:AK67" si="31">SUM(AD65:AD66)</f>
        <v>0</v>
      </c>
      <c r="AE67" s="251">
        <f t="shared" si="31"/>
        <v>0</v>
      </c>
      <c r="AF67" s="251">
        <f t="shared" si="31"/>
        <v>0</v>
      </c>
      <c r="AG67" s="251">
        <f t="shared" si="31"/>
        <v>0</v>
      </c>
      <c r="AH67" s="251">
        <f t="shared" si="31"/>
        <v>6420</v>
      </c>
      <c r="AI67" s="251">
        <f t="shared" si="31"/>
        <v>6595</v>
      </c>
      <c r="AJ67" s="251">
        <f t="shared" si="31"/>
        <v>9235</v>
      </c>
      <c r="AK67" s="251">
        <f t="shared" si="31"/>
        <v>11017</v>
      </c>
      <c r="AL67" s="280"/>
      <c r="AM67" s="251">
        <f>SUM(AD67:AK67)</f>
        <v>33267</v>
      </c>
    </row>
    <row r="68" spans="1:39" ht="14" x14ac:dyDescent="0.3">
      <c r="B68" s="210"/>
      <c r="G68" s="241"/>
      <c r="H68" s="242"/>
      <c r="I68" s="242"/>
      <c r="J68" s="242"/>
      <c r="K68" s="243"/>
      <c r="L68" s="281" t="str">
        <f t="shared" ref="L68:S68" si="32">IF(ABS(L67-L9-L12)&lt;DecimalPlaces,"OK","ERROR")</f>
        <v>ERROR</v>
      </c>
      <c r="M68" s="281" t="str">
        <f t="shared" si="32"/>
        <v>ERROR</v>
      </c>
      <c r="N68" s="281" t="str">
        <f t="shared" si="32"/>
        <v>ERROR</v>
      </c>
      <c r="O68" s="281" t="str">
        <f t="shared" si="32"/>
        <v>ERROR</v>
      </c>
      <c r="P68" s="281" t="str">
        <f t="shared" si="32"/>
        <v>OK</v>
      </c>
      <c r="Q68" s="281" t="str">
        <f t="shared" si="32"/>
        <v>OK</v>
      </c>
      <c r="R68" s="281" t="str">
        <f t="shared" si="32"/>
        <v>OK</v>
      </c>
      <c r="S68" s="281" t="str">
        <f t="shared" si="32"/>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v>0</v>
      </c>
      <c r="M72" s="330">
        <v>0</v>
      </c>
      <c r="N72" s="330">
        <v>0</v>
      </c>
      <c r="O72" s="330">
        <v>0</v>
      </c>
      <c r="P72" s="330">
        <v>0.10813442005133238</v>
      </c>
      <c r="Q72" s="330">
        <v>0.10350706824511385</v>
      </c>
      <c r="R72" s="330">
        <v>0.1423728178546157</v>
      </c>
      <c r="S72" s="330">
        <v>0.13166598663037923</v>
      </c>
      <c r="T72" s="278"/>
      <c r="U72" s="229">
        <f t="shared" ref="U72:U78" si="33">SUM(L72:S72)</f>
        <v>0.4856802927814412</v>
      </c>
      <c r="Y72" s="226"/>
      <c r="Z72" s="227"/>
      <c r="AA72" s="227"/>
      <c r="AB72" s="227"/>
      <c r="AC72" s="228"/>
      <c r="AD72" s="330">
        <v>0</v>
      </c>
      <c r="AE72" s="330">
        <v>0</v>
      </c>
      <c r="AF72" s="330">
        <v>0</v>
      </c>
      <c r="AG72" s="330">
        <v>0</v>
      </c>
      <c r="AH72" s="330">
        <v>2368</v>
      </c>
      <c r="AI72" s="330">
        <v>2720</v>
      </c>
      <c r="AJ72" s="330">
        <v>3393</v>
      </c>
      <c r="AK72" s="330">
        <v>2982</v>
      </c>
      <c r="AL72" s="278"/>
      <c r="AM72" s="229">
        <f t="shared" ref="AM72:AM78" si="34">SUM(AD72:AK72)</f>
        <v>11463</v>
      </c>
    </row>
    <row r="73" spans="1:39" ht="14" x14ac:dyDescent="0.3">
      <c r="A73" s="661"/>
      <c r="B73" s="277" t="s">
        <v>156</v>
      </c>
      <c r="G73" s="234"/>
      <c r="H73" s="235"/>
      <c r="I73" s="235"/>
      <c r="J73" s="235"/>
      <c r="K73" s="236"/>
      <c r="L73" s="330">
        <v>0</v>
      </c>
      <c r="M73" s="330">
        <v>0</v>
      </c>
      <c r="N73" s="330">
        <v>0</v>
      </c>
      <c r="O73" s="330">
        <v>0</v>
      </c>
      <c r="P73" s="330">
        <v>3.8815142332615085E-2</v>
      </c>
      <c r="Q73" s="330">
        <v>4.3571909242888E-2</v>
      </c>
      <c r="R73" s="330">
        <v>6.4032101398804456E-2</v>
      </c>
      <c r="S73" s="330">
        <v>4.9407860174176504E-2</v>
      </c>
      <c r="T73" s="279"/>
      <c r="U73" s="229">
        <f t="shared" si="33"/>
        <v>0.19582701314848402</v>
      </c>
      <c r="Y73" s="234"/>
      <c r="Z73" s="235"/>
      <c r="AA73" s="235"/>
      <c r="AB73" s="235"/>
      <c r="AC73" s="236"/>
      <c r="AD73" s="330">
        <v>0</v>
      </c>
      <c r="AE73" s="330">
        <v>0</v>
      </c>
      <c r="AF73" s="330">
        <v>0</v>
      </c>
      <c r="AG73" s="330">
        <v>0</v>
      </c>
      <c r="AH73" s="330">
        <v>850</v>
      </c>
      <c r="AI73" s="330">
        <v>1145</v>
      </c>
      <c r="AJ73" s="330">
        <v>1526</v>
      </c>
      <c r="AK73" s="330">
        <v>1119</v>
      </c>
      <c r="AL73" s="279"/>
      <c r="AM73" s="229">
        <f t="shared" si="34"/>
        <v>4640</v>
      </c>
    </row>
    <row r="74" spans="1:39" ht="14" x14ac:dyDescent="0.3">
      <c r="A74" s="662"/>
      <c r="B74" s="277" t="s">
        <v>190</v>
      </c>
      <c r="G74" s="234"/>
      <c r="H74" s="235"/>
      <c r="I74" s="235"/>
      <c r="J74" s="235"/>
      <c r="K74" s="236"/>
      <c r="L74" s="252">
        <f t="shared" ref="L74:S74" si="35">SUM(L72:L73)</f>
        <v>0</v>
      </c>
      <c r="M74" s="251">
        <f t="shared" si="35"/>
        <v>0</v>
      </c>
      <c r="N74" s="251">
        <f t="shared" si="35"/>
        <v>0</v>
      </c>
      <c r="O74" s="251">
        <f t="shared" si="35"/>
        <v>0</v>
      </c>
      <c r="P74" s="251">
        <f t="shared" si="35"/>
        <v>0.14694956238394746</v>
      </c>
      <c r="Q74" s="251">
        <f t="shared" si="35"/>
        <v>0.14707897748800186</v>
      </c>
      <c r="R74" s="251">
        <f t="shared" si="35"/>
        <v>0.20640491925342014</v>
      </c>
      <c r="S74" s="251">
        <f t="shared" si="35"/>
        <v>0.18107384680455574</v>
      </c>
      <c r="T74" s="279"/>
      <c r="U74" s="229">
        <f t="shared" si="33"/>
        <v>0.68150730592992514</v>
      </c>
      <c r="V74" s="249"/>
      <c r="Y74" s="234"/>
      <c r="Z74" s="235"/>
      <c r="AA74" s="235"/>
      <c r="AB74" s="235"/>
      <c r="AC74" s="236"/>
      <c r="AD74" s="252">
        <f t="shared" ref="AD74:AK74" si="36">SUM(AD72:AD73)</f>
        <v>0</v>
      </c>
      <c r="AE74" s="251">
        <f t="shared" si="36"/>
        <v>0</v>
      </c>
      <c r="AF74" s="251">
        <f t="shared" si="36"/>
        <v>0</v>
      </c>
      <c r="AG74" s="251">
        <f t="shared" si="36"/>
        <v>0</v>
      </c>
      <c r="AH74" s="251">
        <f t="shared" si="36"/>
        <v>3218</v>
      </c>
      <c r="AI74" s="251">
        <f t="shared" si="36"/>
        <v>3865</v>
      </c>
      <c r="AJ74" s="251">
        <f t="shared" si="36"/>
        <v>4919</v>
      </c>
      <c r="AK74" s="251">
        <f t="shared" si="36"/>
        <v>4101</v>
      </c>
      <c r="AL74" s="279"/>
      <c r="AM74" s="229">
        <f t="shared" si="34"/>
        <v>16103</v>
      </c>
    </row>
    <row r="75" spans="1:39" ht="14" x14ac:dyDescent="0.3">
      <c r="A75" s="663" t="s">
        <v>191</v>
      </c>
      <c r="B75" s="277" t="s">
        <v>186</v>
      </c>
      <c r="G75" s="234"/>
      <c r="H75" s="235"/>
      <c r="I75" s="235"/>
      <c r="J75" s="235"/>
      <c r="K75" s="236"/>
      <c r="L75" s="330">
        <v>0</v>
      </c>
      <c r="M75" s="330">
        <v>0</v>
      </c>
      <c r="N75" s="330">
        <v>0</v>
      </c>
      <c r="O75" s="330">
        <v>0</v>
      </c>
      <c r="P75" s="330">
        <v>0.24508337517546486</v>
      </c>
      <c r="Q75" s="330">
        <v>0.24217609643820021</v>
      </c>
      <c r="R75" s="330">
        <v>0.24056096809917818</v>
      </c>
      <c r="S75" s="330">
        <v>0.25017420531446299</v>
      </c>
      <c r="T75" s="279"/>
      <c r="U75" s="229">
        <f t="shared" si="33"/>
        <v>0.97799464502730626</v>
      </c>
      <c r="Y75" s="234"/>
      <c r="Z75" s="235"/>
      <c r="AA75" s="235"/>
      <c r="AB75" s="235"/>
      <c r="AC75" s="236"/>
      <c r="AD75" s="330">
        <v>0</v>
      </c>
      <c r="AE75" s="330">
        <v>0</v>
      </c>
      <c r="AF75" s="330">
        <v>0</v>
      </c>
      <c r="AG75" s="330">
        <v>0</v>
      </c>
      <c r="AH75" s="330">
        <v>5367</v>
      </c>
      <c r="AI75" s="330">
        <v>6364</v>
      </c>
      <c r="AJ75" s="330">
        <v>5733</v>
      </c>
      <c r="AK75" s="330">
        <v>5666</v>
      </c>
      <c r="AL75" s="279"/>
      <c r="AM75" s="229">
        <f t="shared" si="34"/>
        <v>23130</v>
      </c>
    </row>
    <row r="76" spans="1:39" ht="14" x14ac:dyDescent="0.3">
      <c r="A76" s="663"/>
      <c r="B76" s="277" t="s">
        <v>156</v>
      </c>
      <c r="G76" s="234"/>
      <c r="H76" s="235"/>
      <c r="I76" s="235"/>
      <c r="J76" s="235"/>
      <c r="K76" s="236"/>
      <c r="L76" s="330">
        <v>0</v>
      </c>
      <c r="M76" s="330">
        <v>0</v>
      </c>
      <c r="N76" s="330">
        <v>0</v>
      </c>
      <c r="O76" s="330">
        <v>0</v>
      </c>
      <c r="P76" s="330">
        <v>8.8589854265027371E-2</v>
      </c>
      <c r="Q76" s="330">
        <v>8.4061438879947256E-2</v>
      </c>
      <c r="R76" s="330">
        <v>8.5641886602201775E-2</v>
      </c>
      <c r="S76" s="330">
        <v>7.6694774908440205E-2</v>
      </c>
      <c r="T76" s="279"/>
      <c r="U76" s="229">
        <f t="shared" si="33"/>
        <v>0.33498795465561659</v>
      </c>
      <c r="Y76" s="234"/>
      <c r="Z76" s="235"/>
      <c r="AA76" s="235"/>
      <c r="AB76" s="235"/>
      <c r="AC76" s="236"/>
      <c r="AD76" s="330">
        <v>0</v>
      </c>
      <c r="AE76" s="330">
        <v>0</v>
      </c>
      <c r="AF76" s="330">
        <v>0</v>
      </c>
      <c r="AG76" s="330">
        <v>0</v>
      </c>
      <c r="AH76" s="330">
        <v>1940</v>
      </c>
      <c r="AI76" s="330">
        <v>2209</v>
      </c>
      <c r="AJ76" s="330">
        <v>2041</v>
      </c>
      <c r="AK76" s="330">
        <v>1737</v>
      </c>
      <c r="AL76" s="279"/>
      <c r="AM76" s="229">
        <f t="shared" si="34"/>
        <v>7927</v>
      </c>
    </row>
    <row r="77" spans="1:39" ht="14" x14ac:dyDescent="0.3">
      <c r="A77" s="664"/>
      <c r="B77" s="277" t="s">
        <v>192</v>
      </c>
      <c r="G77" s="234"/>
      <c r="H77" s="235"/>
      <c r="I77" s="235"/>
      <c r="J77" s="235"/>
      <c r="K77" s="236"/>
      <c r="L77" s="252">
        <f t="shared" ref="L77:S77" si="37">SUM(L75:L76)</f>
        <v>0</v>
      </c>
      <c r="M77" s="251">
        <f t="shared" si="37"/>
        <v>0</v>
      </c>
      <c r="N77" s="251">
        <f t="shared" si="37"/>
        <v>0</v>
      </c>
      <c r="O77" s="251">
        <f t="shared" si="37"/>
        <v>0</v>
      </c>
      <c r="P77" s="251">
        <f t="shared" si="37"/>
        <v>0.33367322944049221</v>
      </c>
      <c r="Q77" s="251">
        <f t="shared" si="37"/>
        <v>0.32623753531814748</v>
      </c>
      <c r="R77" s="251">
        <f t="shared" si="37"/>
        <v>0.32620285470137994</v>
      </c>
      <c r="S77" s="251">
        <f t="shared" si="37"/>
        <v>0.32686898022290323</v>
      </c>
      <c r="T77" s="279"/>
      <c r="U77" s="251">
        <f t="shared" si="33"/>
        <v>1.312982599682923</v>
      </c>
      <c r="V77" s="249"/>
      <c r="Y77" s="234"/>
      <c r="Z77" s="235"/>
      <c r="AA77" s="235"/>
      <c r="AB77" s="235"/>
      <c r="AC77" s="236"/>
      <c r="AD77" s="252">
        <f t="shared" ref="AD77:AK77" si="38">SUM(AD75:AD76)</f>
        <v>0</v>
      </c>
      <c r="AE77" s="251">
        <f t="shared" si="38"/>
        <v>0</v>
      </c>
      <c r="AF77" s="251">
        <f t="shared" si="38"/>
        <v>0</v>
      </c>
      <c r="AG77" s="251">
        <f t="shared" si="38"/>
        <v>0</v>
      </c>
      <c r="AH77" s="251">
        <f t="shared" si="38"/>
        <v>7307</v>
      </c>
      <c r="AI77" s="251">
        <f t="shared" si="38"/>
        <v>8573</v>
      </c>
      <c r="AJ77" s="251">
        <f t="shared" si="38"/>
        <v>7774</v>
      </c>
      <c r="AK77" s="251">
        <f t="shared" si="38"/>
        <v>7403</v>
      </c>
      <c r="AL77" s="279"/>
      <c r="AM77" s="229">
        <f t="shared" si="34"/>
        <v>31057</v>
      </c>
    </row>
    <row r="78" spans="1:39" ht="14" x14ac:dyDescent="0.3">
      <c r="B78" s="274" t="s">
        <v>193</v>
      </c>
      <c r="G78" s="234"/>
      <c r="H78" s="235"/>
      <c r="I78" s="235"/>
      <c r="J78" s="235"/>
      <c r="K78" s="236"/>
      <c r="L78" s="252">
        <f t="shared" ref="L78:S78" si="39">SUM(L74,L77)</f>
        <v>0</v>
      </c>
      <c r="M78" s="251">
        <f t="shared" si="39"/>
        <v>0</v>
      </c>
      <c r="N78" s="251">
        <f t="shared" si="39"/>
        <v>0</v>
      </c>
      <c r="O78" s="251">
        <f t="shared" si="39"/>
        <v>0</v>
      </c>
      <c r="P78" s="251">
        <f t="shared" si="39"/>
        <v>0.48062279182443968</v>
      </c>
      <c r="Q78" s="251">
        <f t="shared" si="39"/>
        <v>0.47331651280614934</v>
      </c>
      <c r="R78" s="251">
        <f t="shared" si="39"/>
        <v>0.53260777395480008</v>
      </c>
      <c r="S78" s="251">
        <f t="shared" si="39"/>
        <v>0.50794282702745897</v>
      </c>
      <c r="T78" s="280"/>
      <c r="U78" s="229">
        <f t="shared" si="33"/>
        <v>1.994489905612848</v>
      </c>
      <c r="V78" s="249"/>
      <c r="Y78" s="241"/>
      <c r="Z78" s="242"/>
      <c r="AA78" s="242"/>
      <c r="AB78" s="242"/>
      <c r="AC78" s="243"/>
      <c r="AD78" s="252">
        <f t="shared" ref="AD78:AK78" si="40">SUM(AD74,AD77)</f>
        <v>0</v>
      </c>
      <c r="AE78" s="251">
        <f t="shared" si="40"/>
        <v>0</v>
      </c>
      <c r="AF78" s="251">
        <f t="shared" si="40"/>
        <v>0</v>
      </c>
      <c r="AG78" s="251">
        <f t="shared" si="40"/>
        <v>0</v>
      </c>
      <c r="AH78" s="251">
        <f t="shared" si="40"/>
        <v>10525</v>
      </c>
      <c r="AI78" s="251">
        <f t="shared" si="40"/>
        <v>12438</v>
      </c>
      <c r="AJ78" s="251">
        <f t="shared" si="40"/>
        <v>12693</v>
      </c>
      <c r="AK78" s="251">
        <f t="shared" si="40"/>
        <v>11504</v>
      </c>
      <c r="AL78" s="280"/>
      <c r="AM78" s="229">
        <f t="shared" si="34"/>
        <v>47160</v>
      </c>
    </row>
    <row r="79" spans="1:39" ht="14" x14ac:dyDescent="0.3">
      <c r="A79" s="282"/>
      <c r="G79" s="241"/>
      <c r="H79" s="242"/>
      <c r="I79" s="242"/>
      <c r="J79" s="242"/>
      <c r="K79" s="243"/>
      <c r="L79" s="283" t="str">
        <f t="shared" ref="L79:S79" si="41">IF(ABS(L78-L10-L13)&lt;DecimalPlaces,"OK","ERROR")</f>
        <v>ERROR</v>
      </c>
      <c r="M79" s="283" t="str">
        <f t="shared" si="41"/>
        <v>ERROR</v>
      </c>
      <c r="N79" s="283" t="str">
        <f t="shared" si="41"/>
        <v>ERROR</v>
      </c>
      <c r="O79" s="283" t="str">
        <f t="shared" si="41"/>
        <v>ERROR</v>
      </c>
      <c r="P79" s="283" t="str">
        <f t="shared" si="41"/>
        <v>OK</v>
      </c>
      <c r="Q79" s="283" t="str">
        <f t="shared" si="41"/>
        <v>OK</v>
      </c>
      <c r="R79" s="283" t="str">
        <f t="shared" si="41"/>
        <v>OK</v>
      </c>
      <c r="S79" s="283" t="str">
        <f t="shared" si="41"/>
        <v>OK</v>
      </c>
      <c r="T79" s="276"/>
      <c r="U79" s="276"/>
    </row>
    <row r="80" spans="1:39" ht="14" x14ac:dyDescent="0.3">
      <c r="A80" s="177" t="s">
        <v>194</v>
      </c>
      <c r="B80" s="177"/>
      <c r="L80" s="593">
        <f>IF(SUM(L72:L78)=0,0,L78-(L10+L13))</f>
        <v>0</v>
      </c>
      <c r="M80" s="593">
        <f t="shared" ref="M80:S80" si="42">IF(SUM(M72:M78)=0,0,M78-(M10+M13))</f>
        <v>0</v>
      </c>
      <c r="N80" s="593">
        <f t="shared" si="42"/>
        <v>0</v>
      </c>
      <c r="O80" s="593">
        <f t="shared" si="42"/>
        <v>0</v>
      </c>
      <c r="P80" s="593">
        <f t="shared" si="42"/>
        <v>0</v>
      </c>
      <c r="Q80" s="593">
        <f t="shared" si="42"/>
        <v>5.5511151231257827E-17</v>
      </c>
      <c r="R80" s="593">
        <f t="shared" si="42"/>
        <v>-1.1102230246251565E-16</v>
      </c>
      <c r="S80" s="593">
        <f t="shared" si="42"/>
        <v>1.1102230246251565E-16</v>
      </c>
      <c r="AD80" s="593">
        <f>IF(SUM(AD72:AD78)=0,0,AD78-(AD10+AD13))</f>
        <v>0</v>
      </c>
      <c r="AE80" s="593">
        <f t="shared" ref="AE80:AK80" si="43">IF(SUM(AE72:AE78)=0,0,AE78-(AE10+AE13))</f>
        <v>0</v>
      </c>
      <c r="AF80" s="593">
        <f t="shared" si="43"/>
        <v>0</v>
      </c>
      <c r="AG80" s="593">
        <f t="shared" si="43"/>
        <v>0</v>
      </c>
      <c r="AH80" s="593">
        <f t="shared" si="43"/>
        <v>-614</v>
      </c>
      <c r="AI80" s="593">
        <f t="shared" si="43"/>
        <v>-1083</v>
      </c>
      <c r="AJ80" s="593">
        <f t="shared" si="43"/>
        <v>-777</v>
      </c>
      <c r="AK80" s="593">
        <f t="shared" si="43"/>
        <v>-1025</v>
      </c>
    </row>
    <row r="81" spans="1:39" ht="14" x14ac:dyDescent="0.3">
      <c r="A81" s="177" t="s">
        <v>195</v>
      </c>
      <c r="B81" s="177"/>
      <c r="L81" s="593">
        <f>IF(SUM(L72:L78)=0,0,(L72+L75)-L10)</f>
        <v>0</v>
      </c>
      <c r="M81" s="593">
        <f t="shared" ref="M81:S81" si="44">IF(SUM(M72:M78)=0,0,(M72+M75)-M10)</f>
        <v>0</v>
      </c>
      <c r="N81" s="593">
        <f t="shared" si="44"/>
        <v>0</v>
      </c>
      <c r="O81" s="593">
        <f t="shared" si="44"/>
        <v>0</v>
      </c>
      <c r="P81" s="593">
        <f t="shared" si="44"/>
        <v>6.8708374856948362E-3</v>
      </c>
      <c r="Q81" s="593">
        <f t="shared" si="44"/>
        <v>-2.5372729751440282E-2</v>
      </c>
      <c r="R81" s="593">
        <f t="shared" si="44"/>
        <v>-3.4173776137120471E-2</v>
      </c>
      <c r="S81" s="593">
        <f t="shared" si="44"/>
        <v>-4.0194354746367178E-2</v>
      </c>
      <c r="AD81" s="593">
        <f>IF(SUM(AD72:AD78)=0,0,(AD72+AD75)-AD10)</f>
        <v>0</v>
      </c>
      <c r="AE81" s="593">
        <f t="shared" ref="AE81:AK81" si="45">IF(SUM(AE72:AE78)=0,0,(AE72+AE75)-AE10)</f>
        <v>0</v>
      </c>
      <c r="AF81" s="593">
        <f t="shared" si="45"/>
        <v>0</v>
      </c>
      <c r="AG81" s="593">
        <f t="shared" si="45"/>
        <v>0</v>
      </c>
      <c r="AH81" s="593">
        <f t="shared" si="45"/>
        <v>-614</v>
      </c>
      <c r="AI81" s="593">
        <f t="shared" si="45"/>
        <v>-1083</v>
      </c>
      <c r="AJ81" s="593">
        <f t="shared" si="45"/>
        <v>-777</v>
      </c>
      <c r="AK81" s="593">
        <f t="shared" si="45"/>
        <v>-1025</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 t="shared" ref="U85:U104" si="46">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47">SUM(AD85:AK85)</f>
        <v>0</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si="46"/>
        <v>0</v>
      </c>
      <c r="Y86" s="234"/>
      <c r="Z86" s="235"/>
      <c r="AA86" s="235"/>
      <c r="AB86" s="235"/>
      <c r="AC86" s="236"/>
      <c r="AD86" s="325">
        <v>0</v>
      </c>
      <c r="AE86" s="325">
        <v>0</v>
      </c>
      <c r="AF86" s="325">
        <v>0</v>
      </c>
      <c r="AG86" s="325">
        <v>0</v>
      </c>
      <c r="AH86" s="325">
        <v>0</v>
      </c>
      <c r="AI86" s="325">
        <v>0</v>
      </c>
      <c r="AJ86" s="325">
        <v>0</v>
      </c>
      <c r="AK86" s="325">
        <v>0</v>
      </c>
      <c r="AL86" s="279"/>
      <c r="AM86" s="229">
        <f t="shared" si="47"/>
        <v>0</v>
      </c>
    </row>
    <row r="87" spans="1:39" ht="14" x14ac:dyDescent="0.3">
      <c r="A87" s="212" t="s">
        <v>202</v>
      </c>
      <c r="B87" s="212" t="s">
        <v>200</v>
      </c>
      <c r="G87" s="234"/>
      <c r="H87" s="235"/>
      <c r="I87" s="235"/>
      <c r="J87" s="235"/>
      <c r="K87" s="236"/>
      <c r="L87" s="325">
        <v>0</v>
      </c>
      <c r="M87" s="325">
        <v>0</v>
      </c>
      <c r="N87" s="325">
        <v>0</v>
      </c>
      <c r="O87" s="325">
        <v>0</v>
      </c>
      <c r="P87" s="325">
        <v>0</v>
      </c>
      <c r="Q87" s="325">
        <v>0</v>
      </c>
      <c r="R87" s="325">
        <v>0</v>
      </c>
      <c r="S87" s="325">
        <v>0</v>
      </c>
      <c r="T87" s="279"/>
      <c r="U87" s="229">
        <f t="shared" si="46"/>
        <v>0</v>
      </c>
      <c r="Y87" s="234"/>
      <c r="Z87" s="235"/>
      <c r="AA87" s="235"/>
      <c r="AB87" s="235"/>
      <c r="AC87" s="236"/>
      <c r="AD87" s="325">
        <v>0</v>
      </c>
      <c r="AE87" s="325">
        <v>0</v>
      </c>
      <c r="AF87" s="325">
        <v>0</v>
      </c>
      <c r="AG87" s="325">
        <v>0</v>
      </c>
      <c r="AH87" s="325">
        <v>0</v>
      </c>
      <c r="AI87" s="325">
        <v>0</v>
      </c>
      <c r="AJ87" s="325">
        <v>0</v>
      </c>
      <c r="AK87" s="325">
        <v>0</v>
      </c>
      <c r="AL87" s="279"/>
      <c r="AM87" s="229">
        <f t="shared" si="47"/>
        <v>0</v>
      </c>
    </row>
    <row r="88" spans="1:39" ht="14" x14ac:dyDescent="0.3">
      <c r="A88" s="212" t="s">
        <v>203</v>
      </c>
      <c r="B88" s="212" t="s">
        <v>200</v>
      </c>
      <c r="G88" s="234"/>
      <c r="H88" s="235"/>
      <c r="I88" s="235"/>
      <c r="J88" s="235"/>
      <c r="K88" s="236"/>
      <c r="L88" s="325">
        <v>0</v>
      </c>
      <c r="M88" s="325">
        <v>0</v>
      </c>
      <c r="N88" s="325">
        <v>0</v>
      </c>
      <c r="O88" s="325">
        <v>0</v>
      </c>
      <c r="P88" s="325">
        <v>0</v>
      </c>
      <c r="Q88" s="325">
        <v>0</v>
      </c>
      <c r="R88" s="325">
        <v>0</v>
      </c>
      <c r="S88" s="325">
        <v>0</v>
      </c>
      <c r="T88" s="279"/>
      <c r="U88" s="229">
        <f t="shared" si="46"/>
        <v>0</v>
      </c>
      <c r="Y88" s="234"/>
      <c r="Z88" s="235"/>
      <c r="AA88" s="235"/>
      <c r="AB88" s="235"/>
      <c r="AC88" s="236"/>
      <c r="AD88" s="325">
        <v>0</v>
      </c>
      <c r="AE88" s="325">
        <v>0</v>
      </c>
      <c r="AF88" s="325">
        <v>0</v>
      </c>
      <c r="AG88" s="325">
        <v>0</v>
      </c>
      <c r="AH88" s="325">
        <v>0</v>
      </c>
      <c r="AI88" s="325">
        <v>0</v>
      </c>
      <c r="AJ88" s="325">
        <v>0</v>
      </c>
      <c r="AK88" s="325">
        <v>0</v>
      </c>
      <c r="AL88" s="279"/>
      <c r="AM88" s="229">
        <f t="shared" si="47"/>
        <v>0</v>
      </c>
    </row>
    <row r="89" spans="1:39" ht="14" x14ac:dyDescent="0.3">
      <c r="A89" s="212" t="s">
        <v>204</v>
      </c>
      <c r="B89" s="212" t="s">
        <v>200</v>
      </c>
      <c r="G89" s="234"/>
      <c r="H89" s="235"/>
      <c r="I89" s="235"/>
      <c r="J89" s="235"/>
      <c r="K89" s="236"/>
      <c r="L89" s="325">
        <v>0</v>
      </c>
      <c r="M89" s="325">
        <v>0</v>
      </c>
      <c r="N89" s="325">
        <v>0</v>
      </c>
      <c r="O89" s="325">
        <v>0</v>
      </c>
      <c r="P89" s="325">
        <v>0.83503915999999989</v>
      </c>
      <c r="Q89" s="325">
        <v>2.1172983240000002E-2</v>
      </c>
      <c r="R89" s="325">
        <v>8.8301843351999993E-3</v>
      </c>
      <c r="S89" s="325">
        <v>4.3675199999999997E-3</v>
      </c>
      <c r="T89" s="279"/>
      <c r="U89" s="229">
        <f t="shared" si="46"/>
        <v>0.8694098475751999</v>
      </c>
      <c r="Y89" s="234"/>
      <c r="Z89" s="235"/>
      <c r="AA89" s="235"/>
      <c r="AB89" s="235"/>
      <c r="AC89" s="236"/>
      <c r="AD89" s="325">
        <v>0</v>
      </c>
      <c r="AE89" s="325">
        <v>0</v>
      </c>
      <c r="AF89" s="325">
        <v>0</v>
      </c>
      <c r="AG89" s="325">
        <v>0</v>
      </c>
      <c r="AH89" s="325">
        <v>451</v>
      </c>
      <c r="AI89" s="325">
        <v>15</v>
      </c>
      <c r="AJ89" s="325">
        <v>7</v>
      </c>
      <c r="AK89" s="325">
        <v>4</v>
      </c>
      <c r="AL89" s="279"/>
      <c r="AM89" s="229">
        <f t="shared" si="47"/>
        <v>477</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46"/>
        <v>0</v>
      </c>
      <c r="Y90" s="234"/>
      <c r="Z90" s="235"/>
      <c r="AA90" s="235"/>
      <c r="AB90" s="235"/>
      <c r="AC90" s="236"/>
      <c r="AD90" s="325">
        <v>0</v>
      </c>
      <c r="AE90" s="325">
        <v>0</v>
      </c>
      <c r="AF90" s="325">
        <v>0</v>
      </c>
      <c r="AG90" s="325">
        <v>0</v>
      </c>
      <c r="AH90" s="325">
        <v>0</v>
      </c>
      <c r="AI90" s="325">
        <v>0</v>
      </c>
      <c r="AJ90" s="325">
        <v>0</v>
      </c>
      <c r="AK90" s="325">
        <v>0</v>
      </c>
      <c r="AL90" s="279"/>
      <c r="AM90" s="229">
        <f t="shared" si="47"/>
        <v>0</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46"/>
        <v>0</v>
      </c>
      <c r="Y91" s="234"/>
      <c r="Z91" s="235"/>
      <c r="AA91" s="235"/>
      <c r="AB91" s="235"/>
      <c r="AC91" s="236"/>
      <c r="AD91" s="325">
        <v>0</v>
      </c>
      <c r="AE91" s="325">
        <v>0</v>
      </c>
      <c r="AF91" s="325">
        <v>0</v>
      </c>
      <c r="AG91" s="325">
        <v>0</v>
      </c>
      <c r="AH91" s="325">
        <v>0</v>
      </c>
      <c r="AI91" s="325">
        <v>0</v>
      </c>
      <c r="AJ91" s="325">
        <v>0</v>
      </c>
      <c r="AK91" s="325">
        <v>0</v>
      </c>
      <c r="AL91" s="279"/>
      <c r="AM91" s="229">
        <f t="shared" si="47"/>
        <v>0</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46"/>
        <v>0</v>
      </c>
      <c r="Y92" s="234"/>
      <c r="Z92" s="235"/>
      <c r="AA92" s="235"/>
      <c r="AB92" s="235"/>
      <c r="AC92" s="236"/>
      <c r="AD92" s="328">
        <v>0</v>
      </c>
      <c r="AE92" s="328">
        <v>0</v>
      </c>
      <c r="AF92" s="328">
        <v>0</v>
      </c>
      <c r="AG92" s="328">
        <v>0</v>
      </c>
      <c r="AH92" s="328">
        <v>0</v>
      </c>
      <c r="AI92" s="328">
        <v>0</v>
      </c>
      <c r="AJ92" s="328">
        <v>0</v>
      </c>
      <c r="AK92" s="328">
        <v>0</v>
      </c>
      <c r="AL92" s="279"/>
      <c r="AM92" s="229">
        <f t="shared" si="47"/>
        <v>0</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46"/>
        <v>0</v>
      </c>
      <c r="Y93" s="234"/>
      <c r="Z93" s="235"/>
      <c r="AA93" s="235"/>
      <c r="AB93" s="235"/>
      <c r="AC93" s="236"/>
      <c r="AD93" s="328">
        <v>0</v>
      </c>
      <c r="AE93" s="328">
        <v>0</v>
      </c>
      <c r="AF93" s="328">
        <v>0</v>
      </c>
      <c r="AG93" s="328">
        <v>0</v>
      </c>
      <c r="AH93" s="328">
        <v>0</v>
      </c>
      <c r="AI93" s="328">
        <v>0</v>
      </c>
      <c r="AJ93" s="328">
        <v>0</v>
      </c>
      <c r="AK93" s="328">
        <v>0</v>
      </c>
      <c r="AL93" s="279"/>
      <c r="AM93" s="229">
        <f t="shared" si="47"/>
        <v>0</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46"/>
        <v>0</v>
      </c>
      <c r="Y94" s="234"/>
      <c r="Z94" s="235"/>
      <c r="AA94" s="235"/>
      <c r="AB94" s="235"/>
      <c r="AC94" s="236"/>
      <c r="AD94" s="328">
        <v>0</v>
      </c>
      <c r="AE94" s="328">
        <v>0</v>
      </c>
      <c r="AF94" s="328">
        <v>0</v>
      </c>
      <c r="AG94" s="328">
        <v>0</v>
      </c>
      <c r="AH94" s="328">
        <v>0</v>
      </c>
      <c r="AI94" s="328">
        <v>0</v>
      </c>
      <c r="AJ94" s="328">
        <v>0</v>
      </c>
      <c r="AK94" s="328">
        <v>0</v>
      </c>
      <c r="AL94" s="279"/>
      <c r="AM94" s="229">
        <f t="shared" si="47"/>
        <v>0</v>
      </c>
    </row>
    <row r="95" spans="1:39" ht="14" x14ac:dyDescent="0.3">
      <c r="A95" s="212" t="s">
        <v>210</v>
      </c>
      <c r="B95" s="212" t="s">
        <v>200</v>
      </c>
      <c r="G95" s="234"/>
      <c r="H95" s="235"/>
      <c r="I95" s="235"/>
      <c r="J95" s="235"/>
      <c r="K95" s="236"/>
      <c r="L95" s="325">
        <v>0</v>
      </c>
      <c r="M95" s="325">
        <v>0</v>
      </c>
      <c r="N95" s="325">
        <v>0</v>
      </c>
      <c r="O95" s="325">
        <v>0</v>
      </c>
      <c r="P95" s="325">
        <v>0.98864316000000008</v>
      </c>
      <c r="Q95" s="325">
        <v>0.26032037304</v>
      </c>
      <c r="R95" s="325">
        <v>0.24767405779440002</v>
      </c>
      <c r="S95" s="325">
        <v>0.51278687691561753</v>
      </c>
      <c r="T95" s="279"/>
      <c r="U95" s="229">
        <f t="shared" si="46"/>
        <v>2.0094244677500175</v>
      </c>
      <c r="Y95" s="234"/>
      <c r="Z95" s="235"/>
      <c r="AA95" s="235"/>
      <c r="AB95" s="235"/>
      <c r="AC95" s="236"/>
      <c r="AD95" s="328">
        <v>0</v>
      </c>
      <c r="AE95" s="328">
        <v>0</v>
      </c>
      <c r="AF95" s="328">
        <v>0</v>
      </c>
      <c r="AG95" s="328">
        <v>0</v>
      </c>
      <c r="AH95" s="328">
        <v>384</v>
      </c>
      <c r="AI95" s="328">
        <v>195</v>
      </c>
      <c r="AJ95" s="328">
        <v>290</v>
      </c>
      <c r="AK95" s="328">
        <v>391</v>
      </c>
      <c r="AL95" s="279"/>
      <c r="AM95" s="229">
        <f t="shared" si="47"/>
        <v>1260</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46"/>
        <v>0</v>
      </c>
      <c r="Y96" s="234"/>
      <c r="Z96" s="235"/>
      <c r="AA96" s="235"/>
      <c r="AB96" s="235"/>
      <c r="AC96" s="236"/>
      <c r="AD96" s="328">
        <v>0</v>
      </c>
      <c r="AE96" s="328">
        <v>0</v>
      </c>
      <c r="AF96" s="328">
        <v>0</v>
      </c>
      <c r="AG96" s="328">
        <v>0</v>
      </c>
      <c r="AH96" s="328">
        <v>0</v>
      </c>
      <c r="AI96" s="328">
        <v>0</v>
      </c>
      <c r="AJ96" s="328">
        <v>0</v>
      </c>
      <c r="AK96" s="328">
        <v>0</v>
      </c>
      <c r="AL96" s="279"/>
      <c r="AM96" s="229">
        <f t="shared" si="47"/>
        <v>0</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46"/>
        <v>0</v>
      </c>
      <c r="Y97" s="234"/>
      <c r="Z97" s="235"/>
      <c r="AA97" s="235"/>
      <c r="AB97" s="235"/>
      <c r="AC97" s="236"/>
      <c r="AD97" s="328">
        <v>0</v>
      </c>
      <c r="AE97" s="328">
        <v>0</v>
      </c>
      <c r="AF97" s="328">
        <v>0</v>
      </c>
      <c r="AG97" s="328">
        <v>0</v>
      </c>
      <c r="AH97" s="328">
        <v>0</v>
      </c>
      <c r="AI97" s="328">
        <v>0</v>
      </c>
      <c r="AJ97" s="328">
        <v>0</v>
      </c>
      <c r="AK97" s="328">
        <v>0</v>
      </c>
      <c r="AL97" s="279"/>
      <c r="AM97" s="229">
        <f t="shared" si="47"/>
        <v>0</v>
      </c>
    </row>
    <row r="98" spans="1:39" ht="14" x14ac:dyDescent="0.3">
      <c r="A98" s="212" t="s">
        <v>213</v>
      </c>
      <c r="B98" s="212" t="s">
        <v>200</v>
      </c>
      <c r="G98" s="234"/>
      <c r="H98" s="235"/>
      <c r="I98" s="235"/>
      <c r="J98" s="235"/>
      <c r="K98" s="236"/>
      <c r="L98" s="325">
        <v>0</v>
      </c>
      <c r="M98" s="325">
        <v>0</v>
      </c>
      <c r="N98" s="325">
        <v>0</v>
      </c>
      <c r="O98" s="325">
        <v>0</v>
      </c>
      <c r="P98" s="325">
        <v>2.8490560000000005E-2</v>
      </c>
      <c r="Q98" s="325">
        <v>2.9776703360000004E-2</v>
      </c>
      <c r="R98" s="325">
        <v>1.8161615932800006E-2</v>
      </c>
      <c r="S98" s="325">
        <v>1.997567359976303E-2</v>
      </c>
      <c r="T98" s="279"/>
      <c r="U98" s="229">
        <f t="shared" si="46"/>
        <v>9.6404552892563042E-2</v>
      </c>
      <c r="Y98" s="234"/>
      <c r="Z98" s="235"/>
      <c r="AA98" s="235"/>
      <c r="AB98" s="235"/>
      <c r="AC98" s="236"/>
      <c r="AD98" s="328">
        <v>0</v>
      </c>
      <c r="AE98" s="328">
        <v>0</v>
      </c>
      <c r="AF98" s="328">
        <v>0</v>
      </c>
      <c r="AG98" s="328">
        <v>0</v>
      </c>
      <c r="AH98" s="328">
        <v>318</v>
      </c>
      <c r="AI98" s="328">
        <v>302</v>
      </c>
      <c r="AJ98" s="328">
        <v>243</v>
      </c>
      <c r="AK98" s="328">
        <v>253</v>
      </c>
      <c r="AL98" s="279"/>
      <c r="AM98" s="229">
        <f t="shared" si="47"/>
        <v>1116</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46"/>
        <v>0</v>
      </c>
      <c r="Y99" s="234"/>
      <c r="Z99" s="235"/>
      <c r="AA99" s="235"/>
      <c r="AB99" s="235"/>
      <c r="AC99" s="236"/>
      <c r="AD99" s="328">
        <v>0</v>
      </c>
      <c r="AE99" s="328">
        <v>0</v>
      </c>
      <c r="AF99" s="328">
        <v>0</v>
      </c>
      <c r="AG99" s="328">
        <v>0</v>
      </c>
      <c r="AH99" s="328">
        <v>0</v>
      </c>
      <c r="AI99" s="328">
        <v>0</v>
      </c>
      <c r="AJ99" s="328">
        <v>0</v>
      </c>
      <c r="AK99" s="328">
        <v>0</v>
      </c>
      <c r="AL99" s="279"/>
      <c r="AM99" s="229">
        <f t="shared" si="47"/>
        <v>0</v>
      </c>
    </row>
    <row r="100" spans="1:39" ht="14" x14ac:dyDescent="0.3">
      <c r="A100" s="212" t="s">
        <v>215</v>
      </c>
      <c r="B100" s="212" t="s">
        <v>200</v>
      </c>
      <c r="G100" s="234"/>
      <c r="H100" s="235"/>
      <c r="I100" s="235"/>
      <c r="J100" s="235"/>
      <c r="K100" s="236"/>
      <c r="L100" s="325">
        <v>0</v>
      </c>
      <c r="M100" s="325">
        <v>0</v>
      </c>
      <c r="N100" s="325">
        <v>0</v>
      </c>
      <c r="O100" s="325">
        <v>0</v>
      </c>
      <c r="P100" s="325">
        <v>1.0967877967869371E-2</v>
      </c>
      <c r="Q100" s="325">
        <v>1.3679864366256001E-2</v>
      </c>
      <c r="R100" s="325">
        <v>1.3573499220982801E-2</v>
      </c>
      <c r="S100" s="325">
        <v>1.1519843280000001E-2</v>
      </c>
      <c r="T100" s="279"/>
      <c r="U100" s="229">
        <f t="shared" si="46"/>
        <v>4.9741084835108168E-2</v>
      </c>
      <c r="Y100" s="234"/>
      <c r="Z100" s="235"/>
      <c r="AA100" s="235"/>
      <c r="AB100" s="235"/>
      <c r="AC100" s="236"/>
      <c r="AD100" s="328">
        <v>0</v>
      </c>
      <c r="AE100" s="328">
        <v>0</v>
      </c>
      <c r="AF100" s="328">
        <v>0</v>
      </c>
      <c r="AG100" s="328">
        <v>0</v>
      </c>
      <c r="AH100" s="328">
        <v>2</v>
      </c>
      <c r="AI100" s="328">
        <v>0</v>
      </c>
      <c r="AJ100" s="328">
        <v>0</v>
      </c>
      <c r="AK100" s="328">
        <v>0</v>
      </c>
      <c r="AL100" s="279"/>
      <c r="AM100" s="229">
        <f t="shared" si="47"/>
        <v>2</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46"/>
        <v>0</v>
      </c>
      <c r="Y101" s="234"/>
      <c r="Z101" s="235"/>
      <c r="AA101" s="235"/>
      <c r="AB101" s="235"/>
      <c r="AC101" s="236"/>
      <c r="AD101" s="328">
        <v>0</v>
      </c>
      <c r="AE101" s="328">
        <v>0</v>
      </c>
      <c r="AF101" s="328">
        <v>0</v>
      </c>
      <c r="AG101" s="328">
        <v>0</v>
      </c>
      <c r="AH101" s="328">
        <v>0</v>
      </c>
      <c r="AI101" s="328">
        <v>0</v>
      </c>
      <c r="AJ101" s="328">
        <v>0</v>
      </c>
      <c r="AK101" s="328">
        <v>0</v>
      </c>
      <c r="AL101" s="279"/>
      <c r="AM101" s="229">
        <f t="shared" si="47"/>
        <v>0</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46"/>
        <v>0</v>
      </c>
      <c r="Y102" s="234"/>
      <c r="Z102" s="235"/>
      <c r="AA102" s="235"/>
      <c r="AB102" s="235"/>
      <c r="AC102" s="236"/>
      <c r="AD102" s="328">
        <v>0</v>
      </c>
      <c r="AE102" s="328">
        <v>0</v>
      </c>
      <c r="AF102" s="328">
        <v>0</v>
      </c>
      <c r="AG102" s="328">
        <v>0</v>
      </c>
      <c r="AH102" s="328">
        <v>0</v>
      </c>
      <c r="AI102" s="328">
        <v>0</v>
      </c>
      <c r="AJ102" s="328">
        <v>0</v>
      </c>
      <c r="AK102" s="328">
        <v>0</v>
      </c>
      <c r="AL102" s="279"/>
      <c r="AM102" s="229">
        <f t="shared" si="47"/>
        <v>0</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46"/>
        <v>0</v>
      </c>
      <c r="Y103" s="234"/>
      <c r="Z103" s="235"/>
      <c r="AA103" s="235"/>
      <c r="AB103" s="235"/>
      <c r="AC103" s="236"/>
      <c r="AD103" s="328">
        <v>0</v>
      </c>
      <c r="AE103" s="328">
        <v>0</v>
      </c>
      <c r="AF103" s="328">
        <v>0</v>
      </c>
      <c r="AG103" s="328">
        <v>0</v>
      </c>
      <c r="AH103" s="328">
        <v>0</v>
      </c>
      <c r="AI103" s="328">
        <v>0</v>
      </c>
      <c r="AJ103" s="328">
        <v>0</v>
      </c>
      <c r="AK103" s="328">
        <v>0</v>
      </c>
      <c r="AL103" s="279"/>
      <c r="AM103" s="229">
        <f t="shared" si="47"/>
        <v>0</v>
      </c>
    </row>
    <row r="104" spans="1:39" ht="14" x14ac:dyDescent="0.3">
      <c r="A104" s="222" t="s">
        <v>219</v>
      </c>
      <c r="G104" s="234"/>
      <c r="H104" s="235"/>
      <c r="I104" s="235"/>
      <c r="J104" s="235"/>
      <c r="K104" s="236"/>
      <c r="L104" s="252">
        <f t="shared" ref="L104:S104" si="48">SUM(L85:L103)</f>
        <v>0</v>
      </c>
      <c r="M104" s="251">
        <f t="shared" si="48"/>
        <v>0</v>
      </c>
      <c r="N104" s="251">
        <f t="shared" si="48"/>
        <v>0</v>
      </c>
      <c r="O104" s="251">
        <f t="shared" si="48"/>
        <v>0</v>
      </c>
      <c r="P104" s="251">
        <f t="shared" si="48"/>
        <v>1.8631407579678696</v>
      </c>
      <c r="Q104" s="251">
        <f t="shared" si="48"/>
        <v>0.324949924006256</v>
      </c>
      <c r="R104" s="251">
        <f t="shared" si="48"/>
        <v>0.28823935728338285</v>
      </c>
      <c r="S104" s="251">
        <f t="shared" si="48"/>
        <v>0.54864991379538053</v>
      </c>
      <c r="T104" s="280"/>
      <c r="U104" s="229">
        <f t="shared" si="46"/>
        <v>3.0249799530528887</v>
      </c>
      <c r="Y104" s="234"/>
      <c r="Z104" s="235"/>
      <c r="AA104" s="235"/>
      <c r="AB104" s="235"/>
      <c r="AC104" s="236"/>
      <c r="AD104" s="252">
        <f t="shared" ref="AD104:AK104" si="49">SUM(AD85:AD103)</f>
        <v>0</v>
      </c>
      <c r="AE104" s="251">
        <f t="shared" si="49"/>
        <v>0</v>
      </c>
      <c r="AF104" s="251">
        <f t="shared" si="49"/>
        <v>0</v>
      </c>
      <c r="AG104" s="251">
        <f t="shared" si="49"/>
        <v>0</v>
      </c>
      <c r="AH104" s="251">
        <f t="shared" si="49"/>
        <v>1155</v>
      </c>
      <c r="AI104" s="251">
        <f t="shared" si="49"/>
        <v>512</v>
      </c>
      <c r="AJ104" s="251">
        <f t="shared" si="49"/>
        <v>540</v>
      </c>
      <c r="AK104" s="251">
        <f t="shared" si="49"/>
        <v>648</v>
      </c>
      <c r="AL104" s="280"/>
      <c r="AM104" s="229">
        <f t="shared" si="47"/>
        <v>2855</v>
      </c>
    </row>
    <row r="105" spans="1:39" ht="14" x14ac:dyDescent="0.3">
      <c r="A105" s="282"/>
      <c r="G105" s="241"/>
      <c r="H105" s="242"/>
      <c r="I105" s="242"/>
      <c r="J105" s="242"/>
      <c r="K105" s="243"/>
      <c r="L105" s="281" t="str">
        <f t="shared" ref="L105:S105" si="50">IF(ABS(L19-L104)&lt;DecimalPlaces,"OK","ERROR")</f>
        <v>ERROR</v>
      </c>
      <c r="M105" s="283" t="str">
        <f t="shared" si="50"/>
        <v>ERROR</v>
      </c>
      <c r="N105" s="283" t="str">
        <f t="shared" si="50"/>
        <v>ERROR</v>
      </c>
      <c r="O105" s="283" t="str">
        <f t="shared" si="50"/>
        <v>ERROR</v>
      </c>
      <c r="P105" s="283" t="str">
        <f t="shared" si="50"/>
        <v>OK</v>
      </c>
      <c r="Q105" s="283" t="str">
        <f t="shared" si="50"/>
        <v>OK</v>
      </c>
      <c r="R105" s="283" t="str">
        <f t="shared" si="50"/>
        <v>OK</v>
      </c>
      <c r="S105" s="283" t="str">
        <f t="shared" si="50"/>
        <v>OK</v>
      </c>
      <c r="Y105" s="241"/>
      <c r="Z105" s="242"/>
      <c r="AA105" s="242"/>
      <c r="AB105" s="242"/>
      <c r="AC105" s="243"/>
      <c r="AD105" s="281" t="str">
        <f t="shared" ref="AD105:AK105" si="51">IF(ABS(AD19-AD104)&lt;DecimalPlaces,"OK","ERROR")</f>
        <v>OK</v>
      </c>
      <c r="AE105" s="283" t="str">
        <f t="shared" si="51"/>
        <v>OK</v>
      </c>
      <c r="AF105" s="283" t="str">
        <f t="shared" si="51"/>
        <v>OK</v>
      </c>
      <c r="AG105" s="283" t="str">
        <f t="shared" si="51"/>
        <v>OK</v>
      </c>
      <c r="AH105" s="283" t="str">
        <f t="shared" si="51"/>
        <v>OK</v>
      </c>
      <c r="AI105" s="283" t="str">
        <f t="shared" si="51"/>
        <v>OK</v>
      </c>
      <c r="AJ105" s="283" t="str">
        <f t="shared" si="51"/>
        <v>OK</v>
      </c>
      <c r="AK105" s="283" t="str">
        <f t="shared" si="51"/>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327">
        <v>0.14413402033000003</v>
      </c>
      <c r="M107" s="327">
        <v>0.22226475292</v>
      </c>
      <c r="N107" s="327">
        <v>0.82631058359000009</v>
      </c>
      <c r="O107" s="327">
        <v>0.31161130828</v>
      </c>
      <c r="P107" s="327">
        <v>1.4575553039350884</v>
      </c>
      <c r="Q107" s="327">
        <v>0.26700603191118399</v>
      </c>
      <c r="R107" s="327">
        <v>0.35712573338857201</v>
      </c>
      <c r="S107" s="327">
        <v>0.19572403075047259</v>
      </c>
      <c r="T107" s="278"/>
      <c r="U107" s="229">
        <f>SUM(L107:S107)</f>
        <v>3.7817317651053175</v>
      </c>
      <c r="Y107" s="226"/>
      <c r="Z107" s="227"/>
      <c r="AA107" s="227"/>
      <c r="AB107" s="227"/>
      <c r="AC107" s="228"/>
      <c r="AD107" s="325">
        <v>0</v>
      </c>
      <c r="AE107" s="327">
        <v>0</v>
      </c>
      <c r="AF107" s="327">
        <v>0</v>
      </c>
      <c r="AG107" s="327">
        <v>0</v>
      </c>
      <c r="AH107" s="327">
        <v>1607</v>
      </c>
      <c r="AI107" s="327">
        <v>322</v>
      </c>
      <c r="AJ107" s="327">
        <v>533</v>
      </c>
      <c r="AK107" s="327">
        <v>509</v>
      </c>
      <c r="AL107" s="229">
        <f>SUM(Y107:AC107)</f>
        <v>0</v>
      </c>
      <c r="AM107" s="229">
        <f>SUM(AD107:AK107)</f>
        <v>2971</v>
      </c>
    </row>
    <row r="108" spans="1:39" ht="14" x14ac:dyDescent="0.3">
      <c r="A108" s="222" t="s">
        <v>161</v>
      </c>
      <c r="G108" s="241"/>
      <c r="H108" s="242"/>
      <c r="I108" s="242"/>
      <c r="J108" s="242"/>
      <c r="K108" s="243"/>
      <c r="L108" s="252">
        <f t="shared" ref="L108:S108" si="52">SUM(L107,L104)</f>
        <v>0.14413402033000003</v>
      </c>
      <c r="M108" s="251">
        <f t="shared" si="52"/>
        <v>0.22226475292</v>
      </c>
      <c r="N108" s="251">
        <f t="shared" si="52"/>
        <v>0.82631058359000009</v>
      </c>
      <c r="O108" s="251">
        <f t="shared" si="52"/>
        <v>0.31161130828</v>
      </c>
      <c r="P108" s="251">
        <f t="shared" si="52"/>
        <v>3.3206960619029582</v>
      </c>
      <c r="Q108" s="251">
        <f t="shared" si="52"/>
        <v>0.59195595591743999</v>
      </c>
      <c r="R108" s="251">
        <f t="shared" si="52"/>
        <v>0.6453650906719548</v>
      </c>
      <c r="S108" s="251">
        <f t="shared" si="52"/>
        <v>0.74437394454585315</v>
      </c>
      <c r="T108" s="280"/>
      <c r="U108" s="229">
        <f>SUM(L108:S108)</f>
        <v>6.8067117181582057</v>
      </c>
      <c r="Y108" s="241"/>
      <c r="Z108" s="242"/>
      <c r="AA108" s="242"/>
      <c r="AB108" s="242"/>
      <c r="AC108" s="243"/>
      <c r="AD108" s="252">
        <f t="shared" ref="AD108:AK108" si="53">SUM(AD107,AD104)</f>
        <v>0</v>
      </c>
      <c r="AE108" s="251">
        <f t="shared" si="53"/>
        <v>0</v>
      </c>
      <c r="AF108" s="251">
        <f t="shared" si="53"/>
        <v>0</v>
      </c>
      <c r="AG108" s="251">
        <f t="shared" si="53"/>
        <v>0</v>
      </c>
      <c r="AH108" s="251">
        <f t="shared" si="53"/>
        <v>2762</v>
      </c>
      <c r="AI108" s="251">
        <f t="shared" si="53"/>
        <v>834</v>
      </c>
      <c r="AJ108" s="251">
        <f t="shared" si="53"/>
        <v>1073</v>
      </c>
      <c r="AK108" s="251">
        <f t="shared" si="53"/>
        <v>1157</v>
      </c>
      <c r="AL108" s="229">
        <f>SUM(Y108:AC108)</f>
        <v>0</v>
      </c>
      <c r="AM108" s="229">
        <f>SUM(AD108:AK108)</f>
        <v>5826</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54">IF(ABS(L108-L20)&lt;DecimalPlaces,"OK","ERROR")</f>
        <v>ERROR</v>
      </c>
      <c r="M110" s="283" t="str">
        <f t="shared" si="54"/>
        <v>ERROR</v>
      </c>
      <c r="N110" s="283" t="str">
        <f t="shared" si="54"/>
        <v>ERROR</v>
      </c>
      <c r="O110" s="283" t="str">
        <f t="shared" si="54"/>
        <v>ERROR</v>
      </c>
      <c r="P110" s="283" t="str">
        <f t="shared" si="54"/>
        <v>OK</v>
      </c>
      <c r="Q110" s="283" t="str">
        <f t="shared" si="54"/>
        <v>OK</v>
      </c>
      <c r="R110" s="283" t="str">
        <f t="shared" si="54"/>
        <v>OK</v>
      </c>
      <c r="S110" s="283" t="str">
        <f t="shared" si="54"/>
        <v>OK</v>
      </c>
      <c r="Y110" s="288"/>
      <c r="Z110" s="289"/>
      <c r="AA110" s="289"/>
      <c r="AB110" s="289"/>
      <c r="AC110" s="290"/>
      <c r="AD110" s="283" t="str">
        <f t="shared" ref="AD110:AK110" si="55">IF(ABS(AD108-AD20)&lt;DecimalPlaces,"OK","ERROR")</f>
        <v>OK</v>
      </c>
      <c r="AE110" s="283" t="str">
        <f t="shared" si="55"/>
        <v>OK</v>
      </c>
      <c r="AF110" s="283" t="str">
        <f t="shared" si="55"/>
        <v>OK</v>
      </c>
      <c r="AG110" s="283" t="str">
        <f t="shared" si="55"/>
        <v>OK</v>
      </c>
      <c r="AH110" s="283" t="str">
        <f t="shared" si="55"/>
        <v>OK</v>
      </c>
      <c r="AI110" s="283" t="str">
        <f t="shared" si="55"/>
        <v>OK</v>
      </c>
      <c r="AJ110" s="283" t="str">
        <f t="shared" si="55"/>
        <v>OK</v>
      </c>
      <c r="AK110" s="283" t="str">
        <f t="shared" si="55"/>
        <v>OK</v>
      </c>
    </row>
    <row r="113" spans="1:1" ht="15" x14ac:dyDescent="0.3">
      <c r="A113" s="291"/>
    </row>
  </sheetData>
  <mergeCells count="10">
    <mergeCell ref="Y83:AG83"/>
    <mergeCell ref="Y84:AM84"/>
    <mergeCell ref="L8:S8"/>
    <mergeCell ref="AD8:AK8"/>
    <mergeCell ref="A7:B7"/>
    <mergeCell ref="A62:B62"/>
    <mergeCell ref="A65:A67"/>
    <mergeCell ref="A72:A74"/>
    <mergeCell ref="A75:A77"/>
    <mergeCell ref="A69:B69"/>
  </mergeCells>
  <conditionalFormatting sqref="W9">
    <cfRule type="expression" dxfId="28"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6063-1D37-4E50-8D75-02762CCE04F2}">
  <sheetPr>
    <tabColor theme="2" tint="0.59999389629810485"/>
    <pageSetUpPr autoPageBreaks="0"/>
  </sheetPr>
  <dimension ref="A1:BZ113"/>
  <sheetViews>
    <sheetView zoomScale="70" zoomScaleNormal="7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M9d - ENWL</v>
      </c>
      <c r="AC1" s="193"/>
      <c r="BL1" s="194"/>
      <c r="BM1" s="194"/>
      <c r="BN1" s="194"/>
      <c r="BO1" s="194"/>
      <c r="BP1" s="194"/>
      <c r="BQ1" s="194"/>
      <c r="BR1" s="194"/>
      <c r="BS1" s="194"/>
      <c r="BT1" s="194"/>
      <c r="BU1" s="194"/>
      <c r="BV1" s="194"/>
      <c r="BW1" s="194"/>
      <c r="BX1" s="194"/>
      <c r="BY1" s="194"/>
      <c r="BZ1" s="194"/>
    </row>
    <row r="2" spans="1:78" s="192" customFormat="1" x14ac:dyDescent="0.3">
      <c r="A2" s="195" t="s">
        <v>64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0</v>
      </c>
      <c r="J9" s="217">
        <v>0</v>
      </c>
      <c r="K9" s="217">
        <v>0</v>
      </c>
      <c r="L9" s="217">
        <v>0</v>
      </c>
      <c r="M9" s="217">
        <v>0</v>
      </c>
      <c r="N9" s="217">
        <v>0</v>
      </c>
      <c r="O9" s="217">
        <v>0</v>
      </c>
      <c r="P9" s="217">
        <v>0</v>
      </c>
      <c r="Q9" s="217">
        <v>0</v>
      </c>
      <c r="R9" s="217">
        <v>0</v>
      </c>
      <c r="S9" s="217">
        <v>0</v>
      </c>
      <c r="T9" s="95">
        <f>SUM(G9:K9)</f>
        <v>0</v>
      </c>
      <c r="U9" s="218">
        <f t="shared" ref="U9:U32" si="0">SUM(L9:S9)</f>
        <v>0</v>
      </c>
      <c r="W9" s="219"/>
      <c r="Y9" s="220">
        <v>0</v>
      </c>
      <c r="Z9" s="220">
        <v>0</v>
      </c>
      <c r="AA9" s="220">
        <v>0</v>
      </c>
      <c r="AB9" s="220">
        <v>0</v>
      </c>
      <c r="AC9" s="220">
        <v>0</v>
      </c>
      <c r="AD9" s="220">
        <v>0</v>
      </c>
      <c r="AE9" s="220">
        <v>0</v>
      </c>
      <c r="AF9" s="220">
        <v>0</v>
      </c>
      <c r="AG9" s="220">
        <v>0</v>
      </c>
      <c r="AH9" s="220">
        <v>0</v>
      </c>
      <c r="AI9" s="220">
        <v>0</v>
      </c>
      <c r="AJ9" s="220">
        <v>0</v>
      </c>
      <c r="AK9" s="220">
        <v>0</v>
      </c>
      <c r="AL9" s="218">
        <f>SUM(Y9:AC9)</f>
        <v>0</v>
      </c>
      <c r="AM9" s="218">
        <f t="shared" ref="AM9:AM26" si="1">SUM(AD9:AK9)</f>
        <v>0</v>
      </c>
    </row>
    <row r="10" spans="1:78" ht="14" x14ac:dyDescent="0.3">
      <c r="A10" s="212" t="s">
        <v>115</v>
      </c>
      <c r="B10" s="213" t="s">
        <v>154</v>
      </c>
      <c r="C10" s="214"/>
      <c r="D10" s="221"/>
      <c r="G10" s="216">
        <v>0</v>
      </c>
      <c r="H10" s="217">
        <v>0</v>
      </c>
      <c r="I10" s="217">
        <v>0</v>
      </c>
      <c r="J10" s="217">
        <v>0</v>
      </c>
      <c r="K10" s="217">
        <v>0</v>
      </c>
      <c r="L10" s="217">
        <v>0</v>
      </c>
      <c r="M10" s="217">
        <v>0</v>
      </c>
      <c r="N10" s="217">
        <v>0</v>
      </c>
      <c r="O10" s="217">
        <v>0</v>
      </c>
      <c r="P10" s="217">
        <v>0</v>
      </c>
      <c r="Q10" s="217">
        <v>0</v>
      </c>
      <c r="R10" s="217">
        <v>0</v>
      </c>
      <c r="S10" s="217">
        <v>0</v>
      </c>
      <c r="T10" s="95">
        <f>SUM(G10:K10)</f>
        <v>0</v>
      </c>
      <c r="U10" s="218">
        <f t="shared" si="0"/>
        <v>0</v>
      </c>
      <c r="Y10" s="220">
        <v>0</v>
      </c>
      <c r="Z10" s="220">
        <v>0</v>
      </c>
      <c r="AA10" s="220">
        <v>0</v>
      </c>
      <c r="AB10" s="220">
        <v>0</v>
      </c>
      <c r="AC10" s="220">
        <v>0</v>
      </c>
      <c r="AD10" s="220">
        <v>0</v>
      </c>
      <c r="AE10" s="220">
        <v>0</v>
      </c>
      <c r="AF10" s="220">
        <v>0</v>
      </c>
      <c r="AG10" s="220">
        <v>0</v>
      </c>
      <c r="AH10" s="220">
        <v>0</v>
      </c>
      <c r="AI10" s="220">
        <v>0</v>
      </c>
      <c r="AJ10" s="220">
        <v>0</v>
      </c>
      <c r="AK10" s="220">
        <v>0</v>
      </c>
      <c r="AL10" s="218">
        <f>SUM(Y10:AC10)</f>
        <v>0</v>
      </c>
      <c r="AM10" s="218">
        <f t="shared" si="1"/>
        <v>0</v>
      </c>
    </row>
    <row r="11" spans="1:78" ht="14" x14ac:dyDescent="0.3">
      <c r="A11" s="222" t="s">
        <v>155</v>
      </c>
      <c r="B11" s="222"/>
      <c r="C11" s="214"/>
      <c r="D11" s="215"/>
      <c r="E11" s="215"/>
      <c r="G11" s="223">
        <f t="shared" ref="G11:S11" si="2">SUM(G9:G10)</f>
        <v>0</v>
      </c>
      <c r="H11" s="224">
        <f t="shared" si="2"/>
        <v>0</v>
      </c>
      <c r="I11" s="224">
        <f t="shared" si="2"/>
        <v>0</v>
      </c>
      <c r="J11" s="224">
        <f t="shared" si="2"/>
        <v>0</v>
      </c>
      <c r="K11" s="224">
        <f t="shared" si="2"/>
        <v>0</v>
      </c>
      <c r="L11" s="224">
        <f t="shared" si="2"/>
        <v>0</v>
      </c>
      <c r="M11" s="224">
        <f t="shared" si="2"/>
        <v>0</v>
      </c>
      <c r="N11" s="224">
        <f t="shared" si="2"/>
        <v>0</v>
      </c>
      <c r="O11" s="224">
        <f t="shared" si="2"/>
        <v>0</v>
      </c>
      <c r="P11" s="224">
        <f t="shared" si="2"/>
        <v>0</v>
      </c>
      <c r="Q11" s="224">
        <f t="shared" si="2"/>
        <v>0</v>
      </c>
      <c r="R11" s="224">
        <f t="shared" si="2"/>
        <v>0</v>
      </c>
      <c r="S11" s="224">
        <f t="shared" si="2"/>
        <v>0</v>
      </c>
      <c r="T11" s="95">
        <f>SUM(G11:K11)</f>
        <v>0</v>
      </c>
      <c r="U11" s="218">
        <f t="shared" si="0"/>
        <v>0</v>
      </c>
      <c r="Y11" s="251">
        <f t="shared" ref="Y11:AK11" si="3">SUM(Y9:Y10)</f>
        <v>0</v>
      </c>
      <c r="Z11" s="251">
        <f t="shared" si="3"/>
        <v>0</v>
      </c>
      <c r="AA11" s="251">
        <f t="shared" si="3"/>
        <v>0</v>
      </c>
      <c r="AB11" s="251">
        <f t="shared" si="3"/>
        <v>0</v>
      </c>
      <c r="AC11" s="251">
        <f t="shared" si="3"/>
        <v>0</v>
      </c>
      <c r="AD11" s="251">
        <f t="shared" si="3"/>
        <v>0</v>
      </c>
      <c r="AE11" s="251">
        <f t="shared" si="3"/>
        <v>0</v>
      </c>
      <c r="AF11" s="251">
        <f t="shared" si="3"/>
        <v>0</v>
      </c>
      <c r="AG11" s="251">
        <f t="shared" si="3"/>
        <v>0</v>
      </c>
      <c r="AH11" s="251">
        <f t="shared" si="3"/>
        <v>0</v>
      </c>
      <c r="AI11" s="251">
        <f t="shared" si="3"/>
        <v>0</v>
      </c>
      <c r="AJ11" s="251">
        <f t="shared" si="3"/>
        <v>0</v>
      </c>
      <c r="AK11" s="251">
        <f t="shared" si="3"/>
        <v>0</v>
      </c>
      <c r="AL11" s="218">
        <f>SUM(Y11:AC11)</f>
        <v>0</v>
      </c>
      <c r="AM11" s="218">
        <f t="shared" si="1"/>
        <v>0</v>
      </c>
    </row>
    <row r="12" spans="1:78" ht="14" x14ac:dyDescent="0.3">
      <c r="A12" s="212" t="s">
        <v>156</v>
      </c>
      <c r="B12" s="213" t="s">
        <v>153</v>
      </c>
      <c r="C12" s="214"/>
      <c r="D12" s="215"/>
      <c r="E12" s="215"/>
      <c r="G12" s="226"/>
      <c r="H12" s="227"/>
      <c r="I12" s="227"/>
      <c r="J12" s="227"/>
      <c r="K12" s="228"/>
      <c r="L12" s="333">
        <v>0</v>
      </c>
      <c r="M12" s="333">
        <v>0</v>
      </c>
      <c r="N12" s="333">
        <v>0</v>
      </c>
      <c r="O12" s="333">
        <v>0</v>
      </c>
      <c r="P12" s="333">
        <v>0</v>
      </c>
      <c r="Q12" s="333">
        <v>0</v>
      </c>
      <c r="R12" s="333">
        <v>0</v>
      </c>
      <c r="S12" s="333">
        <v>0</v>
      </c>
      <c r="T12" s="228"/>
      <c r="U12" s="229">
        <f t="shared" si="0"/>
        <v>0</v>
      </c>
      <c r="Y12" s="226"/>
      <c r="Z12" s="227"/>
      <c r="AA12" s="227"/>
      <c r="AB12" s="227"/>
      <c r="AC12" s="228"/>
      <c r="AD12" s="333">
        <v>0</v>
      </c>
      <c r="AE12" s="333">
        <v>0</v>
      </c>
      <c r="AF12" s="333">
        <v>0</v>
      </c>
      <c r="AG12" s="333">
        <v>0</v>
      </c>
      <c r="AH12" s="333">
        <v>0</v>
      </c>
      <c r="AI12" s="333">
        <v>0</v>
      </c>
      <c r="AJ12" s="333">
        <v>0</v>
      </c>
      <c r="AK12" s="333">
        <v>0</v>
      </c>
      <c r="AL12" s="278"/>
      <c r="AM12" s="229">
        <f t="shared" si="1"/>
        <v>0</v>
      </c>
    </row>
    <row r="13" spans="1:78" ht="14" x14ac:dyDescent="0.3">
      <c r="A13" s="212" t="s">
        <v>156</v>
      </c>
      <c r="B13" s="213" t="s">
        <v>154</v>
      </c>
      <c r="C13" s="214"/>
      <c r="D13" s="215"/>
      <c r="E13" s="215"/>
      <c r="G13" s="234"/>
      <c r="H13" s="235"/>
      <c r="I13" s="235"/>
      <c r="J13" s="235"/>
      <c r="K13" s="236"/>
      <c r="L13" s="333">
        <v>0</v>
      </c>
      <c r="M13" s="333">
        <v>0</v>
      </c>
      <c r="N13" s="333">
        <v>0</v>
      </c>
      <c r="O13" s="333">
        <v>0</v>
      </c>
      <c r="P13" s="333">
        <v>0</v>
      </c>
      <c r="Q13" s="333">
        <v>0</v>
      </c>
      <c r="R13" s="333">
        <v>0</v>
      </c>
      <c r="S13" s="333">
        <v>0</v>
      </c>
      <c r="T13" s="236"/>
      <c r="U13" s="229">
        <f t="shared" si="0"/>
        <v>0</v>
      </c>
      <c r="Y13" s="234"/>
      <c r="Z13" s="235"/>
      <c r="AA13" s="235"/>
      <c r="AB13" s="235"/>
      <c r="AC13" s="236"/>
      <c r="AD13" s="333">
        <v>0</v>
      </c>
      <c r="AE13" s="333">
        <v>0</v>
      </c>
      <c r="AF13" s="333">
        <v>0</v>
      </c>
      <c r="AG13" s="333">
        <v>0</v>
      </c>
      <c r="AH13" s="333">
        <v>0</v>
      </c>
      <c r="AI13" s="333">
        <v>0</v>
      </c>
      <c r="AJ13" s="333">
        <v>0</v>
      </c>
      <c r="AK13" s="333">
        <v>0</v>
      </c>
      <c r="AL13" s="279"/>
      <c r="AM13" s="229">
        <f t="shared" si="1"/>
        <v>0</v>
      </c>
    </row>
    <row r="14" spans="1:78" ht="14" x14ac:dyDescent="0.3">
      <c r="A14" s="222" t="s">
        <v>157</v>
      </c>
      <c r="B14" s="222"/>
      <c r="C14" s="214"/>
      <c r="D14" s="215"/>
      <c r="E14" s="215"/>
      <c r="G14" s="241"/>
      <c r="H14" s="242"/>
      <c r="I14" s="242"/>
      <c r="J14" s="242"/>
      <c r="K14" s="243"/>
      <c r="L14" s="224">
        <f t="shared" ref="L14:S14" si="4">SUM(L12:L13)</f>
        <v>0</v>
      </c>
      <c r="M14" s="224">
        <f t="shared" si="4"/>
        <v>0</v>
      </c>
      <c r="N14" s="224">
        <f t="shared" si="4"/>
        <v>0</v>
      </c>
      <c r="O14" s="224">
        <f t="shared" si="4"/>
        <v>0</v>
      </c>
      <c r="P14" s="224">
        <f t="shared" si="4"/>
        <v>0</v>
      </c>
      <c r="Q14" s="224">
        <f t="shared" si="4"/>
        <v>0</v>
      </c>
      <c r="R14" s="224">
        <f t="shared" si="4"/>
        <v>0</v>
      </c>
      <c r="S14" s="224">
        <f t="shared" si="4"/>
        <v>0</v>
      </c>
      <c r="T14" s="243"/>
      <c r="U14" s="229">
        <f t="shared" si="0"/>
        <v>0</v>
      </c>
      <c r="Y14" s="241"/>
      <c r="Z14" s="242"/>
      <c r="AA14" s="242"/>
      <c r="AB14" s="242"/>
      <c r="AC14" s="243"/>
      <c r="AD14" s="252">
        <f t="shared" ref="AD14:AK14" si="5">SUM(AD12:AD13)</f>
        <v>0</v>
      </c>
      <c r="AE14" s="251">
        <f t="shared" si="5"/>
        <v>0</v>
      </c>
      <c r="AF14" s="251">
        <f t="shared" si="5"/>
        <v>0</v>
      </c>
      <c r="AG14" s="251">
        <f t="shared" si="5"/>
        <v>0</v>
      </c>
      <c r="AH14" s="251">
        <f t="shared" si="5"/>
        <v>0</v>
      </c>
      <c r="AI14" s="251">
        <f t="shared" si="5"/>
        <v>0</v>
      </c>
      <c r="AJ14" s="251">
        <f t="shared" si="5"/>
        <v>0</v>
      </c>
      <c r="AK14" s="251">
        <f t="shared" si="5"/>
        <v>0</v>
      </c>
      <c r="AL14" s="280"/>
      <c r="AM14" s="229">
        <f t="shared" si="1"/>
        <v>0</v>
      </c>
    </row>
    <row r="15" spans="1:78" ht="14" x14ac:dyDescent="0.3">
      <c r="A15" s="212" t="s">
        <v>158</v>
      </c>
      <c r="B15" s="213" t="s">
        <v>153</v>
      </c>
      <c r="C15" s="214"/>
      <c r="D15" s="215"/>
      <c r="E15" s="215"/>
      <c r="G15" s="216">
        <v>0</v>
      </c>
      <c r="H15" s="217">
        <v>0</v>
      </c>
      <c r="I15" s="217">
        <v>0</v>
      </c>
      <c r="J15" s="217">
        <v>0</v>
      </c>
      <c r="K15" s="217">
        <v>0</v>
      </c>
      <c r="L15" s="217">
        <v>0</v>
      </c>
      <c r="M15" s="217">
        <v>0</v>
      </c>
      <c r="N15" s="217">
        <v>0</v>
      </c>
      <c r="O15" s="217">
        <v>0</v>
      </c>
      <c r="P15" s="217">
        <v>0</v>
      </c>
      <c r="Q15" s="217">
        <v>0</v>
      </c>
      <c r="R15" s="217">
        <v>0</v>
      </c>
      <c r="S15" s="217">
        <v>0</v>
      </c>
      <c r="T15" s="95">
        <f t="shared" ref="T15:T32" si="6">SUM(G15:K15)</f>
        <v>0</v>
      </c>
      <c r="U15" s="218">
        <f t="shared" si="0"/>
        <v>0</v>
      </c>
      <c r="Y15" s="220">
        <v>0</v>
      </c>
      <c r="Z15" s="220">
        <v>0</v>
      </c>
      <c r="AA15" s="220">
        <v>0</v>
      </c>
      <c r="AB15" s="220">
        <v>0</v>
      </c>
      <c r="AC15" s="220">
        <v>0</v>
      </c>
      <c r="AD15" s="220">
        <v>0</v>
      </c>
      <c r="AE15" s="220">
        <v>0</v>
      </c>
      <c r="AF15" s="220">
        <v>0</v>
      </c>
      <c r="AG15" s="220">
        <v>0</v>
      </c>
      <c r="AH15" s="220">
        <v>0</v>
      </c>
      <c r="AI15" s="220">
        <v>0</v>
      </c>
      <c r="AJ15" s="220">
        <v>0</v>
      </c>
      <c r="AK15" s="220">
        <v>0</v>
      </c>
      <c r="AL15" s="218">
        <f>SUM(Y15:AC15)</f>
        <v>0</v>
      </c>
      <c r="AM15" s="218">
        <f t="shared" si="1"/>
        <v>0</v>
      </c>
    </row>
    <row r="16" spans="1:78" ht="14" x14ac:dyDescent="0.3">
      <c r="A16" s="212" t="s">
        <v>158</v>
      </c>
      <c r="B16" s="213" t="s">
        <v>154</v>
      </c>
      <c r="C16" s="214"/>
      <c r="D16" s="215"/>
      <c r="E16" s="215"/>
      <c r="G16" s="216">
        <v>0</v>
      </c>
      <c r="H16" s="217">
        <v>0</v>
      </c>
      <c r="I16" s="217">
        <v>0</v>
      </c>
      <c r="J16" s="217">
        <v>0</v>
      </c>
      <c r="K16" s="217">
        <v>0</v>
      </c>
      <c r="L16" s="217">
        <v>0</v>
      </c>
      <c r="M16" s="217">
        <v>0</v>
      </c>
      <c r="N16" s="217">
        <v>0</v>
      </c>
      <c r="O16" s="217">
        <v>0</v>
      </c>
      <c r="P16" s="217">
        <v>0</v>
      </c>
      <c r="Q16" s="217">
        <v>0</v>
      </c>
      <c r="R16" s="217">
        <v>0</v>
      </c>
      <c r="S16" s="217">
        <v>0</v>
      </c>
      <c r="T16" s="95">
        <f t="shared" si="6"/>
        <v>0</v>
      </c>
      <c r="U16" s="218">
        <f t="shared" si="0"/>
        <v>0</v>
      </c>
      <c r="Y16" s="220">
        <v>0</v>
      </c>
      <c r="Z16" s="220">
        <v>0</v>
      </c>
      <c r="AA16" s="220">
        <v>0</v>
      </c>
      <c r="AB16" s="220">
        <v>0</v>
      </c>
      <c r="AC16" s="220">
        <v>0</v>
      </c>
      <c r="AD16" s="220">
        <v>0</v>
      </c>
      <c r="AE16" s="220">
        <v>0</v>
      </c>
      <c r="AF16" s="220">
        <v>0</v>
      </c>
      <c r="AG16" s="220">
        <v>0</v>
      </c>
      <c r="AH16" s="220">
        <v>0</v>
      </c>
      <c r="AI16" s="220">
        <v>0</v>
      </c>
      <c r="AJ16" s="220">
        <v>0</v>
      </c>
      <c r="AK16" s="220">
        <v>0</v>
      </c>
      <c r="AL16" s="218">
        <f>SUM(Y16:AC16)</f>
        <v>0</v>
      </c>
      <c r="AM16" s="218">
        <f t="shared" si="1"/>
        <v>0</v>
      </c>
    </row>
    <row r="17" spans="1:39" ht="14" x14ac:dyDescent="0.3">
      <c r="A17" s="222" t="s">
        <v>159</v>
      </c>
      <c r="B17" s="222"/>
      <c r="C17" s="214"/>
      <c r="D17" s="215"/>
      <c r="E17" s="215"/>
      <c r="G17" s="223">
        <f t="shared" ref="G17:S17" si="7">SUM(G15:G16)</f>
        <v>0</v>
      </c>
      <c r="H17" s="224">
        <f t="shared" si="7"/>
        <v>0</v>
      </c>
      <c r="I17" s="224">
        <f t="shared" si="7"/>
        <v>0</v>
      </c>
      <c r="J17" s="224">
        <f t="shared" si="7"/>
        <v>0</v>
      </c>
      <c r="K17" s="224">
        <f t="shared" si="7"/>
        <v>0</v>
      </c>
      <c r="L17" s="224">
        <f t="shared" si="7"/>
        <v>0</v>
      </c>
      <c r="M17" s="224">
        <f t="shared" si="7"/>
        <v>0</v>
      </c>
      <c r="N17" s="224">
        <f t="shared" si="7"/>
        <v>0</v>
      </c>
      <c r="O17" s="224">
        <f t="shared" si="7"/>
        <v>0</v>
      </c>
      <c r="P17" s="224">
        <f t="shared" si="7"/>
        <v>0</v>
      </c>
      <c r="Q17" s="224">
        <f t="shared" si="7"/>
        <v>0</v>
      </c>
      <c r="R17" s="224">
        <f t="shared" si="7"/>
        <v>0</v>
      </c>
      <c r="S17" s="224">
        <f t="shared" si="7"/>
        <v>0</v>
      </c>
      <c r="T17" s="95">
        <f t="shared" si="6"/>
        <v>0</v>
      </c>
      <c r="U17" s="218">
        <f t="shared" si="0"/>
        <v>0</v>
      </c>
      <c r="V17" s="249"/>
      <c r="Y17" s="251">
        <f t="shared" ref="Y17:AK17" si="8">SUM(Y15:Y16)</f>
        <v>0</v>
      </c>
      <c r="Z17" s="251">
        <f t="shared" si="8"/>
        <v>0</v>
      </c>
      <c r="AA17" s="251">
        <f t="shared" si="8"/>
        <v>0</v>
      </c>
      <c r="AB17" s="251">
        <f t="shared" si="8"/>
        <v>0</v>
      </c>
      <c r="AC17" s="251">
        <f t="shared" si="8"/>
        <v>0</v>
      </c>
      <c r="AD17" s="251">
        <f t="shared" si="8"/>
        <v>0</v>
      </c>
      <c r="AE17" s="251">
        <f t="shared" si="8"/>
        <v>0</v>
      </c>
      <c r="AF17" s="251">
        <f t="shared" si="8"/>
        <v>0</v>
      </c>
      <c r="AG17" s="251">
        <f t="shared" si="8"/>
        <v>0</v>
      </c>
      <c r="AH17" s="251">
        <f t="shared" si="8"/>
        <v>0</v>
      </c>
      <c r="AI17" s="251">
        <f t="shared" si="8"/>
        <v>0</v>
      </c>
      <c r="AJ17" s="251">
        <f t="shared" si="8"/>
        <v>0</v>
      </c>
      <c r="AK17" s="251">
        <f t="shared" si="8"/>
        <v>0</v>
      </c>
      <c r="AL17" s="218">
        <f>SUM(Y17:AC17)</f>
        <v>0</v>
      </c>
      <c r="AM17" s="218">
        <f t="shared" si="1"/>
        <v>0</v>
      </c>
    </row>
    <row r="18" spans="1:39" ht="14" x14ac:dyDescent="0.3">
      <c r="A18" s="212" t="s">
        <v>160</v>
      </c>
      <c r="B18" s="213" t="s">
        <v>153</v>
      </c>
      <c r="G18" s="216">
        <v>0</v>
      </c>
      <c r="H18" s="217">
        <v>0</v>
      </c>
      <c r="I18" s="217">
        <v>0</v>
      </c>
      <c r="J18" s="217">
        <v>0</v>
      </c>
      <c r="K18" s="217">
        <v>0</v>
      </c>
      <c r="L18" s="217">
        <v>0</v>
      </c>
      <c r="M18" s="217">
        <v>0</v>
      </c>
      <c r="N18" s="217">
        <v>0</v>
      </c>
      <c r="O18" s="217">
        <v>0</v>
      </c>
      <c r="P18" s="217">
        <v>0</v>
      </c>
      <c r="Q18" s="217">
        <v>0</v>
      </c>
      <c r="R18" s="217">
        <v>0</v>
      </c>
      <c r="S18" s="217">
        <v>0</v>
      </c>
      <c r="T18" s="218">
        <f t="shared" si="6"/>
        <v>0</v>
      </c>
      <c r="U18" s="218">
        <f t="shared" si="0"/>
        <v>0</v>
      </c>
      <c r="Y18" s="226"/>
      <c r="Z18" s="227"/>
      <c r="AA18" s="227"/>
      <c r="AB18" s="227"/>
      <c r="AC18" s="228"/>
      <c r="AD18" s="331">
        <v>0</v>
      </c>
      <c r="AE18" s="331">
        <v>0</v>
      </c>
      <c r="AF18" s="331">
        <v>0</v>
      </c>
      <c r="AG18" s="331">
        <v>0</v>
      </c>
      <c r="AH18" s="331">
        <v>0</v>
      </c>
      <c r="AI18" s="331">
        <v>0</v>
      </c>
      <c r="AJ18" s="331">
        <v>0</v>
      </c>
      <c r="AK18" s="331">
        <v>0</v>
      </c>
      <c r="AL18" s="278"/>
      <c r="AM18" s="229">
        <f t="shared" si="1"/>
        <v>0</v>
      </c>
    </row>
    <row r="19" spans="1:39" ht="14" x14ac:dyDescent="0.3">
      <c r="A19" s="212" t="s">
        <v>160</v>
      </c>
      <c r="B19" s="213" t="s">
        <v>154</v>
      </c>
      <c r="G19" s="216">
        <v>0</v>
      </c>
      <c r="H19" s="217">
        <v>0</v>
      </c>
      <c r="I19" s="217">
        <v>0</v>
      </c>
      <c r="J19" s="217">
        <v>0</v>
      </c>
      <c r="K19" s="217">
        <v>0</v>
      </c>
      <c r="L19" s="217">
        <v>0</v>
      </c>
      <c r="M19" s="217">
        <v>0</v>
      </c>
      <c r="N19" s="217">
        <v>0</v>
      </c>
      <c r="O19" s="217">
        <v>0</v>
      </c>
      <c r="P19" s="217">
        <v>0</v>
      </c>
      <c r="Q19" s="217">
        <v>0</v>
      </c>
      <c r="R19" s="217">
        <v>0</v>
      </c>
      <c r="S19" s="217">
        <v>0</v>
      </c>
      <c r="T19" s="218">
        <f t="shared" si="6"/>
        <v>0</v>
      </c>
      <c r="U19" s="218">
        <f t="shared" si="0"/>
        <v>0</v>
      </c>
      <c r="Y19" s="234"/>
      <c r="Z19" s="235"/>
      <c r="AA19" s="235"/>
      <c r="AB19" s="235"/>
      <c r="AC19" s="236"/>
      <c r="AD19" s="331">
        <v>0</v>
      </c>
      <c r="AE19" s="331">
        <v>0</v>
      </c>
      <c r="AF19" s="331">
        <v>0</v>
      </c>
      <c r="AG19" s="331">
        <v>0</v>
      </c>
      <c r="AH19" s="331">
        <v>0</v>
      </c>
      <c r="AI19" s="331">
        <v>0</v>
      </c>
      <c r="AJ19" s="331">
        <v>0</v>
      </c>
      <c r="AK19" s="331">
        <v>0</v>
      </c>
      <c r="AL19" s="279"/>
      <c r="AM19" s="229">
        <f t="shared" si="1"/>
        <v>0</v>
      </c>
    </row>
    <row r="20" spans="1:39" ht="14" x14ac:dyDescent="0.3">
      <c r="A20" s="222" t="s">
        <v>161</v>
      </c>
      <c r="B20" s="250"/>
      <c r="G20" s="251">
        <f t="shared" ref="G20:S20" si="9">SUM(G18:G19)</f>
        <v>0</v>
      </c>
      <c r="H20" s="252">
        <f t="shared" si="9"/>
        <v>0</v>
      </c>
      <c r="I20" s="252">
        <f t="shared" si="9"/>
        <v>0</v>
      </c>
      <c r="J20" s="252">
        <f t="shared" si="9"/>
        <v>0</v>
      </c>
      <c r="K20" s="252">
        <f t="shared" si="9"/>
        <v>0</v>
      </c>
      <c r="L20" s="252">
        <f t="shared" si="9"/>
        <v>0</v>
      </c>
      <c r="M20" s="252">
        <f t="shared" si="9"/>
        <v>0</v>
      </c>
      <c r="N20" s="252">
        <f t="shared" si="9"/>
        <v>0</v>
      </c>
      <c r="O20" s="252">
        <f t="shared" si="9"/>
        <v>0</v>
      </c>
      <c r="P20" s="252">
        <f t="shared" si="9"/>
        <v>0</v>
      </c>
      <c r="Q20" s="252">
        <f t="shared" si="9"/>
        <v>0</v>
      </c>
      <c r="R20" s="252">
        <f t="shared" si="9"/>
        <v>0</v>
      </c>
      <c r="S20" s="252">
        <f t="shared" si="9"/>
        <v>0</v>
      </c>
      <c r="T20" s="218">
        <f t="shared" si="6"/>
        <v>0</v>
      </c>
      <c r="U20" s="218">
        <f t="shared" si="0"/>
        <v>0</v>
      </c>
      <c r="Y20" s="241"/>
      <c r="Z20" s="242"/>
      <c r="AA20" s="242"/>
      <c r="AB20" s="242"/>
      <c r="AC20" s="243"/>
      <c r="AD20" s="251">
        <f t="shared" ref="AD20:AK20" si="10">SUM(AD18:AD19)</f>
        <v>0</v>
      </c>
      <c r="AE20" s="251">
        <f t="shared" si="10"/>
        <v>0</v>
      </c>
      <c r="AF20" s="251">
        <f t="shared" si="10"/>
        <v>0</v>
      </c>
      <c r="AG20" s="251">
        <f t="shared" si="10"/>
        <v>0</v>
      </c>
      <c r="AH20" s="251">
        <f t="shared" si="10"/>
        <v>0</v>
      </c>
      <c r="AI20" s="251">
        <f t="shared" si="10"/>
        <v>0</v>
      </c>
      <c r="AJ20" s="251">
        <f t="shared" si="10"/>
        <v>0</v>
      </c>
      <c r="AK20" s="251">
        <f t="shared" si="10"/>
        <v>0</v>
      </c>
      <c r="AL20" s="280"/>
      <c r="AM20" s="218">
        <f t="shared" si="1"/>
        <v>0</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220">
        <v>0</v>
      </c>
      <c r="S21" s="220">
        <v>0</v>
      </c>
      <c r="T21" s="218">
        <f t="shared" si="6"/>
        <v>0</v>
      </c>
      <c r="U21" s="218">
        <f t="shared" si="0"/>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1">SUM(Y21:AC21)</f>
        <v>0</v>
      </c>
      <c r="AM21" s="218">
        <f t="shared" si="1"/>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220">
        <v>0</v>
      </c>
      <c r="S22" s="220">
        <v>0</v>
      </c>
      <c r="T22" s="218">
        <f t="shared" si="6"/>
        <v>0</v>
      </c>
      <c r="U22" s="218">
        <f t="shared" si="0"/>
        <v>0</v>
      </c>
      <c r="Y22" s="220">
        <v>0</v>
      </c>
      <c r="Z22" s="220">
        <v>0</v>
      </c>
      <c r="AA22" s="220">
        <v>0</v>
      </c>
      <c r="AB22" s="220">
        <v>0</v>
      </c>
      <c r="AC22" s="220">
        <v>0</v>
      </c>
      <c r="AD22" s="220">
        <v>0</v>
      </c>
      <c r="AE22" s="220">
        <v>0</v>
      </c>
      <c r="AF22" s="220">
        <v>0</v>
      </c>
      <c r="AG22" s="220">
        <v>0</v>
      </c>
      <c r="AH22" s="220">
        <v>0</v>
      </c>
      <c r="AI22" s="220">
        <v>0</v>
      </c>
      <c r="AJ22" s="220">
        <v>0</v>
      </c>
      <c r="AK22" s="220">
        <v>0</v>
      </c>
      <c r="AL22" s="218">
        <f t="shared" si="11"/>
        <v>0</v>
      </c>
      <c r="AM22" s="218">
        <f t="shared" si="1"/>
        <v>0</v>
      </c>
    </row>
    <row r="23" spans="1:39" ht="14" x14ac:dyDescent="0.3">
      <c r="A23" s="222" t="s">
        <v>163</v>
      </c>
      <c r="B23" s="250"/>
      <c r="G23" s="251">
        <f t="shared" ref="G23:S23" si="12">SUM(G21:G22)</f>
        <v>0</v>
      </c>
      <c r="H23" s="252">
        <f t="shared" si="12"/>
        <v>0</v>
      </c>
      <c r="I23" s="252">
        <f t="shared" si="12"/>
        <v>0</v>
      </c>
      <c r="J23" s="252">
        <f t="shared" si="12"/>
        <v>0</v>
      </c>
      <c r="K23" s="252">
        <f t="shared" si="12"/>
        <v>0</v>
      </c>
      <c r="L23" s="252">
        <f t="shared" si="12"/>
        <v>0</v>
      </c>
      <c r="M23" s="252">
        <f t="shared" si="12"/>
        <v>0</v>
      </c>
      <c r="N23" s="252">
        <f t="shared" si="12"/>
        <v>0</v>
      </c>
      <c r="O23" s="252">
        <f t="shared" si="12"/>
        <v>0</v>
      </c>
      <c r="P23" s="252">
        <f t="shared" si="12"/>
        <v>0</v>
      </c>
      <c r="Q23" s="252">
        <f t="shared" si="12"/>
        <v>0</v>
      </c>
      <c r="R23" s="252">
        <f t="shared" si="12"/>
        <v>0</v>
      </c>
      <c r="S23" s="252">
        <f t="shared" si="12"/>
        <v>0</v>
      </c>
      <c r="T23" s="218">
        <f t="shared" si="6"/>
        <v>0</v>
      </c>
      <c r="U23" s="218">
        <f t="shared" si="0"/>
        <v>0</v>
      </c>
      <c r="Y23" s="251">
        <f t="shared" ref="Y23:AK23" si="13">SUM(Y21:Y22)</f>
        <v>0</v>
      </c>
      <c r="Z23" s="251">
        <f t="shared" si="13"/>
        <v>0</v>
      </c>
      <c r="AA23" s="251">
        <f t="shared" si="13"/>
        <v>0</v>
      </c>
      <c r="AB23" s="251">
        <f t="shared" si="13"/>
        <v>0</v>
      </c>
      <c r="AC23" s="251">
        <f t="shared" si="13"/>
        <v>0</v>
      </c>
      <c r="AD23" s="251">
        <f t="shared" si="13"/>
        <v>0</v>
      </c>
      <c r="AE23" s="251">
        <f t="shared" si="13"/>
        <v>0</v>
      </c>
      <c r="AF23" s="251">
        <f t="shared" si="13"/>
        <v>0</v>
      </c>
      <c r="AG23" s="251">
        <f t="shared" si="13"/>
        <v>0</v>
      </c>
      <c r="AH23" s="251">
        <f t="shared" si="13"/>
        <v>0</v>
      </c>
      <c r="AI23" s="251">
        <f t="shared" si="13"/>
        <v>0</v>
      </c>
      <c r="AJ23" s="251">
        <f t="shared" si="13"/>
        <v>0</v>
      </c>
      <c r="AK23" s="251">
        <f t="shared" si="13"/>
        <v>0</v>
      </c>
      <c r="AL23" s="218">
        <f t="shared" si="11"/>
        <v>0</v>
      </c>
      <c r="AM23" s="218">
        <f t="shared" si="1"/>
        <v>0</v>
      </c>
    </row>
    <row r="24" spans="1:39" ht="14" x14ac:dyDescent="0.3">
      <c r="A24" s="212" t="s">
        <v>164</v>
      </c>
      <c r="B24" s="213" t="s">
        <v>153</v>
      </c>
      <c r="G24" s="220">
        <v>0</v>
      </c>
      <c r="H24" s="309">
        <v>0</v>
      </c>
      <c r="I24" s="309">
        <v>0</v>
      </c>
      <c r="J24" s="309">
        <v>0</v>
      </c>
      <c r="K24" s="309">
        <v>0</v>
      </c>
      <c r="L24" s="309">
        <v>0</v>
      </c>
      <c r="M24" s="309">
        <v>0</v>
      </c>
      <c r="N24" s="309">
        <v>0</v>
      </c>
      <c r="O24" s="309">
        <v>0</v>
      </c>
      <c r="P24" s="309">
        <v>0</v>
      </c>
      <c r="Q24" s="309">
        <v>0</v>
      </c>
      <c r="R24" s="309">
        <v>0</v>
      </c>
      <c r="S24" s="309">
        <v>0</v>
      </c>
      <c r="T24" s="218">
        <f t="shared" si="6"/>
        <v>0</v>
      </c>
      <c r="U24" s="218">
        <f t="shared" si="0"/>
        <v>0</v>
      </c>
      <c r="Y24" s="220">
        <v>0</v>
      </c>
      <c r="Z24" s="220">
        <v>0</v>
      </c>
      <c r="AA24" s="220">
        <v>0</v>
      </c>
      <c r="AB24" s="220">
        <v>0</v>
      </c>
      <c r="AC24" s="220">
        <v>0</v>
      </c>
      <c r="AD24" s="220">
        <v>0</v>
      </c>
      <c r="AE24" s="220">
        <v>0</v>
      </c>
      <c r="AF24" s="220">
        <v>0</v>
      </c>
      <c r="AG24" s="220">
        <v>0</v>
      </c>
      <c r="AH24" s="220">
        <v>0</v>
      </c>
      <c r="AI24" s="220">
        <v>0</v>
      </c>
      <c r="AJ24" s="220">
        <v>0</v>
      </c>
      <c r="AK24" s="220">
        <v>0</v>
      </c>
      <c r="AL24" s="218">
        <f t="shared" si="11"/>
        <v>0</v>
      </c>
      <c r="AM24" s="218">
        <f t="shared" si="1"/>
        <v>0</v>
      </c>
    </row>
    <row r="25" spans="1:39" ht="14" x14ac:dyDescent="0.3">
      <c r="A25" s="212" t="s">
        <v>164</v>
      </c>
      <c r="B25" s="213" t="s">
        <v>154</v>
      </c>
      <c r="G25" s="220">
        <v>0</v>
      </c>
      <c r="H25" s="309">
        <v>0</v>
      </c>
      <c r="I25" s="309">
        <v>0</v>
      </c>
      <c r="J25" s="309">
        <v>0</v>
      </c>
      <c r="K25" s="309">
        <v>0</v>
      </c>
      <c r="L25" s="309">
        <v>0</v>
      </c>
      <c r="M25" s="309">
        <v>0</v>
      </c>
      <c r="N25" s="309">
        <v>0</v>
      </c>
      <c r="O25" s="309">
        <v>0</v>
      </c>
      <c r="P25" s="309">
        <v>0</v>
      </c>
      <c r="Q25" s="309">
        <v>0</v>
      </c>
      <c r="R25" s="309">
        <v>0</v>
      </c>
      <c r="S25" s="309">
        <v>0</v>
      </c>
      <c r="T25" s="218">
        <f t="shared" si="6"/>
        <v>0</v>
      </c>
      <c r="U25" s="218">
        <f t="shared" si="0"/>
        <v>0</v>
      </c>
      <c r="Y25" s="220">
        <v>0</v>
      </c>
      <c r="Z25" s="220">
        <v>0</v>
      </c>
      <c r="AA25" s="220">
        <v>0</v>
      </c>
      <c r="AB25" s="220">
        <v>0</v>
      </c>
      <c r="AC25" s="220">
        <v>0</v>
      </c>
      <c r="AD25" s="220">
        <v>0</v>
      </c>
      <c r="AE25" s="220">
        <v>0</v>
      </c>
      <c r="AF25" s="220">
        <v>0</v>
      </c>
      <c r="AG25" s="220">
        <v>0</v>
      </c>
      <c r="AH25" s="220">
        <v>0</v>
      </c>
      <c r="AI25" s="220">
        <v>0</v>
      </c>
      <c r="AJ25" s="220">
        <v>0</v>
      </c>
      <c r="AK25" s="220">
        <v>0</v>
      </c>
      <c r="AL25" s="218">
        <f t="shared" si="11"/>
        <v>0</v>
      </c>
      <c r="AM25" s="218">
        <f t="shared" si="1"/>
        <v>0</v>
      </c>
    </row>
    <row r="26" spans="1:39" ht="14" x14ac:dyDescent="0.3">
      <c r="A26" s="222" t="s">
        <v>165</v>
      </c>
      <c r="B26" s="250"/>
      <c r="G26" s="251">
        <f t="shared" ref="G26:S26" si="14">SUM(G24:G25)</f>
        <v>0</v>
      </c>
      <c r="H26" s="252">
        <f t="shared" si="14"/>
        <v>0</v>
      </c>
      <c r="I26" s="252">
        <f t="shared" si="14"/>
        <v>0</v>
      </c>
      <c r="J26" s="252">
        <f t="shared" si="14"/>
        <v>0</v>
      </c>
      <c r="K26" s="252">
        <f t="shared" si="14"/>
        <v>0</v>
      </c>
      <c r="L26" s="252">
        <f t="shared" si="14"/>
        <v>0</v>
      </c>
      <c r="M26" s="252">
        <f t="shared" si="14"/>
        <v>0</v>
      </c>
      <c r="N26" s="252">
        <f t="shared" si="14"/>
        <v>0</v>
      </c>
      <c r="O26" s="252">
        <f t="shared" si="14"/>
        <v>0</v>
      </c>
      <c r="P26" s="252">
        <f t="shared" si="14"/>
        <v>0</v>
      </c>
      <c r="Q26" s="252">
        <f t="shared" si="14"/>
        <v>0</v>
      </c>
      <c r="R26" s="252">
        <f t="shared" si="14"/>
        <v>0</v>
      </c>
      <c r="S26" s="252">
        <f t="shared" si="14"/>
        <v>0</v>
      </c>
      <c r="T26" s="218">
        <f t="shared" si="6"/>
        <v>0</v>
      </c>
      <c r="U26" s="218">
        <f t="shared" si="0"/>
        <v>0</v>
      </c>
      <c r="Y26" s="251">
        <f t="shared" ref="Y26:AK26" si="15">SUM(Y24:Y25)</f>
        <v>0</v>
      </c>
      <c r="Z26" s="251">
        <f t="shared" si="15"/>
        <v>0</v>
      </c>
      <c r="AA26" s="251">
        <f t="shared" si="15"/>
        <v>0</v>
      </c>
      <c r="AB26" s="251">
        <f t="shared" si="15"/>
        <v>0</v>
      </c>
      <c r="AC26" s="251">
        <f t="shared" si="15"/>
        <v>0</v>
      </c>
      <c r="AD26" s="251">
        <f t="shared" si="15"/>
        <v>0</v>
      </c>
      <c r="AE26" s="251">
        <f t="shared" si="15"/>
        <v>0</v>
      </c>
      <c r="AF26" s="251">
        <f t="shared" si="15"/>
        <v>0</v>
      </c>
      <c r="AG26" s="251">
        <f t="shared" si="15"/>
        <v>0</v>
      </c>
      <c r="AH26" s="251">
        <f t="shared" si="15"/>
        <v>0</v>
      </c>
      <c r="AI26" s="251">
        <f t="shared" si="15"/>
        <v>0</v>
      </c>
      <c r="AJ26" s="251">
        <f t="shared" si="15"/>
        <v>0</v>
      </c>
      <c r="AK26" s="251">
        <f t="shared" si="15"/>
        <v>0</v>
      </c>
      <c r="AL26" s="218">
        <f t="shared" si="11"/>
        <v>0</v>
      </c>
      <c r="AM26" s="218">
        <f t="shared" si="1"/>
        <v>0</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217">
        <v>0</v>
      </c>
      <c r="S27" s="217">
        <v>0</v>
      </c>
      <c r="T27" s="95">
        <f t="shared" si="6"/>
        <v>0</v>
      </c>
      <c r="U27" s="218">
        <f t="shared" si="0"/>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217">
        <v>0</v>
      </c>
      <c r="S28" s="217">
        <v>0</v>
      </c>
      <c r="T28" s="95">
        <f t="shared" si="6"/>
        <v>0</v>
      </c>
      <c r="U28" s="218">
        <f t="shared" si="0"/>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 t="shared" ref="G29:S29" si="16">SUM(G27:G28)</f>
        <v>0</v>
      </c>
      <c r="H29" s="224">
        <f t="shared" si="16"/>
        <v>0</v>
      </c>
      <c r="I29" s="224">
        <f t="shared" si="16"/>
        <v>0</v>
      </c>
      <c r="J29" s="224">
        <f t="shared" si="16"/>
        <v>0</v>
      </c>
      <c r="K29" s="224">
        <f t="shared" si="16"/>
        <v>0</v>
      </c>
      <c r="L29" s="224">
        <f t="shared" si="16"/>
        <v>0</v>
      </c>
      <c r="M29" s="224">
        <f t="shared" si="16"/>
        <v>0</v>
      </c>
      <c r="N29" s="224">
        <f t="shared" si="16"/>
        <v>0</v>
      </c>
      <c r="O29" s="224">
        <f t="shared" si="16"/>
        <v>0</v>
      </c>
      <c r="P29" s="224">
        <f t="shared" si="16"/>
        <v>0</v>
      </c>
      <c r="Q29" s="224">
        <f t="shared" si="16"/>
        <v>0</v>
      </c>
      <c r="R29" s="224">
        <f t="shared" si="16"/>
        <v>0</v>
      </c>
      <c r="S29" s="224">
        <f t="shared" si="16"/>
        <v>0</v>
      </c>
      <c r="T29" s="95">
        <f t="shared" si="6"/>
        <v>0</v>
      </c>
      <c r="U29" s="218">
        <f t="shared" si="0"/>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0</v>
      </c>
      <c r="J30" s="309">
        <v>0</v>
      </c>
      <c r="K30" s="309">
        <v>0</v>
      </c>
      <c r="L30" s="309">
        <v>0</v>
      </c>
      <c r="M30" s="309">
        <v>0</v>
      </c>
      <c r="N30" s="309">
        <v>0</v>
      </c>
      <c r="O30" s="309">
        <v>0</v>
      </c>
      <c r="P30" s="309">
        <v>0</v>
      </c>
      <c r="Q30" s="309">
        <v>0</v>
      </c>
      <c r="R30" s="309">
        <v>0</v>
      </c>
      <c r="S30" s="309">
        <v>0</v>
      </c>
      <c r="T30" s="218">
        <f t="shared" si="6"/>
        <v>0</v>
      </c>
      <c r="U30" s="218">
        <f t="shared" si="0"/>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20">
        <v>0</v>
      </c>
      <c r="H31" s="309">
        <v>0</v>
      </c>
      <c r="I31" s="309">
        <v>0</v>
      </c>
      <c r="J31" s="309">
        <v>0</v>
      </c>
      <c r="K31" s="309">
        <v>0</v>
      </c>
      <c r="L31" s="309">
        <v>0</v>
      </c>
      <c r="M31" s="309">
        <v>0</v>
      </c>
      <c r="N31" s="309">
        <v>0</v>
      </c>
      <c r="O31" s="309">
        <v>0</v>
      </c>
      <c r="P31" s="309">
        <v>0</v>
      </c>
      <c r="Q31" s="309">
        <v>0</v>
      </c>
      <c r="R31" s="309">
        <v>0</v>
      </c>
      <c r="S31" s="309">
        <v>0</v>
      </c>
      <c r="T31" s="218">
        <f t="shared" si="6"/>
        <v>0</v>
      </c>
      <c r="U31" s="218">
        <f t="shared" si="0"/>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7">SUM(G30:G31)</f>
        <v>0</v>
      </c>
      <c r="H32" s="252">
        <f t="shared" si="17"/>
        <v>0</v>
      </c>
      <c r="I32" s="252">
        <f t="shared" si="17"/>
        <v>0</v>
      </c>
      <c r="J32" s="252">
        <f t="shared" si="17"/>
        <v>0</v>
      </c>
      <c r="K32" s="252">
        <f t="shared" si="17"/>
        <v>0</v>
      </c>
      <c r="L32" s="252">
        <f t="shared" si="17"/>
        <v>0</v>
      </c>
      <c r="M32" s="252">
        <f t="shared" si="17"/>
        <v>0</v>
      </c>
      <c r="N32" s="252">
        <f t="shared" si="17"/>
        <v>0</v>
      </c>
      <c r="O32" s="252">
        <f t="shared" si="17"/>
        <v>0</v>
      </c>
      <c r="P32" s="252">
        <f t="shared" si="17"/>
        <v>0</v>
      </c>
      <c r="Q32" s="252">
        <f t="shared" si="17"/>
        <v>0</v>
      </c>
      <c r="R32" s="252">
        <f t="shared" si="17"/>
        <v>0</v>
      </c>
      <c r="S32" s="252">
        <f t="shared" si="17"/>
        <v>0</v>
      </c>
      <c r="T32" s="218">
        <f t="shared" si="6"/>
        <v>0</v>
      </c>
      <c r="U32" s="218">
        <f t="shared" si="0"/>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 t="shared" ref="G34:U34" si="18">SUM(G11,G14,G17,G20,G23,G26,G29,G32)</f>
        <v>0</v>
      </c>
      <c r="H34" s="251">
        <f t="shared" si="18"/>
        <v>0</v>
      </c>
      <c r="I34" s="251">
        <f t="shared" si="18"/>
        <v>0</v>
      </c>
      <c r="J34" s="251">
        <f t="shared" si="18"/>
        <v>0</v>
      </c>
      <c r="K34" s="251">
        <f t="shared" si="18"/>
        <v>0</v>
      </c>
      <c r="L34" s="251">
        <f t="shared" si="18"/>
        <v>0</v>
      </c>
      <c r="M34" s="251">
        <f t="shared" si="18"/>
        <v>0</v>
      </c>
      <c r="N34" s="251">
        <f t="shared" si="18"/>
        <v>0</v>
      </c>
      <c r="O34" s="251">
        <f t="shared" si="18"/>
        <v>0</v>
      </c>
      <c r="P34" s="251">
        <f t="shared" si="18"/>
        <v>0</v>
      </c>
      <c r="Q34" s="251">
        <f t="shared" si="18"/>
        <v>0</v>
      </c>
      <c r="R34" s="251">
        <f t="shared" si="18"/>
        <v>0</v>
      </c>
      <c r="S34" s="251">
        <f t="shared" si="18"/>
        <v>0</v>
      </c>
      <c r="T34" s="251">
        <f t="shared" si="18"/>
        <v>0</v>
      </c>
      <c r="U34" s="251">
        <f t="shared" si="18"/>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0</v>
      </c>
      <c r="J38" s="309">
        <v>0</v>
      </c>
      <c r="K38" s="309">
        <v>0</v>
      </c>
      <c r="L38" s="309">
        <v>0</v>
      </c>
      <c r="M38" s="309">
        <v>0</v>
      </c>
      <c r="N38" s="309">
        <v>0</v>
      </c>
      <c r="O38" s="309">
        <v>0</v>
      </c>
      <c r="P38" s="309">
        <v>0</v>
      </c>
      <c r="Q38" s="309">
        <v>0</v>
      </c>
      <c r="R38" s="309">
        <v>0</v>
      </c>
      <c r="S38" s="309">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0</v>
      </c>
      <c r="J39" s="309">
        <v>0</v>
      </c>
      <c r="K39" s="309">
        <v>0</v>
      </c>
      <c r="L39" s="309">
        <v>0</v>
      </c>
      <c r="M39" s="309">
        <v>0</v>
      </c>
      <c r="N39" s="309">
        <v>0</v>
      </c>
      <c r="O39" s="309">
        <v>0</v>
      </c>
      <c r="P39" s="309">
        <v>0</v>
      </c>
      <c r="Q39" s="309">
        <v>0</v>
      </c>
      <c r="R39" s="309">
        <v>0</v>
      </c>
      <c r="S39" s="309">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19">SUM(G37:G39)</f>
        <v>0</v>
      </c>
      <c r="H40" s="252">
        <f t="shared" si="19"/>
        <v>0</v>
      </c>
      <c r="I40" s="252">
        <f t="shared" si="19"/>
        <v>0</v>
      </c>
      <c r="J40" s="252">
        <f t="shared" si="19"/>
        <v>0</v>
      </c>
      <c r="K40" s="252">
        <f t="shared" si="19"/>
        <v>0</v>
      </c>
      <c r="L40" s="252">
        <f t="shared" si="19"/>
        <v>0</v>
      </c>
      <c r="M40" s="252">
        <f t="shared" si="19"/>
        <v>0</v>
      </c>
      <c r="N40" s="252">
        <f t="shared" si="19"/>
        <v>0</v>
      </c>
      <c r="O40" s="252">
        <f t="shared" si="19"/>
        <v>0</v>
      </c>
      <c r="P40" s="252">
        <f t="shared" si="19"/>
        <v>0</v>
      </c>
      <c r="Q40" s="252">
        <f t="shared" si="19"/>
        <v>0</v>
      </c>
      <c r="R40" s="252">
        <f t="shared" si="19"/>
        <v>0</v>
      </c>
      <c r="S40" s="252">
        <f t="shared" si="19"/>
        <v>0</v>
      </c>
      <c r="T40" s="95">
        <f>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0">SUM(G43:G45)</f>
        <v>0</v>
      </c>
      <c r="H46" s="252">
        <f t="shared" si="20"/>
        <v>0</v>
      </c>
      <c r="I46" s="252">
        <f t="shared" si="20"/>
        <v>0</v>
      </c>
      <c r="J46" s="252">
        <f t="shared" si="20"/>
        <v>0</v>
      </c>
      <c r="K46" s="252">
        <f t="shared" si="20"/>
        <v>0</v>
      </c>
      <c r="L46" s="252">
        <f t="shared" si="20"/>
        <v>0</v>
      </c>
      <c r="M46" s="252">
        <f t="shared" si="20"/>
        <v>0</v>
      </c>
      <c r="N46" s="252">
        <f t="shared" si="20"/>
        <v>0</v>
      </c>
      <c r="O46" s="252">
        <f t="shared" si="20"/>
        <v>0</v>
      </c>
      <c r="P46" s="252">
        <f t="shared" si="20"/>
        <v>0</v>
      </c>
      <c r="Q46" s="252">
        <f t="shared" si="20"/>
        <v>0</v>
      </c>
      <c r="R46" s="252">
        <f t="shared" si="20"/>
        <v>0</v>
      </c>
      <c r="S46" s="252">
        <f t="shared" si="20"/>
        <v>0</v>
      </c>
      <c r="T46" s="95">
        <f>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S48" si="21">SUM(G34,G40,G46)</f>
        <v>0</v>
      </c>
      <c r="H48" s="251">
        <f t="shared" si="21"/>
        <v>0</v>
      </c>
      <c r="I48" s="251">
        <f t="shared" si="21"/>
        <v>0</v>
      </c>
      <c r="J48" s="251">
        <f t="shared" si="21"/>
        <v>0</v>
      </c>
      <c r="K48" s="251">
        <f t="shared" si="21"/>
        <v>0</v>
      </c>
      <c r="L48" s="251">
        <f t="shared" si="21"/>
        <v>0</v>
      </c>
      <c r="M48" s="251">
        <f t="shared" si="21"/>
        <v>0</v>
      </c>
      <c r="N48" s="251">
        <f t="shared" si="21"/>
        <v>0</v>
      </c>
      <c r="O48" s="251">
        <f t="shared" si="21"/>
        <v>0</v>
      </c>
      <c r="P48" s="251">
        <f t="shared" si="21"/>
        <v>0</v>
      </c>
      <c r="Q48" s="251">
        <f t="shared" si="21"/>
        <v>0</v>
      </c>
      <c r="R48" s="251">
        <f t="shared" si="21"/>
        <v>0</v>
      </c>
      <c r="S48" s="251">
        <f t="shared" si="21"/>
        <v>0</v>
      </c>
      <c r="T48" s="218">
        <f>SUM(G48:K48)</f>
        <v>0</v>
      </c>
      <c r="U48" s="218">
        <f>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 t="shared" ref="G50:S50" si="22">SUM(G9,G12,G15,G18,G21,G24,G27,G30)</f>
        <v>0</v>
      </c>
      <c r="H50" s="251">
        <f t="shared" si="22"/>
        <v>0</v>
      </c>
      <c r="I50" s="251">
        <f t="shared" si="22"/>
        <v>0</v>
      </c>
      <c r="J50" s="251">
        <f t="shared" si="22"/>
        <v>0</v>
      </c>
      <c r="K50" s="251">
        <f t="shared" si="22"/>
        <v>0</v>
      </c>
      <c r="L50" s="251">
        <f t="shared" si="22"/>
        <v>0</v>
      </c>
      <c r="M50" s="251">
        <f t="shared" si="22"/>
        <v>0</v>
      </c>
      <c r="N50" s="251">
        <f t="shared" si="22"/>
        <v>0</v>
      </c>
      <c r="O50" s="251">
        <f t="shared" si="22"/>
        <v>0</v>
      </c>
      <c r="P50" s="251">
        <f t="shared" si="22"/>
        <v>0</v>
      </c>
      <c r="Q50" s="251">
        <f t="shared" si="22"/>
        <v>0</v>
      </c>
      <c r="R50" s="251">
        <f t="shared" si="22"/>
        <v>0</v>
      </c>
      <c r="S50" s="251">
        <f t="shared" si="22"/>
        <v>0</v>
      </c>
      <c r="T50" s="95">
        <f>SUM(G50:K50)</f>
        <v>0</v>
      </c>
      <c r="U50" s="218">
        <f>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 t="shared" ref="G51:S51" si="23">SUM(G10,G13,G16,G19,G22,G25,G28,G31)</f>
        <v>0</v>
      </c>
      <c r="H51" s="218">
        <f t="shared" si="23"/>
        <v>0</v>
      </c>
      <c r="I51" s="218">
        <f t="shared" si="23"/>
        <v>0</v>
      </c>
      <c r="J51" s="218">
        <f t="shared" si="23"/>
        <v>0</v>
      </c>
      <c r="K51" s="218">
        <f t="shared" si="23"/>
        <v>0</v>
      </c>
      <c r="L51" s="218">
        <f t="shared" si="23"/>
        <v>0</v>
      </c>
      <c r="M51" s="218">
        <f t="shared" si="23"/>
        <v>0</v>
      </c>
      <c r="N51" s="218">
        <f t="shared" si="23"/>
        <v>0</v>
      </c>
      <c r="O51" s="218">
        <f t="shared" si="23"/>
        <v>0</v>
      </c>
      <c r="P51" s="218">
        <f t="shared" si="23"/>
        <v>0</v>
      </c>
      <c r="Q51" s="218">
        <f t="shared" si="23"/>
        <v>0</v>
      </c>
      <c r="R51" s="218">
        <f t="shared" si="23"/>
        <v>0</v>
      </c>
      <c r="S51" s="218">
        <f t="shared" si="23"/>
        <v>0</v>
      </c>
      <c r="T51" s="95">
        <f>SUM(G51:K51)</f>
        <v>0</v>
      </c>
      <c r="U51" s="218">
        <f>SUM(L51:S51)</f>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S52" si="24">SUM(G50:G51)</f>
        <v>0</v>
      </c>
      <c r="H52" s="332">
        <f t="shared" si="24"/>
        <v>0</v>
      </c>
      <c r="I52" s="332">
        <f t="shared" si="24"/>
        <v>0</v>
      </c>
      <c r="J52" s="332">
        <f t="shared" si="24"/>
        <v>0</v>
      </c>
      <c r="K52" s="332">
        <f t="shared" si="24"/>
        <v>0</v>
      </c>
      <c r="L52" s="332">
        <f t="shared" si="24"/>
        <v>0</v>
      </c>
      <c r="M52" s="332">
        <f t="shared" si="24"/>
        <v>0</v>
      </c>
      <c r="N52" s="332">
        <f t="shared" si="24"/>
        <v>0</v>
      </c>
      <c r="O52" s="332">
        <f t="shared" si="24"/>
        <v>0</v>
      </c>
      <c r="P52" s="332">
        <f t="shared" si="24"/>
        <v>0</v>
      </c>
      <c r="Q52" s="332">
        <f t="shared" si="24"/>
        <v>0</v>
      </c>
      <c r="R52" s="332">
        <f t="shared" si="24"/>
        <v>0</v>
      </c>
      <c r="S52" s="332">
        <f t="shared" si="24"/>
        <v>0</v>
      </c>
      <c r="T52" s="95">
        <f>SUM(G52:K52)</f>
        <v>0</v>
      </c>
      <c r="U52" s="218">
        <f>SUM(L52:S52)</f>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25">IF(ABS(G52-G34)&lt;DecimalPlaces,"OK","ERROR")</f>
        <v>OK</v>
      </c>
      <c r="H53" s="273" t="str">
        <f t="shared" si="25"/>
        <v>OK</v>
      </c>
      <c r="I53" s="273" t="str">
        <f t="shared" si="25"/>
        <v>OK</v>
      </c>
      <c r="J53" s="273" t="str">
        <f t="shared" si="25"/>
        <v>OK</v>
      </c>
      <c r="K53" s="273" t="str">
        <f t="shared" si="25"/>
        <v>OK</v>
      </c>
      <c r="L53" s="273" t="str">
        <f t="shared" si="25"/>
        <v>OK</v>
      </c>
      <c r="M53" s="273" t="str">
        <f t="shared" si="25"/>
        <v>OK</v>
      </c>
      <c r="N53" s="273" t="str">
        <f t="shared" si="25"/>
        <v>OK</v>
      </c>
      <c r="O53" s="273" t="str">
        <f t="shared" si="25"/>
        <v>OK</v>
      </c>
      <c r="P53" s="273" t="str">
        <f t="shared" si="25"/>
        <v>OK</v>
      </c>
      <c r="Q53" s="273" t="str">
        <f t="shared" si="25"/>
        <v>OK</v>
      </c>
      <c r="R53" s="273" t="str">
        <f t="shared" si="25"/>
        <v>OK</v>
      </c>
      <c r="S53" s="273" t="str">
        <f t="shared" si="25"/>
        <v>OK</v>
      </c>
    </row>
    <row r="54" spans="1:39" ht="14" x14ac:dyDescent="0.3">
      <c r="B54" s="210"/>
    </row>
    <row r="55" spans="1:39" ht="14" x14ac:dyDescent="0.3">
      <c r="A55" s="222" t="s">
        <v>180</v>
      </c>
      <c r="B55" s="255" t="s">
        <v>59</v>
      </c>
      <c r="C55" s="269"/>
      <c r="D55" s="269"/>
      <c r="E55" s="269"/>
      <c r="G55" s="251">
        <f t="shared" ref="G55:S55" si="26">SUM(G9,G15,G18,G21,G24,G27,G30)+SUM(G37,G38,G43,G44)</f>
        <v>0</v>
      </c>
      <c r="H55" s="251">
        <f t="shared" si="26"/>
        <v>0</v>
      </c>
      <c r="I55" s="251">
        <f t="shared" si="26"/>
        <v>0</v>
      </c>
      <c r="J55" s="251">
        <f t="shared" si="26"/>
        <v>0</v>
      </c>
      <c r="K55" s="251">
        <f t="shared" si="26"/>
        <v>0</v>
      </c>
      <c r="L55" s="251">
        <f t="shared" si="26"/>
        <v>0</v>
      </c>
      <c r="M55" s="251">
        <f t="shared" si="26"/>
        <v>0</v>
      </c>
      <c r="N55" s="251">
        <f t="shared" si="26"/>
        <v>0</v>
      </c>
      <c r="O55" s="251">
        <f t="shared" si="26"/>
        <v>0</v>
      </c>
      <c r="P55" s="251">
        <f t="shared" si="26"/>
        <v>0</v>
      </c>
      <c r="Q55" s="251">
        <f t="shared" si="26"/>
        <v>0</v>
      </c>
      <c r="R55" s="251">
        <f t="shared" si="26"/>
        <v>0</v>
      </c>
      <c r="S55" s="251">
        <f t="shared" si="26"/>
        <v>0</v>
      </c>
      <c r="T55" s="95">
        <f>SUM(G55:K55)</f>
        <v>0</v>
      </c>
      <c r="U55" s="218">
        <f>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 t="shared" ref="G56:S56" si="27">SUM(G10,G16,G19,G22,G25,G28,G31)+SUM(G39,G45)</f>
        <v>0</v>
      </c>
      <c r="H56" s="218">
        <f t="shared" si="27"/>
        <v>0</v>
      </c>
      <c r="I56" s="218">
        <f t="shared" si="27"/>
        <v>0</v>
      </c>
      <c r="J56" s="218">
        <f t="shared" si="27"/>
        <v>0</v>
      </c>
      <c r="K56" s="218">
        <f t="shared" si="27"/>
        <v>0</v>
      </c>
      <c r="L56" s="218">
        <f t="shared" si="27"/>
        <v>0</v>
      </c>
      <c r="M56" s="218">
        <f t="shared" si="27"/>
        <v>0</v>
      </c>
      <c r="N56" s="218">
        <f t="shared" si="27"/>
        <v>0</v>
      </c>
      <c r="O56" s="218">
        <f t="shared" si="27"/>
        <v>0</v>
      </c>
      <c r="P56" s="218">
        <f t="shared" si="27"/>
        <v>0</v>
      </c>
      <c r="Q56" s="218">
        <f t="shared" si="27"/>
        <v>0</v>
      </c>
      <c r="R56" s="218">
        <f t="shared" si="27"/>
        <v>0</v>
      </c>
      <c r="S56" s="218">
        <f t="shared" si="27"/>
        <v>0</v>
      </c>
      <c r="T56" s="95">
        <f>SUM(G56:K56)</f>
        <v>0</v>
      </c>
      <c r="U56" s="218">
        <f>SUM(L56:S56)</f>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S57" si="28">SUM(G55:G56)</f>
        <v>0</v>
      </c>
      <c r="H57" s="332">
        <f t="shared" si="28"/>
        <v>0</v>
      </c>
      <c r="I57" s="332">
        <f t="shared" si="28"/>
        <v>0</v>
      </c>
      <c r="J57" s="332">
        <f t="shared" si="28"/>
        <v>0</v>
      </c>
      <c r="K57" s="332">
        <f t="shared" si="28"/>
        <v>0</v>
      </c>
      <c r="L57" s="332">
        <f t="shared" si="28"/>
        <v>0</v>
      </c>
      <c r="M57" s="332">
        <f t="shared" si="28"/>
        <v>0</v>
      </c>
      <c r="N57" s="332">
        <f t="shared" si="28"/>
        <v>0</v>
      </c>
      <c r="O57" s="332">
        <f t="shared" si="28"/>
        <v>0</v>
      </c>
      <c r="P57" s="332">
        <f t="shared" si="28"/>
        <v>0</v>
      </c>
      <c r="Q57" s="332">
        <f t="shared" si="28"/>
        <v>0</v>
      </c>
      <c r="R57" s="332">
        <f t="shared" si="28"/>
        <v>0</v>
      </c>
      <c r="S57" s="332">
        <f t="shared" si="28"/>
        <v>0</v>
      </c>
      <c r="T57" s="95">
        <f>SUM(G57:K57)</f>
        <v>0</v>
      </c>
      <c r="U57" s="218">
        <f>SUM(L57:S57)</f>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29">IF(ABS(G57-G48)&lt;DecimalPlaces,"OK","ERROR")</f>
        <v>OK</v>
      </c>
      <c r="H58" s="273" t="str">
        <f t="shared" si="29"/>
        <v>OK</v>
      </c>
      <c r="I58" s="273" t="str">
        <f t="shared" si="29"/>
        <v>OK</v>
      </c>
      <c r="J58" s="273" t="str">
        <f t="shared" si="29"/>
        <v>OK</v>
      </c>
      <c r="K58" s="273" t="str">
        <f t="shared" si="29"/>
        <v>OK</v>
      </c>
      <c r="L58" s="273" t="str">
        <f t="shared" si="29"/>
        <v>OK</v>
      </c>
      <c r="M58" s="273" t="str">
        <f t="shared" si="29"/>
        <v>OK</v>
      </c>
      <c r="N58" s="273" t="str">
        <f t="shared" si="29"/>
        <v>OK</v>
      </c>
      <c r="O58" s="273" t="str">
        <f t="shared" si="29"/>
        <v>OK</v>
      </c>
      <c r="P58" s="273" t="str">
        <f t="shared" si="29"/>
        <v>OK</v>
      </c>
      <c r="Q58" s="273" t="str">
        <f t="shared" si="29"/>
        <v>OK</v>
      </c>
      <c r="R58" s="273" t="str">
        <f t="shared" si="29"/>
        <v>OK</v>
      </c>
      <c r="S58" s="273" t="str">
        <f t="shared" si="29"/>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0</v>
      </c>
      <c r="AL60" s="307"/>
      <c r="AM60" s="229">
        <f>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0</v>
      </c>
      <c r="AJ61" s="331">
        <v>0</v>
      </c>
      <c r="AK61" s="331">
        <v>0</v>
      </c>
      <c r="AL61" s="280"/>
      <c r="AM61" s="229">
        <f>SUM(AD61:AK61)</f>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v>0</v>
      </c>
      <c r="M65" s="319">
        <v>0</v>
      </c>
      <c r="N65" s="319">
        <v>0</v>
      </c>
      <c r="O65" s="319">
        <v>0</v>
      </c>
      <c r="P65" s="319">
        <v>0</v>
      </c>
      <c r="Q65" s="319">
        <v>0</v>
      </c>
      <c r="R65" s="319">
        <v>0</v>
      </c>
      <c r="S65" s="319">
        <v>0</v>
      </c>
      <c r="T65" s="278"/>
      <c r="U65" s="251">
        <f>SUM(L65:S65)</f>
        <v>0</v>
      </c>
      <c r="Y65" s="226"/>
      <c r="Z65" s="227"/>
      <c r="AA65" s="227"/>
      <c r="AB65" s="227"/>
      <c r="AC65" s="228"/>
      <c r="AD65" s="330">
        <v>0</v>
      </c>
      <c r="AE65" s="330">
        <v>0</v>
      </c>
      <c r="AF65" s="330">
        <v>0</v>
      </c>
      <c r="AG65" s="330">
        <v>0</v>
      </c>
      <c r="AH65" s="330">
        <v>0</v>
      </c>
      <c r="AI65" s="330">
        <v>0</v>
      </c>
      <c r="AJ65" s="330">
        <v>0</v>
      </c>
      <c r="AK65" s="330">
        <v>0</v>
      </c>
      <c r="AL65" s="278"/>
      <c r="AM65" s="251">
        <f>SUM(AD65:AK65)</f>
        <v>0</v>
      </c>
    </row>
    <row r="66" spans="1:39" ht="14" x14ac:dyDescent="0.3">
      <c r="A66" s="661"/>
      <c r="B66" s="277" t="s">
        <v>156</v>
      </c>
      <c r="G66" s="234"/>
      <c r="H66" s="235"/>
      <c r="I66" s="235"/>
      <c r="J66" s="235"/>
      <c r="K66" s="236"/>
      <c r="L66" s="319">
        <v>0</v>
      </c>
      <c r="M66" s="319">
        <v>0</v>
      </c>
      <c r="N66" s="319">
        <v>0</v>
      </c>
      <c r="O66" s="319">
        <v>0</v>
      </c>
      <c r="P66" s="319">
        <v>0</v>
      </c>
      <c r="Q66" s="319">
        <v>0</v>
      </c>
      <c r="R66" s="319">
        <v>0</v>
      </c>
      <c r="S66" s="319">
        <v>0</v>
      </c>
      <c r="T66" s="279"/>
      <c r="U66" s="251">
        <f>SUM(L66:S66)</f>
        <v>0</v>
      </c>
      <c r="Y66" s="234"/>
      <c r="Z66" s="235"/>
      <c r="AA66" s="235"/>
      <c r="AB66" s="235"/>
      <c r="AC66" s="236"/>
      <c r="AD66" s="330">
        <v>0</v>
      </c>
      <c r="AE66" s="330">
        <v>0</v>
      </c>
      <c r="AF66" s="330">
        <v>0</v>
      </c>
      <c r="AG66" s="330">
        <v>0</v>
      </c>
      <c r="AH66" s="330">
        <v>0</v>
      </c>
      <c r="AI66" s="330">
        <v>0</v>
      </c>
      <c r="AJ66" s="330">
        <v>0</v>
      </c>
      <c r="AK66" s="330">
        <v>0</v>
      </c>
      <c r="AL66" s="279"/>
      <c r="AM66" s="251">
        <f>SUM(AD66:AK66)</f>
        <v>0</v>
      </c>
    </row>
    <row r="67" spans="1:39" ht="14" x14ac:dyDescent="0.3">
      <c r="A67" s="662"/>
      <c r="B67" s="277" t="s">
        <v>187</v>
      </c>
      <c r="G67" s="234"/>
      <c r="H67" s="235"/>
      <c r="I67" s="235"/>
      <c r="J67" s="235"/>
      <c r="K67" s="236"/>
      <c r="L67" s="252">
        <f t="shared" ref="L67:S67" si="30">SUM(L65:L66)</f>
        <v>0</v>
      </c>
      <c r="M67" s="251">
        <f t="shared" si="30"/>
        <v>0</v>
      </c>
      <c r="N67" s="251">
        <f t="shared" si="30"/>
        <v>0</v>
      </c>
      <c r="O67" s="251">
        <f t="shared" si="30"/>
        <v>0</v>
      </c>
      <c r="P67" s="251">
        <f t="shared" si="30"/>
        <v>0</v>
      </c>
      <c r="Q67" s="251">
        <f t="shared" si="30"/>
        <v>0</v>
      </c>
      <c r="R67" s="251">
        <f t="shared" si="30"/>
        <v>0</v>
      </c>
      <c r="S67" s="251">
        <f t="shared" si="30"/>
        <v>0</v>
      </c>
      <c r="T67" s="280"/>
      <c r="U67" s="251">
        <f>SUM(L67:S67)</f>
        <v>0</v>
      </c>
      <c r="V67" s="249"/>
      <c r="Y67" s="241"/>
      <c r="Z67" s="242"/>
      <c r="AA67" s="242"/>
      <c r="AB67" s="242"/>
      <c r="AC67" s="243"/>
      <c r="AD67" s="252">
        <f t="shared" ref="AD67:AK67" si="31">SUM(AD65:AD66)</f>
        <v>0</v>
      </c>
      <c r="AE67" s="251">
        <f t="shared" si="31"/>
        <v>0</v>
      </c>
      <c r="AF67" s="251">
        <f t="shared" si="31"/>
        <v>0</v>
      </c>
      <c r="AG67" s="251">
        <f t="shared" si="31"/>
        <v>0</v>
      </c>
      <c r="AH67" s="251">
        <f t="shared" si="31"/>
        <v>0</v>
      </c>
      <c r="AI67" s="251">
        <f t="shared" si="31"/>
        <v>0</v>
      </c>
      <c r="AJ67" s="251">
        <f t="shared" si="31"/>
        <v>0</v>
      </c>
      <c r="AK67" s="251">
        <f t="shared" si="31"/>
        <v>0</v>
      </c>
      <c r="AL67" s="280"/>
      <c r="AM67" s="251">
        <f>SUM(AD67:AK67)</f>
        <v>0</v>
      </c>
    </row>
    <row r="68" spans="1:39" ht="14" x14ac:dyDescent="0.3">
      <c r="B68" s="210"/>
      <c r="G68" s="241"/>
      <c r="H68" s="242"/>
      <c r="I68" s="242"/>
      <c r="J68" s="242"/>
      <c r="K68" s="243"/>
      <c r="L68" s="281" t="str">
        <f t="shared" ref="L68:S68" si="32">IF(ABS(L67-L9-L12)&lt;DecimalPlaces,"OK","ERROR")</f>
        <v>OK</v>
      </c>
      <c r="M68" s="281" t="str">
        <f t="shared" si="32"/>
        <v>OK</v>
      </c>
      <c r="N68" s="281" t="str">
        <f t="shared" si="32"/>
        <v>OK</v>
      </c>
      <c r="O68" s="281" t="str">
        <f t="shared" si="32"/>
        <v>OK</v>
      </c>
      <c r="P68" s="281" t="str">
        <f t="shared" si="32"/>
        <v>OK</v>
      </c>
      <c r="Q68" s="281" t="str">
        <f t="shared" si="32"/>
        <v>OK</v>
      </c>
      <c r="R68" s="281" t="str">
        <f t="shared" si="32"/>
        <v>OK</v>
      </c>
      <c r="S68" s="281" t="str">
        <f t="shared" si="32"/>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v>0</v>
      </c>
      <c r="M72" s="330">
        <v>0</v>
      </c>
      <c r="N72" s="330">
        <v>0</v>
      </c>
      <c r="O72" s="330">
        <v>0</v>
      </c>
      <c r="P72" s="330">
        <v>0</v>
      </c>
      <c r="Q72" s="330">
        <v>0</v>
      </c>
      <c r="R72" s="330">
        <v>0</v>
      </c>
      <c r="S72" s="330">
        <v>0</v>
      </c>
      <c r="T72" s="278"/>
      <c r="U72" s="229">
        <f t="shared" ref="U72:U78" si="33">SUM(L72:S72)</f>
        <v>0</v>
      </c>
      <c r="Y72" s="226"/>
      <c r="Z72" s="227"/>
      <c r="AA72" s="227"/>
      <c r="AB72" s="227"/>
      <c r="AC72" s="228"/>
      <c r="AD72" s="330">
        <v>0</v>
      </c>
      <c r="AE72" s="330">
        <v>0</v>
      </c>
      <c r="AF72" s="330">
        <v>0</v>
      </c>
      <c r="AG72" s="330">
        <v>0</v>
      </c>
      <c r="AH72" s="330">
        <v>0</v>
      </c>
      <c r="AI72" s="330">
        <v>0</v>
      </c>
      <c r="AJ72" s="330">
        <v>0</v>
      </c>
      <c r="AK72" s="330">
        <v>0</v>
      </c>
      <c r="AL72" s="278"/>
      <c r="AM72" s="229">
        <f t="shared" ref="AM72:AM78" si="34">SUM(AD72:AK72)</f>
        <v>0</v>
      </c>
    </row>
    <row r="73" spans="1:39" ht="14" x14ac:dyDescent="0.3">
      <c r="A73" s="661"/>
      <c r="B73" s="277" t="s">
        <v>156</v>
      </c>
      <c r="G73" s="234"/>
      <c r="H73" s="235"/>
      <c r="I73" s="235"/>
      <c r="J73" s="235"/>
      <c r="K73" s="236"/>
      <c r="L73" s="330">
        <v>0</v>
      </c>
      <c r="M73" s="330">
        <v>0</v>
      </c>
      <c r="N73" s="330">
        <v>0</v>
      </c>
      <c r="O73" s="330">
        <v>0</v>
      </c>
      <c r="P73" s="330">
        <v>0</v>
      </c>
      <c r="Q73" s="330">
        <v>0</v>
      </c>
      <c r="R73" s="330">
        <v>0</v>
      </c>
      <c r="S73" s="330">
        <v>0</v>
      </c>
      <c r="T73" s="279"/>
      <c r="U73" s="229">
        <f t="shared" si="33"/>
        <v>0</v>
      </c>
      <c r="Y73" s="234"/>
      <c r="Z73" s="235"/>
      <c r="AA73" s="235"/>
      <c r="AB73" s="235"/>
      <c r="AC73" s="236"/>
      <c r="AD73" s="330">
        <v>0</v>
      </c>
      <c r="AE73" s="330">
        <v>0</v>
      </c>
      <c r="AF73" s="330">
        <v>0</v>
      </c>
      <c r="AG73" s="330">
        <v>0</v>
      </c>
      <c r="AH73" s="330">
        <v>0</v>
      </c>
      <c r="AI73" s="330">
        <v>0</v>
      </c>
      <c r="AJ73" s="330">
        <v>0</v>
      </c>
      <c r="AK73" s="330">
        <v>0</v>
      </c>
      <c r="AL73" s="279"/>
      <c r="AM73" s="229">
        <f t="shared" si="34"/>
        <v>0</v>
      </c>
    </row>
    <row r="74" spans="1:39" ht="14" x14ac:dyDescent="0.3">
      <c r="A74" s="662"/>
      <c r="B74" s="277" t="s">
        <v>190</v>
      </c>
      <c r="G74" s="234"/>
      <c r="H74" s="235"/>
      <c r="I74" s="235"/>
      <c r="J74" s="235"/>
      <c r="K74" s="236"/>
      <c r="L74" s="252">
        <f t="shared" ref="L74:S74" si="35">SUM(L72:L73)</f>
        <v>0</v>
      </c>
      <c r="M74" s="251">
        <f t="shared" si="35"/>
        <v>0</v>
      </c>
      <c r="N74" s="251">
        <f t="shared" si="35"/>
        <v>0</v>
      </c>
      <c r="O74" s="251">
        <f t="shared" si="35"/>
        <v>0</v>
      </c>
      <c r="P74" s="251">
        <f t="shared" si="35"/>
        <v>0</v>
      </c>
      <c r="Q74" s="251">
        <f t="shared" si="35"/>
        <v>0</v>
      </c>
      <c r="R74" s="251">
        <f t="shared" si="35"/>
        <v>0</v>
      </c>
      <c r="S74" s="251">
        <f t="shared" si="35"/>
        <v>0</v>
      </c>
      <c r="T74" s="279"/>
      <c r="U74" s="229">
        <f t="shared" si="33"/>
        <v>0</v>
      </c>
      <c r="V74" s="249"/>
      <c r="Y74" s="234"/>
      <c r="Z74" s="235"/>
      <c r="AA74" s="235"/>
      <c r="AB74" s="235"/>
      <c r="AC74" s="236"/>
      <c r="AD74" s="252">
        <f t="shared" ref="AD74:AK74" si="36">SUM(AD72:AD73)</f>
        <v>0</v>
      </c>
      <c r="AE74" s="251">
        <f t="shared" si="36"/>
        <v>0</v>
      </c>
      <c r="AF74" s="251">
        <f t="shared" si="36"/>
        <v>0</v>
      </c>
      <c r="AG74" s="251">
        <f t="shared" si="36"/>
        <v>0</v>
      </c>
      <c r="AH74" s="251">
        <f t="shared" si="36"/>
        <v>0</v>
      </c>
      <c r="AI74" s="251">
        <f t="shared" si="36"/>
        <v>0</v>
      </c>
      <c r="AJ74" s="251">
        <f t="shared" si="36"/>
        <v>0</v>
      </c>
      <c r="AK74" s="251">
        <f t="shared" si="36"/>
        <v>0</v>
      </c>
      <c r="AL74" s="279"/>
      <c r="AM74" s="229">
        <f t="shared" si="34"/>
        <v>0</v>
      </c>
    </row>
    <row r="75" spans="1:39" ht="14" x14ac:dyDescent="0.3">
      <c r="A75" s="663" t="s">
        <v>191</v>
      </c>
      <c r="B75" s="277" t="s">
        <v>186</v>
      </c>
      <c r="G75" s="234"/>
      <c r="H75" s="235"/>
      <c r="I75" s="235"/>
      <c r="J75" s="235"/>
      <c r="K75" s="236"/>
      <c r="L75" s="330">
        <v>0</v>
      </c>
      <c r="M75" s="330">
        <v>0</v>
      </c>
      <c r="N75" s="330">
        <v>0</v>
      </c>
      <c r="O75" s="330">
        <v>0</v>
      </c>
      <c r="P75" s="330">
        <v>0</v>
      </c>
      <c r="Q75" s="330">
        <v>0</v>
      </c>
      <c r="R75" s="330">
        <v>0</v>
      </c>
      <c r="S75" s="330">
        <v>0</v>
      </c>
      <c r="T75" s="279"/>
      <c r="U75" s="229">
        <f t="shared" si="33"/>
        <v>0</v>
      </c>
      <c r="Y75" s="234"/>
      <c r="Z75" s="235"/>
      <c r="AA75" s="235"/>
      <c r="AB75" s="235"/>
      <c r="AC75" s="236"/>
      <c r="AD75" s="330">
        <v>0</v>
      </c>
      <c r="AE75" s="330">
        <v>0</v>
      </c>
      <c r="AF75" s="330">
        <v>0</v>
      </c>
      <c r="AG75" s="330">
        <v>0</v>
      </c>
      <c r="AH75" s="330">
        <v>0</v>
      </c>
      <c r="AI75" s="330">
        <v>0</v>
      </c>
      <c r="AJ75" s="330">
        <v>0</v>
      </c>
      <c r="AK75" s="330">
        <v>0</v>
      </c>
      <c r="AL75" s="279"/>
      <c r="AM75" s="229">
        <f t="shared" si="34"/>
        <v>0</v>
      </c>
    </row>
    <row r="76" spans="1:39" ht="14" x14ac:dyDescent="0.3">
      <c r="A76" s="663"/>
      <c r="B76" s="277" t="s">
        <v>156</v>
      </c>
      <c r="G76" s="234"/>
      <c r="H76" s="235"/>
      <c r="I76" s="235"/>
      <c r="J76" s="235"/>
      <c r="K76" s="236"/>
      <c r="L76" s="330">
        <v>0</v>
      </c>
      <c r="M76" s="330">
        <v>0</v>
      </c>
      <c r="N76" s="330">
        <v>0</v>
      </c>
      <c r="O76" s="330">
        <v>0</v>
      </c>
      <c r="P76" s="330">
        <v>0</v>
      </c>
      <c r="Q76" s="330">
        <v>0</v>
      </c>
      <c r="R76" s="330">
        <v>0</v>
      </c>
      <c r="S76" s="330">
        <v>0</v>
      </c>
      <c r="T76" s="279"/>
      <c r="U76" s="229">
        <f t="shared" si="33"/>
        <v>0</v>
      </c>
      <c r="Y76" s="234"/>
      <c r="Z76" s="235"/>
      <c r="AA76" s="235"/>
      <c r="AB76" s="235"/>
      <c r="AC76" s="236"/>
      <c r="AD76" s="330">
        <v>0</v>
      </c>
      <c r="AE76" s="330">
        <v>0</v>
      </c>
      <c r="AF76" s="330">
        <v>0</v>
      </c>
      <c r="AG76" s="330">
        <v>0</v>
      </c>
      <c r="AH76" s="330">
        <v>0</v>
      </c>
      <c r="AI76" s="330">
        <v>0</v>
      </c>
      <c r="AJ76" s="330">
        <v>0</v>
      </c>
      <c r="AK76" s="330">
        <v>0</v>
      </c>
      <c r="AL76" s="279"/>
      <c r="AM76" s="229">
        <f t="shared" si="34"/>
        <v>0</v>
      </c>
    </row>
    <row r="77" spans="1:39" ht="14" x14ac:dyDescent="0.3">
      <c r="A77" s="664"/>
      <c r="B77" s="277" t="s">
        <v>192</v>
      </c>
      <c r="G77" s="234"/>
      <c r="H77" s="235"/>
      <c r="I77" s="235"/>
      <c r="J77" s="235"/>
      <c r="K77" s="236"/>
      <c r="L77" s="252">
        <f t="shared" ref="L77:S77" si="37">SUM(L75:L76)</f>
        <v>0</v>
      </c>
      <c r="M77" s="251">
        <f t="shared" si="37"/>
        <v>0</v>
      </c>
      <c r="N77" s="251">
        <f t="shared" si="37"/>
        <v>0</v>
      </c>
      <c r="O77" s="251">
        <f t="shared" si="37"/>
        <v>0</v>
      </c>
      <c r="P77" s="251">
        <f t="shared" si="37"/>
        <v>0</v>
      </c>
      <c r="Q77" s="251">
        <f t="shared" si="37"/>
        <v>0</v>
      </c>
      <c r="R77" s="251">
        <f t="shared" si="37"/>
        <v>0</v>
      </c>
      <c r="S77" s="251">
        <f t="shared" si="37"/>
        <v>0</v>
      </c>
      <c r="T77" s="279"/>
      <c r="U77" s="251">
        <f t="shared" si="33"/>
        <v>0</v>
      </c>
      <c r="V77" s="249"/>
      <c r="Y77" s="234"/>
      <c r="Z77" s="235"/>
      <c r="AA77" s="235"/>
      <c r="AB77" s="235"/>
      <c r="AC77" s="236"/>
      <c r="AD77" s="252">
        <f t="shared" ref="AD77:AK77" si="38">SUM(AD75:AD76)</f>
        <v>0</v>
      </c>
      <c r="AE77" s="251">
        <f t="shared" si="38"/>
        <v>0</v>
      </c>
      <c r="AF77" s="251">
        <f t="shared" si="38"/>
        <v>0</v>
      </c>
      <c r="AG77" s="251">
        <f t="shared" si="38"/>
        <v>0</v>
      </c>
      <c r="AH77" s="251">
        <f t="shared" si="38"/>
        <v>0</v>
      </c>
      <c r="AI77" s="251">
        <f t="shared" si="38"/>
        <v>0</v>
      </c>
      <c r="AJ77" s="251">
        <f t="shared" si="38"/>
        <v>0</v>
      </c>
      <c r="AK77" s="251">
        <f t="shared" si="38"/>
        <v>0</v>
      </c>
      <c r="AL77" s="279"/>
      <c r="AM77" s="229">
        <f t="shared" si="34"/>
        <v>0</v>
      </c>
    </row>
    <row r="78" spans="1:39" ht="14" x14ac:dyDescent="0.3">
      <c r="B78" s="274" t="s">
        <v>193</v>
      </c>
      <c r="G78" s="234"/>
      <c r="H78" s="235"/>
      <c r="I78" s="235"/>
      <c r="J78" s="235"/>
      <c r="K78" s="236"/>
      <c r="L78" s="252">
        <f t="shared" ref="L78:S78" si="39">SUM(L74,L77)</f>
        <v>0</v>
      </c>
      <c r="M78" s="251">
        <f t="shared" si="39"/>
        <v>0</v>
      </c>
      <c r="N78" s="251">
        <f t="shared" si="39"/>
        <v>0</v>
      </c>
      <c r="O78" s="251">
        <f t="shared" si="39"/>
        <v>0</v>
      </c>
      <c r="P78" s="251">
        <f t="shared" si="39"/>
        <v>0</v>
      </c>
      <c r="Q78" s="251">
        <f t="shared" si="39"/>
        <v>0</v>
      </c>
      <c r="R78" s="251">
        <f t="shared" si="39"/>
        <v>0</v>
      </c>
      <c r="S78" s="251">
        <f t="shared" si="39"/>
        <v>0</v>
      </c>
      <c r="T78" s="280"/>
      <c r="U78" s="229">
        <f t="shared" si="33"/>
        <v>0</v>
      </c>
      <c r="V78" s="249"/>
      <c r="Y78" s="241"/>
      <c r="Z78" s="242"/>
      <c r="AA78" s="242"/>
      <c r="AB78" s="242"/>
      <c r="AC78" s="243"/>
      <c r="AD78" s="252">
        <f t="shared" ref="AD78:AK78" si="40">SUM(AD74,AD77)</f>
        <v>0</v>
      </c>
      <c r="AE78" s="251">
        <f t="shared" si="40"/>
        <v>0</v>
      </c>
      <c r="AF78" s="251">
        <f t="shared" si="40"/>
        <v>0</v>
      </c>
      <c r="AG78" s="251">
        <f t="shared" si="40"/>
        <v>0</v>
      </c>
      <c r="AH78" s="251">
        <f t="shared" si="40"/>
        <v>0</v>
      </c>
      <c r="AI78" s="251">
        <f t="shared" si="40"/>
        <v>0</v>
      </c>
      <c r="AJ78" s="251">
        <f t="shared" si="40"/>
        <v>0</v>
      </c>
      <c r="AK78" s="251">
        <f t="shared" si="40"/>
        <v>0</v>
      </c>
      <c r="AL78" s="280"/>
      <c r="AM78" s="229">
        <f t="shared" si="34"/>
        <v>0</v>
      </c>
    </row>
    <row r="79" spans="1:39" ht="14" x14ac:dyDescent="0.3">
      <c r="A79" s="282"/>
      <c r="G79" s="241"/>
      <c r="H79" s="242"/>
      <c r="I79" s="242"/>
      <c r="J79" s="242"/>
      <c r="K79" s="243"/>
      <c r="L79" s="281" t="str">
        <f t="shared" ref="L79:S79" si="41">IF(ABS(L78-L10-L13)&lt;DecimalPlaces,"OK","ERROR")</f>
        <v>OK</v>
      </c>
      <c r="M79" s="281" t="str">
        <f t="shared" si="41"/>
        <v>OK</v>
      </c>
      <c r="N79" s="281" t="str">
        <f t="shared" si="41"/>
        <v>OK</v>
      </c>
      <c r="O79" s="281" t="str">
        <f t="shared" si="41"/>
        <v>OK</v>
      </c>
      <c r="P79" s="281" t="str">
        <f t="shared" si="41"/>
        <v>OK</v>
      </c>
      <c r="Q79" s="281" t="str">
        <f t="shared" si="41"/>
        <v>OK</v>
      </c>
      <c r="R79" s="281" t="str">
        <f t="shared" si="41"/>
        <v>OK</v>
      </c>
      <c r="S79" s="281" t="str">
        <f t="shared" si="41"/>
        <v>OK</v>
      </c>
      <c r="T79" s="276"/>
      <c r="U79" s="276"/>
    </row>
    <row r="80" spans="1:39" ht="14" x14ac:dyDescent="0.3">
      <c r="A80" s="177" t="s">
        <v>194</v>
      </c>
      <c r="B80" s="177"/>
      <c r="L80" s="593">
        <f>IF(SUM(L72:L78)=0,0,L78-(L10+L13))</f>
        <v>0</v>
      </c>
      <c r="M80" s="593">
        <f t="shared" ref="M80:S80" si="42">IF(SUM(M72:M78)=0,0,M78-(M10+M13))</f>
        <v>0</v>
      </c>
      <c r="N80" s="593">
        <f t="shared" si="42"/>
        <v>0</v>
      </c>
      <c r="O80" s="593">
        <f t="shared" si="42"/>
        <v>0</v>
      </c>
      <c r="P80" s="593">
        <f t="shared" si="42"/>
        <v>0</v>
      </c>
      <c r="Q80" s="593">
        <f t="shared" si="42"/>
        <v>0</v>
      </c>
      <c r="R80" s="593">
        <f t="shared" si="42"/>
        <v>0</v>
      </c>
      <c r="S80" s="593">
        <f t="shared" si="42"/>
        <v>0</v>
      </c>
      <c r="AD80" s="593">
        <f>IF(SUM(AD72:AD78)=0,0,AD78-(AD10+AD13))</f>
        <v>0</v>
      </c>
      <c r="AE80" s="593">
        <f t="shared" ref="AE80:AK80" si="43">IF(SUM(AE72:AE78)=0,0,AE78-(AE10+AE13))</f>
        <v>0</v>
      </c>
      <c r="AF80" s="593">
        <f t="shared" si="43"/>
        <v>0</v>
      </c>
      <c r="AG80" s="593">
        <f t="shared" si="43"/>
        <v>0</v>
      </c>
      <c r="AH80" s="593">
        <f t="shared" si="43"/>
        <v>0</v>
      </c>
      <c r="AI80" s="593">
        <f t="shared" si="43"/>
        <v>0</v>
      </c>
      <c r="AJ80" s="593">
        <f t="shared" si="43"/>
        <v>0</v>
      </c>
      <c r="AK80" s="593">
        <f t="shared" si="43"/>
        <v>0</v>
      </c>
    </row>
    <row r="81" spans="1:39" ht="14" x14ac:dyDescent="0.3">
      <c r="A81" s="177" t="s">
        <v>195</v>
      </c>
      <c r="B81" s="177"/>
      <c r="L81" s="593">
        <f>IF(SUM(L72:L78)=0,0,(L72+L75)-L10)</f>
        <v>0</v>
      </c>
      <c r="M81" s="593">
        <f t="shared" ref="M81:S81" si="44">IF(SUM(M72:M78)=0,0,(M72+M75)-M10)</f>
        <v>0</v>
      </c>
      <c r="N81" s="593">
        <f t="shared" si="44"/>
        <v>0</v>
      </c>
      <c r="O81" s="593">
        <f t="shared" si="44"/>
        <v>0</v>
      </c>
      <c r="P81" s="593">
        <f t="shared" si="44"/>
        <v>0</v>
      </c>
      <c r="Q81" s="593">
        <f t="shared" si="44"/>
        <v>0</v>
      </c>
      <c r="R81" s="593">
        <f t="shared" si="44"/>
        <v>0</v>
      </c>
      <c r="S81" s="593">
        <f t="shared" si="44"/>
        <v>0</v>
      </c>
      <c r="AD81" s="593">
        <f>IF(SUM(AD72:AD78)=0,0,(AD72+AD75)-AD10)</f>
        <v>0</v>
      </c>
      <c r="AE81" s="593">
        <f t="shared" ref="AE81:AK81" si="45">IF(SUM(AE72:AE78)=0,0,(AE72+AE75)-AE10)</f>
        <v>0</v>
      </c>
      <c r="AF81" s="593">
        <f t="shared" si="45"/>
        <v>0</v>
      </c>
      <c r="AG81" s="593">
        <f t="shared" si="45"/>
        <v>0</v>
      </c>
      <c r="AH81" s="593">
        <f t="shared" si="45"/>
        <v>0</v>
      </c>
      <c r="AI81" s="593">
        <f t="shared" si="45"/>
        <v>0</v>
      </c>
      <c r="AJ81" s="593">
        <f t="shared" si="45"/>
        <v>0</v>
      </c>
      <c r="AK81" s="593">
        <f t="shared" si="45"/>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 t="shared" ref="U85:U104" si="46">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47">SUM(AD85:AK85)</f>
        <v>0</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si="46"/>
        <v>0</v>
      </c>
      <c r="Y86" s="234"/>
      <c r="Z86" s="235"/>
      <c r="AA86" s="235"/>
      <c r="AB86" s="235"/>
      <c r="AC86" s="236"/>
      <c r="AD86" s="325">
        <v>0</v>
      </c>
      <c r="AE86" s="325">
        <v>0</v>
      </c>
      <c r="AF86" s="325">
        <v>0</v>
      </c>
      <c r="AG86" s="325">
        <v>0</v>
      </c>
      <c r="AH86" s="325">
        <v>0</v>
      </c>
      <c r="AI86" s="325">
        <v>0</v>
      </c>
      <c r="AJ86" s="325">
        <v>0</v>
      </c>
      <c r="AK86" s="325">
        <v>0</v>
      </c>
      <c r="AL86" s="279"/>
      <c r="AM86" s="229">
        <f t="shared" si="47"/>
        <v>0</v>
      </c>
    </row>
    <row r="87" spans="1:39" ht="14" x14ac:dyDescent="0.3">
      <c r="A87" s="212" t="s">
        <v>202</v>
      </c>
      <c r="B87" s="212" t="s">
        <v>200</v>
      </c>
      <c r="G87" s="234"/>
      <c r="H87" s="235"/>
      <c r="I87" s="235"/>
      <c r="J87" s="235"/>
      <c r="K87" s="236"/>
      <c r="L87" s="325">
        <v>0</v>
      </c>
      <c r="M87" s="325">
        <v>0</v>
      </c>
      <c r="N87" s="325">
        <v>0</v>
      </c>
      <c r="O87" s="325">
        <v>0</v>
      </c>
      <c r="P87" s="325">
        <v>0</v>
      </c>
      <c r="Q87" s="325">
        <v>0</v>
      </c>
      <c r="R87" s="325">
        <v>0</v>
      </c>
      <c r="S87" s="325">
        <v>0</v>
      </c>
      <c r="T87" s="279"/>
      <c r="U87" s="229">
        <f t="shared" si="46"/>
        <v>0</v>
      </c>
      <c r="Y87" s="234"/>
      <c r="Z87" s="235"/>
      <c r="AA87" s="235"/>
      <c r="AB87" s="235"/>
      <c r="AC87" s="236"/>
      <c r="AD87" s="325">
        <v>0</v>
      </c>
      <c r="AE87" s="325">
        <v>0</v>
      </c>
      <c r="AF87" s="325">
        <v>0</v>
      </c>
      <c r="AG87" s="325">
        <v>0</v>
      </c>
      <c r="AH87" s="325">
        <v>0</v>
      </c>
      <c r="AI87" s="325">
        <v>0</v>
      </c>
      <c r="AJ87" s="325">
        <v>0</v>
      </c>
      <c r="AK87" s="325">
        <v>0</v>
      </c>
      <c r="AL87" s="279"/>
      <c r="AM87" s="229">
        <f t="shared" si="47"/>
        <v>0</v>
      </c>
    </row>
    <row r="88" spans="1:39" ht="14" x14ac:dyDescent="0.3">
      <c r="A88" s="212" t="s">
        <v>203</v>
      </c>
      <c r="B88" s="212" t="s">
        <v>200</v>
      </c>
      <c r="G88" s="234"/>
      <c r="H88" s="235"/>
      <c r="I88" s="235"/>
      <c r="J88" s="235"/>
      <c r="K88" s="236"/>
      <c r="L88" s="325">
        <v>0</v>
      </c>
      <c r="M88" s="325">
        <v>0</v>
      </c>
      <c r="N88" s="325">
        <v>0</v>
      </c>
      <c r="O88" s="325">
        <v>0</v>
      </c>
      <c r="P88" s="325">
        <v>0</v>
      </c>
      <c r="Q88" s="325">
        <v>0</v>
      </c>
      <c r="R88" s="325">
        <v>0</v>
      </c>
      <c r="S88" s="325">
        <v>0</v>
      </c>
      <c r="T88" s="279"/>
      <c r="U88" s="229">
        <f t="shared" si="46"/>
        <v>0</v>
      </c>
      <c r="Y88" s="234"/>
      <c r="Z88" s="235"/>
      <c r="AA88" s="235"/>
      <c r="AB88" s="235"/>
      <c r="AC88" s="236"/>
      <c r="AD88" s="325">
        <v>0</v>
      </c>
      <c r="AE88" s="325">
        <v>0</v>
      </c>
      <c r="AF88" s="325">
        <v>0</v>
      </c>
      <c r="AG88" s="325">
        <v>0</v>
      </c>
      <c r="AH88" s="325">
        <v>0</v>
      </c>
      <c r="AI88" s="325">
        <v>0</v>
      </c>
      <c r="AJ88" s="325">
        <v>0</v>
      </c>
      <c r="AK88" s="325">
        <v>0</v>
      </c>
      <c r="AL88" s="279"/>
      <c r="AM88" s="229">
        <f t="shared" si="47"/>
        <v>0</v>
      </c>
    </row>
    <row r="89" spans="1:39" ht="14" x14ac:dyDescent="0.3">
      <c r="A89" s="212" t="s">
        <v>204</v>
      </c>
      <c r="B89" s="212" t="s">
        <v>200</v>
      </c>
      <c r="G89" s="234"/>
      <c r="H89" s="235"/>
      <c r="I89" s="235"/>
      <c r="J89" s="235"/>
      <c r="K89" s="236"/>
      <c r="L89" s="325">
        <v>0</v>
      </c>
      <c r="M89" s="325">
        <v>0</v>
      </c>
      <c r="N89" s="325">
        <v>0</v>
      </c>
      <c r="O89" s="325">
        <v>0</v>
      </c>
      <c r="P89" s="325">
        <v>0</v>
      </c>
      <c r="Q89" s="325">
        <v>0</v>
      </c>
      <c r="R89" s="325">
        <v>0</v>
      </c>
      <c r="S89" s="325">
        <v>0</v>
      </c>
      <c r="T89" s="279"/>
      <c r="U89" s="229">
        <f t="shared" si="46"/>
        <v>0</v>
      </c>
      <c r="Y89" s="234"/>
      <c r="Z89" s="235"/>
      <c r="AA89" s="235"/>
      <c r="AB89" s="235"/>
      <c r="AC89" s="236"/>
      <c r="AD89" s="325">
        <v>0</v>
      </c>
      <c r="AE89" s="325">
        <v>0</v>
      </c>
      <c r="AF89" s="325">
        <v>0</v>
      </c>
      <c r="AG89" s="325">
        <v>0</v>
      </c>
      <c r="AH89" s="325">
        <v>0</v>
      </c>
      <c r="AI89" s="325">
        <v>0</v>
      </c>
      <c r="AJ89" s="325">
        <v>0</v>
      </c>
      <c r="AK89" s="325">
        <v>0</v>
      </c>
      <c r="AL89" s="279"/>
      <c r="AM89" s="229">
        <f t="shared" si="47"/>
        <v>0</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46"/>
        <v>0</v>
      </c>
      <c r="Y90" s="234"/>
      <c r="Z90" s="235"/>
      <c r="AA90" s="235"/>
      <c r="AB90" s="235"/>
      <c r="AC90" s="236"/>
      <c r="AD90" s="325">
        <v>0</v>
      </c>
      <c r="AE90" s="325">
        <v>0</v>
      </c>
      <c r="AF90" s="325">
        <v>0</v>
      </c>
      <c r="AG90" s="325">
        <v>0</v>
      </c>
      <c r="AH90" s="325">
        <v>0</v>
      </c>
      <c r="AI90" s="325">
        <v>0</v>
      </c>
      <c r="AJ90" s="325">
        <v>0</v>
      </c>
      <c r="AK90" s="325">
        <v>0</v>
      </c>
      <c r="AL90" s="279"/>
      <c r="AM90" s="229">
        <f t="shared" si="47"/>
        <v>0</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46"/>
        <v>0</v>
      </c>
      <c r="Y91" s="234"/>
      <c r="Z91" s="235"/>
      <c r="AA91" s="235"/>
      <c r="AB91" s="235"/>
      <c r="AC91" s="236"/>
      <c r="AD91" s="325">
        <v>0</v>
      </c>
      <c r="AE91" s="325">
        <v>0</v>
      </c>
      <c r="AF91" s="325">
        <v>0</v>
      </c>
      <c r="AG91" s="325">
        <v>0</v>
      </c>
      <c r="AH91" s="325">
        <v>0</v>
      </c>
      <c r="AI91" s="325">
        <v>0</v>
      </c>
      <c r="AJ91" s="325">
        <v>0</v>
      </c>
      <c r="AK91" s="325">
        <v>0</v>
      </c>
      <c r="AL91" s="279"/>
      <c r="AM91" s="229">
        <f t="shared" si="47"/>
        <v>0</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46"/>
        <v>0</v>
      </c>
      <c r="Y92" s="234"/>
      <c r="Z92" s="235"/>
      <c r="AA92" s="235"/>
      <c r="AB92" s="235"/>
      <c r="AC92" s="236"/>
      <c r="AD92" s="328">
        <v>0</v>
      </c>
      <c r="AE92" s="328">
        <v>0</v>
      </c>
      <c r="AF92" s="328">
        <v>0</v>
      </c>
      <c r="AG92" s="328">
        <v>0</v>
      </c>
      <c r="AH92" s="328">
        <v>0</v>
      </c>
      <c r="AI92" s="328">
        <v>0</v>
      </c>
      <c r="AJ92" s="328">
        <v>0</v>
      </c>
      <c r="AK92" s="328">
        <v>0</v>
      </c>
      <c r="AL92" s="279"/>
      <c r="AM92" s="229">
        <f t="shared" si="47"/>
        <v>0</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46"/>
        <v>0</v>
      </c>
      <c r="Y93" s="234"/>
      <c r="Z93" s="235"/>
      <c r="AA93" s="235"/>
      <c r="AB93" s="235"/>
      <c r="AC93" s="236"/>
      <c r="AD93" s="328">
        <v>0</v>
      </c>
      <c r="AE93" s="328">
        <v>0</v>
      </c>
      <c r="AF93" s="328">
        <v>0</v>
      </c>
      <c r="AG93" s="328">
        <v>0</v>
      </c>
      <c r="AH93" s="328">
        <v>0</v>
      </c>
      <c r="AI93" s="328">
        <v>0</v>
      </c>
      <c r="AJ93" s="328">
        <v>0</v>
      </c>
      <c r="AK93" s="328">
        <v>0</v>
      </c>
      <c r="AL93" s="279"/>
      <c r="AM93" s="229">
        <f t="shared" si="47"/>
        <v>0</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46"/>
        <v>0</v>
      </c>
      <c r="Y94" s="234"/>
      <c r="Z94" s="235"/>
      <c r="AA94" s="235"/>
      <c r="AB94" s="235"/>
      <c r="AC94" s="236"/>
      <c r="AD94" s="328">
        <v>0</v>
      </c>
      <c r="AE94" s="328">
        <v>0</v>
      </c>
      <c r="AF94" s="328">
        <v>0</v>
      </c>
      <c r="AG94" s="328">
        <v>0</v>
      </c>
      <c r="AH94" s="328">
        <v>0</v>
      </c>
      <c r="AI94" s="328">
        <v>0</v>
      </c>
      <c r="AJ94" s="328">
        <v>0</v>
      </c>
      <c r="AK94" s="328">
        <v>0</v>
      </c>
      <c r="AL94" s="279"/>
      <c r="AM94" s="229">
        <f t="shared" si="47"/>
        <v>0</v>
      </c>
    </row>
    <row r="95" spans="1:39" ht="14" x14ac:dyDescent="0.3">
      <c r="A95" s="212" t="s">
        <v>210</v>
      </c>
      <c r="B95" s="212" t="s">
        <v>200</v>
      </c>
      <c r="G95" s="234"/>
      <c r="H95" s="235"/>
      <c r="I95" s="235"/>
      <c r="J95" s="235"/>
      <c r="K95" s="236"/>
      <c r="L95" s="325">
        <v>0</v>
      </c>
      <c r="M95" s="325">
        <v>0</v>
      </c>
      <c r="N95" s="325">
        <v>0</v>
      </c>
      <c r="O95" s="325">
        <v>0</v>
      </c>
      <c r="P95" s="325">
        <v>0</v>
      </c>
      <c r="Q95" s="325">
        <v>0</v>
      </c>
      <c r="R95" s="325">
        <v>0</v>
      </c>
      <c r="S95" s="325">
        <v>0</v>
      </c>
      <c r="T95" s="279"/>
      <c r="U95" s="229">
        <f t="shared" si="46"/>
        <v>0</v>
      </c>
      <c r="Y95" s="234"/>
      <c r="Z95" s="235"/>
      <c r="AA95" s="235"/>
      <c r="AB95" s="235"/>
      <c r="AC95" s="236"/>
      <c r="AD95" s="328">
        <v>0</v>
      </c>
      <c r="AE95" s="328">
        <v>0</v>
      </c>
      <c r="AF95" s="328">
        <v>0</v>
      </c>
      <c r="AG95" s="328">
        <v>0</v>
      </c>
      <c r="AH95" s="328">
        <v>0</v>
      </c>
      <c r="AI95" s="328">
        <v>0</v>
      </c>
      <c r="AJ95" s="328">
        <v>0</v>
      </c>
      <c r="AK95" s="328">
        <v>0</v>
      </c>
      <c r="AL95" s="279"/>
      <c r="AM95" s="229">
        <f t="shared" si="47"/>
        <v>0</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46"/>
        <v>0</v>
      </c>
      <c r="Y96" s="234"/>
      <c r="Z96" s="235"/>
      <c r="AA96" s="235"/>
      <c r="AB96" s="235"/>
      <c r="AC96" s="236"/>
      <c r="AD96" s="328">
        <v>0</v>
      </c>
      <c r="AE96" s="328">
        <v>0</v>
      </c>
      <c r="AF96" s="328">
        <v>0</v>
      </c>
      <c r="AG96" s="328">
        <v>0</v>
      </c>
      <c r="AH96" s="328">
        <v>0</v>
      </c>
      <c r="AI96" s="328">
        <v>0</v>
      </c>
      <c r="AJ96" s="328">
        <v>0</v>
      </c>
      <c r="AK96" s="328">
        <v>0</v>
      </c>
      <c r="AL96" s="279"/>
      <c r="AM96" s="229">
        <f t="shared" si="47"/>
        <v>0</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46"/>
        <v>0</v>
      </c>
      <c r="Y97" s="234"/>
      <c r="Z97" s="235"/>
      <c r="AA97" s="235"/>
      <c r="AB97" s="235"/>
      <c r="AC97" s="236"/>
      <c r="AD97" s="328">
        <v>0</v>
      </c>
      <c r="AE97" s="328">
        <v>0</v>
      </c>
      <c r="AF97" s="328">
        <v>0</v>
      </c>
      <c r="AG97" s="328">
        <v>0</v>
      </c>
      <c r="AH97" s="328">
        <v>0</v>
      </c>
      <c r="AI97" s="328">
        <v>0</v>
      </c>
      <c r="AJ97" s="328">
        <v>0</v>
      </c>
      <c r="AK97" s="328">
        <v>0</v>
      </c>
      <c r="AL97" s="279"/>
      <c r="AM97" s="229">
        <f t="shared" si="47"/>
        <v>0</v>
      </c>
    </row>
    <row r="98" spans="1:39" ht="14" x14ac:dyDescent="0.3">
      <c r="A98" s="212" t="s">
        <v>213</v>
      </c>
      <c r="B98" s="212" t="s">
        <v>200</v>
      </c>
      <c r="G98" s="234"/>
      <c r="H98" s="235"/>
      <c r="I98" s="235"/>
      <c r="J98" s="235"/>
      <c r="K98" s="236"/>
      <c r="L98" s="325">
        <v>0</v>
      </c>
      <c r="M98" s="325">
        <v>0</v>
      </c>
      <c r="N98" s="325">
        <v>0</v>
      </c>
      <c r="O98" s="325">
        <v>0</v>
      </c>
      <c r="P98" s="325">
        <v>0</v>
      </c>
      <c r="Q98" s="325">
        <v>0</v>
      </c>
      <c r="R98" s="325">
        <v>0</v>
      </c>
      <c r="S98" s="325">
        <v>0</v>
      </c>
      <c r="T98" s="279"/>
      <c r="U98" s="229">
        <f t="shared" si="46"/>
        <v>0</v>
      </c>
      <c r="Y98" s="234"/>
      <c r="Z98" s="235"/>
      <c r="AA98" s="235"/>
      <c r="AB98" s="235"/>
      <c r="AC98" s="236"/>
      <c r="AD98" s="328">
        <v>0</v>
      </c>
      <c r="AE98" s="328">
        <v>0</v>
      </c>
      <c r="AF98" s="328">
        <v>0</v>
      </c>
      <c r="AG98" s="328">
        <v>0</v>
      </c>
      <c r="AH98" s="328">
        <v>0</v>
      </c>
      <c r="AI98" s="328">
        <v>0</v>
      </c>
      <c r="AJ98" s="328">
        <v>0</v>
      </c>
      <c r="AK98" s="328">
        <v>0</v>
      </c>
      <c r="AL98" s="279"/>
      <c r="AM98" s="229">
        <f t="shared" si="47"/>
        <v>0</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46"/>
        <v>0</v>
      </c>
      <c r="Y99" s="234"/>
      <c r="Z99" s="235"/>
      <c r="AA99" s="235"/>
      <c r="AB99" s="235"/>
      <c r="AC99" s="236"/>
      <c r="AD99" s="328">
        <v>0</v>
      </c>
      <c r="AE99" s="328">
        <v>0</v>
      </c>
      <c r="AF99" s="328">
        <v>0</v>
      </c>
      <c r="AG99" s="328">
        <v>0</v>
      </c>
      <c r="AH99" s="328">
        <v>0</v>
      </c>
      <c r="AI99" s="328">
        <v>0</v>
      </c>
      <c r="AJ99" s="328">
        <v>0</v>
      </c>
      <c r="AK99" s="328">
        <v>0</v>
      </c>
      <c r="AL99" s="279"/>
      <c r="AM99" s="229">
        <f t="shared" si="47"/>
        <v>0</v>
      </c>
    </row>
    <row r="100" spans="1:39" ht="14" x14ac:dyDescent="0.3">
      <c r="A100" s="212" t="s">
        <v>215</v>
      </c>
      <c r="B100" s="212" t="s">
        <v>200</v>
      </c>
      <c r="G100" s="234"/>
      <c r="H100" s="235"/>
      <c r="I100" s="235"/>
      <c r="J100" s="235"/>
      <c r="K100" s="236"/>
      <c r="L100" s="325">
        <v>0</v>
      </c>
      <c r="M100" s="325">
        <v>0</v>
      </c>
      <c r="N100" s="325">
        <v>0</v>
      </c>
      <c r="O100" s="325">
        <v>0</v>
      </c>
      <c r="P100" s="325">
        <v>0</v>
      </c>
      <c r="Q100" s="325">
        <v>0</v>
      </c>
      <c r="R100" s="325">
        <v>0</v>
      </c>
      <c r="S100" s="325">
        <v>0</v>
      </c>
      <c r="T100" s="279"/>
      <c r="U100" s="229">
        <f t="shared" si="46"/>
        <v>0</v>
      </c>
      <c r="Y100" s="234"/>
      <c r="Z100" s="235"/>
      <c r="AA100" s="235"/>
      <c r="AB100" s="235"/>
      <c r="AC100" s="236"/>
      <c r="AD100" s="328">
        <v>0</v>
      </c>
      <c r="AE100" s="328">
        <v>0</v>
      </c>
      <c r="AF100" s="328">
        <v>0</v>
      </c>
      <c r="AG100" s="328">
        <v>0</v>
      </c>
      <c r="AH100" s="328">
        <v>0</v>
      </c>
      <c r="AI100" s="328">
        <v>0</v>
      </c>
      <c r="AJ100" s="328">
        <v>0</v>
      </c>
      <c r="AK100" s="328">
        <v>0</v>
      </c>
      <c r="AL100" s="279"/>
      <c r="AM100" s="229">
        <f t="shared" si="47"/>
        <v>0</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46"/>
        <v>0</v>
      </c>
      <c r="Y101" s="234"/>
      <c r="Z101" s="235"/>
      <c r="AA101" s="235"/>
      <c r="AB101" s="235"/>
      <c r="AC101" s="236"/>
      <c r="AD101" s="328">
        <v>0</v>
      </c>
      <c r="AE101" s="328">
        <v>0</v>
      </c>
      <c r="AF101" s="328">
        <v>0</v>
      </c>
      <c r="AG101" s="328">
        <v>0</v>
      </c>
      <c r="AH101" s="328">
        <v>0</v>
      </c>
      <c r="AI101" s="328">
        <v>0</v>
      </c>
      <c r="AJ101" s="328">
        <v>0</v>
      </c>
      <c r="AK101" s="328">
        <v>0</v>
      </c>
      <c r="AL101" s="279"/>
      <c r="AM101" s="229">
        <f t="shared" si="47"/>
        <v>0</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46"/>
        <v>0</v>
      </c>
      <c r="Y102" s="234"/>
      <c r="Z102" s="235"/>
      <c r="AA102" s="235"/>
      <c r="AB102" s="235"/>
      <c r="AC102" s="236"/>
      <c r="AD102" s="328">
        <v>0</v>
      </c>
      <c r="AE102" s="328">
        <v>0</v>
      </c>
      <c r="AF102" s="328">
        <v>0</v>
      </c>
      <c r="AG102" s="328">
        <v>0</v>
      </c>
      <c r="AH102" s="328">
        <v>0</v>
      </c>
      <c r="AI102" s="328">
        <v>0</v>
      </c>
      <c r="AJ102" s="328">
        <v>0</v>
      </c>
      <c r="AK102" s="328">
        <v>0</v>
      </c>
      <c r="AL102" s="279"/>
      <c r="AM102" s="229">
        <f t="shared" si="47"/>
        <v>0</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46"/>
        <v>0</v>
      </c>
      <c r="Y103" s="234"/>
      <c r="Z103" s="235"/>
      <c r="AA103" s="235"/>
      <c r="AB103" s="235"/>
      <c r="AC103" s="236"/>
      <c r="AD103" s="328">
        <v>0</v>
      </c>
      <c r="AE103" s="328">
        <v>0</v>
      </c>
      <c r="AF103" s="328">
        <v>0</v>
      </c>
      <c r="AG103" s="328">
        <v>0</v>
      </c>
      <c r="AH103" s="328">
        <v>0</v>
      </c>
      <c r="AI103" s="328">
        <v>0</v>
      </c>
      <c r="AJ103" s="328">
        <v>0</v>
      </c>
      <c r="AK103" s="328">
        <v>0</v>
      </c>
      <c r="AL103" s="279"/>
      <c r="AM103" s="229">
        <f t="shared" si="47"/>
        <v>0</v>
      </c>
    </row>
    <row r="104" spans="1:39" ht="14" x14ac:dyDescent="0.3">
      <c r="A104" s="222" t="s">
        <v>219</v>
      </c>
      <c r="G104" s="234"/>
      <c r="H104" s="235"/>
      <c r="I104" s="235"/>
      <c r="J104" s="235"/>
      <c r="K104" s="236"/>
      <c r="L104" s="252">
        <f t="shared" ref="L104:S104" si="48">SUM(L85:L103)</f>
        <v>0</v>
      </c>
      <c r="M104" s="251">
        <f t="shared" si="48"/>
        <v>0</v>
      </c>
      <c r="N104" s="251">
        <f t="shared" si="48"/>
        <v>0</v>
      </c>
      <c r="O104" s="251">
        <f t="shared" si="48"/>
        <v>0</v>
      </c>
      <c r="P104" s="251">
        <f t="shared" si="48"/>
        <v>0</v>
      </c>
      <c r="Q104" s="251">
        <f t="shared" si="48"/>
        <v>0</v>
      </c>
      <c r="R104" s="251">
        <f t="shared" si="48"/>
        <v>0</v>
      </c>
      <c r="S104" s="251">
        <f t="shared" si="48"/>
        <v>0</v>
      </c>
      <c r="T104" s="280"/>
      <c r="U104" s="229">
        <f t="shared" si="46"/>
        <v>0</v>
      </c>
      <c r="Y104" s="234"/>
      <c r="Z104" s="235"/>
      <c r="AA104" s="235"/>
      <c r="AB104" s="235"/>
      <c r="AC104" s="236"/>
      <c r="AD104" s="252">
        <f t="shared" ref="AD104:AK104" si="49">SUM(AD85:AD103)</f>
        <v>0</v>
      </c>
      <c r="AE104" s="251">
        <f t="shared" si="49"/>
        <v>0</v>
      </c>
      <c r="AF104" s="251">
        <f t="shared" si="49"/>
        <v>0</v>
      </c>
      <c r="AG104" s="251">
        <f t="shared" si="49"/>
        <v>0</v>
      </c>
      <c r="AH104" s="251">
        <f t="shared" si="49"/>
        <v>0</v>
      </c>
      <c r="AI104" s="251">
        <f t="shared" si="49"/>
        <v>0</v>
      </c>
      <c r="AJ104" s="251">
        <f t="shared" si="49"/>
        <v>0</v>
      </c>
      <c r="AK104" s="251">
        <f t="shared" si="49"/>
        <v>0</v>
      </c>
      <c r="AL104" s="280"/>
      <c r="AM104" s="229">
        <f t="shared" si="47"/>
        <v>0</v>
      </c>
    </row>
    <row r="105" spans="1:39" ht="14" x14ac:dyDescent="0.3">
      <c r="A105" s="282"/>
      <c r="G105" s="241"/>
      <c r="H105" s="242"/>
      <c r="I105" s="242"/>
      <c r="J105" s="242"/>
      <c r="K105" s="243"/>
      <c r="L105" s="281" t="str">
        <f t="shared" ref="L105:S105" si="50">IF(ABS(L19-L104)&lt;DecimalPlaces,"OK","ERROR")</f>
        <v>OK</v>
      </c>
      <c r="M105" s="283" t="str">
        <f t="shared" si="50"/>
        <v>OK</v>
      </c>
      <c r="N105" s="283" t="str">
        <f t="shared" si="50"/>
        <v>OK</v>
      </c>
      <c r="O105" s="283" t="str">
        <f t="shared" si="50"/>
        <v>OK</v>
      </c>
      <c r="P105" s="283" t="str">
        <f t="shared" si="50"/>
        <v>OK</v>
      </c>
      <c r="Q105" s="283" t="str">
        <f t="shared" si="50"/>
        <v>OK</v>
      </c>
      <c r="R105" s="283" t="str">
        <f t="shared" si="50"/>
        <v>OK</v>
      </c>
      <c r="S105" s="283" t="str">
        <f t="shared" si="50"/>
        <v>OK</v>
      </c>
      <c r="Y105" s="241"/>
      <c r="Z105" s="242"/>
      <c r="AA105" s="242"/>
      <c r="AB105" s="242"/>
      <c r="AC105" s="243"/>
      <c r="AD105" s="281" t="str">
        <f t="shared" ref="AD105:AK105" si="51">IF(ABS(AD19-AD104)&lt;DecimalPlaces,"OK","ERROR")</f>
        <v>OK</v>
      </c>
      <c r="AE105" s="283" t="str">
        <f t="shared" si="51"/>
        <v>OK</v>
      </c>
      <c r="AF105" s="283" t="str">
        <f t="shared" si="51"/>
        <v>OK</v>
      </c>
      <c r="AG105" s="283" t="str">
        <f t="shared" si="51"/>
        <v>OK</v>
      </c>
      <c r="AH105" s="283" t="str">
        <f t="shared" si="51"/>
        <v>OK</v>
      </c>
      <c r="AI105" s="283" t="str">
        <f t="shared" si="51"/>
        <v>OK</v>
      </c>
      <c r="AJ105" s="283" t="str">
        <f t="shared" si="51"/>
        <v>OK</v>
      </c>
      <c r="AK105" s="283" t="str">
        <f t="shared" si="51"/>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327">
        <v>0</v>
      </c>
      <c r="M107" s="327">
        <v>0</v>
      </c>
      <c r="N107" s="327">
        <v>0</v>
      </c>
      <c r="O107" s="327">
        <v>0</v>
      </c>
      <c r="P107" s="327">
        <v>0</v>
      </c>
      <c r="Q107" s="327">
        <v>0</v>
      </c>
      <c r="R107" s="327">
        <v>0</v>
      </c>
      <c r="S107" s="327">
        <v>0</v>
      </c>
      <c r="T107" s="278"/>
      <c r="U107" s="229">
        <f>SUM(L107:S107)</f>
        <v>0</v>
      </c>
      <c r="Y107" s="226"/>
      <c r="Z107" s="227"/>
      <c r="AA107" s="227"/>
      <c r="AB107" s="227"/>
      <c r="AC107" s="228"/>
      <c r="AD107" s="325">
        <v>0</v>
      </c>
      <c r="AE107" s="327">
        <v>0</v>
      </c>
      <c r="AF107" s="327">
        <v>0</v>
      </c>
      <c r="AG107" s="327">
        <v>0</v>
      </c>
      <c r="AH107" s="327">
        <v>0</v>
      </c>
      <c r="AI107" s="327">
        <v>0</v>
      </c>
      <c r="AJ107" s="327">
        <v>0</v>
      </c>
      <c r="AK107" s="327">
        <v>0</v>
      </c>
      <c r="AL107" s="229">
        <f>SUM(Y107:AC107)</f>
        <v>0</v>
      </c>
      <c r="AM107" s="229">
        <f>SUM(AD107:AK107)</f>
        <v>0</v>
      </c>
    </row>
    <row r="108" spans="1:39" ht="14" x14ac:dyDescent="0.3">
      <c r="A108" s="222" t="s">
        <v>161</v>
      </c>
      <c r="G108" s="241"/>
      <c r="H108" s="242"/>
      <c r="I108" s="242"/>
      <c r="J108" s="242"/>
      <c r="K108" s="243"/>
      <c r="L108" s="252">
        <f t="shared" ref="L108:S108" si="52">SUM(L107,L104)</f>
        <v>0</v>
      </c>
      <c r="M108" s="251">
        <f t="shared" si="52"/>
        <v>0</v>
      </c>
      <c r="N108" s="251">
        <f t="shared" si="52"/>
        <v>0</v>
      </c>
      <c r="O108" s="251">
        <f t="shared" si="52"/>
        <v>0</v>
      </c>
      <c r="P108" s="251">
        <f t="shared" si="52"/>
        <v>0</v>
      </c>
      <c r="Q108" s="251">
        <f t="shared" si="52"/>
        <v>0</v>
      </c>
      <c r="R108" s="251">
        <f t="shared" si="52"/>
        <v>0</v>
      </c>
      <c r="S108" s="251">
        <f t="shared" si="52"/>
        <v>0</v>
      </c>
      <c r="T108" s="280"/>
      <c r="U108" s="229">
        <f>SUM(L108:S108)</f>
        <v>0</v>
      </c>
      <c r="Y108" s="241"/>
      <c r="Z108" s="242"/>
      <c r="AA108" s="242"/>
      <c r="AB108" s="242"/>
      <c r="AC108" s="243"/>
      <c r="AD108" s="252">
        <f t="shared" ref="AD108:AK108" si="53">SUM(AD107,AD104)</f>
        <v>0</v>
      </c>
      <c r="AE108" s="251">
        <f t="shared" si="53"/>
        <v>0</v>
      </c>
      <c r="AF108" s="251">
        <f t="shared" si="53"/>
        <v>0</v>
      </c>
      <c r="AG108" s="251">
        <f t="shared" si="53"/>
        <v>0</v>
      </c>
      <c r="AH108" s="251">
        <f t="shared" si="53"/>
        <v>0</v>
      </c>
      <c r="AI108" s="251">
        <f t="shared" si="53"/>
        <v>0</v>
      </c>
      <c r="AJ108" s="251">
        <f t="shared" si="53"/>
        <v>0</v>
      </c>
      <c r="AK108" s="251">
        <f t="shared" si="53"/>
        <v>0</v>
      </c>
      <c r="AL108" s="229">
        <f>SUM(Y108:AC108)</f>
        <v>0</v>
      </c>
      <c r="AM108" s="229">
        <f>SUM(AD108:AK108)</f>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54">IF(ABS(L108-L20)&lt;DecimalPlaces,"OK","ERROR")</f>
        <v>OK</v>
      </c>
      <c r="M110" s="283" t="str">
        <f t="shared" si="54"/>
        <v>OK</v>
      </c>
      <c r="N110" s="283" t="str">
        <f t="shared" si="54"/>
        <v>OK</v>
      </c>
      <c r="O110" s="283" t="str">
        <f t="shared" si="54"/>
        <v>OK</v>
      </c>
      <c r="P110" s="283" t="str">
        <f t="shared" si="54"/>
        <v>OK</v>
      </c>
      <c r="Q110" s="283" t="str">
        <f t="shared" si="54"/>
        <v>OK</v>
      </c>
      <c r="R110" s="283" t="str">
        <f t="shared" si="54"/>
        <v>OK</v>
      </c>
      <c r="S110" s="283" t="str">
        <f t="shared" si="54"/>
        <v>OK</v>
      </c>
      <c r="Y110" s="288"/>
      <c r="Z110" s="289"/>
      <c r="AA110" s="289"/>
      <c r="AB110" s="289"/>
      <c r="AC110" s="290"/>
      <c r="AD110" s="283" t="str">
        <f t="shared" ref="AD110:AK110" si="55">IF(ABS(AD108-AD20)&lt;DecimalPlaces,"OK","ERROR")</f>
        <v>OK</v>
      </c>
      <c r="AE110" s="283" t="str">
        <f t="shared" si="55"/>
        <v>OK</v>
      </c>
      <c r="AF110" s="283" t="str">
        <f t="shared" si="55"/>
        <v>OK</v>
      </c>
      <c r="AG110" s="283" t="str">
        <f t="shared" si="55"/>
        <v>OK</v>
      </c>
      <c r="AH110" s="283" t="str">
        <f t="shared" si="55"/>
        <v>OK</v>
      </c>
      <c r="AI110" s="283" t="str">
        <f t="shared" si="55"/>
        <v>OK</v>
      </c>
      <c r="AJ110" s="283" t="str">
        <f t="shared" si="55"/>
        <v>OK</v>
      </c>
      <c r="AK110" s="283" t="str">
        <f t="shared" si="55"/>
        <v>OK</v>
      </c>
    </row>
    <row r="113" spans="1:1" ht="15" x14ac:dyDescent="0.3">
      <c r="A113" s="291"/>
    </row>
  </sheetData>
  <mergeCells count="10">
    <mergeCell ref="Y84:AM84"/>
    <mergeCell ref="A65:A67"/>
    <mergeCell ref="A7:B7"/>
    <mergeCell ref="L8:S8"/>
    <mergeCell ref="AD8:AK8"/>
    <mergeCell ref="Y83:AG83"/>
    <mergeCell ref="A72:A74"/>
    <mergeCell ref="A75:A77"/>
    <mergeCell ref="A62:B62"/>
    <mergeCell ref="A69:B69"/>
  </mergeCells>
  <conditionalFormatting sqref="W9">
    <cfRule type="expression" dxfId="27"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985D5-AD4B-4F15-AF8C-8179089DE06B}">
  <sheetPr>
    <tabColor theme="2" tint="0.59999389629810485"/>
    <pageSetUpPr autoPageBreaks="0"/>
  </sheetPr>
  <dimension ref="A1:BZ113"/>
  <sheetViews>
    <sheetView zoomScale="60" zoomScaleNormal="60" workbookViewId="0"/>
  </sheetViews>
  <sheetFormatPr defaultColWidth="9.1796875" defaultRowHeight="13.5" x14ac:dyDescent="0.25"/>
  <cols>
    <col min="1" max="1" width="60.1796875" style="203" bestFit="1" customWidth="1"/>
    <col min="2" max="2" width="66.453125" style="203" customWidth="1"/>
    <col min="3" max="5" width="2.1796875" style="203" customWidth="1"/>
    <col min="6" max="6" width="8.1796875" style="203" customWidth="1"/>
    <col min="7" max="7" width="8.1796875" style="306" customWidth="1"/>
    <col min="8" max="8" width="10.1796875" style="306" customWidth="1"/>
    <col min="9" max="17" width="8.1796875" style="306" customWidth="1"/>
    <col min="18" max="18" width="9.453125" style="306" bestFit="1" customWidth="1"/>
    <col min="19" max="19" width="9.81640625" style="306" bestFit="1" customWidth="1"/>
    <col min="20" max="20" width="8.1796875" style="203" customWidth="1"/>
    <col min="21" max="21" width="9.81640625" style="203" bestFit="1" customWidth="1"/>
    <col min="22" max="22" width="2.1796875" style="203" customWidth="1"/>
    <col min="23" max="23" width="3.81640625" style="203" customWidth="1"/>
    <col min="24" max="29" width="8.1796875" style="203" customWidth="1"/>
    <col min="30" max="35" width="10.81640625" style="203" bestFit="1" customWidth="1"/>
    <col min="36" max="36" width="5.81640625" style="203" bestFit="1" customWidth="1"/>
    <col min="37"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M9b - NPGY</v>
      </c>
      <c r="G1" s="193"/>
      <c r="H1" s="193"/>
      <c r="I1" s="193"/>
      <c r="J1" s="193"/>
      <c r="K1" s="193"/>
      <c r="L1" s="193"/>
      <c r="M1" s="193"/>
      <c r="N1" s="193"/>
      <c r="O1" s="193"/>
      <c r="P1" s="193"/>
      <c r="Q1" s="193"/>
      <c r="R1" s="193"/>
      <c r="S1" s="193"/>
      <c r="AC1" s="193"/>
      <c r="BL1" s="194"/>
      <c r="BM1" s="194"/>
      <c r="BN1" s="194"/>
      <c r="BO1" s="194"/>
      <c r="BP1" s="194"/>
      <c r="BQ1" s="194"/>
      <c r="BR1" s="194"/>
      <c r="BS1" s="194"/>
      <c r="BT1" s="194"/>
      <c r="BU1" s="194"/>
      <c r="BV1" s="194"/>
      <c r="BW1" s="194"/>
      <c r="BX1" s="194"/>
      <c r="BY1" s="194"/>
      <c r="BZ1" s="194"/>
    </row>
    <row r="2" spans="1:78" s="192" customFormat="1" x14ac:dyDescent="0.3">
      <c r="A2" s="195" t="s">
        <v>113</v>
      </c>
      <c r="G2" s="193"/>
      <c r="H2" s="193"/>
      <c r="I2" s="193"/>
      <c r="J2" s="193"/>
      <c r="K2" s="193"/>
      <c r="L2" s="334"/>
      <c r="M2" s="193"/>
      <c r="N2" s="193"/>
      <c r="O2" s="193"/>
      <c r="P2" s="193"/>
      <c r="Q2" s="193"/>
      <c r="R2" s="193"/>
      <c r="S2" s="193"/>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G3" s="193"/>
      <c r="H3" s="193"/>
      <c r="I3" s="193"/>
      <c r="J3" s="193"/>
      <c r="K3" s="193"/>
      <c r="L3" s="334"/>
      <c r="M3" s="334"/>
      <c r="N3" s="334"/>
      <c r="O3" s="335"/>
      <c r="P3" s="335"/>
      <c r="Q3" s="335"/>
      <c r="R3" s="193"/>
      <c r="S3" s="193"/>
    </row>
    <row r="4" spans="1:78" s="200" customFormat="1" ht="15" x14ac:dyDescent="0.3">
      <c r="A4" s="198"/>
      <c r="B4" s="199"/>
      <c r="C4" s="199"/>
      <c r="D4" s="199"/>
      <c r="E4" s="199"/>
      <c r="F4" s="199"/>
      <c r="G4" s="336"/>
      <c r="H4" s="336"/>
      <c r="I4" s="336"/>
      <c r="J4" s="336"/>
      <c r="K4" s="336"/>
      <c r="L4" s="336"/>
      <c r="M4" s="336"/>
      <c r="N4" s="336"/>
      <c r="O4" s="336"/>
      <c r="P4" s="336"/>
      <c r="Q4" s="336"/>
      <c r="R4" s="336"/>
      <c r="S4" s="336"/>
    </row>
    <row r="5" spans="1:78" s="200" customFormat="1" ht="15" x14ac:dyDescent="0.3">
      <c r="A5" s="198"/>
      <c r="B5" s="199"/>
      <c r="C5" s="199"/>
      <c r="D5" s="199"/>
      <c r="E5" s="199"/>
      <c r="F5" s="199"/>
      <c r="G5" s="336"/>
      <c r="H5" s="336"/>
      <c r="I5" s="336"/>
      <c r="J5" s="336"/>
      <c r="K5" s="336"/>
      <c r="L5" s="336"/>
      <c r="M5" s="336"/>
      <c r="N5" s="336"/>
      <c r="O5" s="336"/>
      <c r="P5" s="336"/>
      <c r="Q5" s="336"/>
      <c r="R5" s="336"/>
      <c r="S5" s="336"/>
    </row>
    <row r="6" spans="1:78" ht="15" x14ac:dyDescent="0.3">
      <c r="A6" s="201"/>
      <c r="B6" s="202"/>
      <c r="G6" s="337" t="s">
        <v>147</v>
      </c>
      <c r="H6" s="338"/>
      <c r="I6" s="338"/>
      <c r="J6" s="338"/>
      <c r="K6" s="338"/>
      <c r="L6" s="338"/>
      <c r="M6" s="338"/>
      <c r="N6" s="338"/>
      <c r="O6" s="338"/>
      <c r="P6" s="338"/>
      <c r="Q6" s="338"/>
      <c r="R6" s="338"/>
      <c r="S6" s="338"/>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339"/>
      <c r="H8" s="340"/>
      <c r="I8" s="340" t="s">
        <v>149</v>
      </c>
      <c r="J8" s="340"/>
      <c r="K8" s="341"/>
      <c r="L8" s="676" t="s">
        <v>150</v>
      </c>
      <c r="M8" s="677"/>
      <c r="N8" s="677"/>
      <c r="O8" s="677"/>
      <c r="P8" s="677"/>
      <c r="Q8" s="677"/>
      <c r="R8" s="677"/>
      <c r="S8" s="67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87">
        <v>0</v>
      </c>
      <c r="H9" s="308">
        <v>0</v>
      </c>
      <c r="I9" s="308">
        <v>6.0713650000000001E-2</v>
      </c>
      <c r="J9" s="308">
        <v>1.7761850547475609E-2</v>
      </c>
      <c r="K9" s="308">
        <v>1.7491192302966002E-2</v>
      </c>
      <c r="L9" s="308">
        <v>9.0365252307478841E-2</v>
      </c>
      <c r="M9" s="308">
        <v>0.14047318844828166</v>
      </c>
      <c r="N9" s="308">
        <v>0.10530881092167671</v>
      </c>
      <c r="O9" s="308">
        <v>0.10595309003107903</v>
      </c>
      <c r="P9" s="308">
        <v>6.1584681562718395E-2</v>
      </c>
      <c r="Q9" s="308">
        <v>6.3480206732291003E-2</v>
      </c>
      <c r="R9" s="217">
        <v>0.12654174605942842</v>
      </c>
      <c r="S9" s="217">
        <v>9.6574124608683629E-2</v>
      </c>
      <c r="T9" s="95">
        <f t="shared" ref="T9:T32" si="0">SUM(G9:K9)</f>
        <v>9.5966692850441612E-2</v>
      </c>
      <c r="U9" s="218">
        <f t="shared" ref="U9:U32" si="1">SUM(L9:S9)</f>
        <v>0.79028110067163759</v>
      </c>
      <c r="W9" s="219"/>
      <c r="Y9" s="220">
        <v>0</v>
      </c>
      <c r="Z9" s="220">
        <v>0</v>
      </c>
      <c r="AA9" s="220">
        <v>601</v>
      </c>
      <c r="AB9" s="220">
        <v>797</v>
      </c>
      <c r="AC9" s="220">
        <v>1633</v>
      </c>
      <c r="AD9" s="220">
        <v>1731</v>
      </c>
      <c r="AE9" s="220">
        <v>1753</v>
      </c>
      <c r="AF9" s="220">
        <v>1598</v>
      </c>
      <c r="AG9" s="220">
        <v>1501</v>
      </c>
      <c r="AH9" s="220">
        <v>1410.7710884353742</v>
      </c>
      <c r="AI9" s="220">
        <v>1257</v>
      </c>
      <c r="AJ9" s="220">
        <v>2026</v>
      </c>
      <c r="AK9" s="220">
        <v>2102</v>
      </c>
      <c r="AL9" s="218">
        <f t="shared" ref="AL9:AL17" si="2">SUM(Y9:AC9)</f>
        <v>3031</v>
      </c>
      <c r="AM9" s="218">
        <f t="shared" ref="AM9:AM26" si="3">SUM(AD9:AK9)</f>
        <v>13378.771088435375</v>
      </c>
    </row>
    <row r="10" spans="1:78" ht="14" x14ac:dyDescent="0.3">
      <c r="A10" s="212" t="s">
        <v>115</v>
      </c>
      <c r="B10" s="213" t="s">
        <v>154</v>
      </c>
      <c r="C10" s="214"/>
      <c r="D10" s="221"/>
      <c r="G10" s="287">
        <v>0</v>
      </c>
      <c r="H10" s="308">
        <v>0</v>
      </c>
      <c r="I10" s="308">
        <v>0.11241638</v>
      </c>
      <c r="J10" s="308">
        <v>0.24732853633296059</v>
      </c>
      <c r="K10" s="308">
        <v>0.39105980769703397</v>
      </c>
      <c r="L10" s="308">
        <v>0.267877407456663</v>
      </c>
      <c r="M10" s="308">
        <v>0.24442789155171832</v>
      </c>
      <c r="N10" s="308">
        <v>0.18506718907832329</v>
      </c>
      <c r="O10" s="308">
        <v>0.21557693996892099</v>
      </c>
      <c r="P10" s="308">
        <v>0.15756590661340084</v>
      </c>
      <c r="Q10" s="308">
        <v>0.16034168911828234</v>
      </c>
      <c r="R10" s="217">
        <v>0.29707258863569247</v>
      </c>
      <c r="S10" s="217">
        <v>0.18069926932792846</v>
      </c>
      <c r="T10" s="95">
        <f t="shared" si="0"/>
        <v>0.75080472402999454</v>
      </c>
      <c r="U10" s="218">
        <f t="shared" si="1"/>
        <v>1.7086288817509296</v>
      </c>
      <c r="Y10" s="220">
        <v>0</v>
      </c>
      <c r="Z10" s="220">
        <v>0</v>
      </c>
      <c r="AA10" s="220">
        <v>1500</v>
      </c>
      <c r="AB10" s="220">
        <v>3054</v>
      </c>
      <c r="AC10" s="220">
        <v>3160</v>
      </c>
      <c r="AD10" s="220">
        <v>4427</v>
      </c>
      <c r="AE10" s="220">
        <v>3741</v>
      </c>
      <c r="AF10" s="220">
        <v>3185</v>
      </c>
      <c r="AG10" s="220">
        <v>3324</v>
      </c>
      <c r="AH10" s="220">
        <v>3856.1581323438463</v>
      </c>
      <c r="AI10" s="220">
        <v>3754</v>
      </c>
      <c r="AJ10" s="220">
        <v>4586</v>
      </c>
      <c r="AK10" s="220">
        <v>4264</v>
      </c>
      <c r="AL10" s="218">
        <f t="shared" si="2"/>
        <v>7714</v>
      </c>
      <c r="AM10" s="218">
        <f t="shared" si="3"/>
        <v>31137.158132343848</v>
      </c>
    </row>
    <row r="11" spans="1:78" ht="14" x14ac:dyDescent="0.3">
      <c r="A11" s="222" t="s">
        <v>155</v>
      </c>
      <c r="B11" s="222"/>
      <c r="C11" s="214"/>
      <c r="D11" s="215"/>
      <c r="E11" s="215"/>
      <c r="G11" s="251">
        <f t="shared" ref="G11:S11" si="4">SUM(G9:G10)</f>
        <v>0</v>
      </c>
      <c r="H11" s="252">
        <f t="shared" si="4"/>
        <v>0</v>
      </c>
      <c r="I11" s="252">
        <f t="shared" si="4"/>
        <v>0.17313002999999999</v>
      </c>
      <c r="J11" s="252">
        <f t="shared" si="4"/>
        <v>0.26509038688043618</v>
      </c>
      <c r="K11" s="252">
        <f t="shared" si="4"/>
        <v>0.408551</v>
      </c>
      <c r="L11" s="252">
        <f t="shared" si="4"/>
        <v>0.35824265976414182</v>
      </c>
      <c r="M11" s="252">
        <f t="shared" si="4"/>
        <v>0.38490108000000001</v>
      </c>
      <c r="N11" s="252">
        <f t="shared" si="4"/>
        <v>0.29037599999999997</v>
      </c>
      <c r="O11" s="252">
        <f t="shared" si="4"/>
        <v>0.32153003000000002</v>
      </c>
      <c r="P11" s="252">
        <f t="shared" si="4"/>
        <v>0.21915058817611924</v>
      </c>
      <c r="Q11" s="252">
        <f t="shared" si="4"/>
        <v>0.22382189585057333</v>
      </c>
      <c r="R11" s="224">
        <f t="shared" si="4"/>
        <v>0.42361433469512089</v>
      </c>
      <c r="S11" s="224">
        <f t="shared" si="4"/>
        <v>0.2772733939366121</v>
      </c>
      <c r="T11" s="95">
        <f t="shared" si="0"/>
        <v>0.84677141688043611</v>
      </c>
      <c r="U11" s="218">
        <f t="shared" si="1"/>
        <v>2.4989099824225676</v>
      </c>
      <c r="Y11" s="251">
        <f t="shared" ref="Y11:AK11" si="5">SUM(Y9:Y10)</f>
        <v>0</v>
      </c>
      <c r="Z11" s="251">
        <f t="shared" si="5"/>
        <v>0</v>
      </c>
      <c r="AA11" s="251">
        <f t="shared" si="5"/>
        <v>2101</v>
      </c>
      <c r="AB11" s="251">
        <f t="shared" si="5"/>
        <v>3851</v>
      </c>
      <c r="AC11" s="251">
        <f t="shared" si="5"/>
        <v>4793</v>
      </c>
      <c r="AD11" s="251">
        <f t="shared" si="5"/>
        <v>6158</v>
      </c>
      <c r="AE11" s="251">
        <f t="shared" si="5"/>
        <v>5494</v>
      </c>
      <c r="AF11" s="251">
        <f t="shared" si="5"/>
        <v>4783</v>
      </c>
      <c r="AG11" s="251">
        <f t="shared" si="5"/>
        <v>4825</v>
      </c>
      <c r="AH11" s="251">
        <f t="shared" si="5"/>
        <v>5266.9292207792205</v>
      </c>
      <c r="AI11" s="251">
        <f t="shared" si="5"/>
        <v>5011</v>
      </c>
      <c r="AJ11" s="251">
        <f t="shared" si="5"/>
        <v>6612</v>
      </c>
      <c r="AK11" s="251">
        <f t="shared" si="5"/>
        <v>6366</v>
      </c>
      <c r="AL11" s="218">
        <f t="shared" si="2"/>
        <v>10745</v>
      </c>
      <c r="AM11" s="218">
        <f t="shared" si="3"/>
        <v>44515.929220779217</v>
      </c>
    </row>
    <row r="12" spans="1:78" ht="14" x14ac:dyDescent="0.3">
      <c r="A12" s="212" t="s">
        <v>156</v>
      </c>
      <c r="B12" s="213" t="s">
        <v>153</v>
      </c>
      <c r="C12" s="214"/>
      <c r="D12" s="215"/>
      <c r="E12" s="215"/>
      <c r="G12" s="316"/>
      <c r="H12" s="317"/>
      <c r="I12" s="317"/>
      <c r="J12" s="317"/>
      <c r="K12" s="292"/>
      <c r="L12" s="318">
        <v>3.8453783388128895E-2</v>
      </c>
      <c r="M12" s="318">
        <v>4.2245240487804876E-2</v>
      </c>
      <c r="N12" s="318">
        <v>3.6729558854275556E-2</v>
      </c>
      <c r="O12" s="318">
        <v>3.7983858466321248E-2</v>
      </c>
      <c r="P12" s="318">
        <v>2.3238749352865559E-2</v>
      </c>
      <c r="Q12" s="318">
        <v>1.7725976581570522E-2</v>
      </c>
      <c r="R12" s="333">
        <v>4.7468769499094565E-2</v>
      </c>
      <c r="S12" s="333">
        <v>3.6111922903151919E-2</v>
      </c>
      <c r="T12" s="228"/>
      <c r="U12" s="229">
        <f t="shared" si="1"/>
        <v>0.27995785953321317</v>
      </c>
      <c r="Y12" s="226"/>
      <c r="Z12" s="227"/>
      <c r="AA12" s="227"/>
      <c r="AB12" s="227"/>
      <c r="AC12" s="228"/>
      <c r="AD12" s="333">
        <v>661</v>
      </c>
      <c r="AE12" s="333">
        <v>603</v>
      </c>
      <c r="AF12" s="333">
        <v>605</v>
      </c>
      <c r="AG12" s="333">
        <v>570</v>
      </c>
      <c r="AH12" s="333">
        <v>532.34919604205311</v>
      </c>
      <c r="AI12" s="333">
        <v>351</v>
      </c>
      <c r="AJ12" s="333">
        <v>760</v>
      </c>
      <c r="AK12" s="333">
        <v>786</v>
      </c>
      <c r="AL12" s="278"/>
      <c r="AM12" s="229">
        <f t="shared" si="3"/>
        <v>4868.3491960420533</v>
      </c>
    </row>
    <row r="13" spans="1:78" ht="14" x14ac:dyDescent="0.3">
      <c r="A13" s="212" t="s">
        <v>156</v>
      </c>
      <c r="B13" s="213" t="s">
        <v>154</v>
      </c>
      <c r="C13" s="214"/>
      <c r="D13" s="215"/>
      <c r="E13" s="215"/>
      <c r="G13" s="320"/>
      <c r="H13" s="321"/>
      <c r="I13" s="321"/>
      <c r="J13" s="321"/>
      <c r="K13" s="294"/>
      <c r="L13" s="318">
        <v>4.2933271014280072E-2</v>
      </c>
      <c r="M13" s="318">
        <v>3.664056513287222E-2</v>
      </c>
      <c r="N13" s="318">
        <v>2.5741046205310474E-2</v>
      </c>
      <c r="O13" s="318">
        <v>3.5718154627979275E-2</v>
      </c>
      <c r="P13" s="318">
        <v>2.5396343622598447E-2</v>
      </c>
      <c r="Q13" s="318">
        <v>5.1041107750758499E-2</v>
      </c>
      <c r="R13" s="333">
        <v>0.1309166379486992</v>
      </c>
      <c r="S13" s="333">
        <v>7.2000013740185373E-2</v>
      </c>
      <c r="T13" s="236"/>
      <c r="U13" s="229">
        <f t="shared" si="1"/>
        <v>0.42038714004268363</v>
      </c>
      <c r="Y13" s="234"/>
      <c r="Z13" s="235"/>
      <c r="AA13" s="235"/>
      <c r="AB13" s="235"/>
      <c r="AC13" s="236"/>
      <c r="AD13" s="333">
        <v>738</v>
      </c>
      <c r="AE13" s="333">
        <v>523</v>
      </c>
      <c r="AF13" s="333">
        <v>424</v>
      </c>
      <c r="AG13" s="333">
        <v>536</v>
      </c>
      <c r="AH13" s="333">
        <v>621.53240568954857</v>
      </c>
      <c r="AI13" s="333">
        <v>1195</v>
      </c>
      <c r="AJ13" s="333">
        <v>2021</v>
      </c>
      <c r="AK13" s="333">
        <v>1699</v>
      </c>
      <c r="AL13" s="279"/>
      <c r="AM13" s="229">
        <f t="shared" si="3"/>
        <v>7757.5324056895488</v>
      </c>
    </row>
    <row r="14" spans="1:78" ht="14" x14ac:dyDescent="0.3">
      <c r="A14" s="222" t="s">
        <v>157</v>
      </c>
      <c r="B14" s="222"/>
      <c r="C14" s="214"/>
      <c r="D14" s="215"/>
      <c r="E14" s="215"/>
      <c r="G14" s="322"/>
      <c r="H14" s="323"/>
      <c r="I14" s="323"/>
      <c r="J14" s="323"/>
      <c r="K14" s="295"/>
      <c r="L14" s="252">
        <f t="shared" ref="L14:S14" si="6">SUM(L12:L13)</f>
        <v>8.1387054402408968E-2</v>
      </c>
      <c r="M14" s="252">
        <f t="shared" si="6"/>
        <v>7.8885805620677096E-2</v>
      </c>
      <c r="N14" s="252">
        <f t="shared" si="6"/>
        <v>6.2470605059586029E-2</v>
      </c>
      <c r="O14" s="252">
        <f t="shared" si="6"/>
        <v>7.3702013094300522E-2</v>
      </c>
      <c r="P14" s="252">
        <f t="shared" si="6"/>
        <v>4.8635092975464006E-2</v>
      </c>
      <c r="Q14" s="252">
        <f t="shared" si="6"/>
        <v>6.8767084332329018E-2</v>
      </c>
      <c r="R14" s="224">
        <f t="shared" si="6"/>
        <v>0.17838540744779377</v>
      </c>
      <c r="S14" s="224">
        <f t="shared" si="6"/>
        <v>0.10811193664333729</v>
      </c>
      <c r="T14" s="243"/>
      <c r="U14" s="229">
        <f>SUM(L14:S14)</f>
        <v>0.70034499957589669</v>
      </c>
      <c r="Y14" s="241"/>
      <c r="Z14" s="242"/>
      <c r="AA14" s="242"/>
      <c r="AB14" s="242"/>
      <c r="AC14" s="243"/>
      <c r="AD14" s="252">
        <f t="shared" ref="AD14:AK14" si="7">SUM(AD12:AD13)</f>
        <v>1399</v>
      </c>
      <c r="AE14" s="251">
        <f t="shared" si="7"/>
        <v>1126</v>
      </c>
      <c r="AF14" s="251">
        <f t="shared" si="7"/>
        <v>1029</v>
      </c>
      <c r="AG14" s="251">
        <f t="shared" si="7"/>
        <v>1106</v>
      </c>
      <c r="AH14" s="251">
        <f t="shared" si="7"/>
        <v>1153.8816017316017</v>
      </c>
      <c r="AI14" s="251">
        <f t="shared" si="7"/>
        <v>1546</v>
      </c>
      <c r="AJ14" s="251">
        <f t="shared" si="7"/>
        <v>2781</v>
      </c>
      <c r="AK14" s="251">
        <f t="shared" si="7"/>
        <v>2485</v>
      </c>
      <c r="AL14" s="280"/>
      <c r="AM14" s="229">
        <f t="shared" si="3"/>
        <v>12625.881601731602</v>
      </c>
    </row>
    <row r="15" spans="1:78" ht="14" x14ac:dyDescent="0.3">
      <c r="A15" s="212" t="s">
        <v>158</v>
      </c>
      <c r="B15" s="213" t="s">
        <v>153</v>
      </c>
      <c r="C15" s="214"/>
      <c r="D15" s="215"/>
      <c r="E15" s="215"/>
      <c r="G15" s="287">
        <v>0</v>
      </c>
      <c r="H15" s="308">
        <v>0</v>
      </c>
      <c r="I15" s="308">
        <v>7.4599999999999996E-3</v>
      </c>
      <c r="J15" s="308">
        <v>0</v>
      </c>
      <c r="K15" s="308">
        <v>0</v>
      </c>
      <c r="L15" s="308">
        <v>2.8999999999999998E-3</v>
      </c>
      <c r="M15" s="308">
        <v>3.8684210526315787E-3</v>
      </c>
      <c r="N15" s="308">
        <v>2.3027027027027027E-3</v>
      </c>
      <c r="O15" s="308">
        <v>6.0508850726552184E-3</v>
      </c>
      <c r="P15" s="308">
        <v>4.4464278074866307E-3</v>
      </c>
      <c r="Q15" s="308">
        <v>1.5801104972375691E-3</v>
      </c>
      <c r="R15" s="217">
        <v>8.5999999999999998E-4</v>
      </c>
      <c r="S15" s="217">
        <v>2.16E-3</v>
      </c>
      <c r="T15" s="95">
        <f t="shared" si="0"/>
        <v>7.4599999999999996E-3</v>
      </c>
      <c r="U15" s="218">
        <f t="shared" si="1"/>
        <v>2.41685471327137E-2</v>
      </c>
      <c r="Y15" s="220">
        <v>0</v>
      </c>
      <c r="Z15" s="220">
        <v>0</v>
      </c>
      <c r="AA15" s="220">
        <v>0</v>
      </c>
      <c r="AB15" s="220">
        <v>0</v>
      </c>
      <c r="AC15" s="220">
        <v>0</v>
      </c>
      <c r="AD15" s="220">
        <v>16</v>
      </c>
      <c r="AE15" s="220">
        <v>25</v>
      </c>
      <c r="AF15" s="220">
        <v>16</v>
      </c>
      <c r="AG15" s="220">
        <v>35</v>
      </c>
      <c r="AH15" s="220">
        <v>28</v>
      </c>
      <c r="AI15" s="220">
        <v>14</v>
      </c>
      <c r="AJ15" s="220">
        <v>7</v>
      </c>
      <c r="AK15" s="220">
        <v>16</v>
      </c>
      <c r="AL15" s="218">
        <f t="shared" si="2"/>
        <v>0</v>
      </c>
      <c r="AM15" s="218">
        <f t="shared" si="3"/>
        <v>157</v>
      </c>
    </row>
    <row r="16" spans="1:78" ht="14" x14ac:dyDescent="0.3">
      <c r="A16" s="212" t="s">
        <v>158</v>
      </c>
      <c r="B16" s="213" t="s">
        <v>154</v>
      </c>
      <c r="C16" s="214"/>
      <c r="D16" s="215"/>
      <c r="E16" s="215"/>
      <c r="G16" s="287">
        <v>0</v>
      </c>
      <c r="H16" s="308">
        <v>0</v>
      </c>
      <c r="I16" s="308">
        <v>2.3939999999999999E-2</v>
      </c>
      <c r="J16" s="308">
        <v>0</v>
      </c>
      <c r="K16" s="308">
        <v>0</v>
      </c>
      <c r="L16" s="308">
        <v>1.456E-2</v>
      </c>
      <c r="M16" s="308">
        <v>1.3771578947368421E-2</v>
      </c>
      <c r="N16" s="308">
        <v>9.0572972972972968E-3</v>
      </c>
      <c r="O16" s="308">
        <v>1.1169114927344783E-2</v>
      </c>
      <c r="P16" s="308">
        <v>1.4682567156732825E-2</v>
      </c>
      <c r="Q16" s="308">
        <v>9.4198895027624314E-3</v>
      </c>
      <c r="R16" s="217">
        <v>8.6599999999999993E-3</v>
      </c>
      <c r="S16" s="217">
        <v>8.3599999999999994E-3</v>
      </c>
      <c r="T16" s="95">
        <f t="shared" si="0"/>
        <v>2.3939999999999999E-2</v>
      </c>
      <c r="U16" s="218">
        <f t="shared" si="1"/>
        <v>8.968044783150575E-2</v>
      </c>
      <c r="Y16" s="220">
        <v>0</v>
      </c>
      <c r="Z16" s="220">
        <v>0</v>
      </c>
      <c r="AA16" s="220">
        <v>0</v>
      </c>
      <c r="AB16" s="220">
        <v>0</v>
      </c>
      <c r="AC16" s="220">
        <v>0</v>
      </c>
      <c r="AD16" s="220">
        <v>93</v>
      </c>
      <c r="AE16" s="220">
        <v>105</v>
      </c>
      <c r="AF16" s="220">
        <v>72</v>
      </c>
      <c r="AG16" s="220">
        <v>84</v>
      </c>
      <c r="AH16" s="220">
        <v>117</v>
      </c>
      <c r="AI16" s="220">
        <v>59</v>
      </c>
      <c r="AJ16" s="220">
        <v>63</v>
      </c>
      <c r="AK16" s="220">
        <v>55</v>
      </c>
      <c r="AL16" s="218">
        <f t="shared" si="2"/>
        <v>0</v>
      </c>
      <c r="AM16" s="218">
        <f t="shared" si="3"/>
        <v>648</v>
      </c>
    </row>
    <row r="17" spans="1:39" ht="14" x14ac:dyDescent="0.3">
      <c r="A17" s="222" t="s">
        <v>159</v>
      </c>
      <c r="B17" s="222"/>
      <c r="C17" s="214"/>
      <c r="D17" s="215"/>
      <c r="E17" s="215"/>
      <c r="G17" s="251">
        <f t="shared" ref="G17:S17" si="8">SUM(G15:G16)</f>
        <v>0</v>
      </c>
      <c r="H17" s="252">
        <f t="shared" si="8"/>
        <v>0</v>
      </c>
      <c r="I17" s="252">
        <f t="shared" si="8"/>
        <v>3.1399999999999997E-2</v>
      </c>
      <c r="J17" s="252">
        <f t="shared" si="8"/>
        <v>0</v>
      </c>
      <c r="K17" s="252">
        <f t="shared" si="8"/>
        <v>0</v>
      </c>
      <c r="L17" s="252">
        <f t="shared" si="8"/>
        <v>1.746E-2</v>
      </c>
      <c r="M17" s="252">
        <f t="shared" si="8"/>
        <v>1.7639999999999999E-2</v>
      </c>
      <c r="N17" s="252">
        <f t="shared" si="8"/>
        <v>1.1359999999999999E-2</v>
      </c>
      <c r="O17" s="252">
        <f t="shared" si="8"/>
        <v>1.7220000000000003E-2</v>
      </c>
      <c r="P17" s="252">
        <f t="shared" si="8"/>
        <v>1.9128994964219458E-2</v>
      </c>
      <c r="Q17" s="252">
        <f t="shared" si="8"/>
        <v>1.1000000000000001E-2</v>
      </c>
      <c r="R17" s="224">
        <f t="shared" si="8"/>
        <v>9.5199999999999989E-3</v>
      </c>
      <c r="S17" s="224">
        <f t="shared" si="8"/>
        <v>1.052E-2</v>
      </c>
      <c r="T17" s="95">
        <f t="shared" si="0"/>
        <v>3.1399999999999997E-2</v>
      </c>
      <c r="U17" s="218">
        <f t="shared" si="1"/>
        <v>0.11384899496421945</v>
      </c>
      <c r="V17" s="249"/>
      <c r="Y17" s="251">
        <f t="shared" ref="Y17:AK17" si="9">SUM(Y15:Y16)</f>
        <v>0</v>
      </c>
      <c r="Z17" s="251">
        <f t="shared" si="9"/>
        <v>0</v>
      </c>
      <c r="AA17" s="251">
        <f t="shared" si="9"/>
        <v>0</v>
      </c>
      <c r="AB17" s="251">
        <f t="shared" si="9"/>
        <v>0</v>
      </c>
      <c r="AC17" s="251">
        <f t="shared" si="9"/>
        <v>0</v>
      </c>
      <c r="AD17" s="251">
        <f t="shared" si="9"/>
        <v>109</v>
      </c>
      <c r="AE17" s="251">
        <f t="shared" si="9"/>
        <v>130</v>
      </c>
      <c r="AF17" s="251">
        <f t="shared" si="9"/>
        <v>88</v>
      </c>
      <c r="AG17" s="251">
        <f t="shared" si="9"/>
        <v>119</v>
      </c>
      <c r="AH17" s="251">
        <f t="shared" si="9"/>
        <v>145</v>
      </c>
      <c r="AI17" s="251">
        <f t="shared" si="9"/>
        <v>73</v>
      </c>
      <c r="AJ17" s="251">
        <f t="shared" si="9"/>
        <v>70</v>
      </c>
      <c r="AK17" s="251">
        <f t="shared" si="9"/>
        <v>71</v>
      </c>
      <c r="AL17" s="218">
        <f t="shared" si="2"/>
        <v>0</v>
      </c>
      <c r="AM17" s="218">
        <f t="shared" si="3"/>
        <v>805</v>
      </c>
    </row>
    <row r="18" spans="1:39" ht="14" x14ac:dyDescent="0.3">
      <c r="A18" s="212" t="s">
        <v>160</v>
      </c>
      <c r="B18" s="213" t="s">
        <v>153</v>
      </c>
      <c r="G18" s="287">
        <v>0</v>
      </c>
      <c r="H18" s="308">
        <v>0</v>
      </c>
      <c r="I18" s="308">
        <v>0</v>
      </c>
      <c r="J18" s="308">
        <v>0</v>
      </c>
      <c r="K18" s="308">
        <v>0</v>
      </c>
      <c r="L18" s="308">
        <v>0.96479446999999996</v>
      </c>
      <c r="M18" s="308">
        <v>0.89655742250000015</v>
      </c>
      <c r="N18" s="308">
        <v>0.93184159500000008</v>
      </c>
      <c r="O18" s="308">
        <v>0.76985699500000004</v>
      </c>
      <c r="P18" s="308">
        <v>0.67906509999999998</v>
      </c>
      <c r="Q18" s="308">
        <v>0.29852902588637115</v>
      </c>
      <c r="R18" s="217">
        <v>0.43689125259004091</v>
      </c>
      <c r="S18" s="217">
        <v>0.56207142536178534</v>
      </c>
      <c r="T18" s="218">
        <f t="shared" si="0"/>
        <v>0</v>
      </c>
      <c r="U18" s="218">
        <f t="shared" si="1"/>
        <v>5.5396072863381978</v>
      </c>
      <c r="Y18" s="226"/>
      <c r="Z18" s="227"/>
      <c r="AA18" s="227"/>
      <c r="AB18" s="227"/>
      <c r="AC18" s="228"/>
      <c r="AD18" s="331">
        <v>3868</v>
      </c>
      <c r="AE18" s="331">
        <v>4368</v>
      </c>
      <c r="AF18" s="331">
        <v>3265</v>
      </c>
      <c r="AG18" s="331">
        <v>3023</v>
      </c>
      <c r="AH18" s="331">
        <v>2692</v>
      </c>
      <c r="AI18" s="331">
        <v>2482</v>
      </c>
      <c r="AJ18" s="331">
        <v>3502</v>
      </c>
      <c r="AK18" s="331">
        <v>3380</v>
      </c>
      <c r="AL18" s="278"/>
      <c r="AM18" s="229">
        <f t="shared" si="3"/>
        <v>26580</v>
      </c>
    </row>
    <row r="19" spans="1:39" ht="14" x14ac:dyDescent="0.3">
      <c r="A19" s="212" t="s">
        <v>160</v>
      </c>
      <c r="B19" s="213" t="s">
        <v>154</v>
      </c>
      <c r="G19" s="287">
        <v>0</v>
      </c>
      <c r="H19" s="308">
        <v>0</v>
      </c>
      <c r="I19" s="308">
        <v>0</v>
      </c>
      <c r="J19" s="308">
        <v>0</v>
      </c>
      <c r="K19" s="308">
        <v>0</v>
      </c>
      <c r="L19" s="308">
        <v>1.632170795</v>
      </c>
      <c r="M19" s="308">
        <v>1.8537143650000003</v>
      </c>
      <c r="N19" s="308">
        <v>2.3728613940000001</v>
      </c>
      <c r="O19" s="308">
        <v>1.4997761539999999</v>
      </c>
      <c r="P19" s="308">
        <v>1.9327518749999997</v>
      </c>
      <c r="Q19" s="308">
        <v>0.97460182101749504</v>
      </c>
      <c r="R19" s="217">
        <v>1.1873815354184343</v>
      </c>
      <c r="S19" s="217">
        <v>1.6641456357305273</v>
      </c>
      <c r="T19" s="218">
        <f t="shared" si="0"/>
        <v>0</v>
      </c>
      <c r="U19" s="218">
        <f t="shared" si="1"/>
        <v>13.117403575166456</v>
      </c>
      <c r="Y19" s="234"/>
      <c r="Z19" s="235"/>
      <c r="AA19" s="235"/>
      <c r="AB19" s="235"/>
      <c r="AC19" s="236"/>
      <c r="AD19" s="331">
        <v>12481</v>
      </c>
      <c r="AE19" s="331">
        <v>11698</v>
      </c>
      <c r="AF19" s="331">
        <v>8596</v>
      </c>
      <c r="AG19" s="331">
        <v>8852</v>
      </c>
      <c r="AH19" s="331">
        <v>9147</v>
      </c>
      <c r="AI19" s="331">
        <v>8909</v>
      </c>
      <c r="AJ19" s="331">
        <v>9715</v>
      </c>
      <c r="AK19" s="331">
        <v>8845</v>
      </c>
      <c r="AL19" s="279"/>
      <c r="AM19" s="229">
        <f t="shared" si="3"/>
        <v>78243</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2.5969652649999997</v>
      </c>
      <c r="M20" s="252">
        <f t="shared" si="10"/>
        <v>2.7502717875000005</v>
      </c>
      <c r="N20" s="252">
        <f t="shared" si="10"/>
        <v>3.3047029889999999</v>
      </c>
      <c r="O20" s="252">
        <f t="shared" si="10"/>
        <v>2.2696331489999997</v>
      </c>
      <c r="P20" s="252">
        <f t="shared" si="10"/>
        <v>2.6118169749999995</v>
      </c>
      <c r="Q20" s="252">
        <f t="shared" si="10"/>
        <v>1.2731308469038662</v>
      </c>
      <c r="R20" s="224">
        <f t="shared" si="10"/>
        <v>1.6242727880084753</v>
      </c>
      <c r="S20" s="224">
        <f t="shared" si="10"/>
        <v>2.2262170610923127</v>
      </c>
      <c r="T20" s="218">
        <f t="shared" si="0"/>
        <v>0</v>
      </c>
      <c r="U20" s="218">
        <f t="shared" si="1"/>
        <v>18.657010861504656</v>
      </c>
      <c r="Y20" s="241"/>
      <c r="Z20" s="242"/>
      <c r="AA20" s="242"/>
      <c r="AB20" s="242"/>
      <c r="AC20" s="243"/>
      <c r="AD20" s="251">
        <f t="shared" ref="AD20:AK20" si="11">SUM(AD18:AD19)</f>
        <v>16349</v>
      </c>
      <c r="AE20" s="251">
        <f t="shared" si="11"/>
        <v>16066</v>
      </c>
      <c r="AF20" s="251">
        <f t="shared" si="11"/>
        <v>11861</v>
      </c>
      <c r="AG20" s="251">
        <f t="shared" si="11"/>
        <v>11875</v>
      </c>
      <c r="AH20" s="251">
        <f t="shared" si="11"/>
        <v>11839</v>
      </c>
      <c r="AI20" s="251">
        <f t="shared" si="11"/>
        <v>11391</v>
      </c>
      <c r="AJ20" s="251">
        <f t="shared" si="11"/>
        <v>13217</v>
      </c>
      <c r="AK20" s="251">
        <f t="shared" si="11"/>
        <v>12225</v>
      </c>
      <c r="AL20" s="280"/>
      <c r="AM20" s="218">
        <f t="shared" si="3"/>
        <v>104823</v>
      </c>
    </row>
    <row r="21" spans="1:39" ht="14" x14ac:dyDescent="0.3">
      <c r="A21" s="212" t="s">
        <v>162</v>
      </c>
      <c r="B21" s="213" t="s">
        <v>153</v>
      </c>
      <c r="G21" s="287">
        <v>0</v>
      </c>
      <c r="H21" s="308">
        <v>0</v>
      </c>
      <c r="I21" s="308">
        <v>0</v>
      </c>
      <c r="J21" s="308">
        <v>0</v>
      </c>
      <c r="K21" s="308">
        <v>0</v>
      </c>
      <c r="L21" s="308">
        <v>0</v>
      </c>
      <c r="M21" s="287">
        <v>0</v>
      </c>
      <c r="N21" s="287">
        <v>0</v>
      </c>
      <c r="O21" s="287">
        <v>0</v>
      </c>
      <c r="P21" s="287">
        <v>0</v>
      </c>
      <c r="Q21" s="287">
        <v>0</v>
      </c>
      <c r="R21" s="216">
        <v>0</v>
      </c>
      <c r="S21" s="216">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162</v>
      </c>
      <c r="B22" s="213" t="s">
        <v>154</v>
      </c>
      <c r="G22" s="287">
        <v>0</v>
      </c>
      <c r="H22" s="308">
        <v>0</v>
      </c>
      <c r="I22" s="308">
        <v>0</v>
      </c>
      <c r="J22" s="308">
        <v>0</v>
      </c>
      <c r="K22" s="308">
        <v>0</v>
      </c>
      <c r="L22" s="308">
        <v>0</v>
      </c>
      <c r="M22" s="287">
        <v>0</v>
      </c>
      <c r="N22" s="287">
        <v>0</v>
      </c>
      <c r="O22" s="287">
        <v>0</v>
      </c>
      <c r="P22" s="287">
        <v>0</v>
      </c>
      <c r="Q22" s="287">
        <v>0</v>
      </c>
      <c r="R22" s="216">
        <v>0</v>
      </c>
      <c r="S22" s="216">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24">
        <f t="shared" si="13"/>
        <v>0</v>
      </c>
      <c r="S23" s="224">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87">
        <v>0</v>
      </c>
      <c r="H24" s="308">
        <v>0</v>
      </c>
      <c r="I24" s="308">
        <v>0</v>
      </c>
      <c r="J24" s="308">
        <v>0</v>
      </c>
      <c r="K24" s="308">
        <v>0</v>
      </c>
      <c r="L24" s="308">
        <v>5.5999999999999999E-3</v>
      </c>
      <c r="M24" s="308">
        <v>1.381160988550684E-2</v>
      </c>
      <c r="N24" s="308">
        <v>6.2463054187192118E-4</v>
      </c>
      <c r="O24" s="308">
        <v>1.1351532033426183E-2</v>
      </c>
      <c r="P24" s="308">
        <v>6.6956979830148618E-3</v>
      </c>
      <c r="Q24" s="308">
        <v>5.6911350455675228E-3</v>
      </c>
      <c r="R24" s="217">
        <v>4.7520126839167932E-2</v>
      </c>
      <c r="S24" s="217">
        <v>1.5232459847844452E-5</v>
      </c>
      <c r="T24" s="218">
        <f t="shared" si="0"/>
        <v>0</v>
      </c>
      <c r="U24" s="218">
        <f t="shared" si="1"/>
        <v>9.13099647884031E-2</v>
      </c>
      <c r="Y24" s="220">
        <v>0</v>
      </c>
      <c r="Z24" s="220">
        <v>0</v>
      </c>
      <c r="AA24" s="220">
        <v>0</v>
      </c>
      <c r="AB24" s="220">
        <v>0</v>
      </c>
      <c r="AC24" s="220">
        <v>0</v>
      </c>
      <c r="AD24" s="220">
        <v>0</v>
      </c>
      <c r="AE24" s="220">
        <v>12</v>
      </c>
      <c r="AF24" s="220">
        <v>4</v>
      </c>
      <c r="AG24" s="220">
        <v>7</v>
      </c>
      <c r="AH24" s="220">
        <v>4</v>
      </c>
      <c r="AI24" s="220">
        <v>4</v>
      </c>
      <c r="AJ24" s="220">
        <v>7</v>
      </c>
      <c r="AK24" s="220">
        <v>2</v>
      </c>
      <c r="AL24" s="218">
        <f t="shared" si="12"/>
        <v>0</v>
      </c>
      <c r="AM24" s="218">
        <f t="shared" si="3"/>
        <v>40</v>
      </c>
    </row>
    <row r="25" spans="1:39" ht="14" x14ac:dyDescent="0.3">
      <c r="A25" s="212" t="s">
        <v>164</v>
      </c>
      <c r="B25" s="213" t="s">
        <v>154</v>
      </c>
      <c r="G25" s="287">
        <v>0</v>
      </c>
      <c r="H25" s="308">
        <v>0</v>
      </c>
      <c r="I25" s="308">
        <v>0</v>
      </c>
      <c r="J25" s="308">
        <v>0</v>
      </c>
      <c r="K25" s="308">
        <v>0</v>
      </c>
      <c r="L25" s="308">
        <v>5.305E-2</v>
      </c>
      <c r="M25" s="308">
        <v>4.7438390114493162E-2</v>
      </c>
      <c r="N25" s="308">
        <v>3.1075369458128079E-2</v>
      </c>
      <c r="O25" s="308">
        <v>7.3548467966573813E-2</v>
      </c>
      <c r="P25" s="308">
        <v>0.13998680201698513</v>
      </c>
      <c r="Q25" s="308">
        <v>3.724136495443247E-2</v>
      </c>
      <c r="R25" s="217">
        <v>0.10806487316083206</v>
      </c>
      <c r="S25" s="217">
        <v>8.9947675401521564E-3</v>
      </c>
      <c r="T25" s="218">
        <f t="shared" si="0"/>
        <v>0</v>
      </c>
      <c r="U25" s="218">
        <f t="shared" si="1"/>
        <v>0.49940003521159693</v>
      </c>
      <c r="Y25" s="220">
        <v>0</v>
      </c>
      <c r="Z25" s="220">
        <v>0</v>
      </c>
      <c r="AA25" s="220">
        <v>0</v>
      </c>
      <c r="AB25" s="220">
        <v>0</v>
      </c>
      <c r="AC25" s="220">
        <v>0</v>
      </c>
      <c r="AD25" s="220">
        <v>0</v>
      </c>
      <c r="AE25" s="220">
        <v>16</v>
      </c>
      <c r="AF25" s="220">
        <v>12</v>
      </c>
      <c r="AG25" s="220">
        <v>23</v>
      </c>
      <c r="AH25" s="220">
        <v>28</v>
      </c>
      <c r="AI25" s="220">
        <v>18</v>
      </c>
      <c r="AJ25" s="220">
        <v>20</v>
      </c>
      <c r="AK25" s="220">
        <v>25</v>
      </c>
      <c r="AL25" s="218">
        <f t="shared" si="12"/>
        <v>0</v>
      </c>
      <c r="AM25" s="218">
        <f t="shared" si="3"/>
        <v>142</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5.8650000000000001E-2</v>
      </c>
      <c r="M26" s="252">
        <f t="shared" si="15"/>
        <v>6.1249999999999999E-2</v>
      </c>
      <c r="N26" s="252">
        <f t="shared" si="15"/>
        <v>3.1699999999999999E-2</v>
      </c>
      <c r="O26" s="252">
        <f t="shared" si="15"/>
        <v>8.4900000000000003E-2</v>
      </c>
      <c r="P26" s="252">
        <f t="shared" si="15"/>
        <v>0.14668249999999999</v>
      </c>
      <c r="Q26" s="252">
        <f t="shared" si="15"/>
        <v>4.2932499999999992E-2</v>
      </c>
      <c r="R26" s="224">
        <f t="shared" si="15"/>
        <v>0.155585</v>
      </c>
      <c r="S26" s="224">
        <f t="shared" si="15"/>
        <v>9.0100000000000006E-3</v>
      </c>
      <c r="T26" s="218">
        <f t="shared" si="0"/>
        <v>0</v>
      </c>
      <c r="U26" s="218">
        <f t="shared" si="1"/>
        <v>0.59070999999999996</v>
      </c>
      <c r="Y26" s="251">
        <f t="shared" ref="Y26:AK26" si="16">SUM(Y24:Y25)</f>
        <v>0</v>
      </c>
      <c r="Z26" s="251">
        <f t="shared" si="16"/>
        <v>0</v>
      </c>
      <c r="AA26" s="251">
        <f t="shared" si="16"/>
        <v>0</v>
      </c>
      <c r="AB26" s="251">
        <f t="shared" si="16"/>
        <v>0</v>
      </c>
      <c r="AC26" s="251">
        <f t="shared" si="16"/>
        <v>0</v>
      </c>
      <c r="AD26" s="251">
        <f t="shared" si="16"/>
        <v>0</v>
      </c>
      <c r="AE26" s="251">
        <f t="shared" si="16"/>
        <v>28</v>
      </c>
      <c r="AF26" s="251">
        <f t="shared" si="16"/>
        <v>16</v>
      </c>
      <c r="AG26" s="251">
        <f t="shared" si="16"/>
        <v>30</v>
      </c>
      <c r="AH26" s="251">
        <f t="shared" si="16"/>
        <v>32</v>
      </c>
      <c r="AI26" s="251">
        <f t="shared" si="16"/>
        <v>22</v>
      </c>
      <c r="AJ26" s="251">
        <f t="shared" si="16"/>
        <v>27</v>
      </c>
      <c r="AK26" s="251">
        <f t="shared" si="16"/>
        <v>27</v>
      </c>
      <c r="AL26" s="218">
        <f t="shared" si="12"/>
        <v>0</v>
      </c>
      <c r="AM26" s="218">
        <f t="shared" si="3"/>
        <v>182</v>
      </c>
    </row>
    <row r="27" spans="1:39" ht="14" x14ac:dyDescent="0.3">
      <c r="A27" s="253" t="s">
        <v>166</v>
      </c>
      <c r="B27" s="213" t="s">
        <v>153</v>
      </c>
      <c r="G27" s="287">
        <v>0</v>
      </c>
      <c r="H27" s="308">
        <v>0</v>
      </c>
      <c r="I27" s="308">
        <v>0</v>
      </c>
      <c r="J27" s="308">
        <v>0</v>
      </c>
      <c r="K27" s="308">
        <v>0</v>
      </c>
      <c r="L27" s="308">
        <v>0</v>
      </c>
      <c r="M27" s="308">
        <v>0</v>
      </c>
      <c r="N27" s="308">
        <v>0</v>
      </c>
      <c r="O27" s="308">
        <v>0</v>
      </c>
      <c r="P27" s="308">
        <v>0</v>
      </c>
      <c r="Q27" s="308">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87">
        <v>0</v>
      </c>
      <c r="H28" s="308">
        <v>0</v>
      </c>
      <c r="I28" s="308">
        <v>0</v>
      </c>
      <c r="J28" s="308">
        <v>0</v>
      </c>
      <c r="K28" s="308">
        <v>0</v>
      </c>
      <c r="L28" s="308">
        <v>0</v>
      </c>
      <c r="M28" s="308">
        <v>0</v>
      </c>
      <c r="N28" s="308">
        <v>0</v>
      </c>
      <c r="O28" s="308">
        <v>0</v>
      </c>
      <c r="P28" s="308">
        <v>0</v>
      </c>
      <c r="Q28" s="308">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51">
        <f>SUM(G27:G28)</f>
        <v>0</v>
      </c>
      <c r="H29" s="252">
        <f t="shared" ref="H29:S29" si="17">SUM(H27:H28)</f>
        <v>0</v>
      </c>
      <c r="I29" s="252">
        <f t="shared" si="17"/>
        <v>0</v>
      </c>
      <c r="J29" s="252">
        <f t="shared" si="17"/>
        <v>0</v>
      </c>
      <c r="K29" s="252">
        <f t="shared" si="17"/>
        <v>0</v>
      </c>
      <c r="L29" s="252">
        <f t="shared" si="17"/>
        <v>0</v>
      </c>
      <c r="M29" s="252">
        <f t="shared" si="17"/>
        <v>0</v>
      </c>
      <c r="N29" s="252">
        <f t="shared" si="17"/>
        <v>0</v>
      </c>
      <c r="O29" s="252">
        <f t="shared" si="17"/>
        <v>0</v>
      </c>
      <c r="P29" s="252">
        <f t="shared" si="17"/>
        <v>0</v>
      </c>
      <c r="Q29" s="252">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87">
        <v>0</v>
      </c>
      <c r="H30" s="308">
        <v>0</v>
      </c>
      <c r="I30" s="308">
        <v>0</v>
      </c>
      <c r="J30" s="308">
        <v>0</v>
      </c>
      <c r="K30" s="308">
        <v>0</v>
      </c>
      <c r="L30" s="308">
        <v>0</v>
      </c>
      <c r="M30" s="308">
        <v>0</v>
      </c>
      <c r="N30" s="308">
        <v>0</v>
      </c>
      <c r="O30" s="308">
        <v>0</v>
      </c>
      <c r="P30" s="308">
        <v>0</v>
      </c>
      <c r="Q30" s="308">
        <v>0</v>
      </c>
      <c r="R30" s="217">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87">
        <v>0</v>
      </c>
      <c r="H31" s="308">
        <v>0</v>
      </c>
      <c r="I31" s="308">
        <v>0</v>
      </c>
      <c r="J31" s="308">
        <v>0</v>
      </c>
      <c r="K31" s="308">
        <v>0</v>
      </c>
      <c r="L31" s="308">
        <v>0</v>
      </c>
      <c r="M31" s="308">
        <v>0</v>
      </c>
      <c r="N31" s="308">
        <v>0</v>
      </c>
      <c r="O31" s="308">
        <v>0</v>
      </c>
      <c r="P31" s="308">
        <v>0</v>
      </c>
      <c r="Q31" s="308">
        <v>0</v>
      </c>
      <c r="R31" s="217">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24">
        <f t="shared" si="18"/>
        <v>0</v>
      </c>
      <c r="S32" s="224">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09"/>
      <c r="H33" s="209"/>
      <c r="I33" s="209"/>
      <c r="J33" s="209"/>
      <c r="K33" s="209"/>
      <c r="L33" s="209"/>
      <c r="M33" s="209"/>
      <c r="N33" s="209"/>
      <c r="O33" s="209"/>
      <c r="P33" s="209"/>
      <c r="Q33" s="209"/>
      <c r="R33" s="342"/>
      <c r="S33" s="34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SUM(I11,I17,I20,I23,I26,I29,I32)</f>
        <v>0.20453002999999997</v>
      </c>
      <c r="J34" s="251">
        <f t="shared" ref="J34:P34" si="20">SUM(J11,J17,J20,J23,J26,J29,J32)</f>
        <v>0.26509038688043618</v>
      </c>
      <c r="K34" s="251">
        <f t="shared" si="20"/>
        <v>0.408551</v>
      </c>
      <c r="L34" s="251">
        <f t="shared" si="20"/>
        <v>3.0313179247641417</v>
      </c>
      <c r="M34" s="251">
        <f t="shared" si="20"/>
        <v>3.2140628675000005</v>
      </c>
      <c r="N34" s="251">
        <f t="shared" si="20"/>
        <v>3.6381389889999998</v>
      </c>
      <c r="O34" s="251">
        <f t="shared" si="20"/>
        <v>2.6932831789999998</v>
      </c>
      <c r="P34" s="251">
        <f t="shared" si="20"/>
        <v>2.996779058140338</v>
      </c>
      <c r="Q34" s="251">
        <f>SUM(Q11,Q17,Q20,Q23,Q26,Q29,Q32)</f>
        <v>1.5508852427544397</v>
      </c>
      <c r="R34" s="223">
        <f>SUM(R11,R17,R20,R23,R26,R29,R32)</f>
        <v>2.212992122703596</v>
      </c>
      <c r="S34" s="223">
        <f>SUM(S11,S17,S20,S23,S26,S29,S32)</f>
        <v>2.5230204550289246</v>
      </c>
      <c r="T34" s="251">
        <f t="shared" si="19"/>
        <v>0.8781714168804361</v>
      </c>
      <c r="U34" s="251">
        <f t="shared" si="19"/>
        <v>22.56082483846734</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09"/>
      <c r="H35" s="209"/>
      <c r="I35" s="209"/>
      <c r="J35" s="209"/>
      <c r="K35" s="209"/>
      <c r="L35" s="209"/>
      <c r="M35" s="209"/>
      <c r="N35" s="209"/>
      <c r="O35" s="209"/>
      <c r="P35" s="209"/>
      <c r="Q35" s="209"/>
      <c r="R35" s="342"/>
      <c r="S35" s="34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343"/>
      <c r="S36" s="343"/>
      <c r="T36" s="264"/>
      <c r="U36" s="264"/>
    </row>
    <row r="37" spans="1:41" ht="14" x14ac:dyDescent="0.3">
      <c r="A37" s="212" t="s">
        <v>171</v>
      </c>
      <c r="B37" s="213" t="s">
        <v>153</v>
      </c>
      <c r="G37" s="287">
        <v>0</v>
      </c>
      <c r="H37" s="308">
        <v>0</v>
      </c>
      <c r="I37" s="308">
        <v>0</v>
      </c>
      <c r="J37" s="308">
        <v>0</v>
      </c>
      <c r="K37" s="308">
        <v>0</v>
      </c>
      <c r="L37" s="308">
        <v>0</v>
      </c>
      <c r="M37" s="308">
        <v>0</v>
      </c>
      <c r="N37" s="308">
        <v>0</v>
      </c>
      <c r="O37" s="308">
        <v>0</v>
      </c>
      <c r="P37" s="308">
        <v>0</v>
      </c>
      <c r="Q37" s="308">
        <v>0</v>
      </c>
      <c r="R37" s="217">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87">
        <v>0</v>
      </c>
      <c r="H38" s="308">
        <v>0</v>
      </c>
      <c r="I38" s="308">
        <v>0</v>
      </c>
      <c r="J38" s="308">
        <v>0</v>
      </c>
      <c r="K38" s="308">
        <v>0</v>
      </c>
      <c r="L38" s="308">
        <v>-9.6410000000000003E-3</v>
      </c>
      <c r="M38" s="308">
        <v>-3.4555330827067673E-2</v>
      </c>
      <c r="N38" s="308">
        <v>-3.6928172938810685E-3</v>
      </c>
      <c r="O38" s="308">
        <v>-1.3854911762972277E-2</v>
      </c>
      <c r="P38" s="308">
        <v>-6.6272643455222574E-3</v>
      </c>
      <c r="Q38" s="308">
        <v>-8.0964053985013613E-3</v>
      </c>
      <c r="R38" s="217">
        <v>-2.2187516021837171E-3</v>
      </c>
      <c r="S38" s="217">
        <v>-3.2929999999999999E-3</v>
      </c>
      <c r="T38" s="95">
        <f>SUM(G38:K38)</f>
        <v>0</v>
      </c>
      <c r="U38" s="218">
        <f>SUM(L38:S38)</f>
        <v>-8.197948123012834E-2</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87">
        <v>0</v>
      </c>
      <c r="H39" s="308">
        <v>0</v>
      </c>
      <c r="I39" s="308">
        <v>0</v>
      </c>
      <c r="J39" s="308">
        <v>0</v>
      </c>
      <c r="K39" s="308">
        <v>0</v>
      </c>
      <c r="L39" s="308">
        <v>-4.7402E-2</v>
      </c>
      <c r="M39" s="308">
        <v>-2.2183669172932331E-2</v>
      </c>
      <c r="N39" s="308">
        <v>-3.5618182706118932E-2</v>
      </c>
      <c r="O39" s="308">
        <v>-4.3023088237027725E-2</v>
      </c>
      <c r="P39" s="308">
        <v>-2.8352975654477742E-2</v>
      </c>
      <c r="Q39" s="308">
        <v>-3.8593594601498638E-2</v>
      </c>
      <c r="R39" s="217">
        <v>-2.422424839781628E-2</v>
      </c>
      <c r="S39" s="217">
        <v>-2.8485E-2</v>
      </c>
      <c r="T39" s="95">
        <f>SUM(G39:K39)</f>
        <v>0</v>
      </c>
      <c r="U39" s="218">
        <f>SUM(L39:S39)</f>
        <v>-0.26788275876987167</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1">SUM(G37:G39)</f>
        <v>0</v>
      </c>
      <c r="H40" s="252">
        <f t="shared" si="21"/>
        <v>0</v>
      </c>
      <c r="I40" s="252">
        <f t="shared" si="21"/>
        <v>0</v>
      </c>
      <c r="J40" s="252">
        <f t="shared" si="21"/>
        <v>0</v>
      </c>
      <c r="K40" s="252">
        <f t="shared" si="21"/>
        <v>0</v>
      </c>
      <c r="L40" s="252">
        <f t="shared" si="21"/>
        <v>-5.7042999999999996E-2</v>
      </c>
      <c r="M40" s="252">
        <f t="shared" si="21"/>
        <v>-5.6739000000000005E-2</v>
      </c>
      <c r="N40" s="252">
        <f t="shared" si="21"/>
        <v>-3.9310999999999999E-2</v>
      </c>
      <c r="O40" s="252">
        <f t="shared" si="21"/>
        <v>-5.6877999999999998E-2</v>
      </c>
      <c r="P40" s="252">
        <f t="shared" si="21"/>
        <v>-3.4980239999999996E-2</v>
      </c>
      <c r="Q40" s="252">
        <f t="shared" si="21"/>
        <v>-4.6689999999999995E-2</v>
      </c>
      <c r="R40" s="224">
        <f t="shared" si="21"/>
        <v>-2.6442999999999998E-2</v>
      </c>
      <c r="S40" s="224">
        <f t="shared" si="21"/>
        <v>-3.1778000000000001E-2</v>
      </c>
      <c r="T40" s="95">
        <f t="shared" ref="T40" si="22">SUM(G40:K40)</f>
        <v>0</v>
      </c>
      <c r="U40" s="218">
        <f>SUM(L40:S40)</f>
        <v>-0.34986223999999999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05"/>
      <c r="H41" s="305"/>
      <c r="I41" s="305"/>
      <c r="J41" s="305"/>
      <c r="K41" s="305"/>
      <c r="L41" s="305"/>
      <c r="M41" s="305"/>
      <c r="N41" s="305"/>
      <c r="O41" s="305"/>
      <c r="P41" s="305"/>
      <c r="Q41" s="305"/>
      <c r="R41" s="344"/>
      <c r="S41" s="344"/>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343"/>
      <c r="S42" s="343"/>
      <c r="T42" s="264"/>
      <c r="U42" s="264"/>
    </row>
    <row r="43" spans="1:41" ht="14" x14ac:dyDescent="0.3">
      <c r="A43" s="212" t="s">
        <v>171</v>
      </c>
      <c r="B43" s="213" t="s">
        <v>153</v>
      </c>
      <c r="G43" s="287">
        <v>0</v>
      </c>
      <c r="H43" s="308">
        <v>0</v>
      </c>
      <c r="I43" s="308">
        <v>0</v>
      </c>
      <c r="J43" s="308">
        <v>0</v>
      </c>
      <c r="K43" s="308">
        <v>0</v>
      </c>
      <c r="L43" s="308">
        <v>0</v>
      </c>
      <c r="M43" s="308">
        <v>0</v>
      </c>
      <c r="N43" s="308">
        <v>0</v>
      </c>
      <c r="O43" s="308">
        <v>0</v>
      </c>
      <c r="P43" s="308">
        <v>0</v>
      </c>
      <c r="Q43" s="308">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87">
        <v>0</v>
      </c>
      <c r="H44" s="308">
        <v>0</v>
      </c>
      <c r="I44" s="308">
        <v>0</v>
      </c>
      <c r="J44" s="308">
        <v>0</v>
      </c>
      <c r="K44" s="308">
        <v>0</v>
      </c>
      <c r="L44" s="308">
        <v>0</v>
      </c>
      <c r="M44" s="308">
        <v>0</v>
      </c>
      <c r="N44" s="308">
        <v>0</v>
      </c>
      <c r="O44" s="308">
        <v>0</v>
      </c>
      <c r="P44" s="308">
        <v>0</v>
      </c>
      <c r="Q44" s="308">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87">
        <v>0</v>
      </c>
      <c r="H45" s="308">
        <v>0</v>
      </c>
      <c r="I45" s="308">
        <v>0</v>
      </c>
      <c r="J45" s="308">
        <v>0</v>
      </c>
      <c r="K45" s="308">
        <v>0</v>
      </c>
      <c r="L45" s="308">
        <v>0</v>
      </c>
      <c r="M45" s="308">
        <v>0</v>
      </c>
      <c r="N45" s="308">
        <v>0</v>
      </c>
      <c r="O45" s="308">
        <v>0</v>
      </c>
      <c r="P45" s="308">
        <v>0</v>
      </c>
      <c r="Q45" s="308">
        <v>0</v>
      </c>
      <c r="R45" s="217">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3">SUM(G43:G45)</f>
        <v>0</v>
      </c>
      <c r="H46" s="252">
        <f t="shared" si="23"/>
        <v>0</v>
      </c>
      <c r="I46" s="252">
        <f t="shared" si="23"/>
        <v>0</v>
      </c>
      <c r="J46" s="252">
        <f t="shared" si="23"/>
        <v>0</v>
      </c>
      <c r="K46" s="252">
        <f t="shared" si="23"/>
        <v>0</v>
      </c>
      <c r="L46" s="252">
        <f t="shared" si="23"/>
        <v>0</v>
      </c>
      <c r="M46" s="252">
        <f t="shared" si="23"/>
        <v>0</v>
      </c>
      <c r="N46" s="252">
        <f t="shared" si="23"/>
        <v>0</v>
      </c>
      <c r="O46" s="252">
        <f t="shared" si="23"/>
        <v>0</v>
      </c>
      <c r="P46" s="252">
        <f t="shared" si="23"/>
        <v>0</v>
      </c>
      <c r="Q46" s="252">
        <f t="shared" si="23"/>
        <v>0</v>
      </c>
      <c r="R46" s="224">
        <f t="shared" si="23"/>
        <v>0</v>
      </c>
      <c r="S46" s="224">
        <f t="shared" si="23"/>
        <v>0</v>
      </c>
      <c r="T46" s="95">
        <f t="shared" ref="T46" si="24">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05"/>
      <c r="H47" s="305"/>
      <c r="I47" s="305"/>
      <c r="J47" s="305"/>
      <c r="K47" s="305"/>
      <c r="L47" s="305"/>
      <c r="M47" s="305"/>
      <c r="N47" s="305"/>
      <c r="O47" s="305"/>
      <c r="P47" s="305"/>
      <c r="Q47" s="305"/>
      <c r="R47" s="344"/>
      <c r="S47" s="344"/>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5">SUM(G34,G40,G46)</f>
        <v>0</v>
      </c>
      <c r="H48" s="251">
        <f t="shared" si="25"/>
        <v>0</v>
      </c>
      <c r="I48" s="251">
        <f t="shared" si="25"/>
        <v>0.20453002999999997</v>
      </c>
      <c r="J48" s="251">
        <f t="shared" si="25"/>
        <v>0.26509038688043618</v>
      </c>
      <c r="K48" s="251">
        <f t="shared" si="25"/>
        <v>0.408551</v>
      </c>
      <c r="L48" s="251">
        <f>SUM(L34,L40,L46)</f>
        <v>2.9742749247641416</v>
      </c>
      <c r="M48" s="251">
        <f t="shared" ref="M48:S48" si="26">SUM(M34,M40,M46)</f>
        <v>3.1573238675000006</v>
      </c>
      <c r="N48" s="251">
        <f t="shared" si="26"/>
        <v>3.5988279889999997</v>
      </c>
      <c r="O48" s="251">
        <f t="shared" si="26"/>
        <v>2.6364051789999996</v>
      </c>
      <c r="P48" s="251">
        <f t="shared" si="26"/>
        <v>2.9617988181403381</v>
      </c>
      <c r="Q48" s="251">
        <f t="shared" si="26"/>
        <v>1.5041952427544398</v>
      </c>
      <c r="R48" s="223">
        <f t="shared" si="26"/>
        <v>2.186549122703596</v>
      </c>
      <c r="S48" s="223">
        <f t="shared" si="26"/>
        <v>2.4912424550289245</v>
      </c>
      <c r="T48" s="218">
        <f t="shared" ref="T48" si="27">SUM(G48:K48)</f>
        <v>0.87817141688043621</v>
      </c>
      <c r="U48" s="218">
        <f t="shared" ref="U48" si="28">SUM(L48:S48)</f>
        <v>21.510617598891443</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R49" s="276"/>
      <c r="S49" s="276"/>
    </row>
    <row r="50" spans="1:39" ht="14" x14ac:dyDescent="0.3">
      <c r="A50" s="222" t="s">
        <v>177</v>
      </c>
      <c r="B50" s="255" t="s">
        <v>59</v>
      </c>
      <c r="C50" s="269"/>
      <c r="D50" s="269"/>
      <c r="E50" s="269"/>
      <c r="G50" s="251">
        <f>SUM(G9,G12,G15,G18,G21,G24,G27,G30)</f>
        <v>0</v>
      </c>
      <c r="H50" s="251">
        <f t="shared" ref="H50:H51" si="29">SUM(H9,H12,H15,H18,H21,H24,H27,H30)</f>
        <v>0</v>
      </c>
      <c r="I50" s="251">
        <f>SUM(I9,I15,I18,I21,I24,I27,I30)</f>
        <v>6.8173650000000002E-2</v>
      </c>
      <c r="J50" s="251">
        <f t="shared" ref="J50:Q51" si="30">SUM(J9,J15,J18,J21,J24,J27,J30)</f>
        <v>1.7761850547475609E-2</v>
      </c>
      <c r="K50" s="251">
        <f t="shared" si="30"/>
        <v>1.7491192302966002E-2</v>
      </c>
      <c r="L50" s="251">
        <f t="shared" si="30"/>
        <v>1.0636597223074788</v>
      </c>
      <c r="M50" s="251">
        <f t="shared" si="30"/>
        <v>1.0547106418864203</v>
      </c>
      <c r="N50" s="251">
        <f t="shared" si="30"/>
        <v>1.0400777391662515</v>
      </c>
      <c r="O50" s="251">
        <f t="shared" si="30"/>
        <v>0.89321250213716052</v>
      </c>
      <c r="P50" s="251">
        <f t="shared" si="30"/>
        <v>0.75179190735321988</v>
      </c>
      <c r="Q50" s="251">
        <f>SUM(Q9,Q15,Q18,Q21,Q24,Q27,Q30)</f>
        <v>0.36928047816146725</v>
      </c>
      <c r="R50" s="223">
        <f>SUM(R9,R15,R18,R21,R24,R27,R30)</f>
        <v>0.61181312548863731</v>
      </c>
      <c r="S50" s="223">
        <f>SUM(S9,S15,S18,S21,S24,S27,S30)</f>
        <v>0.66082078243031672</v>
      </c>
      <c r="T50" s="95">
        <f t="shared" ref="T50:T52" si="31">SUM(G50:K50)</f>
        <v>0.10342669285044162</v>
      </c>
      <c r="U50" s="218">
        <f t="shared" ref="U50:U52" si="32">SUM(L50:S50)</f>
        <v>6.4453668989309527</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71">
        <f>SUM(G10,G13,G16,G19,G22,G25,G28,G31)</f>
        <v>0</v>
      </c>
      <c r="H51" s="271">
        <f t="shared" si="29"/>
        <v>0</v>
      </c>
      <c r="I51" s="271">
        <f>SUM(I10,I16,I19,I22,I25,I28,I31)</f>
        <v>0.13635638</v>
      </c>
      <c r="J51" s="271">
        <f t="shared" si="30"/>
        <v>0.24732853633296059</v>
      </c>
      <c r="K51" s="271">
        <f t="shared" si="30"/>
        <v>0.39105980769703397</v>
      </c>
      <c r="L51" s="271">
        <f t="shared" si="30"/>
        <v>1.9676582024566629</v>
      </c>
      <c r="M51" s="271">
        <f t="shared" si="30"/>
        <v>2.1593522256135804</v>
      </c>
      <c r="N51" s="271">
        <f t="shared" si="30"/>
        <v>2.5980612498337488</v>
      </c>
      <c r="O51" s="271">
        <f t="shared" si="30"/>
        <v>1.8000706768628396</v>
      </c>
      <c r="P51" s="271">
        <f t="shared" si="30"/>
        <v>2.2449871507871184</v>
      </c>
      <c r="Q51" s="271">
        <f t="shared" si="30"/>
        <v>1.1816047645929724</v>
      </c>
      <c r="R51" s="345">
        <f>SUM(R10,R16,R19,R22,R25,R28,R31)</f>
        <v>1.6011789972149588</v>
      </c>
      <c r="S51" s="345">
        <f>SUM(S10,S16,S19,S22,S25,S28,S31)</f>
        <v>1.8621996725986079</v>
      </c>
      <c r="T51" s="95">
        <f t="shared" si="31"/>
        <v>0.7747447240299945</v>
      </c>
      <c r="U51" s="218">
        <f t="shared" si="32"/>
        <v>15.415112939960489</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71">
        <f t="shared" ref="G52:K52" si="33">SUM(G50:G51)</f>
        <v>0</v>
      </c>
      <c r="H52" s="272">
        <f t="shared" si="33"/>
        <v>0</v>
      </c>
      <c r="I52" s="272">
        <f t="shared" si="33"/>
        <v>0.20453003</v>
      </c>
      <c r="J52" s="272">
        <f t="shared" si="33"/>
        <v>0.26509038688043618</v>
      </c>
      <c r="K52" s="272">
        <f t="shared" si="33"/>
        <v>0.408551</v>
      </c>
      <c r="L52" s="272">
        <f>SUM(L50:L51)</f>
        <v>3.0313179247641417</v>
      </c>
      <c r="M52" s="272">
        <f t="shared" ref="M52:R52" si="34">SUM(M50:M51)</f>
        <v>3.2140628675000009</v>
      </c>
      <c r="N52" s="272">
        <f t="shared" si="34"/>
        <v>3.6381389890000002</v>
      </c>
      <c r="O52" s="272">
        <f t="shared" si="34"/>
        <v>2.6932831790000002</v>
      </c>
      <c r="P52" s="272">
        <f t="shared" si="34"/>
        <v>2.9967790581403384</v>
      </c>
      <c r="Q52" s="272">
        <f t="shared" si="34"/>
        <v>1.5508852427544397</v>
      </c>
      <c r="R52" s="346">
        <f t="shared" si="34"/>
        <v>2.212992122703596</v>
      </c>
      <c r="S52" s="346">
        <f>SUM(S50:S51)</f>
        <v>2.5230204550289246</v>
      </c>
      <c r="T52" s="95">
        <f t="shared" si="31"/>
        <v>0.87817141688043621</v>
      </c>
      <c r="U52" s="218">
        <f t="shared" si="32"/>
        <v>21.86047983889144</v>
      </c>
      <c r="Y52" s="241"/>
      <c r="Z52" s="242"/>
      <c r="AA52" s="242"/>
      <c r="AB52" s="242"/>
      <c r="AC52" s="242"/>
      <c r="AD52" s="242"/>
      <c r="AE52" s="242"/>
      <c r="AF52" s="242"/>
      <c r="AG52" s="242"/>
      <c r="AH52" s="242"/>
      <c r="AI52" s="242"/>
      <c r="AJ52" s="242"/>
      <c r="AK52" s="242"/>
      <c r="AL52" s="242"/>
      <c r="AM52" s="243"/>
    </row>
    <row r="53" spans="1:39" ht="14" x14ac:dyDescent="0.3">
      <c r="B53" s="210"/>
      <c r="G53" s="324" t="str">
        <f t="shared" ref="G53:R53" si="35">IF(ABS(G52-G34)&lt;DecimalPlaces,"OK","ERROR")</f>
        <v>OK</v>
      </c>
      <c r="H53" s="324" t="str">
        <f t="shared" si="35"/>
        <v>OK</v>
      </c>
      <c r="I53" s="324" t="str">
        <f t="shared" si="35"/>
        <v>OK</v>
      </c>
      <c r="J53" s="324" t="str">
        <f t="shared" si="35"/>
        <v>OK</v>
      </c>
      <c r="K53" s="324" t="str">
        <f t="shared" si="35"/>
        <v>OK</v>
      </c>
      <c r="L53" s="324" t="str">
        <f t="shared" si="35"/>
        <v>OK</v>
      </c>
      <c r="M53" s="324" t="str">
        <f t="shared" si="35"/>
        <v>OK</v>
      </c>
      <c r="N53" s="324" t="str">
        <f t="shared" si="35"/>
        <v>OK</v>
      </c>
      <c r="O53" s="324" t="str">
        <f t="shared" si="35"/>
        <v>OK</v>
      </c>
      <c r="P53" s="324" t="str">
        <f t="shared" si="35"/>
        <v>OK</v>
      </c>
      <c r="Q53" s="324" t="str">
        <f t="shared" si="35"/>
        <v>OK</v>
      </c>
      <c r="R53" s="347" t="str">
        <f t="shared" si="35"/>
        <v>OK</v>
      </c>
      <c r="S53" s="347" t="str">
        <f>IF(ABS(S52-S34)&lt;DecimalPlaces,"OK","ERROR")</f>
        <v>OK</v>
      </c>
    </row>
    <row r="54" spans="1:39" ht="14" x14ac:dyDescent="0.3">
      <c r="B54" s="210"/>
      <c r="R54" s="276"/>
      <c r="S54" s="276"/>
    </row>
    <row r="55" spans="1:39" ht="14" x14ac:dyDescent="0.3">
      <c r="A55" s="222" t="s">
        <v>180</v>
      </c>
      <c r="B55" s="255" t="s">
        <v>59</v>
      </c>
      <c r="C55" s="269"/>
      <c r="D55" s="269"/>
      <c r="E55" s="269"/>
      <c r="G55" s="251">
        <f>SUM(G9,G15,G18,G21,G24,G27,G30)+SUM(G37,G38,G43,G44)</f>
        <v>0</v>
      </c>
      <c r="H55" s="251">
        <f t="shared" ref="H55:R55" si="36">SUM(H9,H15,H18,H21,H24,H27,H30)+SUM(H37,H38,H43,H44)</f>
        <v>0</v>
      </c>
      <c r="I55" s="251">
        <f t="shared" si="36"/>
        <v>6.8173650000000002E-2</v>
      </c>
      <c r="J55" s="251">
        <f t="shared" si="36"/>
        <v>1.7761850547475609E-2</v>
      </c>
      <c r="K55" s="251">
        <f t="shared" si="36"/>
        <v>1.7491192302966002E-2</v>
      </c>
      <c r="L55" s="251">
        <f>SUM(L9,L15,L18,L21,L24,L27,L30)+SUM(L37,L38,L43,L44)</f>
        <v>1.0540187223074788</v>
      </c>
      <c r="M55" s="251">
        <f t="shared" si="36"/>
        <v>1.0201553110593526</v>
      </c>
      <c r="N55" s="251">
        <f t="shared" si="36"/>
        <v>1.0363849218723704</v>
      </c>
      <c r="O55" s="251">
        <f t="shared" si="36"/>
        <v>0.87935759037418826</v>
      </c>
      <c r="P55" s="251">
        <f t="shared" si="36"/>
        <v>0.74516464300769758</v>
      </c>
      <c r="Q55" s="251">
        <f t="shared" si="36"/>
        <v>0.36118407276296588</v>
      </c>
      <c r="R55" s="223">
        <f t="shared" si="36"/>
        <v>0.60959437388645354</v>
      </c>
      <c r="S55" s="223">
        <f>SUM(S9,S15,S18,S21,S24,S27,S30)+SUM(S37,S38,S43,S44)</f>
        <v>0.65752778243031673</v>
      </c>
      <c r="T55" s="95">
        <f t="shared" ref="T55:T57" si="37">SUM(G55:K55)</f>
        <v>0.10342669285044162</v>
      </c>
      <c r="U55" s="218">
        <f t="shared" ref="U55:U57" si="38">SUM(L55:S55)</f>
        <v>6.3633874177008245</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71">
        <f>SUM(G10,G16,G19,G22,G25,G28,G31)+SUM(G39,G45)</f>
        <v>0</v>
      </c>
      <c r="H56" s="271">
        <f t="shared" ref="H56:R56" si="39">SUM(H10,H16,H19,H22,H25,H28,H31)+SUM(H39,H45)</f>
        <v>0</v>
      </c>
      <c r="I56" s="271">
        <f t="shared" si="39"/>
        <v>0.13635638</v>
      </c>
      <c r="J56" s="271">
        <f t="shared" si="39"/>
        <v>0.24732853633296059</v>
      </c>
      <c r="K56" s="271">
        <f t="shared" si="39"/>
        <v>0.39105980769703397</v>
      </c>
      <c r="L56" s="271">
        <f t="shared" si="39"/>
        <v>1.920256202456663</v>
      </c>
      <c r="M56" s="271">
        <f t="shared" si="39"/>
        <v>2.1371685564406482</v>
      </c>
      <c r="N56" s="271">
        <f t="shared" si="39"/>
        <v>2.5624430671276297</v>
      </c>
      <c r="O56" s="271">
        <f t="shared" si="39"/>
        <v>1.7570475886258119</v>
      </c>
      <c r="P56" s="271">
        <f t="shared" si="39"/>
        <v>2.2166341751326408</v>
      </c>
      <c r="Q56" s="271">
        <f t="shared" si="39"/>
        <v>1.1430111699914738</v>
      </c>
      <c r="R56" s="345">
        <f t="shared" si="39"/>
        <v>1.5769547488171425</v>
      </c>
      <c r="S56" s="345">
        <f>SUM(S10,S16,S19,S22,S25,S28,S31)+SUM(S39,S45)</f>
        <v>1.8337146725986078</v>
      </c>
      <c r="T56" s="95">
        <f t="shared" si="37"/>
        <v>0.7747447240299945</v>
      </c>
      <c r="U56" s="218">
        <f t="shared" si="38"/>
        <v>15.147230181190618</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71">
        <f t="shared" ref="G57:K57" si="40">SUM(G55:G56)</f>
        <v>0</v>
      </c>
      <c r="H57" s="272">
        <f t="shared" si="40"/>
        <v>0</v>
      </c>
      <c r="I57" s="272">
        <f t="shared" si="40"/>
        <v>0.20453003</v>
      </c>
      <c r="J57" s="272">
        <f t="shared" si="40"/>
        <v>0.26509038688043618</v>
      </c>
      <c r="K57" s="272">
        <f t="shared" si="40"/>
        <v>0.408551</v>
      </c>
      <c r="L57" s="272">
        <f>SUM(L55:L56)</f>
        <v>2.974274924764142</v>
      </c>
      <c r="M57" s="272">
        <f t="shared" ref="M57:S57" si="41">SUM(M55:M56)</f>
        <v>3.1573238675000006</v>
      </c>
      <c r="N57" s="272">
        <f t="shared" si="41"/>
        <v>3.5988279890000001</v>
      </c>
      <c r="O57" s="272">
        <f t="shared" si="41"/>
        <v>2.636405179</v>
      </c>
      <c r="P57" s="272">
        <f t="shared" si="41"/>
        <v>2.9617988181403385</v>
      </c>
      <c r="Q57" s="272">
        <f t="shared" si="41"/>
        <v>1.5041952427544396</v>
      </c>
      <c r="R57" s="346">
        <f t="shared" si="41"/>
        <v>2.186549122703596</v>
      </c>
      <c r="S57" s="346">
        <f t="shared" si="41"/>
        <v>2.4912424550289245</v>
      </c>
      <c r="T57" s="95">
        <f t="shared" si="37"/>
        <v>0.87817141688043621</v>
      </c>
      <c r="U57" s="218">
        <f t="shared" si="38"/>
        <v>21.510617598891439</v>
      </c>
      <c r="Y57" s="241"/>
      <c r="Z57" s="242"/>
      <c r="AA57" s="242"/>
      <c r="AB57" s="242"/>
      <c r="AC57" s="242"/>
      <c r="AD57" s="242"/>
      <c r="AE57" s="242"/>
      <c r="AF57" s="242"/>
      <c r="AG57" s="242"/>
      <c r="AH57" s="242"/>
      <c r="AI57" s="242"/>
      <c r="AJ57" s="242"/>
      <c r="AK57" s="242"/>
      <c r="AL57" s="242"/>
      <c r="AM57" s="243"/>
    </row>
    <row r="58" spans="1:39" ht="14" x14ac:dyDescent="0.3">
      <c r="B58" s="210"/>
      <c r="G58" s="324" t="str">
        <f t="shared" ref="G58:S58" si="42">IF(ABS(G57-G48)&lt;DecimalPlaces,"OK","ERROR")</f>
        <v>OK</v>
      </c>
      <c r="H58" s="324" t="str">
        <f t="shared" si="42"/>
        <v>OK</v>
      </c>
      <c r="I58" s="324" t="str">
        <f t="shared" si="42"/>
        <v>OK</v>
      </c>
      <c r="J58" s="324" t="str">
        <f t="shared" si="42"/>
        <v>OK</v>
      </c>
      <c r="K58" s="324" t="str">
        <f t="shared" si="42"/>
        <v>OK</v>
      </c>
      <c r="L58" s="324" t="str">
        <f>IF(ABS(L57-L48)&lt;DecimalPlaces,"OK","ERROR")</f>
        <v>OK</v>
      </c>
      <c r="M58" s="324" t="str">
        <f t="shared" si="42"/>
        <v>OK</v>
      </c>
      <c r="N58" s="324" t="str">
        <f>IF(ABS(N57-N48)&lt;DecimalPlaces,"OK","ERROR")</f>
        <v>OK</v>
      </c>
      <c r="O58" s="324" t="str">
        <f>IF(ABS(O57-O48)&lt;DecimalPlaces,"OK","ERROR")</f>
        <v>OK</v>
      </c>
      <c r="P58" s="324" t="str">
        <f>IF(ABS(P57-P48)&lt;DecimalPlaces,"OK","ERROR")</f>
        <v>OK</v>
      </c>
      <c r="Q58" s="324" t="str">
        <f>IF(ABS(Q57-Q48)&lt;DecimalPlaces,"OK","ERROR")</f>
        <v>OK</v>
      </c>
      <c r="R58" s="324" t="str">
        <f t="shared" si="42"/>
        <v>OK</v>
      </c>
      <c r="S58" s="324" t="str">
        <f t="shared" si="42"/>
        <v>OK</v>
      </c>
    </row>
    <row r="60" spans="1:39" ht="14" x14ac:dyDescent="0.3">
      <c r="A60" s="274" t="s">
        <v>183</v>
      </c>
      <c r="B60" s="213" t="s">
        <v>153</v>
      </c>
      <c r="G60" s="316"/>
      <c r="H60" s="317"/>
      <c r="I60" s="317"/>
      <c r="J60" s="317"/>
      <c r="K60" s="317"/>
      <c r="L60" s="317"/>
      <c r="M60" s="317"/>
      <c r="N60" s="317"/>
      <c r="O60" s="317"/>
      <c r="P60" s="317"/>
      <c r="Q60" s="317"/>
      <c r="R60" s="317"/>
      <c r="S60" s="317"/>
      <c r="T60" s="227"/>
      <c r="U60" s="228"/>
      <c r="Y60" s="226"/>
      <c r="Z60" s="227"/>
      <c r="AA60" s="227"/>
      <c r="AB60" s="227"/>
      <c r="AC60" s="228"/>
      <c r="AD60" s="325">
        <v>0</v>
      </c>
      <c r="AE60" s="327">
        <v>0</v>
      </c>
      <c r="AF60" s="327">
        <v>0</v>
      </c>
      <c r="AG60" s="327">
        <v>0</v>
      </c>
      <c r="AH60" s="327">
        <v>0</v>
      </c>
      <c r="AI60" s="327">
        <v>2.6666666666666665</v>
      </c>
      <c r="AJ60" s="331">
        <v>90</v>
      </c>
      <c r="AK60" s="331">
        <v>2</v>
      </c>
      <c r="AL60" s="307"/>
      <c r="AM60" s="229">
        <f t="shared" ref="AM60:AM61" si="43">SUM(AD60:AK60)</f>
        <v>94.666666666666671</v>
      </c>
    </row>
    <row r="61" spans="1:39" ht="14" x14ac:dyDescent="0.3">
      <c r="A61" s="274" t="s">
        <v>183</v>
      </c>
      <c r="B61" s="213" t="s">
        <v>154</v>
      </c>
      <c r="G61" s="322"/>
      <c r="H61" s="323"/>
      <c r="I61" s="323"/>
      <c r="J61" s="323"/>
      <c r="K61" s="323"/>
      <c r="L61" s="323"/>
      <c r="M61" s="323"/>
      <c r="N61" s="323"/>
      <c r="O61" s="323"/>
      <c r="P61" s="323"/>
      <c r="Q61" s="323"/>
      <c r="R61" s="323"/>
      <c r="S61" s="323"/>
      <c r="T61" s="242"/>
      <c r="U61" s="243"/>
      <c r="Y61" s="241"/>
      <c r="Z61" s="242"/>
      <c r="AA61" s="242"/>
      <c r="AB61" s="242"/>
      <c r="AC61" s="243"/>
      <c r="AD61" s="325">
        <v>0</v>
      </c>
      <c r="AE61" s="327">
        <v>0</v>
      </c>
      <c r="AF61" s="327">
        <v>0</v>
      </c>
      <c r="AG61" s="327">
        <v>0</v>
      </c>
      <c r="AH61" s="327">
        <v>0</v>
      </c>
      <c r="AI61" s="327">
        <v>60</v>
      </c>
      <c r="AJ61" s="331">
        <v>194</v>
      </c>
      <c r="AK61" s="331">
        <v>21</v>
      </c>
      <c r="AL61" s="280"/>
      <c r="AM61" s="229">
        <f t="shared" si="43"/>
        <v>275</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316"/>
      <c r="H65" s="317"/>
      <c r="I65" s="317"/>
      <c r="J65" s="317"/>
      <c r="K65" s="292"/>
      <c r="L65" s="318">
        <v>5.5858359311959774E-2</v>
      </c>
      <c r="M65" s="318">
        <v>9.215297587879287E-2</v>
      </c>
      <c r="N65" s="318">
        <v>6.5439079627800351E-2</v>
      </c>
      <c r="O65" s="318">
        <v>6.5717739386365465E-2</v>
      </c>
      <c r="P65" s="318">
        <v>3.8345932209852836E-2</v>
      </c>
      <c r="Q65" s="318">
        <v>4.5754230150720485E-2</v>
      </c>
      <c r="R65" s="318">
        <v>7.9072976560333852E-2</v>
      </c>
      <c r="S65" s="318">
        <v>6.046220170553171E-2</v>
      </c>
      <c r="T65" s="278"/>
      <c r="U65" s="251">
        <f t="shared" ref="U65:U67" si="44">SUM(L65:S65)</f>
        <v>0.50280349483135733</v>
      </c>
      <c r="Y65" s="226"/>
      <c r="Z65" s="227"/>
      <c r="AA65" s="227"/>
      <c r="AB65" s="227"/>
      <c r="AC65" s="228"/>
      <c r="AD65" s="330">
        <v>1070</v>
      </c>
      <c r="AE65" s="330">
        <v>1150</v>
      </c>
      <c r="AF65" s="330">
        <v>993</v>
      </c>
      <c r="AG65" s="330">
        <v>931</v>
      </c>
      <c r="AH65" s="330">
        <v>878.42189239332095</v>
      </c>
      <c r="AI65" s="330">
        <v>906</v>
      </c>
      <c r="AJ65" s="330">
        <v>1266</v>
      </c>
      <c r="AK65" s="330">
        <v>1316</v>
      </c>
      <c r="AL65" s="278"/>
      <c r="AM65" s="251">
        <f t="shared" ref="AM65:AM67" si="45">SUM(AD65:AK65)</f>
        <v>8510.4218923933222</v>
      </c>
    </row>
    <row r="66" spans="1:39" ht="14" x14ac:dyDescent="0.3">
      <c r="A66" s="661"/>
      <c r="B66" s="277" t="s">
        <v>156</v>
      </c>
      <c r="G66" s="320"/>
      <c r="H66" s="321"/>
      <c r="I66" s="321"/>
      <c r="J66" s="321"/>
      <c r="K66" s="294"/>
      <c r="L66" s="318">
        <v>3.4506892995519074E-2</v>
      </c>
      <c r="M66" s="318">
        <v>4.8320212569488784E-2</v>
      </c>
      <c r="N66" s="318">
        <v>3.9869731293876352E-2</v>
      </c>
      <c r="O66" s="318">
        <v>4.0235350644713556E-2</v>
      </c>
      <c r="P66" s="318">
        <v>2.3238749352865559E-2</v>
      </c>
      <c r="Q66" s="318">
        <v>1.7725976581570522E-2</v>
      </c>
      <c r="R66" s="318">
        <v>4.7468769499094565E-2</v>
      </c>
      <c r="S66" s="318">
        <v>3.6111922903151919E-2</v>
      </c>
      <c r="T66" s="279"/>
      <c r="U66" s="251">
        <f t="shared" si="44"/>
        <v>0.28747760584028037</v>
      </c>
      <c r="Y66" s="234"/>
      <c r="Z66" s="235"/>
      <c r="AA66" s="235"/>
      <c r="AB66" s="235"/>
      <c r="AC66" s="236"/>
      <c r="AD66" s="330">
        <v>661</v>
      </c>
      <c r="AE66" s="330">
        <v>603</v>
      </c>
      <c r="AF66" s="330">
        <v>605</v>
      </c>
      <c r="AG66" s="330">
        <v>570</v>
      </c>
      <c r="AH66" s="330">
        <v>532.34919604205311</v>
      </c>
      <c r="AI66" s="330">
        <v>351</v>
      </c>
      <c r="AJ66" s="330">
        <v>760</v>
      </c>
      <c r="AK66" s="330">
        <v>786</v>
      </c>
      <c r="AL66" s="279"/>
      <c r="AM66" s="251">
        <f t="shared" si="45"/>
        <v>4868.3491960420533</v>
      </c>
    </row>
    <row r="67" spans="1:39" ht="14" x14ac:dyDescent="0.3">
      <c r="A67" s="662"/>
      <c r="B67" s="277" t="s">
        <v>187</v>
      </c>
      <c r="G67" s="320"/>
      <c r="H67" s="321"/>
      <c r="I67" s="321"/>
      <c r="J67" s="321"/>
      <c r="K67" s="294"/>
      <c r="L67" s="252">
        <f t="shared" ref="L67:S67" si="46">SUM(L65:L66)</f>
        <v>9.0365252307478855E-2</v>
      </c>
      <c r="M67" s="251">
        <f t="shared" si="46"/>
        <v>0.14047318844828166</v>
      </c>
      <c r="N67" s="251">
        <f t="shared" si="46"/>
        <v>0.10530881092167671</v>
      </c>
      <c r="O67" s="251">
        <f t="shared" si="46"/>
        <v>0.10595309003107903</v>
      </c>
      <c r="P67" s="251">
        <f t="shared" si="46"/>
        <v>6.1584681562718395E-2</v>
      </c>
      <c r="Q67" s="251">
        <f t="shared" si="46"/>
        <v>6.3480206732291003E-2</v>
      </c>
      <c r="R67" s="251">
        <f t="shared" si="46"/>
        <v>0.12654174605942842</v>
      </c>
      <c r="S67" s="251">
        <f t="shared" si="46"/>
        <v>9.6574124608683629E-2</v>
      </c>
      <c r="T67" s="280"/>
      <c r="U67" s="251">
        <f t="shared" si="44"/>
        <v>0.79028110067163759</v>
      </c>
      <c r="V67" s="249"/>
      <c r="Y67" s="241"/>
      <c r="Z67" s="242"/>
      <c r="AA67" s="242"/>
      <c r="AB67" s="242"/>
      <c r="AC67" s="243"/>
      <c r="AD67" s="252">
        <f t="shared" ref="AD67:AK67" si="47">SUM(AD65:AD66)</f>
        <v>1731</v>
      </c>
      <c r="AE67" s="251">
        <f t="shared" si="47"/>
        <v>1753</v>
      </c>
      <c r="AF67" s="251">
        <f t="shared" si="47"/>
        <v>1598</v>
      </c>
      <c r="AG67" s="251">
        <f t="shared" si="47"/>
        <v>1501</v>
      </c>
      <c r="AH67" s="251">
        <f t="shared" si="47"/>
        <v>1410.7710884353742</v>
      </c>
      <c r="AI67" s="251">
        <f t="shared" si="47"/>
        <v>1257</v>
      </c>
      <c r="AJ67" s="251">
        <f t="shared" si="47"/>
        <v>2026</v>
      </c>
      <c r="AK67" s="251">
        <f t="shared" si="47"/>
        <v>2102</v>
      </c>
      <c r="AL67" s="280"/>
      <c r="AM67" s="251">
        <f t="shared" si="45"/>
        <v>13378.771088435375</v>
      </c>
    </row>
    <row r="68" spans="1:39" ht="14" x14ac:dyDescent="0.3">
      <c r="B68" s="210"/>
      <c r="G68" s="322"/>
      <c r="H68" s="323"/>
      <c r="I68" s="323"/>
      <c r="J68" s="323"/>
      <c r="K68" s="295"/>
      <c r="L68" s="313" t="str">
        <f t="shared" ref="L68:S68" si="48">IF(ABS(L67-L9)&lt;DecimalPlaces,"OK","ERROR")</f>
        <v>OK</v>
      </c>
      <c r="M68" s="313" t="str">
        <f t="shared" si="48"/>
        <v>OK</v>
      </c>
      <c r="N68" s="313" t="str">
        <f t="shared" si="48"/>
        <v>OK</v>
      </c>
      <c r="O68" s="313" t="str">
        <f t="shared" si="48"/>
        <v>OK</v>
      </c>
      <c r="P68" s="313" t="str">
        <f t="shared" si="48"/>
        <v>OK</v>
      </c>
      <c r="Q68" s="313" t="str">
        <f t="shared" si="48"/>
        <v>OK</v>
      </c>
      <c r="R68" s="313" t="str">
        <f t="shared" si="48"/>
        <v>OK</v>
      </c>
      <c r="S68" s="313"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316"/>
      <c r="H72" s="317"/>
      <c r="I72" s="317"/>
      <c r="J72" s="317"/>
      <c r="K72" s="292"/>
      <c r="L72" s="318">
        <v>9.9599325202996913E-2</v>
      </c>
      <c r="M72" s="318">
        <v>7.3766129260061472E-2</v>
      </c>
      <c r="N72" s="318">
        <v>4.9912940476696921E-2</v>
      </c>
      <c r="O72" s="318">
        <v>5.8239498222650746E-2</v>
      </c>
      <c r="P72" s="318">
        <v>4.6111286978951338E-2</v>
      </c>
      <c r="Q72" s="318">
        <v>3.3529095886481529E-2</v>
      </c>
      <c r="R72" s="318">
        <v>4.722327019525073E-2</v>
      </c>
      <c r="S72" s="318">
        <v>3.1359629292370329E-2</v>
      </c>
      <c r="T72" s="278"/>
      <c r="U72" s="229">
        <f t="shared" ref="U72:U77" si="49">SUM(L72:S72)</f>
        <v>0.43974117551545999</v>
      </c>
      <c r="Y72" s="226"/>
      <c r="Z72" s="227"/>
      <c r="AA72" s="227"/>
      <c r="AB72" s="227"/>
      <c r="AC72" s="228"/>
      <c r="AD72" s="330">
        <v>1646</v>
      </c>
      <c r="AE72" s="330">
        <v>1129</v>
      </c>
      <c r="AF72" s="330">
        <v>859</v>
      </c>
      <c r="AG72" s="330">
        <v>898</v>
      </c>
      <c r="AH72" s="330">
        <v>1128.4954854669131</v>
      </c>
      <c r="AI72" s="330">
        <v>785</v>
      </c>
      <c r="AJ72" s="330">
        <v>729</v>
      </c>
      <c r="AK72" s="330">
        <v>740</v>
      </c>
      <c r="AL72" s="278"/>
      <c r="AM72" s="229">
        <f t="shared" ref="AM72:AM77" si="50">SUM(AD72:AK72)</f>
        <v>7914.4954854669131</v>
      </c>
    </row>
    <row r="73" spans="1:39" ht="14" x14ac:dyDescent="0.3">
      <c r="A73" s="661"/>
      <c r="B73" s="277" t="s">
        <v>156</v>
      </c>
      <c r="G73" s="320"/>
      <c r="H73" s="321"/>
      <c r="I73" s="321"/>
      <c r="J73" s="321"/>
      <c r="K73" s="294"/>
      <c r="L73" s="318">
        <v>4.1993883165783633E-2</v>
      </c>
      <c r="M73" s="318">
        <v>3.0904675943320709E-2</v>
      </c>
      <c r="N73" s="318">
        <v>1.9988418537815765E-2</v>
      </c>
      <c r="O73" s="318">
        <v>3.0676261313267037E-2</v>
      </c>
      <c r="P73" s="318">
        <v>2.3291995847964094E-2</v>
      </c>
      <c r="Q73" s="318">
        <v>1.6017084022204552E-2</v>
      </c>
      <c r="R73" s="318">
        <v>2.7789825670456188E-2</v>
      </c>
      <c r="S73" s="318">
        <v>1.9578579369020389E-2</v>
      </c>
      <c r="T73" s="279"/>
      <c r="U73" s="229">
        <f t="shared" si="49"/>
        <v>0.21024072386983236</v>
      </c>
      <c r="Y73" s="234"/>
      <c r="Z73" s="235"/>
      <c r="AA73" s="235"/>
      <c r="AB73" s="235"/>
      <c r="AC73" s="236"/>
      <c r="AD73" s="330">
        <v>694</v>
      </c>
      <c r="AE73" s="330">
        <v>473</v>
      </c>
      <c r="AF73" s="330">
        <v>344</v>
      </c>
      <c r="AG73" s="330">
        <v>473</v>
      </c>
      <c r="AH73" s="330">
        <v>570.03206555349414</v>
      </c>
      <c r="AI73" s="330">
        <v>375</v>
      </c>
      <c r="AJ73" s="330">
        <v>429</v>
      </c>
      <c r="AK73" s="330">
        <v>462</v>
      </c>
      <c r="AL73" s="279"/>
      <c r="AM73" s="229">
        <f t="shared" si="50"/>
        <v>3820.0320655534942</v>
      </c>
    </row>
    <row r="74" spans="1:39" ht="14" x14ac:dyDescent="0.3">
      <c r="A74" s="662"/>
      <c r="B74" s="277" t="s">
        <v>190</v>
      </c>
      <c r="G74" s="320"/>
      <c r="H74" s="321"/>
      <c r="I74" s="321"/>
      <c r="J74" s="321"/>
      <c r="K74" s="294"/>
      <c r="L74" s="252">
        <f t="shared" ref="L74:S74" si="51">SUM(L72:L73)</f>
        <v>0.14159320836878053</v>
      </c>
      <c r="M74" s="251">
        <f t="shared" si="51"/>
        <v>0.10467080520338218</v>
      </c>
      <c r="N74" s="251">
        <f t="shared" si="51"/>
        <v>6.9901359014512693E-2</v>
      </c>
      <c r="O74" s="251">
        <f t="shared" si="51"/>
        <v>8.8915759535917779E-2</v>
      </c>
      <c r="P74" s="251">
        <f t="shared" si="51"/>
        <v>6.9403282826915436E-2</v>
      </c>
      <c r="Q74" s="251">
        <f t="shared" si="51"/>
        <v>4.954617990868608E-2</v>
      </c>
      <c r="R74" s="251">
        <f t="shared" si="51"/>
        <v>7.5013095865706925E-2</v>
      </c>
      <c r="S74" s="251">
        <f t="shared" si="51"/>
        <v>5.0938208661390719E-2</v>
      </c>
      <c r="T74" s="279"/>
      <c r="U74" s="229">
        <f t="shared" si="49"/>
        <v>0.64998189938529238</v>
      </c>
      <c r="V74" s="249"/>
      <c r="Y74" s="234"/>
      <c r="Z74" s="235"/>
      <c r="AA74" s="235"/>
      <c r="AB74" s="235"/>
      <c r="AC74" s="236"/>
      <c r="AD74" s="252">
        <f t="shared" ref="AD74:AK74" si="52">SUM(AD72:AD73)</f>
        <v>2340</v>
      </c>
      <c r="AE74" s="251">
        <f t="shared" si="52"/>
        <v>1602</v>
      </c>
      <c r="AF74" s="251">
        <f t="shared" si="52"/>
        <v>1203</v>
      </c>
      <c r="AG74" s="251">
        <f t="shared" si="52"/>
        <v>1371</v>
      </c>
      <c r="AH74" s="251">
        <f t="shared" si="52"/>
        <v>1698.5275510204074</v>
      </c>
      <c r="AI74" s="251">
        <f t="shared" si="52"/>
        <v>1160</v>
      </c>
      <c r="AJ74" s="251">
        <f t="shared" si="52"/>
        <v>1158</v>
      </c>
      <c r="AK74" s="251">
        <f t="shared" si="52"/>
        <v>1202</v>
      </c>
      <c r="AL74" s="279"/>
      <c r="AM74" s="229">
        <f t="shared" si="50"/>
        <v>11734.527551020408</v>
      </c>
    </row>
    <row r="75" spans="1:39" ht="14" x14ac:dyDescent="0.3">
      <c r="A75" s="663" t="s">
        <v>191</v>
      </c>
      <c r="B75" s="277" t="s">
        <v>186</v>
      </c>
      <c r="G75" s="320"/>
      <c r="H75" s="321"/>
      <c r="I75" s="321"/>
      <c r="J75" s="321"/>
      <c r="K75" s="294"/>
      <c r="L75" s="318">
        <v>0.12362176269120453</v>
      </c>
      <c r="M75" s="318">
        <v>0.13649020728456016</v>
      </c>
      <c r="N75" s="318">
        <v>0.11051736063641159</v>
      </c>
      <c r="O75" s="318">
        <v>0.12257533590290634</v>
      </c>
      <c r="P75" s="318">
        <v>8.6058276011851051E-2</v>
      </c>
      <c r="Q75" s="318">
        <v>7.5771485481042331E-2</v>
      </c>
      <c r="R75" s="318">
        <v>0.11893268049174256</v>
      </c>
      <c r="S75" s="318">
        <v>7.7339626295372763E-2</v>
      </c>
      <c r="T75" s="279"/>
      <c r="U75" s="229">
        <f t="shared" si="49"/>
        <v>0.85130673479509122</v>
      </c>
      <c r="Y75" s="234"/>
      <c r="Z75" s="235"/>
      <c r="AA75" s="235"/>
      <c r="AB75" s="235"/>
      <c r="AC75" s="236"/>
      <c r="AD75" s="330">
        <v>2043</v>
      </c>
      <c r="AE75" s="330">
        <v>2089</v>
      </c>
      <c r="AF75" s="330">
        <v>1902</v>
      </c>
      <c r="AG75" s="330">
        <v>1890</v>
      </c>
      <c r="AH75" s="330">
        <v>2106.1302411873844</v>
      </c>
      <c r="AI75" s="330">
        <v>1774</v>
      </c>
      <c r="AJ75" s="330">
        <v>1836</v>
      </c>
      <c r="AK75" s="330">
        <v>1825</v>
      </c>
      <c r="AL75" s="279"/>
      <c r="AM75" s="229">
        <f t="shared" si="50"/>
        <v>15465.130241187384</v>
      </c>
    </row>
    <row r="76" spans="1:39" ht="14" x14ac:dyDescent="0.3">
      <c r="A76" s="663"/>
      <c r="B76" s="277" t="s">
        <v>156</v>
      </c>
      <c r="G76" s="320"/>
      <c r="H76" s="321"/>
      <c r="I76" s="321"/>
      <c r="J76" s="321"/>
      <c r="K76" s="294"/>
      <c r="L76" s="318">
        <v>2.6624363966779247E-3</v>
      </c>
      <c r="M76" s="318">
        <v>3.2668790637759731E-3</v>
      </c>
      <c r="N76" s="318">
        <v>4.6484694273990152E-3</v>
      </c>
      <c r="O76" s="318">
        <v>4.0858445300968778E-3</v>
      </c>
      <c r="P76" s="318">
        <v>2.1043477746343518E-3</v>
      </c>
      <c r="Q76" s="318">
        <v>3.5024023728553948E-2</v>
      </c>
      <c r="R76" s="318">
        <v>0.10312681227824301</v>
      </c>
      <c r="S76" s="318">
        <v>5.2421434371164984E-2</v>
      </c>
      <c r="T76" s="279"/>
      <c r="U76" s="229">
        <f t="shared" si="49"/>
        <v>0.20734024757054609</v>
      </c>
      <c r="Y76" s="234"/>
      <c r="Z76" s="235"/>
      <c r="AA76" s="235"/>
      <c r="AB76" s="235"/>
      <c r="AC76" s="236"/>
      <c r="AD76" s="330">
        <v>44</v>
      </c>
      <c r="AE76" s="330">
        <v>50</v>
      </c>
      <c r="AF76" s="330">
        <v>80</v>
      </c>
      <c r="AG76" s="330">
        <v>63</v>
      </c>
      <c r="AH76" s="330">
        <v>51.500340136054426</v>
      </c>
      <c r="AI76" s="330">
        <v>820</v>
      </c>
      <c r="AJ76" s="330">
        <v>1592</v>
      </c>
      <c r="AK76" s="330">
        <v>1237</v>
      </c>
      <c r="AL76" s="279"/>
      <c r="AM76" s="229">
        <f t="shared" si="50"/>
        <v>3937.5003401360545</v>
      </c>
    </row>
    <row r="77" spans="1:39" ht="14" x14ac:dyDescent="0.3">
      <c r="A77" s="664"/>
      <c r="B77" s="277" t="s">
        <v>192</v>
      </c>
      <c r="G77" s="320"/>
      <c r="H77" s="321"/>
      <c r="I77" s="321"/>
      <c r="J77" s="321"/>
      <c r="K77" s="294"/>
      <c r="L77" s="252">
        <f t="shared" ref="L77:S77" si="53">SUM(L75:L76)</f>
        <v>0.12628419908788246</v>
      </c>
      <c r="M77" s="251">
        <f t="shared" si="53"/>
        <v>0.13975708634833614</v>
      </c>
      <c r="N77" s="251">
        <f t="shared" si="53"/>
        <v>0.11516583006381061</v>
      </c>
      <c r="O77" s="251">
        <f t="shared" si="53"/>
        <v>0.12666118043300323</v>
      </c>
      <c r="P77" s="251">
        <f t="shared" si="53"/>
        <v>8.81626237864854E-2</v>
      </c>
      <c r="Q77" s="251">
        <f t="shared" si="53"/>
        <v>0.11079550920959627</v>
      </c>
      <c r="R77" s="251">
        <f t="shared" si="53"/>
        <v>0.22205949276998557</v>
      </c>
      <c r="S77" s="251">
        <f t="shared" si="53"/>
        <v>0.12976106066653775</v>
      </c>
      <c r="T77" s="279"/>
      <c r="U77" s="251">
        <f t="shared" si="49"/>
        <v>1.0586469823656375</v>
      </c>
      <c r="V77" s="249"/>
      <c r="Y77" s="234"/>
      <c r="Z77" s="235"/>
      <c r="AA77" s="235"/>
      <c r="AB77" s="235"/>
      <c r="AC77" s="236"/>
      <c r="AD77" s="252">
        <f t="shared" ref="AD77:AK77" si="54">SUM(AD75:AD76)</f>
        <v>2087</v>
      </c>
      <c r="AE77" s="251">
        <f t="shared" si="54"/>
        <v>2139</v>
      </c>
      <c r="AF77" s="251">
        <f t="shared" si="54"/>
        <v>1982</v>
      </c>
      <c r="AG77" s="251">
        <f t="shared" si="54"/>
        <v>1953</v>
      </c>
      <c r="AH77" s="251">
        <f t="shared" si="54"/>
        <v>2157.6305813234389</v>
      </c>
      <c r="AI77" s="251">
        <f t="shared" si="54"/>
        <v>2594</v>
      </c>
      <c r="AJ77" s="251">
        <f t="shared" si="54"/>
        <v>3428</v>
      </c>
      <c r="AK77" s="251">
        <f t="shared" si="54"/>
        <v>3062</v>
      </c>
      <c r="AL77" s="279"/>
      <c r="AM77" s="229">
        <f t="shared" si="50"/>
        <v>19402.630581323439</v>
      </c>
    </row>
    <row r="78" spans="1:39" ht="14" x14ac:dyDescent="0.3">
      <c r="B78" s="274" t="s">
        <v>193</v>
      </c>
      <c r="G78" s="320"/>
      <c r="H78" s="321"/>
      <c r="I78" s="321"/>
      <c r="J78" s="321"/>
      <c r="K78" s="294"/>
      <c r="L78" s="252">
        <f t="shared" ref="L78:S78" si="55">SUM(L74,L77)</f>
        <v>0.267877407456663</v>
      </c>
      <c r="M78" s="251">
        <f t="shared" si="55"/>
        <v>0.24442789155171832</v>
      </c>
      <c r="N78" s="251">
        <f t="shared" si="55"/>
        <v>0.18506718907832331</v>
      </c>
      <c r="O78" s="251">
        <f t="shared" si="55"/>
        <v>0.21557693996892102</v>
      </c>
      <c r="P78" s="251">
        <f t="shared" si="55"/>
        <v>0.15756590661340084</v>
      </c>
      <c r="Q78" s="251">
        <f t="shared" si="55"/>
        <v>0.16034168911828234</v>
      </c>
      <c r="R78" s="251">
        <f t="shared" si="55"/>
        <v>0.29707258863569252</v>
      </c>
      <c r="S78" s="251">
        <f t="shared" si="55"/>
        <v>0.18069926932792846</v>
      </c>
      <c r="T78" s="280"/>
      <c r="U78" s="229">
        <f>SUM(L78:S78)</f>
        <v>1.7086288817509296</v>
      </c>
      <c r="V78" s="249"/>
      <c r="Y78" s="241"/>
      <c r="Z78" s="242"/>
      <c r="AA78" s="242"/>
      <c r="AB78" s="242"/>
      <c r="AC78" s="243"/>
      <c r="AD78" s="252">
        <f t="shared" ref="AD78:AK78" si="56">SUM(AD74,AD77)</f>
        <v>4427</v>
      </c>
      <c r="AE78" s="251">
        <f t="shared" si="56"/>
        <v>3741</v>
      </c>
      <c r="AF78" s="251">
        <f t="shared" si="56"/>
        <v>3185</v>
      </c>
      <c r="AG78" s="251">
        <f t="shared" si="56"/>
        <v>3324</v>
      </c>
      <c r="AH78" s="251">
        <f t="shared" si="56"/>
        <v>3856.1581323438463</v>
      </c>
      <c r="AI78" s="251">
        <f t="shared" si="56"/>
        <v>3754</v>
      </c>
      <c r="AJ78" s="251">
        <f t="shared" si="56"/>
        <v>4586</v>
      </c>
      <c r="AK78" s="251">
        <f t="shared" si="56"/>
        <v>4264</v>
      </c>
      <c r="AL78" s="280"/>
      <c r="AM78" s="229">
        <f>SUM(AD78:AK78)</f>
        <v>31137.158132343848</v>
      </c>
    </row>
    <row r="79" spans="1:39" ht="14" x14ac:dyDescent="0.3">
      <c r="A79" s="282"/>
      <c r="G79" s="322"/>
      <c r="H79" s="323"/>
      <c r="I79" s="323"/>
      <c r="J79" s="323"/>
      <c r="K79" s="295"/>
      <c r="L79" s="313" t="str">
        <f t="shared" ref="L79:S79" si="57">IF(ABS(L78-L10)&lt;DecimalPlaces,"OK","ERROR")</f>
        <v>OK</v>
      </c>
      <c r="M79" s="314" t="str">
        <f t="shared" si="57"/>
        <v>OK</v>
      </c>
      <c r="N79" s="314" t="str">
        <f t="shared" si="57"/>
        <v>OK</v>
      </c>
      <c r="O79" s="314" t="str">
        <f t="shared" si="57"/>
        <v>OK</v>
      </c>
      <c r="P79" s="314" t="str">
        <f t="shared" si="57"/>
        <v>OK</v>
      </c>
      <c r="Q79" s="314" t="str">
        <f t="shared" si="57"/>
        <v>OK</v>
      </c>
      <c r="R79" s="314" t="str">
        <f t="shared" si="57"/>
        <v>OK</v>
      </c>
      <c r="S79" s="314" t="str">
        <f t="shared" si="57"/>
        <v>OK</v>
      </c>
      <c r="T79" s="276"/>
      <c r="U79" s="276"/>
    </row>
    <row r="80" spans="1:39" ht="14" x14ac:dyDescent="0.3">
      <c r="A80" s="177" t="s">
        <v>194</v>
      </c>
      <c r="B80" s="177"/>
      <c r="L80" s="593">
        <f>IF(SUM(L72:L78)=0,0,L78-(L10+L13))</f>
        <v>-4.2933271014280072E-2</v>
      </c>
      <c r="M80" s="593">
        <f t="shared" ref="M80:S80" si="58">IF(SUM(M72:M78)=0,0,M78-(M10+M13))</f>
        <v>-3.6640565132872199E-2</v>
      </c>
      <c r="N80" s="593">
        <f t="shared" si="58"/>
        <v>-2.5741046205310453E-2</v>
      </c>
      <c r="O80" s="593">
        <f t="shared" si="58"/>
        <v>-3.5718154627979226E-2</v>
      </c>
      <c r="P80" s="593">
        <f t="shared" si="58"/>
        <v>-2.5396343622598433E-2</v>
      </c>
      <c r="Q80" s="593">
        <f t="shared" si="58"/>
        <v>-5.1041107750758485E-2</v>
      </c>
      <c r="R80" s="593">
        <f t="shared" si="58"/>
        <v>-0.13091663794869912</v>
      </c>
      <c r="S80" s="593">
        <f t="shared" si="58"/>
        <v>-7.2000013740185387E-2</v>
      </c>
      <c r="AD80" s="593">
        <f>IF(SUM(AD72:AD78)=0,0,AD78-(AD10+AD13))</f>
        <v>-738</v>
      </c>
      <c r="AE80" s="593">
        <f t="shared" ref="AE80:AK80" si="59">IF(SUM(AE72:AE78)=0,0,AE78-(AE10+AE13))</f>
        <v>-523</v>
      </c>
      <c r="AF80" s="593">
        <f t="shared" si="59"/>
        <v>-424</v>
      </c>
      <c r="AG80" s="593">
        <f t="shared" si="59"/>
        <v>-536</v>
      </c>
      <c r="AH80" s="593">
        <f t="shared" si="59"/>
        <v>-621.53240568954834</v>
      </c>
      <c r="AI80" s="593">
        <f t="shared" si="59"/>
        <v>-1195</v>
      </c>
      <c r="AJ80" s="593">
        <f t="shared" si="59"/>
        <v>-2021</v>
      </c>
      <c r="AK80" s="593">
        <f t="shared" si="59"/>
        <v>-1699</v>
      </c>
    </row>
    <row r="81" spans="1:39" ht="14" x14ac:dyDescent="0.3">
      <c r="A81" s="177" t="s">
        <v>195</v>
      </c>
      <c r="B81" s="177"/>
      <c r="L81" s="593">
        <f>IF(SUM(L72:L78)=0,0,(L72+L75)-L10)</f>
        <v>-4.4656319562461549E-2</v>
      </c>
      <c r="M81" s="593">
        <f t="shared" ref="M81:S81" si="60">IF(SUM(M72:M78)=0,0,(M72+M75)-M10)</f>
        <v>-3.4171555007096704E-2</v>
      </c>
      <c r="N81" s="593">
        <f t="shared" si="60"/>
        <v>-2.4636887965214765E-2</v>
      </c>
      <c r="O81" s="593">
        <f t="shared" si="60"/>
        <v>-3.4762105843363894E-2</v>
      </c>
      <c r="P81" s="593">
        <f t="shared" si="60"/>
        <v>-2.5396343622598433E-2</v>
      </c>
      <c r="Q81" s="593">
        <f t="shared" si="60"/>
        <v>-5.1041107750758485E-2</v>
      </c>
      <c r="R81" s="593">
        <f t="shared" si="60"/>
        <v>-0.13091663794869918</v>
      </c>
      <c r="S81" s="593">
        <f t="shared" si="60"/>
        <v>-7.2000013740185359E-2</v>
      </c>
      <c r="AD81" s="593">
        <f>IF(SUM(AD72:AD78)=0,0,(AD72+AD75)-AD10)</f>
        <v>-738</v>
      </c>
      <c r="AE81" s="593">
        <f t="shared" ref="AE81:AK81" si="61">IF(SUM(AE72:AE78)=0,0,(AE72+AE75)-AE10)</f>
        <v>-523</v>
      </c>
      <c r="AF81" s="593">
        <f t="shared" si="61"/>
        <v>-424</v>
      </c>
      <c r="AG81" s="593">
        <f t="shared" si="61"/>
        <v>-536</v>
      </c>
      <c r="AH81" s="593">
        <f t="shared" si="61"/>
        <v>-621.5324056895488</v>
      </c>
      <c r="AI81" s="593">
        <f t="shared" si="61"/>
        <v>-1195</v>
      </c>
      <c r="AJ81" s="593">
        <f t="shared" si="61"/>
        <v>-2021</v>
      </c>
      <c r="AK81" s="593">
        <f t="shared" si="61"/>
        <v>-1699</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316"/>
      <c r="H85" s="317"/>
      <c r="I85" s="317"/>
      <c r="J85" s="317"/>
      <c r="K85" s="292"/>
      <c r="L85" s="318">
        <v>0</v>
      </c>
      <c r="M85" s="318">
        <v>0</v>
      </c>
      <c r="N85" s="318">
        <v>0</v>
      </c>
      <c r="O85" s="318">
        <v>0</v>
      </c>
      <c r="P85" s="318">
        <v>0</v>
      </c>
      <c r="Q85" s="318">
        <v>0</v>
      </c>
      <c r="R85" s="318">
        <v>0</v>
      </c>
      <c r="S85" s="318">
        <v>0</v>
      </c>
      <c r="T85" s="278"/>
      <c r="U85" s="229">
        <f>SUM(L85:S85)</f>
        <v>0</v>
      </c>
      <c r="Y85" s="226"/>
      <c r="Z85" s="227"/>
      <c r="AA85" s="227"/>
      <c r="AB85" s="227"/>
      <c r="AC85" s="228"/>
      <c r="AD85" s="329">
        <v>3077</v>
      </c>
      <c r="AE85" s="329">
        <v>2887</v>
      </c>
      <c r="AF85" s="329">
        <v>2499</v>
      </c>
      <c r="AG85" s="329">
        <v>2541</v>
      </c>
      <c r="AH85" s="329">
        <v>2178</v>
      </c>
      <c r="AI85" s="329">
        <v>2037</v>
      </c>
      <c r="AJ85" s="329">
        <v>2141</v>
      </c>
      <c r="AK85" s="329">
        <v>1936</v>
      </c>
      <c r="AL85" s="278"/>
      <c r="AM85" s="285">
        <f t="shared" ref="AM85:AM104" si="62">SUM(AD85:AK85)</f>
        <v>19296</v>
      </c>
    </row>
    <row r="86" spans="1:39" ht="14" x14ac:dyDescent="0.3">
      <c r="A86" s="212" t="s">
        <v>201</v>
      </c>
      <c r="B86" s="212" t="s">
        <v>200</v>
      </c>
      <c r="G86" s="320"/>
      <c r="H86" s="321"/>
      <c r="I86" s="321"/>
      <c r="J86" s="321"/>
      <c r="K86" s="294"/>
      <c r="L86" s="318">
        <v>0</v>
      </c>
      <c r="M86" s="318">
        <v>0</v>
      </c>
      <c r="N86" s="318">
        <v>0</v>
      </c>
      <c r="O86" s="318">
        <v>0</v>
      </c>
      <c r="P86" s="318">
        <v>0</v>
      </c>
      <c r="Q86" s="318">
        <v>0</v>
      </c>
      <c r="R86" s="318">
        <v>0</v>
      </c>
      <c r="S86" s="318">
        <v>0</v>
      </c>
      <c r="T86" s="279"/>
      <c r="U86" s="229">
        <f t="shared" ref="U86:U104" si="63">SUM(L86:S86)</f>
        <v>0</v>
      </c>
      <c r="Y86" s="234"/>
      <c r="Z86" s="235"/>
      <c r="AA86" s="235"/>
      <c r="AB86" s="235"/>
      <c r="AC86" s="236"/>
      <c r="AD86" s="325">
        <v>0</v>
      </c>
      <c r="AE86" s="325">
        <v>0</v>
      </c>
      <c r="AF86" s="325">
        <v>0</v>
      </c>
      <c r="AG86" s="325">
        <v>0</v>
      </c>
      <c r="AH86" s="325">
        <v>465</v>
      </c>
      <c r="AI86" s="325">
        <v>2037</v>
      </c>
      <c r="AJ86" s="325">
        <v>2141</v>
      </c>
      <c r="AK86" s="325">
        <v>1936</v>
      </c>
      <c r="AL86" s="279"/>
      <c r="AM86" s="229">
        <f t="shared" si="62"/>
        <v>6579</v>
      </c>
    </row>
    <row r="87" spans="1:39" ht="14" x14ac:dyDescent="0.3">
      <c r="A87" s="212" t="s">
        <v>202</v>
      </c>
      <c r="B87" s="212" t="s">
        <v>200</v>
      </c>
      <c r="G87" s="320"/>
      <c r="H87" s="321"/>
      <c r="I87" s="321"/>
      <c r="J87" s="321"/>
      <c r="K87" s="294"/>
      <c r="L87" s="318">
        <v>1.15286439</v>
      </c>
      <c r="M87" s="318">
        <v>1.365723765</v>
      </c>
      <c r="N87" s="318">
        <v>1.4990047489999998</v>
      </c>
      <c r="O87" s="318">
        <v>1.1979420049999998</v>
      </c>
      <c r="P87" s="318">
        <v>1.2650069849999999</v>
      </c>
      <c r="Q87" s="318">
        <v>0.61696776131804776</v>
      </c>
      <c r="R87" s="318">
        <v>0.46895280517022536</v>
      </c>
      <c r="S87" s="318">
        <v>0.69981646528640729</v>
      </c>
      <c r="T87" s="279"/>
      <c r="U87" s="229">
        <f t="shared" si="63"/>
        <v>8.2662789257746798</v>
      </c>
      <c r="Y87" s="234"/>
      <c r="Z87" s="235"/>
      <c r="AA87" s="235"/>
      <c r="AB87" s="235"/>
      <c r="AC87" s="236"/>
      <c r="AD87" s="325">
        <v>2555</v>
      </c>
      <c r="AE87" s="325">
        <v>2799</v>
      </c>
      <c r="AF87" s="325">
        <v>2394</v>
      </c>
      <c r="AG87" s="325">
        <v>2447</v>
      </c>
      <c r="AH87" s="325">
        <v>2455</v>
      </c>
      <c r="AI87" s="325">
        <v>1975</v>
      </c>
      <c r="AJ87" s="325">
        <v>2086</v>
      </c>
      <c r="AK87" s="325">
        <v>1787</v>
      </c>
      <c r="AL87" s="279"/>
      <c r="AM87" s="229">
        <f t="shared" si="62"/>
        <v>18498</v>
      </c>
    </row>
    <row r="88" spans="1:39" ht="14" x14ac:dyDescent="0.3">
      <c r="A88" s="212" t="s">
        <v>203</v>
      </c>
      <c r="B88" s="212" t="s">
        <v>200</v>
      </c>
      <c r="G88" s="320"/>
      <c r="H88" s="321"/>
      <c r="I88" s="321"/>
      <c r="J88" s="321"/>
      <c r="K88" s="294"/>
      <c r="L88" s="318">
        <v>4.4864049999999997E-3</v>
      </c>
      <c r="M88" s="318">
        <v>2.3305999999999999E-3</v>
      </c>
      <c r="N88" s="318">
        <v>0.30839664500000002</v>
      </c>
      <c r="O88" s="318">
        <v>3.7674148999999997E-2</v>
      </c>
      <c r="P88" s="318">
        <v>0.11804489</v>
      </c>
      <c r="Q88" s="318">
        <v>2.8247391564765821E-2</v>
      </c>
      <c r="R88" s="318">
        <v>3.9921819134192474E-2</v>
      </c>
      <c r="S88" s="318">
        <v>3.1261360629984657E-2</v>
      </c>
      <c r="T88" s="279"/>
      <c r="U88" s="229">
        <f t="shared" si="63"/>
        <v>0.57036326032894291</v>
      </c>
      <c r="Y88" s="234"/>
      <c r="Z88" s="235"/>
      <c r="AA88" s="235"/>
      <c r="AB88" s="235"/>
      <c r="AC88" s="236"/>
      <c r="AD88" s="325">
        <v>40</v>
      </c>
      <c r="AE88" s="325">
        <v>23</v>
      </c>
      <c r="AF88" s="325">
        <v>55</v>
      </c>
      <c r="AG88" s="325">
        <v>62</v>
      </c>
      <c r="AH88" s="325">
        <v>51</v>
      </c>
      <c r="AI88" s="325">
        <v>35</v>
      </c>
      <c r="AJ88" s="325">
        <v>31</v>
      </c>
      <c r="AK88" s="325">
        <v>123</v>
      </c>
      <c r="AL88" s="279"/>
      <c r="AM88" s="229">
        <f t="shared" si="62"/>
        <v>420</v>
      </c>
    </row>
    <row r="89" spans="1:39" ht="14" x14ac:dyDescent="0.3">
      <c r="A89" s="212" t="s">
        <v>204</v>
      </c>
      <c r="B89" s="212" t="s">
        <v>200</v>
      </c>
      <c r="G89" s="320"/>
      <c r="H89" s="321"/>
      <c r="I89" s="321"/>
      <c r="J89" s="321"/>
      <c r="K89" s="294"/>
      <c r="L89" s="318">
        <v>0</v>
      </c>
      <c r="M89" s="318">
        <v>0</v>
      </c>
      <c r="N89" s="318">
        <v>0</v>
      </c>
      <c r="O89" s="318">
        <v>0</v>
      </c>
      <c r="P89" s="318">
        <v>0</v>
      </c>
      <c r="Q89" s="318">
        <v>0</v>
      </c>
      <c r="R89" s="318">
        <v>0</v>
      </c>
      <c r="S89" s="318">
        <v>0</v>
      </c>
      <c r="T89" s="279"/>
      <c r="U89" s="229">
        <f t="shared" si="63"/>
        <v>0</v>
      </c>
      <c r="Y89" s="234"/>
      <c r="Z89" s="235"/>
      <c r="AA89" s="235"/>
      <c r="AB89" s="235"/>
      <c r="AC89" s="236"/>
      <c r="AD89" s="325">
        <v>94</v>
      </c>
      <c r="AE89" s="325">
        <v>82</v>
      </c>
      <c r="AF89" s="325">
        <v>38</v>
      </c>
      <c r="AG89" s="325">
        <v>51</v>
      </c>
      <c r="AH89" s="325">
        <v>105</v>
      </c>
      <c r="AI89" s="325">
        <v>24</v>
      </c>
      <c r="AJ89" s="325">
        <v>43</v>
      </c>
      <c r="AK89" s="325">
        <v>18</v>
      </c>
      <c r="AL89" s="279"/>
      <c r="AM89" s="229">
        <f t="shared" si="62"/>
        <v>455</v>
      </c>
    </row>
    <row r="90" spans="1:39" ht="14" x14ac:dyDescent="0.3">
      <c r="A90" s="212" t="s">
        <v>205</v>
      </c>
      <c r="B90" s="212" t="s">
        <v>200</v>
      </c>
      <c r="G90" s="320"/>
      <c r="H90" s="321"/>
      <c r="I90" s="321"/>
      <c r="J90" s="321"/>
      <c r="K90" s="294"/>
      <c r="L90" s="318">
        <v>0</v>
      </c>
      <c r="M90" s="318">
        <v>0</v>
      </c>
      <c r="N90" s="318">
        <v>0</v>
      </c>
      <c r="O90" s="318">
        <v>0</v>
      </c>
      <c r="P90" s="318">
        <v>0</v>
      </c>
      <c r="Q90" s="318">
        <v>0</v>
      </c>
      <c r="R90" s="318">
        <v>0</v>
      </c>
      <c r="S90" s="318">
        <v>0</v>
      </c>
      <c r="T90" s="279"/>
      <c r="U90" s="229">
        <f t="shared" si="63"/>
        <v>0</v>
      </c>
      <c r="Y90" s="234"/>
      <c r="Z90" s="235"/>
      <c r="AA90" s="235"/>
      <c r="AB90" s="235"/>
      <c r="AC90" s="236"/>
      <c r="AD90" s="325">
        <v>20</v>
      </c>
      <c r="AE90" s="325">
        <v>25</v>
      </c>
      <c r="AF90" s="325">
        <v>8</v>
      </c>
      <c r="AG90" s="325">
        <v>21</v>
      </c>
      <c r="AH90" s="325">
        <v>25</v>
      </c>
      <c r="AI90" s="325">
        <v>1</v>
      </c>
      <c r="AJ90" s="325">
        <v>3</v>
      </c>
      <c r="AK90" s="325">
        <v>28</v>
      </c>
      <c r="AL90" s="279"/>
      <c r="AM90" s="229">
        <f t="shared" si="62"/>
        <v>131</v>
      </c>
    </row>
    <row r="91" spans="1:39" ht="14" x14ac:dyDescent="0.3">
      <c r="A91" s="212" t="s">
        <v>206</v>
      </c>
      <c r="B91" s="212" t="s">
        <v>200</v>
      </c>
      <c r="G91" s="320"/>
      <c r="H91" s="321"/>
      <c r="I91" s="321"/>
      <c r="J91" s="321"/>
      <c r="K91" s="294"/>
      <c r="L91" s="318">
        <v>0</v>
      </c>
      <c r="M91" s="318">
        <v>0</v>
      </c>
      <c r="N91" s="318">
        <v>0</v>
      </c>
      <c r="O91" s="318">
        <v>0</v>
      </c>
      <c r="P91" s="318">
        <v>0</v>
      </c>
      <c r="Q91" s="318">
        <v>0</v>
      </c>
      <c r="R91" s="318">
        <v>0</v>
      </c>
      <c r="S91" s="318">
        <v>0</v>
      </c>
      <c r="T91" s="279"/>
      <c r="U91" s="229">
        <f t="shared" si="63"/>
        <v>0</v>
      </c>
      <c r="Y91" s="234"/>
      <c r="Z91" s="235"/>
      <c r="AA91" s="235"/>
      <c r="AB91" s="235"/>
      <c r="AC91" s="236"/>
      <c r="AD91" s="325">
        <v>123</v>
      </c>
      <c r="AE91" s="325">
        <v>67</v>
      </c>
      <c r="AF91" s="325">
        <v>9</v>
      </c>
      <c r="AG91" s="325">
        <v>5</v>
      </c>
      <c r="AH91" s="325">
        <v>30</v>
      </c>
      <c r="AI91" s="325">
        <v>51</v>
      </c>
      <c r="AJ91" s="325">
        <v>35</v>
      </c>
      <c r="AK91" s="325">
        <v>45</v>
      </c>
      <c r="AL91" s="279"/>
      <c r="AM91" s="229">
        <f t="shared" si="62"/>
        <v>365</v>
      </c>
    </row>
    <row r="92" spans="1:39" ht="14" x14ac:dyDescent="0.3">
      <c r="A92" s="212" t="s">
        <v>207</v>
      </c>
      <c r="B92" s="212" t="s">
        <v>200</v>
      </c>
      <c r="G92" s="320"/>
      <c r="H92" s="321"/>
      <c r="I92" s="321"/>
      <c r="J92" s="321"/>
      <c r="K92" s="294"/>
      <c r="L92" s="318">
        <v>0</v>
      </c>
      <c r="M92" s="318">
        <v>0</v>
      </c>
      <c r="N92" s="318">
        <v>0</v>
      </c>
      <c r="O92" s="318">
        <v>0</v>
      </c>
      <c r="P92" s="318">
        <v>0</v>
      </c>
      <c r="Q92" s="318">
        <v>0</v>
      </c>
      <c r="R92" s="318">
        <v>0</v>
      </c>
      <c r="S92" s="318">
        <v>0</v>
      </c>
      <c r="T92" s="279"/>
      <c r="U92" s="229">
        <f t="shared" si="63"/>
        <v>0</v>
      </c>
      <c r="Y92" s="234"/>
      <c r="Z92" s="235"/>
      <c r="AA92" s="235"/>
      <c r="AB92" s="235"/>
      <c r="AC92" s="236"/>
      <c r="AD92" s="328">
        <v>2306</v>
      </c>
      <c r="AE92" s="328">
        <v>1968</v>
      </c>
      <c r="AF92" s="328">
        <v>646</v>
      </c>
      <c r="AG92" s="328">
        <v>523</v>
      </c>
      <c r="AH92" s="328">
        <v>457</v>
      </c>
      <c r="AI92" s="328">
        <v>150</v>
      </c>
      <c r="AJ92" s="328">
        <v>226</v>
      </c>
      <c r="AK92" s="328">
        <v>84</v>
      </c>
      <c r="AL92" s="279"/>
      <c r="AM92" s="229">
        <f t="shared" si="62"/>
        <v>6360</v>
      </c>
    </row>
    <row r="93" spans="1:39" ht="14" x14ac:dyDescent="0.3">
      <c r="A93" s="212" t="s">
        <v>208</v>
      </c>
      <c r="B93" s="212" t="s">
        <v>200</v>
      </c>
      <c r="G93" s="320"/>
      <c r="H93" s="321"/>
      <c r="I93" s="321"/>
      <c r="J93" s="321"/>
      <c r="K93" s="294"/>
      <c r="L93" s="318">
        <v>0</v>
      </c>
      <c r="M93" s="318">
        <v>0</v>
      </c>
      <c r="N93" s="318">
        <v>0</v>
      </c>
      <c r="O93" s="318">
        <v>0</v>
      </c>
      <c r="P93" s="318">
        <v>0</v>
      </c>
      <c r="Q93" s="318">
        <v>0</v>
      </c>
      <c r="R93" s="318">
        <v>0</v>
      </c>
      <c r="S93" s="318">
        <v>0</v>
      </c>
      <c r="T93" s="279"/>
      <c r="U93" s="229">
        <f t="shared" si="63"/>
        <v>0</v>
      </c>
      <c r="Y93" s="234"/>
      <c r="Z93" s="235"/>
      <c r="AA93" s="235"/>
      <c r="AB93" s="235"/>
      <c r="AC93" s="236"/>
      <c r="AD93" s="328">
        <v>48</v>
      </c>
      <c r="AE93" s="328">
        <v>39</v>
      </c>
      <c r="AF93" s="328">
        <v>11</v>
      </c>
      <c r="AG93" s="328">
        <v>29</v>
      </c>
      <c r="AH93" s="328">
        <v>40</v>
      </c>
      <c r="AI93" s="328">
        <v>19</v>
      </c>
      <c r="AJ93" s="328">
        <v>27</v>
      </c>
      <c r="AK93" s="328">
        <v>30</v>
      </c>
      <c r="AL93" s="279"/>
      <c r="AM93" s="229">
        <f t="shared" si="62"/>
        <v>243</v>
      </c>
    </row>
    <row r="94" spans="1:39" ht="14" x14ac:dyDescent="0.3">
      <c r="A94" s="212" t="s">
        <v>209</v>
      </c>
      <c r="B94" s="212" t="s">
        <v>200</v>
      </c>
      <c r="G94" s="320"/>
      <c r="H94" s="321"/>
      <c r="I94" s="321"/>
      <c r="J94" s="321"/>
      <c r="K94" s="294"/>
      <c r="L94" s="318">
        <v>0</v>
      </c>
      <c r="M94" s="318">
        <v>0</v>
      </c>
      <c r="N94" s="318">
        <v>0</v>
      </c>
      <c r="O94" s="318">
        <v>0</v>
      </c>
      <c r="P94" s="318">
        <v>0</v>
      </c>
      <c r="Q94" s="318">
        <v>0</v>
      </c>
      <c r="R94" s="318">
        <v>0</v>
      </c>
      <c r="S94" s="318">
        <v>0</v>
      </c>
      <c r="T94" s="279"/>
      <c r="U94" s="229">
        <f t="shared" si="63"/>
        <v>0</v>
      </c>
      <c r="Y94" s="234"/>
      <c r="Z94" s="235"/>
      <c r="AA94" s="235"/>
      <c r="AB94" s="235"/>
      <c r="AC94" s="236"/>
      <c r="AD94" s="328">
        <v>692</v>
      </c>
      <c r="AE94" s="328">
        <v>615</v>
      </c>
      <c r="AF94" s="328">
        <v>376</v>
      </c>
      <c r="AG94" s="328">
        <v>501</v>
      </c>
      <c r="AH94" s="328">
        <v>585</v>
      </c>
      <c r="AI94" s="328">
        <v>289</v>
      </c>
      <c r="AJ94" s="328">
        <v>429</v>
      </c>
      <c r="AK94" s="328">
        <v>448</v>
      </c>
      <c r="AL94" s="279"/>
      <c r="AM94" s="229">
        <f t="shared" si="62"/>
        <v>3935</v>
      </c>
    </row>
    <row r="95" spans="1:39" ht="14" x14ac:dyDescent="0.3">
      <c r="A95" s="212" t="s">
        <v>210</v>
      </c>
      <c r="B95" s="212" t="s">
        <v>200</v>
      </c>
      <c r="G95" s="320"/>
      <c r="H95" s="321"/>
      <c r="I95" s="321"/>
      <c r="J95" s="321"/>
      <c r="K95" s="294"/>
      <c r="L95" s="318">
        <v>0.47482000000000002</v>
      </c>
      <c r="M95" s="318">
        <v>0.48565999999999998</v>
      </c>
      <c r="N95" s="318">
        <v>0.56545999999999996</v>
      </c>
      <c r="O95" s="318">
        <v>0.26416000000000001</v>
      </c>
      <c r="P95" s="318">
        <v>0.54969999999999997</v>
      </c>
      <c r="Q95" s="318">
        <v>0.32938666813468143</v>
      </c>
      <c r="R95" s="318">
        <v>0.67850691111401629</v>
      </c>
      <c r="S95" s="318">
        <v>0.9330678098141354</v>
      </c>
      <c r="T95" s="279"/>
      <c r="U95" s="229">
        <f t="shared" si="63"/>
        <v>4.2807613890628327</v>
      </c>
      <c r="Y95" s="234"/>
      <c r="Z95" s="235"/>
      <c r="AA95" s="235"/>
      <c r="AB95" s="235"/>
      <c r="AC95" s="236"/>
      <c r="AD95" s="328">
        <v>0</v>
      </c>
      <c r="AE95" s="328">
        <v>0</v>
      </c>
      <c r="AF95" s="328">
        <v>0</v>
      </c>
      <c r="AG95" s="328">
        <v>0</v>
      </c>
      <c r="AH95" s="328">
        <v>0</v>
      </c>
      <c r="AI95" s="328">
        <v>166</v>
      </c>
      <c r="AJ95" s="328">
        <v>274</v>
      </c>
      <c r="AK95" s="328">
        <v>260</v>
      </c>
      <c r="AL95" s="279"/>
      <c r="AM95" s="229">
        <f t="shared" si="62"/>
        <v>700</v>
      </c>
    </row>
    <row r="96" spans="1:39" ht="14" x14ac:dyDescent="0.3">
      <c r="A96" s="212" t="s">
        <v>211</v>
      </c>
      <c r="B96" s="212" t="s">
        <v>200</v>
      </c>
      <c r="G96" s="320"/>
      <c r="H96" s="321"/>
      <c r="I96" s="321"/>
      <c r="J96" s="321"/>
      <c r="K96" s="294"/>
      <c r="L96" s="318">
        <v>0</v>
      </c>
      <c r="M96" s="318">
        <v>0</v>
      </c>
      <c r="N96" s="318">
        <v>0</v>
      </c>
      <c r="O96" s="318">
        <v>0</v>
      </c>
      <c r="P96" s="318">
        <v>0</v>
      </c>
      <c r="Q96" s="318">
        <v>0</v>
      </c>
      <c r="R96" s="318">
        <v>0</v>
      </c>
      <c r="S96" s="318">
        <v>0</v>
      </c>
      <c r="T96" s="279"/>
      <c r="U96" s="229">
        <f t="shared" si="63"/>
        <v>0</v>
      </c>
      <c r="Y96" s="234"/>
      <c r="Z96" s="235"/>
      <c r="AA96" s="235"/>
      <c r="AB96" s="235"/>
      <c r="AC96" s="236"/>
      <c r="AD96" s="328">
        <v>101</v>
      </c>
      <c r="AE96" s="328">
        <v>74</v>
      </c>
      <c r="AF96" s="328">
        <v>14</v>
      </c>
      <c r="AG96" s="328">
        <v>32</v>
      </c>
      <c r="AH96" s="328">
        <v>15</v>
      </c>
      <c r="AI96" s="328">
        <v>22</v>
      </c>
      <c r="AJ96" s="328">
        <v>24</v>
      </c>
      <c r="AK96" s="328">
        <v>37</v>
      </c>
      <c r="AL96" s="279"/>
      <c r="AM96" s="229">
        <f t="shared" si="62"/>
        <v>319</v>
      </c>
    </row>
    <row r="97" spans="1:39" ht="14" x14ac:dyDescent="0.3">
      <c r="A97" s="212" t="s">
        <v>212</v>
      </c>
      <c r="B97" s="212" t="s">
        <v>200</v>
      </c>
      <c r="G97" s="320"/>
      <c r="H97" s="321"/>
      <c r="I97" s="321"/>
      <c r="J97" s="321"/>
      <c r="K97" s="294"/>
      <c r="L97" s="318">
        <v>0</v>
      </c>
      <c r="M97" s="318">
        <v>0</v>
      </c>
      <c r="N97" s="318">
        <v>0</v>
      </c>
      <c r="O97" s="318">
        <v>0</v>
      </c>
      <c r="P97" s="318">
        <v>0</v>
      </c>
      <c r="Q97" s="318">
        <v>0</v>
      </c>
      <c r="R97" s="318">
        <v>0</v>
      </c>
      <c r="S97" s="318">
        <v>0</v>
      </c>
      <c r="T97" s="279"/>
      <c r="U97" s="229">
        <f t="shared" si="63"/>
        <v>0</v>
      </c>
      <c r="Y97" s="234"/>
      <c r="Z97" s="235"/>
      <c r="AA97" s="235"/>
      <c r="AB97" s="235"/>
      <c r="AC97" s="236"/>
      <c r="AD97" s="328">
        <v>2</v>
      </c>
      <c r="AE97" s="328">
        <v>0</v>
      </c>
      <c r="AF97" s="328">
        <v>1</v>
      </c>
      <c r="AG97" s="328">
        <v>0</v>
      </c>
      <c r="AH97" s="328">
        <v>0</v>
      </c>
      <c r="AI97" s="328">
        <v>2</v>
      </c>
      <c r="AJ97" s="328">
        <v>2</v>
      </c>
      <c r="AK97" s="328">
        <v>20</v>
      </c>
      <c r="AL97" s="279"/>
      <c r="AM97" s="229">
        <f t="shared" si="62"/>
        <v>27</v>
      </c>
    </row>
    <row r="98" spans="1:39" ht="14" x14ac:dyDescent="0.3">
      <c r="A98" s="212" t="s">
        <v>213</v>
      </c>
      <c r="B98" s="212" t="s">
        <v>200</v>
      </c>
      <c r="G98" s="320"/>
      <c r="H98" s="321"/>
      <c r="I98" s="321"/>
      <c r="J98" s="321"/>
      <c r="K98" s="294"/>
      <c r="L98" s="318">
        <v>0</v>
      </c>
      <c r="M98" s="318">
        <v>0</v>
      </c>
      <c r="N98" s="318">
        <v>0</v>
      </c>
      <c r="O98" s="318">
        <v>0</v>
      </c>
      <c r="P98" s="318">
        <v>0</v>
      </c>
      <c r="Q98" s="318">
        <v>0</v>
      </c>
      <c r="R98" s="318">
        <v>0</v>
      </c>
      <c r="S98" s="318">
        <v>0</v>
      </c>
      <c r="T98" s="279"/>
      <c r="U98" s="229">
        <f t="shared" si="63"/>
        <v>0</v>
      </c>
      <c r="Y98" s="234"/>
      <c r="Z98" s="235"/>
      <c r="AA98" s="235"/>
      <c r="AB98" s="235"/>
      <c r="AC98" s="236"/>
      <c r="AD98" s="328">
        <v>0</v>
      </c>
      <c r="AE98" s="328">
        <v>0</v>
      </c>
      <c r="AF98" s="328">
        <v>0</v>
      </c>
      <c r="AG98" s="328">
        <v>0</v>
      </c>
      <c r="AH98" s="328">
        <v>0</v>
      </c>
      <c r="AI98" s="328">
        <v>7</v>
      </c>
      <c r="AJ98" s="328">
        <v>41</v>
      </c>
      <c r="AK98" s="328">
        <v>72</v>
      </c>
      <c r="AL98" s="279"/>
      <c r="AM98" s="229">
        <f t="shared" si="62"/>
        <v>120</v>
      </c>
    </row>
    <row r="99" spans="1:39" ht="14" x14ac:dyDescent="0.3">
      <c r="A99" s="212" t="s">
        <v>214</v>
      </c>
      <c r="B99" s="212" t="s">
        <v>200</v>
      </c>
      <c r="G99" s="320"/>
      <c r="H99" s="321"/>
      <c r="I99" s="321"/>
      <c r="J99" s="321"/>
      <c r="K99" s="294"/>
      <c r="L99" s="318">
        <v>0</v>
      </c>
      <c r="M99" s="318">
        <v>0</v>
      </c>
      <c r="N99" s="318">
        <v>0</v>
      </c>
      <c r="O99" s="318">
        <v>0</v>
      </c>
      <c r="P99" s="318">
        <v>0</v>
      </c>
      <c r="Q99" s="318">
        <v>0</v>
      </c>
      <c r="R99" s="318">
        <v>0</v>
      </c>
      <c r="S99" s="318">
        <v>0</v>
      </c>
      <c r="T99" s="279"/>
      <c r="U99" s="229">
        <f t="shared" si="63"/>
        <v>0</v>
      </c>
      <c r="Y99" s="234"/>
      <c r="Z99" s="235"/>
      <c r="AA99" s="235"/>
      <c r="AB99" s="235"/>
      <c r="AC99" s="236"/>
      <c r="AD99" s="328">
        <v>137</v>
      </c>
      <c r="AE99" s="328">
        <v>98</v>
      </c>
      <c r="AF99" s="328">
        <v>23</v>
      </c>
      <c r="AG99" s="328">
        <v>48</v>
      </c>
      <c r="AH99" s="328">
        <v>55</v>
      </c>
      <c r="AI99" s="328">
        <v>43</v>
      </c>
      <c r="AJ99" s="328">
        <v>49</v>
      </c>
      <c r="AK99" s="328">
        <v>70</v>
      </c>
      <c r="AL99" s="279"/>
      <c r="AM99" s="229">
        <f t="shared" si="62"/>
        <v>523</v>
      </c>
    </row>
    <row r="100" spans="1:39" ht="14" x14ac:dyDescent="0.3">
      <c r="A100" s="212" t="s">
        <v>215</v>
      </c>
      <c r="B100" s="212" t="s">
        <v>200</v>
      </c>
      <c r="G100" s="320"/>
      <c r="H100" s="321"/>
      <c r="I100" s="321"/>
      <c r="J100" s="321"/>
      <c r="K100" s="294"/>
      <c r="L100" s="318">
        <v>0</v>
      </c>
      <c r="M100" s="318">
        <v>0</v>
      </c>
      <c r="N100" s="318">
        <v>0</v>
      </c>
      <c r="O100" s="318">
        <v>0</v>
      </c>
      <c r="P100" s="318">
        <v>0</v>
      </c>
      <c r="Q100" s="318">
        <v>0</v>
      </c>
      <c r="R100" s="318">
        <v>0</v>
      </c>
      <c r="S100" s="318">
        <v>0</v>
      </c>
      <c r="T100" s="279"/>
      <c r="U100" s="229">
        <f t="shared" si="63"/>
        <v>0</v>
      </c>
      <c r="Y100" s="234"/>
      <c r="Z100" s="235"/>
      <c r="AA100" s="235"/>
      <c r="AB100" s="235"/>
      <c r="AC100" s="236"/>
      <c r="AD100" s="328">
        <v>3077</v>
      </c>
      <c r="AE100" s="328">
        <v>2887</v>
      </c>
      <c r="AF100" s="328">
        <v>2499</v>
      </c>
      <c r="AG100" s="328">
        <v>2541</v>
      </c>
      <c r="AH100" s="328">
        <v>2643</v>
      </c>
      <c r="AI100" s="328">
        <v>2037</v>
      </c>
      <c r="AJ100" s="328">
        <v>2141</v>
      </c>
      <c r="AK100" s="328">
        <v>1936</v>
      </c>
      <c r="AL100" s="279"/>
      <c r="AM100" s="229">
        <f t="shared" si="62"/>
        <v>19761</v>
      </c>
    </row>
    <row r="101" spans="1:39" ht="14" x14ac:dyDescent="0.3">
      <c r="A101" s="212" t="s">
        <v>216</v>
      </c>
      <c r="B101" s="212" t="s">
        <v>200</v>
      </c>
      <c r="G101" s="320"/>
      <c r="H101" s="321"/>
      <c r="I101" s="321"/>
      <c r="J101" s="321"/>
      <c r="K101" s="294"/>
      <c r="L101" s="318">
        <v>0</v>
      </c>
      <c r="M101" s="318">
        <v>0</v>
      </c>
      <c r="N101" s="318">
        <v>0</v>
      </c>
      <c r="O101" s="318">
        <v>0</v>
      </c>
      <c r="P101" s="318">
        <v>0</v>
      </c>
      <c r="Q101" s="318">
        <v>0</v>
      </c>
      <c r="R101" s="318">
        <v>0</v>
      </c>
      <c r="S101" s="318">
        <v>0</v>
      </c>
      <c r="T101" s="279"/>
      <c r="U101" s="229">
        <f t="shared" si="63"/>
        <v>0</v>
      </c>
      <c r="Y101" s="234"/>
      <c r="Z101" s="235"/>
      <c r="AA101" s="235"/>
      <c r="AB101" s="235"/>
      <c r="AC101" s="236"/>
      <c r="AD101" s="328">
        <v>196</v>
      </c>
      <c r="AE101" s="328">
        <v>122</v>
      </c>
      <c r="AF101" s="328">
        <v>21</v>
      </c>
      <c r="AG101" s="328">
        <v>48</v>
      </c>
      <c r="AH101" s="328">
        <v>39</v>
      </c>
      <c r="AI101" s="328">
        <v>11</v>
      </c>
      <c r="AJ101" s="328">
        <v>21</v>
      </c>
      <c r="AK101" s="328">
        <v>13</v>
      </c>
      <c r="AL101" s="279"/>
      <c r="AM101" s="229">
        <f t="shared" si="62"/>
        <v>471</v>
      </c>
    </row>
    <row r="102" spans="1:39" ht="14" x14ac:dyDescent="0.3">
      <c r="A102" s="212" t="s">
        <v>217</v>
      </c>
      <c r="B102" s="212" t="s">
        <v>200</v>
      </c>
      <c r="G102" s="320"/>
      <c r="H102" s="321"/>
      <c r="I102" s="321"/>
      <c r="J102" s="321"/>
      <c r="K102" s="294"/>
      <c r="L102" s="318">
        <v>0</v>
      </c>
      <c r="M102" s="318">
        <v>0</v>
      </c>
      <c r="N102" s="318">
        <v>0</v>
      </c>
      <c r="O102" s="318">
        <v>0</v>
      </c>
      <c r="P102" s="318">
        <v>0</v>
      </c>
      <c r="Q102" s="318">
        <v>0</v>
      </c>
      <c r="R102" s="318">
        <v>0</v>
      </c>
      <c r="S102" s="318">
        <v>0</v>
      </c>
      <c r="T102" s="279"/>
      <c r="U102" s="229">
        <f t="shared" si="63"/>
        <v>0</v>
      </c>
      <c r="Y102" s="234"/>
      <c r="Z102" s="235"/>
      <c r="AA102" s="235"/>
      <c r="AB102" s="235"/>
      <c r="AC102" s="236"/>
      <c r="AD102" s="328">
        <v>13</v>
      </c>
      <c r="AE102" s="328">
        <v>12</v>
      </c>
      <c r="AF102" s="328">
        <v>2</v>
      </c>
      <c r="AG102" s="328">
        <v>3</v>
      </c>
      <c r="AH102" s="328">
        <v>4</v>
      </c>
      <c r="AI102" s="328">
        <v>3</v>
      </c>
      <c r="AJ102" s="328">
        <v>1</v>
      </c>
      <c r="AK102" s="328">
        <v>2</v>
      </c>
      <c r="AL102" s="279"/>
      <c r="AM102" s="229">
        <f t="shared" si="62"/>
        <v>40</v>
      </c>
    </row>
    <row r="103" spans="1:39" ht="14" x14ac:dyDescent="0.3">
      <c r="A103" s="212" t="s">
        <v>218</v>
      </c>
      <c r="B103" s="212" t="s">
        <v>200</v>
      </c>
      <c r="G103" s="320"/>
      <c r="H103" s="321"/>
      <c r="I103" s="321"/>
      <c r="J103" s="321"/>
      <c r="K103" s="294"/>
      <c r="L103" s="318">
        <v>0</v>
      </c>
      <c r="M103" s="318">
        <v>0</v>
      </c>
      <c r="N103" s="318">
        <v>0</v>
      </c>
      <c r="O103" s="318">
        <v>0</v>
      </c>
      <c r="P103" s="318">
        <v>0</v>
      </c>
      <c r="Q103" s="318">
        <v>0</v>
      </c>
      <c r="R103" s="318">
        <v>0</v>
      </c>
      <c r="S103" s="318">
        <v>0</v>
      </c>
      <c r="T103" s="279"/>
      <c r="U103" s="229">
        <f t="shared" si="63"/>
        <v>0</v>
      </c>
      <c r="Y103" s="234"/>
      <c r="Z103" s="235"/>
      <c r="AA103" s="235"/>
      <c r="AB103" s="235"/>
      <c r="AC103" s="236"/>
      <c r="AD103" s="328">
        <v>0</v>
      </c>
      <c r="AE103" s="328">
        <v>0</v>
      </c>
      <c r="AF103" s="328">
        <v>0</v>
      </c>
      <c r="AG103" s="328">
        <v>0</v>
      </c>
      <c r="AH103" s="328">
        <v>0</v>
      </c>
      <c r="AI103" s="328">
        <v>0</v>
      </c>
      <c r="AJ103" s="328">
        <v>0</v>
      </c>
      <c r="AK103" s="328">
        <v>0</v>
      </c>
      <c r="AL103" s="279"/>
      <c r="AM103" s="229">
        <f t="shared" si="62"/>
        <v>0</v>
      </c>
    </row>
    <row r="104" spans="1:39" ht="14" x14ac:dyDescent="0.3">
      <c r="A104" s="222" t="s">
        <v>219</v>
      </c>
      <c r="G104" s="320"/>
      <c r="H104" s="321"/>
      <c r="I104" s="321"/>
      <c r="J104" s="321"/>
      <c r="K104" s="294"/>
      <c r="L104" s="252">
        <f t="shared" ref="L104:S104" si="64">SUM(L85:L103)</f>
        <v>1.632170795</v>
      </c>
      <c r="M104" s="251">
        <f t="shared" si="64"/>
        <v>1.8537143650000001</v>
      </c>
      <c r="N104" s="251">
        <f t="shared" si="64"/>
        <v>2.3728613939999996</v>
      </c>
      <c r="O104" s="251">
        <f t="shared" si="64"/>
        <v>1.4997761539999999</v>
      </c>
      <c r="P104" s="251">
        <f t="shared" si="64"/>
        <v>1.9327518749999997</v>
      </c>
      <c r="Q104" s="251">
        <f t="shared" si="64"/>
        <v>0.97460182101749504</v>
      </c>
      <c r="R104" s="251">
        <f t="shared" si="64"/>
        <v>1.1873815354184343</v>
      </c>
      <c r="S104" s="251">
        <f t="shared" si="64"/>
        <v>1.6641456357305273</v>
      </c>
      <c r="T104" s="280"/>
      <c r="U104" s="229">
        <f t="shared" si="63"/>
        <v>13.117403575166456</v>
      </c>
      <c r="Y104" s="234"/>
      <c r="Z104" s="235"/>
      <c r="AA104" s="235"/>
      <c r="AB104" s="235"/>
      <c r="AC104" s="236"/>
      <c r="AD104" s="252">
        <f t="shared" ref="AD104:AK104" si="65">SUM(AD85:AD103)</f>
        <v>12481</v>
      </c>
      <c r="AE104" s="251">
        <f t="shared" si="65"/>
        <v>11698</v>
      </c>
      <c r="AF104" s="251">
        <f t="shared" si="65"/>
        <v>8596</v>
      </c>
      <c r="AG104" s="251">
        <f t="shared" si="65"/>
        <v>8852</v>
      </c>
      <c r="AH104" s="251">
        <f t="shared" si="65"/>
        <v>9147</v>
      </c>
      <c r="AI104" s="251">
        <f t="shared" si="65"/>
        <v>8909</v>
      </c>
      <c r="AJ104" s="251">
        <f t="shared" si="65"/>
        <v>9715</v>
      </c>
      <c r="AK104" s="251">
        <f t="shared" si="65"/>
        <v>8845</v>
      </c>
      <c r="AL104" s="280"/>
      <c r="AM104" s="229">
        <f t="shared" si="62"/>
        <v>78243</v>
      </c>
    </row>
    <row r="105" spans="1:39" ht="14" x14ac:dyDescent="0.3">
      <c r="A105" s="282"/>
      <c r="G105" s="322"/>
      <c r="H105" s="323"/>
      <c r="I105" s="323"/>
      <c r="J105" s="323"/>
      <c r="K105" s="295"/>
      <c r="L105" s="313" t="str">
        <f t="shared" ref="L105:S105" si="66">IF(ABS(L19-L104)&lt;DecimalPlaces,"OK","ERROR")</f>
        <v>OK</v>
      </c>
      <c r="M105" s="314" t="str">
        <f t="shared" si="66"/>
        <v>OK</v>
      </c>
      <c r="N105" s="314" t="str">
        <f t="shared" si="66"/>
        <v>OK</v>
      </c>
      <c r="O105" s="314" t="str">
        <f t="shared" si="66"/>
        <v>OK</v>
      </c>
      <c r="P105" s="314" t="str">
        <f t="shared" si="66"/>
        <v>OK</v>
      </c>
      <c r="Q105" s="314" t="str">
        <f t="shared" si="66"/>
        <v>OK</v>
      </c>
      <c r="R105" s="314" t="str">
        <f t="shared" si="66"/>
        <v>OK</v>
      </c>
      <c r="S105" s="314"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315"/>
      <c r="H106" s="315"/>
      <c r="I106" s="315"/>
      <c r="J106" s="315"/>
      <c r="K106" s="315"/>
      <c r="L106" s="315"/>
      <c r="M106" s="315"/>
      <c r="N106" s="315"/>
      <c r="O106" s="315"/>
      <c r="P106" s="315"/>
      <c r="Q106" s="315"/>
      <c r="R106" s="315"/>
      <c r="S106" s="315"/>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316"/>
      <c r="H107" s="317"/>
      <c r="I107" s="317"/>
      <c r="J107" s="317"/>
      <c r="K107" s="292"/>
      <c r="L107" s="348">
        <v>0.96479446999999996</v>
      </c>
      <c r="M107" s="348">
        <v>0.89655742250000015</v>
      </c>
      <c r="N107" s="348">
        <v>0.93184159500000008</v>
      </c>
      <c r="O107" s="348">
        <v>0.76985699500000004</v>
      </c>
      <c r="P107" s="348">
        <v>0.67906509999999998</v>
      </c>
      <c r="Q107" s="348">
        <v>0.29852902588637115</v>
      </c>
      <c r="R107" s="348">
        <v>0.43689125259004091</v>
      </c>
      <c r="S107" s="348">
        <v>0.56207142536178534</v>
      </c>
      <c r="T107" s="278"/>
      <c r="U107" s="229">
        <f t="shared" ref="U107:U108" si="68">SUM(L107:S107)</f>
        <v>5.5396072863381978</v>
      </c>
      <c r="Y107" s="226"/>
      <c r="Z107" s="227"/>
      <c r="AA107" s="227"/>
      <c r="AB107" s="227"/>
      <c r="AC107" s="228"/>
      <c r="AD107" s="325">
        <v>3868</v>
      </c>
      <c r="AE107" s="327">
        <v>4368</v>
      </c>
      <c r="AF107" s="327">
        <v>3265</v>
      </c>
      <c r="AG107" s="327">
        <v>3023</v>
      </c>
      <c r="AH107" s="327">
        <v>2692</v>
      </c>
      <c r="AI107" s="327">
        <v>2482</v>
      </c>
      <c r="AJ107" s="327">
        <v>3502</v>
      </c>
      <c r="AK107" s="327">
        <v>3380</v>
      </c>
      <c r="AL107" s="229">
        <f t="shared" ref="AL107" si="69">SUM(Y107:AC107)</f>
        <v>0</v>
      </c>
      <c r="AM107" s="229">
        <f t="shared" ref="AM107:AM108" si="70">SUM(AD107:AK107)</f>
        <v>26580</v>
      </c>
    </row>
    <row r="108" spans="1:39" ht="14" x14ac:dyDescent="0.3">
      <c r="A108" s="222" t="s">
        <v>161</v>
      </c>
      <c r="G108" s="322"/>
      <c r="H108" s="323"/>
      <c r="I108" s="323"/>
      <c r="J108" s="323"/>
      <c r="K108" s="295"/>
      <c r="L108" s="252">
        <f t="shared" ref="L108:S108" si="71">SUM(L107,L104)</f>
        <v>2.5969652649999997</v>
      </c>
      <c r="M108" s="251">
        <f t="shared" si="71"/>
        <v>2.7502717875</v>
      </c>
      <c r="N108" s="251">
        <f t="shared" si="71"/>
        <v>3.3047029889999999</v>
      </c>
      <c r="O108" s="251">
        <f t="shared" si="71"/>
        <v>2.2696331489999997</v>
      </c>
      <c r="P108" s="251">
        <f t="shared" si="71"/>
        <v>2.6118169749999995</v>
      </c>
      <c r="Q108" s="251">
        <f t="shared" si="71"/>
        <v>1.2731308469038662</v>
      </c>
      <c r="R108" s="251">
        <f t="shared" si="71"/>
        <v>1.6242727880084753</v>
      </c>
      <c r="S108" s="251">
        <f t="shared" si="71"/>
        <v>2.2262170610923127</v>
      </c>
      <c r="T108" s="280"/>
      <c r="U108" s="229">
        <f t="shared" si="68"/>
        <v>18.657010861504652</v>
      </c>
      <c r="Y108" s="241"/>
      <c r="Z108" s="242"/>
      <c r="AA108" s="242"/>
      <c r="AB108" s="242"/>
      <c r="AC108" s="243"/>
      <c r="AD108" s="252">
        <f t="shared" ref="AD108:AK108" si="72">SUM(AD107,AD104)</f>
        <v>16349</v>
      </c>
      <c r="AE108" s="251">
        <f t="shared" si="72"/>
        <v>16066</v>
      </c>
      <c r="AF108" s="251">
        <f t="shared" si="72"/>
        <v>11861</v>
      </c>
      <c r="AG108" s="251">
        <f t="shared" si="72"/>
        <v>11875</v>
      </c>
      <c r="AH108" s="251">
        <f t="shared" si="72"/>
        <v>11839</v>
      </c>
      <c r="AI108" s="251">
        <f t="shared" si="72"/>
        <v>11391</v>
      </c>
      <c r="AJ108" s="251">
        <f t="shared" si="72"/>
        <v>13217</v>
      </c>
      <c r="AK108" s="251">
        <f t="shared" si="72"/>
        <v>12225</v>
      </c>
      <c r="AL108" s="229">
        <f t="shared" ref="AL108" si="73">SUM(Y108:AC108)</f>
        <v>0</v>
      </c>
      <c r="AM108" s="229">
        <f t="shared" si="70"/>
        <v>104823</v>
      </c>
    </row>
    <row r="109" spans="1:39" x14ac:dyDescent="0.25">
      <c r="Y109" s="286"/>
      <c r="Z109" s="286"/>
      <c r="AA109" s="286"/>
      <c r="AB109" s="286"/>
      <c r="AC109" s="286"/>
      <c r="AD109" s="286"/>
      <c r="AE109" s="286"/>
      <c r="AF109" s="286"/>
      <c r="AG109" s="286"/>
      <c r="AH109" s="286"/>
      <c r="AI109" s="286"/>
      <c r="AJ109" s="286"/>
      <c r="AK109" s="286"/>
    </row>
    <row r="110" spans="1:39" ht="14" x14ac:dyDescent="0.3">
      <c r="G110" s="349"/>
      <c r="H110" s="350"/>
      <c r="I110" s="350"/>
      <c r="J110" s="350"/>
      <c r="K110" s="351"/>
      <c r="L110" s="314" t="str">
        <f t="shared" ref="L110:S110" si="74">IF(ABS(L108-L20)&lt;DecimalPlaces,"OK","ERROR")</f>
        <v>OK</v>
      </c>
      <c r="M110" s="314" t="str">
        <f t="shared" si="74"/>
        <v>OK</v>
      </c>
      <c r="N110" s="314" t="str">
        <f t="shared" si="74"/>
        <v>OK</v>
      </c>
      <c r="O110" s="314" t="str">
        <f t="shared" si="74"/>
        <v>OK</v>
      </c>
      <c r="P110" s="314" t="str">
        <f t="shared" si="74"/>
        <v>OK</v>
      </c>
      <c r="Q110" s="314" t="str">
        <f t="shared" si="74"/>
        <v>OK</v>
      </c>
      <c r="R110" s="314" t="str">
        <f t="shared" si="74"/>
        <v>OK</v>
      </c>
      <c r="S110" s="314"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6"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E7426-94F0-4DD0-ACD4-4BE4AFE46B6E}">
  <sheetPr>
    <tabColor theme="2" tint="0.59999389629810485"/>
    <pageSetUpPr autoPageBreaks="0"/>
  </sheetPr>
  <dimension ref="A1:BZ113"/>
  <sheetViews>
    <sheetView zoomScale="90" zoomScaleNormal="90" workbookViewId="0"/>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9" width="8.1796875" style="203" customWidth="1"/>
    <col min="30" max="31" width="10.81640625" style="203" bestFit="1" customWidth="1"/>
    <col min="32" max="32" width="9.81640625" style="203" bestFit="1" customWidth="1"/>
    <col min="33" max="34" width="10.1796875" style="203" bestFit="1" customWidth="1"/>
    <col min="35" max="37" width="10.453125" style="203" bestFit="1" customWidth="1"/>
    <col min="38"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M9c - NPGY</v>
      </c>
      <c r="AC1" s="193"/>
      <c r="BL1" s="194"/>
      <c r="BM1" s="194"/>
      <c r="BN1" s="194"/>
      <c r="BO1" s="194"/>
      <c r="BP1" s="194"/>
      <c r="BQ1" s="194"/>
      <c r="BR1" s="194"/>
      <c r="BS1" s="194"/>
      <c r="BT1" s="194"/>
      <c r="BU1" s="194"/>
      <c r="BV1" s="194"/>
      <c r="BW1" s="194"/>
      <c r="BX1" s="194"/>
      <c r="BY1" s="194"/>
      <c r="BZ1" s="194"/>
    </row>
    <row r="2" spans="1:78" s="192" customFormat="1" x14ac:dyDescent="0.3">
      <c r="A2" s="195" t="s">
        <v>113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0</v>
      </c>
      <c r="J9" s="217">
        <v>0</v>
      </c>
      <c r="K9" s="217">
        <v>0</v>
      </c>
      <c r="L9" s="217">
        <v>4.477181031606655E-2</v>
      </c>
      <c r="M9" s="217">
        <v>6.1440424640856604E-2</v>
      </c>
      <c r="N9" s="217">
        <v>6.3709394041832845E-2</v>
      </c>
      <c r="O9" s="217">
        <v>9.3743360528958902E-2</v>
      </c>
      <c r="P9" s="217">
        <v>0.12224429236428036</v>
      </c>
      <c r="Q9" s="217">
        <v>0.26716700189941994</v>
      </c>
      <c r="R9" s="217">
        <v>0.27546685253931141</v>
      </c>
      <c r="S9" s="217">
        <v>0.37188619225957625</v>
      </c>
      <c r="T9" s="95">
        <f t="shared" ref="T9:T32" si="0">SUM(G9:K9)</f>
        <v>0</v>
      </c>
      <c r="U9" s="218">
        <f t="shared" ref="U9:U32" si="1">SUM(L9:S9)</f>
        <v>1.3004293285903028</v>
      </c>
      <c r="W9" s="219"/>
      <c r="Y9" s="220">
        <v>0</v>
      </c>
      <c r="Z9" s="220">
        <v>0</v>
      </c>
      <c r="AA9" s="220">
        <v>0</v>
      </c>
      <c r="AB9" s="220">
        <v>0</v>
      </c>
      <c r="AC9" s="220">
        <v>0</v>
      </c>
      <c r="AD9" s="220">
        <v>583</v>
      </c>
      <c r="AE9" s="220">
        <v>629</v>
      </c>
      <c r="AF9" s="220">
        <v>917</v>
      </c>
      <c r="AG9" s="220">
        <v>1461</v>
      </c>
      <c r="AH9" s="220">
        <v>2128.2289115646258</v>
      </c>
      <c r="AI9" s="220">
        <v>5229</v>
      </c>
      <c r="AJ9" s="220">
        <v>7072</v>
      </c>
      <c r="AK9" s="220">
        <v>7593</v>
      </c>
      <c r="AL9" s="218">
        <f t="shared" ref="AL9:AL17" si="2">SUM(Y9:AC9)</f>
        <v>0</v>
      </c>
      <c r="AM9" s="218">
        <f t="shared" ref="AM9:AM26" si="3">SUM(AD9:AK9)</f>
        <v>25612.228911564627</v>
      </c>
    </row>
    <row r="10" spans="1:78" ht="14" x14ac:dyDescent="0.3">
      <c r="A10" s="212" t="s">
        <v>115</v>
      </c>
      <c r="B10" s="213" t="s">
        <v>154</v>
      </c>
      <c r="C10" s="214"/>
      <c r="D10" s="221"/>
      <c r="G10" s="216">
        <v>0</v>
      </c>
      <c r="H10" s="217">
        <v>0</v>
      </c>
      <c r="I10" s="217">
        <v>0</v>
      </c>
      <c r="J10" s="217">
        <v>0</v>
      </c>
      <c r="K10" s="217">
        <v>0</v>
      </c>
      <c r="L10" s="217">
        <v>7.6605509919791578E-2</v>
      </c>
      <c r="M10" s="217">
        <v>8.4959105359143403E-2</v>
      </c>
      <c r="N10" s="217">
        <v>8.6053105958167148E-2</v>
      </c>
      <c r="O10" s="217">
        <v>0.15900242947104107</v>
      </c>
      <c r="P10" s="217">
        <v>0.27835025945960046</v>
      </c>
      <c r="Q10" s="217">
        <v>0.71931729225000662</v>
      </c>
      <c r="R10" s="217">
        <v>0.66634828276556768</v>
      </c>
      <c r="S10" s="217">
        <v>0.84335383380381168</v>
      </c>
      <c r="T10" s="95">
        <f t="shared" si="0"/>
        <v>0</v>
      </c>
      <c r="U10" s="218">
        <f t="shared" si="1"/>
        <v>2.9139898189871296</v>
      </c>
      <c r="Y10" s="220">
        <v>0</v>
      </c>
      <c r="Z10" s="220">
        <v>0</v>
      </c>
      <c r="AA10" s="220">
        <v>0</v>
      </c>
      <c r="AB10" s="220">
        <v>0</v>
      </c>
      <c r="AC10" s="220">
        <v>0</v>
      </c>
      <c r="AD10" s="220">
        <v>1318</v>
      </c>
      <c r="AE10" s="220">
        <v>1632</v>
      </c>
      <c r="AF10" s="220">
        <v>1921</v>
      </c>
      <c r="AG10" s="220">
        <v>3082</v>
      </c>
      <c r="AH10" s="220">
        <v>6123.8418676561532</v>
      </c>
      <c r="AI10" s="220">
        <v>18260</v>
      </c>
      <c r="AJ10" s="220">
        <v>20073</v>
      </c>
      <c r="AK10" s="220">
        <v>19614</v>
      </c>
      <c r="AL10" s="218">
        <f t="shared" si="2"/>
        <v>0</v>
      </c>
      <c r="AM10" s="218">
        <f t="shared" si="3"/>
        <v>72023.841867656156</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0.12137732023585812</v>
      </c>
      <c r="M11" s="224">
        <f t="shared" si="4"/>
        <v>0.14639953</v>
      </c>
      <c r="N11" s="224">
        <f t="shared" si="4"/>
        <v>0.14976249999999999</v>
      </c>
      <c r="O11" s="224">
        <f t="shared" si="4"/>
        <v>0.25274578999999997</v>
      </c>
      <c r="P11" s="224">
        <f t="shared" si="4"/>
        <v>0.40059455182388082</v>
      </c>
      <c r="Q11" s="224">
        <f t="shared" si="4"/>
        <v>0.98648429414942651</v>
      </c>
      <c r="R11" s="224">
        <f t="shared" si="4"/>
        <v>0.94181513530487915</v>
      </c>
      <c r="S11" s="224">
        <f t="shared" si="4"/>
        <v>1.215240026063388</v>
      </c>
      <c r="T11" s="95">
        <f t="shared" si="0"/>
        <v>0</v>
      </c>
      <c r="U11" s="218">
        <f t="shared" si="1"/>
        <v>4.2144191475774324</v>
      </c>
      <c r="Y11" s="251">
        <f t="shared" ref="Y11:AK11" si="5">SUM(Y9:Y10)</f>
        <v>0</v>
      </c>
      <c r="Z11" s="251">
        <f t="shared" si="5"/>
        <v>0</v>
      </c>
      <c r="AA11" s="251">
        <f t="shared" si="5"/>
        <v>0</v>
      </c>
      <c r="AB11" s="251">
        <f t="shared" si="5"/>
        <v>0</v>
      </c>
      <c r="AC11" s="251">
        <f t="shared" si="5"/>
        <v>0</v>
      </c>
      <c r="AD11" s="251">
        <f t="shared" si="5"/>
        <v>1901</v>
      </c>
      <c r="AE11" s="251">
        <f t="shared" si="5"/>
        <v>2261</v>
      </c>
      <c r="AF11" s="251">
        <f t="shared" si="5"/>
        <v>2838</v>
      </c>
      <c r="AG11" s="251">
        <f t="shared" si="5"/>
        <v>4543</v>
      </c>
      <c r="AH11" s="251">
        <f t="shared" si="5"/>
        <v>8252.0707792207795</v>
      </c>
      <c r="AI11" s="251">
        <f t="shared" si="5"/>
        <v>23489</v>
      </c>
      <c r="AJ11" s="251">
        <f t="shared" si="5"/>
        <v>27145</v>
      </c>
      <c r="AK11" s="251">
        <f t="shared" si="5"/>
        <v>27207</v>
      </c>
      <c r="AL11" s="218">
        <f t="shared" si="2"/>
        <v>0</v>
      </c>
      <c r="AM11" s="218">
        <f t="shared" si="3"/>
        <v>97636.070779220783</v>
      </c>
    </row>
    <row r="12" spans="1:78" ht="14" x14ac:dyDescent="0.3">
      <c r="A12" s="212" t="s">
        <v>156</v>
      </c>
      <c r="B12" s="213" t="s">
        <v>153</v>
      </c>
      <c r="C12" s="214"/>
      <c r="D12" s="215"/>
      <c r="E12" s="215"/>
      <c r="G12" s="226"/>
      <c r="H12" s="227"/>
      <c r="I12" s="227"/>
      <c r="J12" s="227"/>
      <c r="K12" s="228"/>
      <c r="L12" s="333">
        <v>1.1492855151212237E-2</v>
      </c>
      <c r="M12" s="333">
        <v>1.2561481123396728E-2</v>
      </c>
      <c r="N12" s="333">
        <v>1.5461738019732205E-2</v>
      </c>
      <c r="O12" s="333">
        <v>2.8540301622276026E-2</v>
      </c>
      <c r="P12" s="333">
        <v>3.9785479336966474E-2</v>
      </c>
      <c r="Q12" s="333">
        <v>7.7764042243434139E-2</v>
      </c>
      <c r="R12" s="333">
        <v>9.3601081257348034E-2</v>
      </c>
      <c r="S12" s="333">
        <v>0.13307187993800457</v>
      </c>
      <c r="T12" s="228"/>
      <c r="U12" s="229">
        <f t="shared" si="1"/>
        <v>0.41227885869237041</v>
      </c>
      <c r="Y12" s="226"/>
      <c r="Z12" s="227"/>
      <c r="AA12" s="227"/>
      <c r="AB12" s="227"/>
      <c r="AC12" s="228"/>
      <c r="AD12" s="333">
        <v>180</v>
      </c>
      <c r="AE12" s="333">
        <v>194</v>
      </c>
      <c r="AF12" s="333">
        <v>293</v>
      </c>
      <c r="AG12" s="333">
        <v>513</v>
      </c>
      <c r="AH12" s="333">
        <v>692.65080395794689</v>
      </c>
      <c r="AI12" s="333">
        <v>1522</v>
      </c>
      <c r="AJ12" s="333">
        <v>2403</v>
      </c>
      <c r="AK12" s="333">
        <v>2717</v>
      </c>
      <c r="AL12" s="278"/>
      <c r="AM12" s="229">
        <f t="shared" si="3"/>
        <v>8514.6508039579458</v>
      </c>
    </row>
    <row r="13" spans="1:78" ht="14" x14ac:dyDescent="0.3">
      <c r="A13" s="212" t="s">
        <v>156</v>
      </c>
      <c r="B13" s="213" t="s">
        <v>154</v>
      </c>
      <c r="C13" s="214"/>
      <c r="D13" s="215"/>
      <c r="E13" s="215"/>
      <c r="G13" s="234"/>
      <c r="H13" s="235"/>
      <c r="I13" s="235"/>
      <c r="J13" s="235"/>
      <c r="K13" s="236"/>
      <c r="L13" s="333">
        <v>6.9595622860118547E-3</v>
      </c>
      <c r="M13" s="333">
        <v>1.2755730831490491E-2</v>
      </c>
      <c r="N13" s="333">
        <v>1.4459099718111346E-2</v>
      </c>
      <c r="O13" s="333">
        <v>1.9026867748184018E-2</v>
      </c>
      <c r="P13" s="333">
        <v>3.315688068565352E-2</v>
      </c>
      <c r="Q13" s="333">
        <v>0.17774149083417468</v>
      </c>
      <c r="R13" s="333">
        <v>0.22424065411654512</v>
      </c>
      <c r="S13" s="333">
        <v>0.29999386654681315</v>
      </c>
      <c r="T13" s="236"/>
      <c r="U13" s="229">
        <f t="shared" si="1"/>
        <v>0.78833415276698415</v>
      </c>
      <c r="Y13" s="234"/>
      <c r="Z13" s="235"/>
      <c r="AA13" s="235"/>
      <c r="AB13" s="235"/>
      <c r="AC13" s="236"/>
      <c r="AD13" s="333">
        <v>109</v>
      </c>
      <c r="AE13" s="333">
        <v>197</v>
      </c>
      <c r="AF13" s="333">
        <v>274</v>
      </c>
      <c r="AG13" s="333">
        <v>342</v>
      </c>
      <c r="AH13" s="333">
        <v>729.46759431045143</v>
      </c>
      <c r="AI13" s="333">
        <v>4512</v>
      </c>
      <c r="AJ13" s="333">
        <v>6755</v>
      </c>
      <c r="AK13" s="333">
        <v>6977</v>
      </c>
      <c r="AL13" s="279"/>
      <c r="AM13" s="229">
        <f t="shared" si="3"/>
        <v>19895.467594310452</v>
      </c>
    </row>
    <row r="14" spans="1:78" ht="14" x14ac:dyDescent="0.3">
      <c r="A14" s="222" t="s">
        <v>157</v>
      </c>
      <c r="B14" s="222"/>
      <c r="C14" s="214"/>
      <c r="D14" s="215"/>
      <c r="E14" s="215"/>
      <c r="G14" s="241"/>
      <c r="H14" s="242"/>
      <c r="I14" s="242"/>
      <c r="J14" s="242"/>
      <c r="K14" s="243"/>
      <c r="L14" s="224">
        <f t="shared" ref="L14:S14" si="6">SUM(L12:L13)</f>
        <v>1.8452417437224092E-2</v>
      </c>
      <c r="M14" s="224">
        <f t="shared" si="6"/>
        <v>2.5317211954887217E-2</v>
      </c>
      <c r="N14" s="224">
        <f t="shared" si="6"/>
        <v>2.9920837737843549E-2</v>
      </c>
      <c r="O14" s="224">
        <f t="shared" si="6"/>
        <v>4.7567169370460044E-2</v>
      </c>
      <c r="P14" s="224">
        <f t="shared" si="6"/>
        <v>7.2942360022620001E-2</v>
      </c>
      <c r="Q14" s="224">
        <f t="shared" si="6"/>
        <v>0.25550553307760882</v>
      </c>
      <c r="R14" s="224">
        <f t="shared" si="6"/>
        <v>0.31784173537389315</v>
      </c>
      <c r="S14" s="224">
        <f t="shared" si="6"/>
        <v>0.43306574648481772</v>
      </c>
      <c r="T14" s="243"/>
      <c r="U14" s="229">
        <f>SUM(L14:S14)</f>
        <v>1.2006130114593545</v>
      </c>
      <c r="Y14" s="241"/>
      <c r="Z14" s="242"/>
      <c r="AA14" s="242"/>
      <c r="AB14" s="242"/>
      <c r="AC14" s="243"/>
      <c r="AD14" s="252">
        <f t="shared" ref="AD14:AK14" si="7">SUM(AD12:AD13)</f>
        <v>289</v>
      </c>
      <c r="AE14" s="251">
        <f t="shared" si="7"/>
        <v>391</v>
      </c>
      <c r="AF14" s="251">
        <f t="shared" si="7"/>
        <v>567</v>
      </c>
      <c r="AG14" s="251">
        <f t="shared" si="7"/>
        <v>855</v>
      </c>
      <c r="AH14" s="251">
        <f t="shared" si="7"/>
        <v>1422.1183982683983</v>
      </c>
      <c r="AI14" s="251">
        <f t="shared" si="7"/>
        <v>6034</v>
      </c>
      <c r="AJ14" s="251">
        <f t="shared" si="7"/>
        <v>9158</v>
      </c>
      <c r="AK14" s="251">
        <f t="shared" si="7"/>
        <v>9694</v>
      </c>
      <c r="AL14" s="280"/>
      <c r="AM14" s="229">
        <f t="shared" si="3"/>
        <v>28410.118398268398</v>
      </c>
    </row>
    <row r="15" spans="1:78" ht="14" x14ac:dyDescent="0.3">
      <c r="A15" s="212" t="s">
        <v>158</v>
      </c>
      <c r="B15" s="213" t="s">
        <v>153</v>
      </c>
      <c r="C15" s="214"/>
      <c r="D15" s="215"/>
      <c r="E15" s="215"/>
      <c r="G15" s="216">
        <v>0</v>
      </c>
      <c r="H15" s="217">
        <v>0</v>
      </c>
      <c r="I15" s="217">
        <v>0</v>
      </c>
      <c r="J15" s="217">
        <v>0</v>
      </c>
      <c r="K15" s="217">
        <v>0</v>
      </c>
      <c r="L15" s="217">
        <v>0</v>
      </c>
      <c r="M15" s="217">
        <v>1.0696062992125986E-3</v>
      </c>
      <c r="N15" s="217">
        <v>3.3703643724696357E-3</v>
      </c>
      <c r="O15" s="217">
        <v>1.0969013417521704E-2</v>
      </c>
      <c r="P15" s="217">
        <v>7.1862222222222223E-3</v>
      </c>
      <c r="Q15" s="217">
        <v>5.7461538461538461E-3</v>
      </c>
      <c r="R15" s="217">
        <v>8.7769153225806459E-3</v>
      </c>
      <c r="S15" s="217">
        <v>1.67942663378545E-2</v>
      </c>
      <c r="T15" s="95">
        <f t="shared" si="0"/>
        <v>0</v>
      </c>
      <c r="U15" s="218">
        <f t="shared" si="1"/>
        <v>5.391254181801515E-2</v>
      </c>
      <c r="Y15" s="220">
        <v>0</v>
      </c>
      <c r="Z15" s="220">
        <v>0</v>
      </c>
      <c r="AA15" s="220">
        <v>0</v>
      </c>
      <c r="AB15" s="220">
        <v>0</v>
      </c>
      <c r="AC15" s="220">
        <v>0</v>
      </c>
      <c r="AD15" s="220">
        <v>0</v>
      </c>
      <c r="AE15" s="220">
        <v>15</v>
      </c>
      <c r="AF15" s="220">
        <v>34</v>
      </c>
      <c r="AG15" s="220">
        <v>97</v>
      </c>
      <c r="AH15" s="220">
        <v>65</v>
      </c>
      <c r="AI15" s="220">
        <v>60</v>
      </c>
      <c r="AJ15" s="220">
        <v>71</v>
      </c>
      <c r="AK15" s="220">
        <v>125</v>
      </c>
      <c r="AL15" s="218">
        <f t="shared" si="2"/>
        <v>0</v>
      </c>
      <c r="AM15" s="218">
        <f t="shared" si="3"/>
        <v>467</v>
      </c>
    </row>
    <row r="16" spans="1:78" ht="14" x14ac:dyDescent="0.3">
      <c r="A16" s="212" t="s">
        <v>158</v>
      </c>
      <c r="B16" s="213" t="s">
        <v>154</v>
      </c>
      <c r="C16" s="214"/>
      <c r="D16" s="215"/>
      <c r="E16" s="215"/>
      <c r="G16" s="216">
        <v>0</v>
      </c>
      <c r="H16" s="217">
        <v>0</v>
      </c>
      <c r="I16" s="217">
        <v>0</v>
      </c>
      <c r="J16" s="217">
        <v>0</v>
      </c>
      <c r="K16" s="217">
        <v>0</v>
      </c>
      <c r="L16" s="217">
        <v>4.6000000000000001E-4</v>
      </c>
      <c r="M16" s="217">
        <v>4.590393700787402E-3</v>
      </c>
      <c r="N16" s="217">
        <v>6.3096356275303645E-3</v>
      </c>
      <c r="O16" s="217">
        <v>1.6770986582478293E-2</v>
      </c>
      <c r="P16" s="217">
        <v>1.9344782813558323E-2</v>
      </c>
      <c r="Q16" s="217">
        <v>3.9073846153846153E-2</v>
      </c>
      <c r="R16" s="217">
        <v>3.3183084677419358E-2</v>
      </c>
      <c r="S16" s="217">
        <v>5.0465733662145497E-2</v>
      </c>
      <c r="T16" s="95">
        <f t="shared" si="0"/>
        <v>0</v>
      </c>
      <c r="U16" s="218">
        <f t="shared" si="1"/>
        <v>0.17019846321776538</v>
      </c>
      <c r="Y16" s="220">
        <v>0</v>
      </c>
      <c r="Z16" s="220">
        <v>0</v>
      </c>
      <c r="AA16" s="220">
        <v>0</v>
      </c>
      <c r="AB16" s="220">
        <v>0</v>
      </c>
      <c r="AC16" s="220">
        <v>0</v>
      </c>
      <c r="AD16" s="220">
        <v>3</v>
      </c>
      <c r="AE16" s="220">
        <v>49</v>
      </c>
      <c r="AF16" s="220">
        <v>75</v>
      </c>
      <c r="AG16" s="220">
        <v>161</v>
      </c>
      <c r="AH16" s="220">
        <v>161</v>
      </c>
      <c r="AI16" s="220">
        <v>248</v>
      </c>
      <c r="AJ16" s="220">
        <v>246</v>
      </c>
      <c r="AK16" s="220">
        <v>327</v>
      </c>
      <c r="AL16" s="218">
        <f t="shared" si="2"/>
        <v>0</v>
      </c>
      <c r="AM16" s="218">
        <f t="shared" si="3"/>
        <v>1270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4.6000000000000001E-4</v>
      </c>
      <c r="M17" s="224">
        <f t="shared" si="8"/>
        <v>5.6600000000000001E-3</v>
      </c>
      <c r="N17" s="224">
        <f t="shared" si="8"/>
        <v>9.6800000000000011E-3</v>
      </c>
      <c r="O17" s="224">
        <f t="shared" si="8"/>
        <v>2.7739999999999997E-2</v>
      </c>
      <c r="P17" s="224">
        <f t="shared" si="8"/>
        <v>2.6531005035780545E-2</v>
      </c>
      <c r="Q17" s="224">
        <f t="shared" si="8"/>
        <v>4.4819999999999999E-2</v>
      </c>
      <c r="R17" s="224">
        <f t="shared" si="8"/>
        <v>4.1960000000000004E-2</v>
      </c>
      <c r="S17" s="224">
        <f t="shared" si="8"/>
        <v>6.726E-2</v>
      </c>
      <c r="T17" s="95">
        <f t="shared" si="0"/>
        <v>0</v>
      </c>
      <c r="U17" s="218">
        <f t="shared" si="1"/>
        <v>0.22411100503578052</v>
      </c>
      <c r="V17" s="249"/>
      <c r="Y17" s="251">
        <f t="shared" ref="Y17:AK17" si="9">SUM(Y15:Y16)</f>
        <v>0</v>
      </c>
      <c r="Z17" s="251">
        <f t="shared" si="9"/>
        <v>0</v>
      </c>
      <c r="AA17" s="251">
        <f t="shared" si="9"/>
        <v>0</v>
      </c>
      <c r="AB17" s="251">
        <f t="shared" si="9"/>
        <v>0</v>
      </c>
      <c r="AC17" s="251">
        <f t="shared" si="9"/>
        <v>0</v>
      </c>
      <c r="AD17" s="251">
        <f t="shared" si="9"/>
        <v>3</v>
      </c>
      <c r="AE17" s="251">
        <f t="shared" si="9"/>
        <v>64</v>
      </c>
      <c r="AF17" s="251">
        <f t="shared" si="9"/>
        <v>109</v>
      </c>
      <c r="AG17" s="251">
        <f t="shared" si="9"/>
        <v>258</v>
      </c>
      <c r="AH17" s="251">
        <f t="shared" si="9"/>
        <v>226</v>
      </c>
      <c r="AI17" s="251">
        <f t="shared" si="9"/>
        <v>308</v>
      </c>
      <c r="AJ17" s="251">
        <f t="shared" si="9"/>
        <v>317</v>
      </c>
      <c r="AK17" s="251">
        <f t="shared" si="9"/>
        <v>452</v>
      </c>
      <c r="AL17" s="218">
        <f t="shared" si="2"/>
        <v>0</v>
      </c>
      <c r="AM17" s="218">
        <f t="shared" si="3"/>
        <v>1737</v>
      </c>
    </row>
    <row r="18" spans="1:39" ht="14" x14ac:dyDescent="0.3">
      <c r="A18" s="212" t="s">
        <v>160</v>
      </c>
      <c r="B18" s="213" t="s">
        <v>153</v>
      </c>
      <c r="G18" s="216">
        <v>0</v>
      </c>
      <c r="H18" s="217">
        <v>0</v>
      </c>
      <c r="I18" s="217">
        <v>0</v>
      </c>
      <c r="J18" s="217">
        <v>0</v>
      </c>
      <c r="K18" s="217">
        <v>0</v>
      </c>
      <c r="L18" s="217">
        <v>0.38612203</v>
      </c>
      <c r="M18" s="217">
        <v>0.32275014499999993</v>
      </c>
      <c r="N18" s="217">
        <v>0.46142982799999999</v>
      </c>
      <c r="O18" s="217">
        <v>0.5459025649999999</v>
      </c>
      <c r="P18" s="217">
        <v>0.7552865875</v>
      </c>
      <c r="Q18" s="217">
        <v>0.71579443818196753</v>
      </c>
      <c r="R18" s="217">
        <v>1.0660898282306726</v>
      </c>
      <c r="S18" s="217">
        <v>1.5439442923135844</v>
      </c>
      <c r="T18" s="218">
        <f t="shared" si="0"/>
        <v>0</v>
      </c>
      <c r="U18" s="218">
        <f t="shared" si="1"/>
        <v>5.7973197142262247</v>
      </c>
      <c r="Y18" s="226"/>
      <c r="Z18" s="227"/>
      <c r="AA18" s="227"/>
      <c r="AB18" s="227"/>
      <c r="AC18" s="228"/>
      <c r="AD18" s="331">
        <v>1602</v>
      </c>
      <c r="AE18" s="331">
        <v>1687</v>
      </c>
      <c r="AF18" s="331">
        <v>2051</v>
      </c>
      <c r="AG18" s="331">
        <v>3078</v>
      </c>
      <c r="AH18" s="331">
        <v>4718</v>
      </c>
      <c r="AI18" s="331">
        <v>11672</v>
      </c>
      <c r="AJ18" s="331">
        <v>15129</v>
      </c>
      <c r="AK18" s="331">
        <v>14490</v>
      </c>
      <c r="AL18" s="278"/>
      <c r="AM18" s="229">
        <f t="shared" si="3"/>
        <v>54427</v>
      </c>
    </row>
    <row r="19" spans="1:39" ht="14" x14ac:dyDescent="0.3">
      <c r="A19" s="212" t="s">
        <v>160</v>
      </c>
      <c r="B19" s="213" t="s">
        <v>154</v>
      </c>
      <c r="G19" s="216">
        <v>0</v>
      </c>
      <c r="H19" s="217">
        <v>0</v>
      </c>
      <c r="I19" s="217">
        <v>0</v>
      </c>
      <c r="J19" s="217">
        <v>0</v>
      </c>
      <c r="K19" s="217">
        <v>0</v>
      </c>
      <c r="L19" s="217">
        <v>0.51684086699999998</v>
      </c>
      <c r="M19" s="217">
        <v>0.97617388999999988</v>
      </c>
      <c r="N19" s="217">
        <v>1.036681961</v>
      </c>
      <c r="O19" s="217">
        <v>0.85120631499999999</v>
      </c>
      <c r="P19" s="217">
        <v>1.6746227199999999</v>
      </c>
      <c r="Q19" s="217">
        <v>2.4636448515699731</v>
      </c>
      <c r="R19" s="217">
        <v>3.1269977546046626</v>
      </c>
      <c r="S19" s="217">
        <v>2.9434840031115059</v>
      </c>
      <c r="T19" s="218">
        <f t="shared" si="0"/>
        <v>0</v>
      </c>
      <c r="U19" s="218">
        <f t="shared" si="1"/>
        <v>13.58965236228614</v>
      </c>
      <c r="Y19" s="234"/>
      <c r="Z19" s="235"/>
      <c r="AA19" s="235"/>
      <c r="AB19" s="235"/>
      <c r="AC19" s="236"/>
      <c r="AD19" s="331">
        <v>4996</v>
      </c>
      <c r="AE19" s="331">
        <v>5661</v>
      </c>
      <c r="AF19" s="331">
        <v>5483</v>
      </c>
      <c r="AG19" s="331">
        <v>8513</v>
      </c>
      <c r="AH19" s="331">
        <v>17225</v>
      </c>
      <c r="AI19" s="331">
        <v>48495</v>
      </c>
      <c r="AJ19" s="331">
        <v>50430</v>
      </c>
      <c r="AK19" s="331">
        <v>47366</v>
      </c>
      <c r="AL19" s="279"/>
      <c r="AM19" s="229">
        <f t="shared" si="3"/>
        <v>188169</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0.90296289699999999</v>
      </c>
      <c r="M20" s="252">
        <f t="shared" si="10"/>
        <v>1.2989240349999998</v>
      </c>
      <c r="N20" s="252">
        <f t="shared" si="10"/>
        <v>1.498111789</v>
      </c>
      <c r="O20" s="252">
        <f t="shared" si="10"/>
        <v>1.3971088799999998</v>
      </c>
      <c r="P20" s="252">
        <f t="shared" si="10"/>
        <v>2.4299093075</v>
      </c>
      <c r="Q20" s="252">
        <f t="shared" si="10"/>
        <v>3.1794392897519406</v>
      </c>
      <c r="R20" s="224">
        <f t="shared" si="10"/>
        <v>4.1930875828353349</v>
      </c>
      <c r="S20" s="224">
        <f t="shared" si="10"/>
        <v>4.4874282954250901</v>
      </c>
      <c r="T20" s="218">
        <f t="shared" si="0"/>
        <v>0</v>
      </c>
      <c r="U20" s="218">
        <f t="shared" si="1"/>
        <v>19.386972076512365</v>
      </c>
      <c r="Y20" s="241"/>
      <c r="Z20" s="242"/>
      <c r="AA20" s="242"/>
      <c r="AB20" s="242"/>
      <c r="AC20" s="243"/>
      <c r="AD20" s="251">
        <f t="shared" ref="AD20:AK20" si="11">SUM(AD18:AD19)</f>
        <v>6598</v>
      </c>
      <c r="AE20" s="251">
        <f t="shared" si="11"/>
        <v>7348</v>
      </c>
      <c r="AF20" s="251">
        <f t="shared" si="11"/>
        <v>7534</v>
      </c>
      <c r="AG20" s="251">
        <f t="shared" si="11"/>
        <v>11591</v>
      </c>
      <c r="AH20" s="251">
        <f t="shared" si="11"/>
        <v>21943</v>
      </c>
      <c r="AI20" s="251">
        <f t="shared" si="11"/>
        <v>60167</v>
      </c>
      <c r="AJ20" s="251">
        <f t="shared" si="11"/>
        <v>65559</v>
      </c>
      <c r="AK20" s="251">
        <f t="shared" si="11"/>
        <v>61856</v>
      </c>
      <c r="AL20" s="280"/>
      <c r="AM20" s="218">
        <f t="shared" si="3"/>
        <v>242596</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216">
        <v>0</v>
      </c>
      <c r="S21" s="216">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216">
        <v>0</v>
      </c>
      <c r="S22" s="216">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24">
        <f t="shared" si="13"/>
        <v>0</v>
      </c>
      <c r="S23" s="224">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20">
        <v>0</v>
      </c>
      <c r="H24" s="309">
        <v>0</v>
      </c>
      <c r="I24" s="309">
        <v>0</v>
      </c>
      <c r="J24" s="309">
        <v>0</v>
      </c>
      <c r="K24" s="309">
        <v>0</v>
      </c>
      <c r="L24" s="309">
        <v>0</v>
      </c>
      <c r="M24" s="309">
        <v>2.5593758726612679E-3</v>
      </c>
      <c r="N24" s="309">
        <v>1.2099397590361447E-2</v>
      </c>
      <c r="O24" s="309">
        <v>1.6780086206896552E-2</v>
      </c>
      <c r="P24" s="309">
        <v>3.0714467697907189E-2</v>
      </c>
      <c r="Q24" s="309">
        <v>5.2317460317460318E-3</v>
      </c>
      <c r="R24" s="217">
        <v>2.4748028008002285E-2</v>
      </c>
      <c r="S24" s="217">
        <v>3.583103171417102E-2</v>
      </c>
      <c r="T24" s="218">
        <f t="shared" si="0"/>
        <v>0</v>
      </c>
      <c r="U24" s="218">
        <f t="shared" si="1"/>
        <v>0.12796413312174579</v>
      </c>
      <c r="Y24" s="220">
        <v>0</v>
      </c>
      <c r="Z24" s="220">
        <v>0</v>
      </c>
      <c r="AA24" s="220">
        <v>0</v>
      </c>
      <c r="AB24" s="220">
        <v>0</v>
      </c>
      <c r="AC24" s="220">
        <v>0</v>
      </c>
      <c r="AD24" s="220">
        <v>1</v>
      </c>
      <c r="AE24" s="220">
        <v>4</v>
      </c>
      <c r="AF24" s="220">
        <v>5</v>
      </c>
      <c r="AG24" s="220">
        <v>15</v>
      </c>
      <c r="AH24" s="220">
        <v>15</v>
      </c>
      <c r="AI24" s="220">
        <v>9</v>
      </c>
      <c r="AJ24" s="220">
        <v>20</v>
      </c>
      <c r="AK24" s="220">
        <v>29</v>
      </c>
      <c r="AL24" s="218">
        <f t="shared" si="12"/>
        <v>0</v>
      </c>
      <c r="AM24" s="218">
        <f t="shared" si="3"/>
        <v>98</v>
      </c>
    </row>
    <row r="25" spans="1:39" ht="14" x14ac:dyDescent="0.3">
      <c r="A25" s="212" t="s">
        <v>164</v>
      </c>
      <c r="B25" s="213" t="s">
        <v>154</v>
      </c>
      <c r="G25" s="220">
        <v>0</v>
      </c>
      <c r="H25" s="309">
        <v>0</v>
      </c>
      <c r="I25" s="309">
        <v>0</v>
      </c>
      <c r="J25" s="309">
        <v>0</v>
      </c>
      <c r="K25" s="309">
        <v>0</v>
      </c>
      <c r="L25" s="309">
        <v>0</v>
      </c>
      <c r="M25" s="309">
        <v>8.7906241273387337E-3</v>
      </c>
      <c r="N25" s="309">
        <v>8.5006024096385534E-3</v>
      </c>
      <c r="O25" s="309">
        <v>2.8069913793103449E-2</v>
      </c>
      <c r="P25" s="309">
        <v>3.1335532302092808E-2</v>
      </c>
      <c r="Q25" s="309">
        <v>6.1968253968253964E-2</v>
      </c>
      <c r="R25" s="217">
        <v>6.7176971991997708E-2</v>
      </c>
      <c r="S25" s="217">
        <v>0.10606896828582899</v>
      </c>
      <c r="T25" s="218">
        <f t="shared" si="0"/>
        <v>0</v>
      </c>
      <c r="U25" s="218">
        <f t="shared" si="1"/>
        <v>0.3119108668782542</v>
      </c>
      <c r="Y25" s="220">
        <v>0</v>
      </c>
      <c r="Z25" s="220">
        <v>0</v>
      </c>
      <c r="AA25" s="220">
        <v>0</v>
      </c>
      <c r="AB25" s="220">
        <v>0</v>
      </c>
      <c r="AC25" s="220">
        <v>0</v>
      </c>
      <c r="AD25" s="220">
        <v>1</v>
      </c>
      <c r="AE25" s="220">
        <v>7</v>
      </c>
      <c r="AF25" s="220">
        <v>11</v>
      </c>
      <c r="AG25" s="220">
        <v>13</v>
      </c>
      <c r="AH25" s="220">
        <v>32</v>
      </c>
      <c r="AI25" s="220">
        <v>56</v>
      </c>
      <c r="AJ25" s="220">
        <v>93</v>
      </c>
      <c r="AK25" s="220">
        <v>117</v>
      </c>
      <c r="AL25" s="218">
        <f t="shared" si="12"/>
        <v>0</v>
      </c>
      <c r="AM25" s="218">
        <f t="shared" si="3"/>
        <v>330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1.1350000000000002E-2</v>
      </c>
      <c r="N26" s="252">
        <f t="shared" si="15"/>
        <v>2.06E-2</v>
      </c>
      <c r="O26" s="252">
        <f t="shared" si="15"/>
        <v>4.4850000000000001E-2</v>
      </c>
      <c r="P26" s="252">
        <f t="shared" si="15"/>
        <v>6.2049999999999994E-2</v>
      </c>
      <c r="Q26" s="252">
        <f t="shared" si="15"/>
        <v>6.7199999999999996E-2</v>
      </c>
      <c r="R26" s="224">
        <f t="shared" si="15"/>
        <v>9.1924999999999993E-2</v>
      </c>
      <c r="S26" s="224">
        <f t="shared" si="15"/>
        <v>0.1419</v>
      </c>
      <c r="T26" s="218">
        <f t="shared" si="0"/>
        <v>0</v>
      </c>
      <c r="U26" s="218">
        <f t="shared" si="1"/>
        <v>0.43987500000000002</v>
      </c>
      <c r="Y26" s="251">
        <f t="shared" ref="Y26:AK26" si="16">SUM(Y24:Y25)</f>
        <v>0</v>
      </c>
      <c r="Z26" s="251">
        <f t="shared" si="16"/>
        <v>0</v>
      </c>
      <c r="AA26" s="251">
        <f t="shared" si="16"/>
        <v>0</v>
      </c>
      <c r="AB26" s="251">
        <f t="shared" si="16"/>
        <v>0</v>
      </c>
      <c r="AC26" s="251">
        <f t="shared" si="16"/>
        <v>0</v>
      </c>
      <c r="AD26" s="251">
        <f t="shared" si="16"/>
        <v>2</v>
      </c>
      <c r="AE26" s="251">
        <f t="shared" si="16"/>
        <v>11</v>
      </c>
      <c r="AF26" s="251">
        <f t="shared" si="16"/>
        <v>16</v>
      </c>
      <c r="AG26" s="251">
        <f t="shared" si="16"/>
        <v>28</v>
      </c>
      <c r="AH26" s="251">
        <f t="shared" si="16"/>
        <v>47</v>
      </c>
      <c r="AI26" s="251">
        <f t="shared" si="16"/>
        <v>65</v>
      </c>
      <c r="AJ26" s="251">
        <f t="shared" si="16"/>
        <v>113</v>
      </c>
      <c r="AK26" s="251">
        <f t="shared" si="16"/>
        <v>146</v>
      </c>
      <c r="AL26" s="218">
        <f t="shared" si="12"/>
        <v>0</v>
      </c>
      <c r="AM26" s="218">
        <f t="shared" si="3"/>
        <v>428</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0</v>
      </c>
      <c r="J30" s="309">
        <v>0</v>
      </c>
      <c r="K30" s="309">
        <v>0</v>
      </c>
      <c r="L30" s="309">
        <v>0</v>
      </c>
      <c r="M30" s="309">
        <v>0</v>
      </c>
      <c r="N30" s="309">
        <v>0</v>
      </c>
      <c r="O30" s="309">
        <v>0</v>
      </c>
      <c r="P30" s="309">
        <v>0</v>
      </c>
      <c r="Q30" s="309">
        <v>0</v>
      </c>
      <c r="R30" s="217">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20">
        <v>0</v>
      </c>
      <c r="H31" s="309">
        <v>0</v>
      </c>
      <c r="I31" s="309">
        <v>0</v>
      </c>
      <c r="J31" s="309">
        <v>0</v>
      </c>
      <c r="K31" s="309">
        <v>0</v>
      </c>
      <c r="L31" s="309">
        <v>0</v>
      </c>
      <c r="M31" s="309">
        <v>0</v>
      </c>
      <c r="N31" s="309">
        <v>0</v>
      </c>
      <c r="O31" s="309">
        <v>0</v>
      </c>
      <c r="P31" s="309">
        <v>0</v>
      </c>
      <c r="Q31" s="309">
        <v>0</v>
      </c>
      <c r="R31" s="217">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24">
        <f t="shared" si="18"/>
        <v>0</v>
      </c>
      <c r="S32" s="224">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342"/>
      <c r="S33" s="34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SUM(L11,L17,L20,L23,L26,L29,L32)</f>
        <v>1.0248002172358581</v>
      </c>
      <c r="M34" s="251">
        <f>SUM(M11,M17,M20,M23,M26,M29,M32)</f>
        <v>1.4623335649999998</v>
      </c>
      <c r="N34" s="251">
        <f t="shared" ref="N34:Q34" si="20">SUM(N11,N17,N20,N23,N26,N29,N32)</f>
        <v>1.6781542889999999</v>
      </c>
      <c r="O34" s="251">
        <f t="shared" si="20"/>
        <v>1.7224446699999998</v>
      </c>
      <c r="P34" s="251">
        <f t="shared" si="20"/>
        <v>2.9190848643596614</v>
      </c>
      <c r="Q34" s="251">
        <f t="shared" si="20"/>
        <v>4.2779435839013669</v>
      </c>
      <c r="R34" s="223">
        <f>SUM(R11,R17,R20,R23,R26,R29,R32)</f>
        <v>5.2687877181402136</v>
      </c>
      <c r="S34" s="223">
        <f>SUM(S11,S17,S20,S23,S26,S29,S32)</f>
        <v>5.9118283214884784</v>
      </c>
      <c r="T34" s="251">
        <f t="shared" si="19"/>
        <v>0</v>
      </c>
      <c r="U34" s="251">
        <f t="shared" si="19"/>
        <v>25.465990240584933</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342"/>
      <c r="S35" s="34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343"/>
      <c r="S36" s="343"/>
      <c r="T36" s="264"/>
      <c r="U36" s="264"/>
    </row>
    <row r="37" spans="1:41" ht="14" x14ac:dyDescent="0.3">
      <c r="A37" s="212" t="s">
        <v>171</v>
      </c>
      <c r="B37" s="213" t="s">
        <v>153</v>
      </c>
      <c r="G37" s="220">
        <v>0</v>
      </c>
      <c r="H37" s="309">
        <v>0</v>
      </c>
      <c r="I37" s="309">
        <v>0</v>
      </c>
      <c r="J37" s="309">
        <v>0</v>
      </c>
      <c r="K37" s="309">
        <v>0</v>
      </c>
      <c r="L37" s="309">
        <v>0</v>
      </c>
      <c r="M37" s="309">
        <v>0</v>
      </c>
      <c r="N37" s="309">
        <v>0</v>
      </c>
      <c r="O37" s="309">
        <v>0</v>
      </c>
      <c r="P37" s="309">
        <v>0</v>
      </c>
      <c r="Q37" s="309">
        <v>0</v>
      </c>
      <c r="R37" s="217">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0</v>
      </c>
      <c r="J38" s="309">
        <v>0</v>
      </c>
      <c r="K38" s="309">
        <v>0</v>
      </c>
      <c r="L38" s="309">
        <v>-1.0939999999999999E-3</v>
      </c>
      <c r="M38" s="309">
        <v>-8.2128589065255733E-3</v>
      </c>
      <c r="N38" s="309">
        <v>-1.5524302521308084E-2</v>
      </c>
      <c r="O38" s="309">
        <v>-4.2756862189102567E-2</v>
      </c>
      <c r="P38" s="309">
        <v>-1.9934314797813428E-2</v>
      </c>
      <c r="Q38" s="309">
        <v>-4.6689545750673829E-3</v>
      </c>
      <c r="R38" s="217">
        <v>-2.2711161641768167E-2</v>
      </c>
      <c r="S38" s="217">
        <v>-4.8718218818794852E-2</v>
      </c>
      <c r="T38" s="95">
        <f>SUM(G38:K38)</f>
        <v>0</v>
      </c>
      <c r="U38" s="218">
        <f>SUM(L38:S38)</f>
        <v>-0.16362067345038006</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0</v>
      </c>
      <c r="J39" s="309">
        <v>0</v>
      </c>
      <c r="K39" s="309">
        <v>0</v>
      </c>
      <c r="L39" s="309">
        <v>-3.2320000000000001E-3</v>
      </c>
      <c r="M39" s="309">
        <v>-6.2041410934744268E-3</v>
      </c>
      <c r="N39" s="309">
        <v>-1.6552697478691918E-2</v>
      </c>
      <c r="O39" s="309">
        <v>-3.4506137810897432E-2</v>
      </c>
      <c r="P39" s="309">
        <v>-2.9112445202186574E-2</v>
      </c>
      <c r="Q39" s="309">
        <v>-3.6315545424932615E-2</v>
      </c>
      <c r="R39" s="217">
        <v>-7.1073838358231833E-2</v>
      </c>
      <c r="S39" s="217">
        <v>-0.10991528118120515</v>
      </c>
      <c r="T39" s="95">
        <f>SUM(G39:K39)</f>
        <v>0</v>
      </c>
      <c r="U39" s="218">
        <f>SUM(L39:S39)</f>
        <v>-0.30691208654961993</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1">SUM(G37:G39)</f>
        <v>0</v>
      </c>
      <c r="H40" s="252">
        <f t="shared" si="21"/>
        <v>0</v>
      </c>
      <c r="I40" s="252">
        <f t="shared" si="21"/>
        <v>0</v>
      </c>
      <c r="J40" s="252">
        <f t="shared" si="21"/>
        <v>0</v>
      </c>
      <c r="K40" s="252">
        <f t="shared" si="21"/>
        <v>0</v>
      </c>
      <c r="L40" s="252">
        <f t="shared" si="21"/>
        <v>-4.326E-3</v>
      </c>
      <c r="M40" s="252">
        <f t="shared" si="21"/>
        <v>-1.4416999999999999E-2</v>
      </c>
      <c r="N40" s="252">
        <f t="shared" si="21"/>
        <v>-3.2077000000000001E-2</v>
      </c>
      <c r="O40" s="252">
        <f t="shared" si="21"/>
        <v>-7.7262999999999998E-2</v>
      </c>
      <c r="P40" s="252">
        <f t="shared" si="21"/>
        <v>-4.9046760000000002E-2</v>
      </c>
      <c r="Q40" s="252">
        <f t="shared" si="21"/>
        <v>-4.09845E-2</v>
      </c>
      <c r="R40" s="224">
        <f t="shared" si="21"/>
        <v>-9.3785000000000007E-2</v>
      </c>
      <c r="S40" s="224">
        <f t="shared" si="21"/>
        <v>-0.15863350000000001</v>
      </c>
      <c r="T40" s="95">
        <f t="shared" ref="T40" si="22">SUM(G40:K40)</f>
        <v>0</v>
      </c>
      <c r="U40" s="218">
        <f>SUM(L40:S40)</f>
        <v>-0.47053275999999999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344"/>
      <c r="S41" s="344"/>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343"/>
      <c r="S42" s="343"/>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0</v>
      </c>
      <c r="R45" s="217">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3">SUM(G43:G45)</f>
        <v>0</v>
      </c>
      <c r="H46" s="252">
        <f t="shared" si="23"/>
        <v>0</v>
      </c>
      <c r="I46" s="252">
        <f t="shared" si="23"/>
        <v>0</v>
      </c>
      <c r="J46" s="252">
        <f t="shared" si="23"/>
        <v>0</v>
      </c>
      <c r="K46" s="252">
        <f t="shared" si="23"/>
        <v>0</v>
      </c>
      <c r="L46" s="252">
        <f t="shared" si="23"/>
        <v>0</v>
      </c>
      <c r="M46" s="252">
        <f t="shared" si="23"/>
        <v>0</v>
      </c>
      <c r="N46" s="252">
        <f t="shared" si="23"/>
        <v>0</v>
      </c>
      <c r="O46" s="252">
        <f t="shared" si="23"/>
        <v>0</v>
      </c>
      <c r="P46" s="252">
        <f t="shared" si="23"/>
        <v>0</v>
      </c>
      <c r="Q46" s="252">
        <f t="shared" si="23"/>
        <v>0</v>
      </c>
      <c r="R46" s="224">
        <f t="shared" si="23"/>
        <v>0</v>
      </c>
      <c r="S46" s="224">
        <f t="shared" si="23"/>
        <v>0</v>
      </c>
      <c r="T46" s="95">
        <f t="shared" ref="T46" si="24">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344"/>
      <c r="S47" s="344"/>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5">SUM(G34,G40,G46)</f>
        <v>0</v>
      </c>
      <c r="H48" s="251">
        <f t="shared" si="25"/>
        <v>0</v>
      </c>
      <c r="I48" s="251">
        <f t="shared" si="25"/>
        <v>0</v>
      </c>
      <c r="J48" s="251">
        <f t="shared" si="25"/>
        <v>0</v>
      </c>
      <c r="K48" s="251">
        <f t="shared" si="25"/>
        <v>0</v>
      </c>
      <c r="L48" s="251">
        <f>SUM(L34,L40,L46)</f>
        <v>1.0204742172358581</v>
      </c>
      <c r="M48" s="251">
        <f>SUM(M34,M40,M46)</f>
        <v>1.4479165649999999</v>
      </c>
      <c r="N48" s="251">
        <f t="shared" ref="N48:R48" si="26">SUM(N34,N40,N46)</f>
        <v>1.6460772889999999</v>
      </c>
      <c r="O48" s="251">
        <f t="shared" si="26"/>
        <v>1.6451816699999997</v>
      </c>
      <c r="P48" s="251">
        <f t="shared" si="26"/>
        <v>2.8700381043596614</v>
      </c>
      <c r="Q48" s="251">
        <f t="shared" si="26"/>
        <v>4.2369590839013664</v>
      </c>
      <c r="R48" s="223">
        <f t="shared" si="26"/>
        <v>5.1750027181402132</v>
      </c>
      <c r="S48" s="223">
        <f>SUM(S34,S40,S46)</f>
        <v>5.7531948214884787</v>
      </c>
      <c r="T48" s="218">
        <f t="shared" ref="T48" si="27">SUM(G48:K48)</f>
        <v>0</v>
      </c>
      <c r="U48" s="218">
        <f t="shared" ref="U48" si="28">SUM(L48:S48)</f>
        <v>23.794844469125579</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R49" s="276"/>
      <c r="S49" s="276"/>
    </row>
    <row r="50" spans="1:39" ht="14" x14ac:dyDescent="0.3">
      <c r="A50" s="222" t="s">
        <v>177</v>
      </c>
      <c r="B50" s="255" t="s">
        <v>59</v>
      </c>
      <c r="C50" s="269"/>
      <c r="D50" s="269"/>
      <c r="E50" s="269"/>
      <c r="G50" s="251">
        <f>SUM(G9,G12,G15,G18,G21,G24,G27,G30)</f>
        <v>0</v>
      </c>
      <c r="H50" s="251">
        <f t="shared" ref="H50:K51" si="29">SUM(H9,H12,H15,H18,H21,H24,H27,H30)</f>
        <v>0</v>
      </c>
      <c r="I50" s="251">
        <f t="shared" si="29"/>
        <v>0</v>
      </c>
      <c r="J50" s="251">
        <f t="shared" si="29"/>
        <v>0</v>
      </c>
      <c r="K50" s="251">
        <f t="shared" si="29"/>
        <v>0</v>
      </c>
      <c r="L50" s="251">
        <f>SUM(L9,L15,L18,L21,L24,L27,L30)</f>
        <v>0.43089384031606653</v>
      </c>
      <c r="M50" s="251">
        <f>SUM(M9,M15,M18,M21,M24,M27,M30)</f>
        <v>0.38781955181273037</v>
      </c>
      <c r="N50" s="251">
        <f t="shared" ref="N50:Q51" si="30">SUM(N9,N15,N18,N21,N24,N27,N30)</f>
        <v>0.54060898400466395</v>
      </c>
      <c r="O50" s="251">
        <f t="shared" si="30"/>
        <v>0.66739502515337701</v>
      </c>
      <c r="P50" s="251">
        <f t="shared" si="30"/>
        <v>0.91543156978440976</v>
      </c>
      <c r="Q50" s="251">
        <f t="shared" si="30"/>
        <v>0.9939393399592874</v>
      </c>
      <c r="R50" s="223">
        <f>SUM(R9,R15,R18,R21,R24,R27,R30)</f>
        <v>1.375081624100567</v>
      </c>
      <c r="S50" s="223">
        <f>SUM(S9,S15,S18,S21,S24,S27,S30)</f>
        <v>1.9684557826251863</v>
      </c>
      <c r="T50" s="95">
        <f t="shared" ref="T50:T52" si="31">SUM(G50:K50)</f>
        <v>0</v>
      </c>
      <c r="U50" s="218">
        <f t="shared" ref="U50:U52" si="32">SUM(L50:S50)</f>
        <v>7.2796257177562893</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9"/>
        <v>0</v>
      </c>
      <c r="I51" s="218">
        <f t="shared" si="29"/>
        <v>0</v>
      </c>
      <c r="J51" s="218">
        <f t="shared" si="29"/>
        <v>0</v>
      </c>
      <c r="K51" s="218">
        <f t="shared" si="29"/>
        <v>0</v>
      </c>
      <c r="L51" s="218">
        <f>SUM(L10,L16,L19,L22,L25,L28,L31)</f>
        <v>0.59390637691979153</v>
      </c>
      <c r="M51" s="218">
        <f>SUM(M10,M16,M19,M22,M25,M28,M31)</f>
        <v>1.0745140131872695</v>
      </c>
      <c r="N51" s="218">
        <f t="shared" si="30"/>
        <v>1.1375453049953361</v>
      </c>
      <c r="O51" s="218">
        <f t="shared" si="30"/>
        <v>1.0550496448466229</v>
      </c>
      <c r="P51" s="218">
        <f t="shared" si="30"/>
        <v>2.0036532945752517</v>
      </c>
      <c r="Q51" s="218">
        <f t="shared" si="30"/>
        <v>3.2840042439420798</v>
      </c>
      <c r="R51" s="345">
        <f>SUM(R10,R16,R19,R22,R25,R28,R31)</f>
        <v>3.8937060940396475</v>
      </c>
      <c r="S51" s="345">
        <f>SUM(S10,S16,S19,S22,S25,S28,S31)</f>
        <v>3.9433725388632919</v>
      </c>
      <c r="T51" s="95">
        <f t="shared" si="31"/>
        <v>0</v>
      </c>
      <c r="U51" s="218">
        <f t="shared" si="32"/>
        <v>16.985751511369291</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3">SUM(G50:G51)</f>
        <v>0</v>
      </c>
      <c r="H52" s="332">
        <f t="shared" si="33"/>
        <v>0</v>
      </c>
      <c r="I52" s="332">
        <f t="shared" si="33"/>
        <v>0</v>
      </c>
      <c r="J52" s="332">
        <f t="shared" si="33"/>
        <v>0</v>
      </c>
      <c r="K52" s="332">
        <f t="shared" si="33"/>
        <v>0</v>
      </c>
      <c r="L52" s="332">
        <f>SUM(L50:L51)</f>
        <v>1.0248002172358581</v>
      </c>
      <c r="M52" s="332">
        <f>SUM(M50:M51)</f>
        <v>1.4623335649999998</v>
      </c>
      <c r="N52" s="332">
        <f t="shared" ref="N52:Q52" si="34">SUM(N50:N51)</f>
        <v>1.6781542890000001</v>
      </c>
      <c r="O52" s="332">
        <f t="shared" si="34"/>
        <v>1.7224446699999998</v>
      </c>
      <c r="P52" s="332">
        <f t="shared" si="34"/>
        <v>2.9190848643596614</v>
      </c>
      <c r="Q52" s="332">
        <f t="shared" si="34"/>
        <v>4.2779435839013669</v>
      </c>
      <c r="R52" s="346">
        <f>SUM(R50:R51)</f>
        <v>5.2687877181402145</v>
      </c>
      <c r="S52" s="346">
        <f>SUM(S50:S51)</f>
        <v>5.9118283214884784</v>
      </c>
      <c r="T52" s="95">
        <f t="shared" si="31"/>
        <v>0</v>
      </c>
      <c r="U52" s="218">
        <f t="shared" si="32"/>
        <v>24.26537722912558</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5">IF(ABS(G52-G34)&lt;DecimalPlaces,"OK","ERROR")</f>
        <v>OK</v>
      </c>
      <c r="H53" s="273" t="str">
        <f t="shared" si="35"/>
        <v>OK</v>
      </c>
      <c r="I53" s="273" t="str">
        <f t="shared" si="35"/>
        <v>OK</v>
      </c>
      <c r="J53" s="273" t="str">
        <f t="shared" si="35"/>
        <v>OK</v>
      </c>
      <c r="K53" s="273" t="str">
        <f t="shared" si="35"/>
        <v>OK</v>
      </c>
      <c r="L53" s="273" t="str">
        <f t="shared" si="35"/>
        <v>OK</v>
      </c>
      <c r="M53" s="273" t="str">
        <f t="shared" si="35"/>
        <v>OK</v>
      </c>
      <c r="N53" s="273" t="str">
        <f t="shared" si="35"/>
        <v>OK</v>
      </c>
      <c r="O53" s="273" t="str">
        <f t="shared" si="35"/>
        <v>OK</v>
      </c>
      <c r="P53" s="273" t="str">
        <f t="shared" si="35"/>
        <v>OK</v>
      </c>
      <c r="Q53" s="273" t="str">
        <f t="shared" si="35"/>
        <v>OK</v>
      </c>
      <c r="R53" s="347" t="str">
        <f t="shared" si="35"/>
        <v>OK</v>
      </c>
      <c r="S53" s="347" t="str">
        <f t="shared" si="35"/>
        <v>OK</v>
      </c>
    </row>
    <row r="54" spans="1:39" ht="14" x14ac:dyDescent="0.3">
      <c r="B54" s="210"/>
      <c r="R54" s="276"/>
      <c r="S54" s="276"/>
    </row>
    <row r="55" spans="1:39" ht="14" x14ac:dyDescent="0.3">
      <c r="A55" s="222" t="s">
        <v>180</v>
      </c>
      <c r="B55" s="255" t="s">
        <v>59</v>
      </c>
      <c r="C55" s="269"/>
      <c r="D55" s="269"/>
      <c r="E55" s="269"/>
      <c r="G55" s="251">
        <f>SUM(G9,G15,G18,G21,G24,G27,G30)+SUM(G37,G38,G43,G44)</f>
        <v>0</v>
      </c>
      <c r="H55" s="251">
        <f t="shared" ref="H55:Q55" si="36">SUM(H9,H15,H18,H21,H24,H27,H30)+SUM(H37,H38,H43,H44)</f>
        <v>0</v>
      </c>
      <c r="I55" s="251">
        <f t="shared" si="36"/>
        <v>0</v>
      </c>
      <c r="J55" s="251">
        <f t="shared" si="36"/>
        <v>0</v>
      </c>
      <c r="K55" s="251">
        <f t="shared" si="36"/>
        <v>0</v>
      </c>
      <c r="L55" s="251">
        <f t="shared" si="36"/>
        <v>0.42979984031606655</v>
      </c>
      <c r="M55" s="251">
        <f t="shared" si="36"/>
        <v>0.3796066929062048</v>
      </c>
      <c r="N55" s="251">
        <f t="shared" si="36"/>
        <v>0.52508468148335585</v>
      </c>
      <c r="O55" s="251">
        <f t="shared" si="36"/>
        <v>0.62463816296427443</v>
      </c>
      <c r="P55" s="251">
        <f t="shared" si="36"/>
        <v>0.89549725498659638</v>
      </c>
      <c r="Q55" s="251">
        <f t="shared" si="36"/>
        <v>0.98927038538422007</v>
      </c>
      <c r="R55" s="223">
        <f>SUM(R9,R15,R18,R21,R24,R27,R30)+SUM(R37,R38,R43,R44)</f>
        <v>1.3523704624587989</v>
      </c>
      <c r="S55" s="223">
        <f>SUM(S9,S15,S18,S21,S24,S27,S30)+SUM(S37,S38,S43,S44)</f>
        <v>1.9197375638063914</v>
      </c>
      <c r="T55" s="95">
        <f t="shared" ref="T55:T57" si="37">SUM(G55:K55)</f>
        <v>0</v>
      </c>
      <c r="U55" s="218">
        <f t="shared" ref="U55:U57" si="38">SUM(L55:S55)</f>
        <v>7.1160050443059077</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Q56" si="39">SUM(H10,H16,H19,H22,H25,H28,H31)+SUM(H39,H45)</f>
        <v>0</v>
      </c>
      <c r="I56" s="218">
        <f t="shared" si="39"/>
        <v>0</v>
      </c>
      <c r="J56" s="218">
        <f t="shared" si="39"/>
        <v>0</v>
      </c>
      <c r="K56" s="218">
        <f t="shared" si="39"/>
        <v>0</v>
      </c>
      <c r="L56" s="218">
        <f t="shared" si="39"/>
        <v>0.59067437691979152</v>
      </c>
      <c r="M56" s="218">
        <f t="shared" si="39"/>
        <v>1.0683098720937951</v>
      </c>
      <c r="N56" s="218">
        <f t="shared" si="39"/>
        <v>1.1209926075166443</v>
      </c>
      <c r="O56" s="218">
        <f t="shared" si="39"/>
        <v>1.0205435070357254</v>
      </c>
      <c r="P56" s="218">
        <f t="shared" si="39"/>
        <v>1.9745408493730652</v>
      </c>
      <c r="Q56" s="218">
        <f t="shared" si="39"/>
        <v>3.2476886985171474</v>
      </c>
      <c r="R56" s="345">
        <f>SUM(R10,R16,R19,R22,R25,R28,R31)+SUM(R39,R45)</f>
        <v>3.8226322556814156</v>
      </c>
      <c r="S56" s="345">
        <f>SUM(S10,S16,S19,S22,S25,S28,S31)+SUM(S39,S45)</f>
        <v>3.8334572576820869</v>
      </c>
      <c r="T56" s="95">
        <f t="shared" si="37"/>
        <v>0</v>
      </c>
      <c r="U56" s="218">
        <f t="shared" si="38"/>
        <v>16.678839424819675</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40">SUM(G55:G56)</f>
        <v>0</v>
      </c>
      <c r="H57" s="332">
        <f t="shared" si="40"/>
        <v>0</v>
      </c>
      <c r="I57" s="332">
        <f t="shared" si="40"/>
        <v>0</v>
      </c>
      <c r="J57" s="332">
        <f t="shared" si="40"/>
        <v>0</v>
      </c>
      <c r="K57" s="332">
        <f t="shared" si="40"/>
        <v>0</v>
      </c>
      <c r="L57" s="332">
        <f>SUM(L55:L56)</f>
        <v>1.0204742172358581</v>
      </c>
      <c r="M57" s="332">
        <f t="shared" ref="M57:Q57" si="41">SUM(M55:M56)</f>
        <v>1.4479165649999999</v>
      </c>
      <c r="N57" s="332">
        <f t="shared" si="41"/>
        <v>1.6460772890000002</v>
      </c>
      <c r="O57" s="332">
        <f t="shared" si="41"/>
        <v>1.6451816699999999</v>
      </c>
      <c r="P57" s="332">
        <f t="shared" si="41"/>
        <v>2.8700381043596614</v>
      </c>
      <c r="Q57" s="332">
        <f t="shared" si="41"/>
        <v>4.2369590839013673</v>
      </c>
      <c r="R57" s="346">
        <f>SUM(R55:R56)</f>
        <v>5.175002718140215</v>
      </c>
      <c r="S57" s="346">
        <f>SUM(S55:S56)</f>
        <v>5.7531948214884778</v>
      </c>
      <c r="T57" s="95">
        <f t="shared" si="37"/>
        <v>0</v>
      </c>
      <c r="U57" s="218">
        <f t="shared" si="38"/>
        <v>23.794844469125579</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R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IF(ABS(S57-S48)&lt;DecimalPlaces,"OK","ERROR")</f>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114.66666666666666</v>
      </c>
      <c r="AJ60" s="331">
        <v>120</v>
      </c>
      <c r="AK60" s="331">
        <v>186</v>
      </c>
      <c r="AL60" s="307"/>
      <c r="AM60" s="229">
        <f t="shared" ref="AM60:AM61" si="43">SUM(AD60:AK60)</f>
        <v>420.66666666666663</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297.33333333333337</v>
      </c>
      <c r="AJ61" s="331">
        <v>168</v>
      </c>
      <c r="AK61" s="331">
        <v>220</v>
      </c>
      <c r="AL61" s="280"/>
      <c r="AM61" s="229">
        <f t="shared" si="43"/>
        <v>685.33333333333337</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v>3.0948609875428506E-2</v>
      </c>
      <c r="M65" s="319">
        <v>4.2490595737317366E-2</v>
      </c>
      <c r="N65" s="319">
        <v>4.335295734144351E-2</v>
      </c>
      <c r="O65" s="319">
        <v>6.0827314018790581E-2</v>
      </c>
      <c r="P65" s="319">
        <v>8.2458813027313865E-2</v>
      </c>
      <c r="Q65" s="319">
        <v>0.18940295965598578</v>
      </c>
      <c r="R65" s="319">
        <v>0.18186577128196335</v>
      </c>
      <c r="S65" s="319">
        <v>0.23881431232157166</v>
      </c>
      <c r="T65" s="278"/>
      <c r="U65" s="251">
        <f t="shared" ref="U65:U67" si="44">SUM(L65:S65)</f>
        <v>0.8701613332598146</v>
      </c>
      <c r="Y65" s="226"/>
      <c r="Z65" s="227"/>
      <c r="AA65" s="227"/>
      <c r="AB65" s="227"/>
      <c r="AC65" s="228"/>
      <c r="AD65" s="330">
        <v>403</v>
      </c>
      <c r="AE65" s="330">
        <v>435</v>
      </c>
      <c r="AF65" s="330">
        <v>624</v>
      </c>
      <c r="AG65" s="330">
        <v>948</v>
      </c>
      <c r="AH65" s="330">
        <v>1435.5781076066792</v>
      </c>
      <c r="AI65" s="330">
        <v>3707</v>
      </c>
      <c r="AJ65" s="330">
        <v>4669</v>
      </c>
      <c r="AK65" s="330">
        <v>4876</v>
      </c>
      <c r="AL65" s="278"/>
      <c r="AM65" s="251">
        <f t="shared" ref="AM65:AM67" si="45">SUM(AD65:AK65)</f>
        <v>17097.578107606678</v>
      </c>
    </row>
    <row r="66" spans="1:39" ht="14" x14ac:dyDescent="0.3">
      <c r="A66" s="661"/>
      <c r="B66" s="277" t="s">
        <v>156</v>
      </c>
      <c r="G66" s="234"/>
      <c r="H66" s="235"/>
      <c r="I66" s="235"/>
      <c r="J66" s="235"/>
      <c r="K66" s="236"/>
      <c r="L66" s="319">
        <v>1.3823200440638042E-2</v>
      </c>
      <c r="M66" s="319">
        <v>1.8949828903539238E-2</v>
      </c>
      <c r="N66" s="319">
        <v>2.0356436700389339E-2</v>
      </c>
      <c r="O66" s="319">
        <v>3.2916046510168322E-2</v>
      </c>
      <c r="P66" s="319">
        <v>3.9785479336966474E-2</v>
      </c>
      <c r="Q66" s="319">
        <v>7.7764042243434139E-2</v>
      </c>
      <c r="R66" s="319">
        <v>9.3601081257348034E-2</v>
      </c>
      <c r="S66" s="319">
        <v>0.13307187993800457</v>
      </c>
      <c r="T66" s="279"/>
      <c r="U66" s="251">
        <f t="shared" si="44"/>
        <v>0.43026799533048815</v>
      </c>
      <c r="Y66" s="234"/>
      <c r="Z66" s="235"/>
      <c r="AA66" s="235"/>
      <c r="AB66" s="235"/>
      <c r="AC66" s="236"/>
      <c r="AD66" s="330">
        <v>180</v>
      </c>
      <c r="AE66" s="330">
        <v>194</v>
      </c>
      <c r="AF66" s="330">
        <v>293</v>
      </c>
      <c r="AG66" s="330">
        <v>513</v>
      </c>
      <c r="AH66" s="330">
        <v>692.65080395794689</v>
      </c>
      <c r="AI66" s="330">
        <v>1522</v>
      </c>
      <c r="AJ66" s="330">
        <v>2403</v>
      </c>
      <c r="AK66" s="330">
        <v>2717</v>
      </c>
      <c r="AL66" s="279"/>
      <c r="AM66" s="251">
        <f t="shared" si="45"/>
        <v>8514.6508039579458</v>
      </c>
    </row>
    <row r="67" spans="1:39" ht="14" x14ac:dyDescent="0.3">
      <c r="A67" s="662"/>
      <c r="B67" s="277" t="s">
        <v>187</v>
      </c>
      <c r="G67" s="234"/>
      <c r="H67" s="235"/>
      <c r="I67" s="235"/>
      <c r="J67" s="235"/>
      <c r="K67" s="236"/>
      <c r="L67" s="252">
        <f t="shared" ref="L67:S67" si="46">SUM(L65:L66)</f>
        <v>4.477181031606655E-2</v>
      </c>
      <c r="M67" s="251">
        <f t="shared" si="46"/>
        <v>6.1440424640856604E-2</v>
      </c>
      <c r="N67" s="251">
        <f t="shared" si="46"/>
        <v>6.3709394041832845E-2</v>
      </c>
      <c r="O67" s="251">
        <f t="shared" si="46"/>
        <v>9.3743360528958902E-2</v>
      </c>
      <c r="P67" s="251">
        <f t="shared" si="46"/>
        <v>0.12224429236428033</v>
      </c>
      <c r="Q67" s="251">
        <f t="shared" si="46"/>
        <v>0.26716700189941989</v>
      </c>
      <c r="R67" s="251">
        <f t="shared" si="46"/>
        <v>0.27546685253931136</v>
      </c>
      <c r="S67" s="251">
        <f t="shared" si="46"/>
        <v>0.3718861922595762</v>
      </c>
      <c r="T67" s="280"/>
      <c r="U67" s="251">
        <f t="shared" si="44"/>
        <v>1.3004293285903028</v>
      </c>
      <c r="V67" s="249"/>
      <c r="Y67" s="241"/>
      <c r="Z67" s="242"/>
      <c r="AA67" s="242"/>
      <c r="AB67" s="242"/>
      <c r="AC67" s="243"/>
      <c r="AD67" s="252">
        <f t="shared" ref="AD67:AK67" si="47">SUM(AD65:AD66)</f>
        <v>583</v>
      </c>
      <c r="AE67" s="251">
        <f t="shared" si="47"/>
        <v>629</v>
      </c>
      <c r="AF67" s="251">
        <f t="shared" si="47"/>
        <v>917</v>
      </c>
      <c r="AG67" s="251">
        <f t="shared" si="47"/>
        <v>1461</v>
      </c>
      <c r="AH67" s="251">
        <f t="shared" si="47"/>
        <v>2128.2289115646263</v>
      </c>
      <c r="AI67" s="251">
        <f t="shared" si="47"/>
        <v>5229</v>
      </c>
      <c r="AJ67" s="251">
        <f t="shared" si="47"/>
        <v>7072</v>
      </c>
      <c r="AK67" s="251">
        <f t="shared" si="47"/>
        <v>7593</v>
      </c>
      <c r="AL67" s="280"/>
      <c r="AM67" s="251">
        <f t="shared" si="45"/>
        <v>25612.228911564627</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v>2.0168521959156051E-2</v>
      </c>
      <c r="M72" s="330">
        <v>2.7590885931584562E-2</v>
      </c>
      <c r="N72" s="330">
        <v>2.8535048670147046E-2</v>
      </c>
      <c r="O72" s="330">
        <v>5.4015426234970798E-2</v>
      </c>
      <c r="P72" s="330">
        <v>5.988902509901111E-2</v>
      </c>
      <c r="Q72" s="330">
        <v>0.1649387460378301</v>
      </c>
      <c r="R72" s="330">
        <v>0.12408757440231614</v>
      </c>
      <c r="S72" s="330">
        <v>0.13595823506106111</v>
      </c>
      <c r="T72" s="278"/>
      <c r="U72" s="229">
        <f t="shared" ref="U72:U77" si="49">SUM(L72:S72)</f>
        <v>0.61518346339607699</v>
      </c>
      <c r="Y72" s="226"/>
      <c r="Z72" s="227"/>
      <c r="AA72" s="227"/>
      <c r="AB72" s="227"/>
      <c r="AC72" s="228"/>
      <c r="AD72" s="330">
        <v>347</v>
      </c>
      <c r="AE72" s="330">
        <v>530</v>
      </c>
      <c r="AF72" s="330">
        <v>637</v>
      </c>
      <c r="AG72" s="330">
        <v>1047</v>
      </c>
      <c r="AH72" s="330">
        <v>1317.5878478664195</v>
      </c>
      <c r="AI72" s="330">
        <v>4187</v>
      </c>
      <c r="AJ72" s="330">
        <v>3738</v>
      </c>
      <c r="AK72" s="330">
        <v>3162</v>
      </c>
      <c r="AL72" s="278"/>
      <c r="AM72" s="229">
        <f t="shared" ref="AM72:AM77" si="50">SUM(AD72:AK72)</f>
        <v>14965.58784786642</v>
      </c>
    </row>
    <row r="73" spans="1:39" ht="14" x14ac:dyDescent="0.3">
      <c r="A73" s="661"/>
      <c r="B73" s="277" t="s">
        <v>156</v>
      </c>
      <c r="G73" s="234"/>
      <c r="H73" s="235"/>
      <c r="I73" s="235"/>
      <c r="J73" s="235"/>
      <c r="K73" s="236"/>
      <c r="L73" s="330">
        <v>5.8703767085727995E-3</v>
      </c>
      <c r="M73" s="330">
        <v>9.995188865781577E-3</v>
      </c>
      <c r="N73" s="330">
        <v>1.079583474019692E-2</v>
      </c>
      <c r="O73" s="330">
        <v>1.6818556783763591E-2</v>
      </c>
      <c r="P73" s="330">
        <v>3.0039541217466836E-2</v>
      </c>
      <c r="Q73" s="330">
        <v>7.1537798615882359E-2</v>
      </c>
      <c r="R73" s="330">
        <v>6.1778217218488585E-2</v>
      </c>
      <c r="S73" s="330">
        <v>7.2966832668760501E-2</v>
      </c>
      <c r="T73" s="279"/>
      <c r="U73" s="229">
        <f t="shared" si="49"/>
        <v>0.27980234681891314</v>
      </c>
      <c r="Y73" s="234"/>
      <c r="Z73" s="235"/>
      <c r="AA73" s="235"/>
      <c r="AB73" s="235"/>
      <c r="AC73" s="236"/>
      <c r="AD73" s="330">
        <v>101</v>
      </c>
      <c r="AE73" s="330">
        <v>192</v>
      </c>
      <c r="AF73" s="330">
        <v>241</v>
      </c>
      <c r="AG73" s="330">
        <v>326</v>
      </c>
      <c r="AH73" s="330">
        <v>660.88460111317249</v>
      </c>
      <c r="AI73" s="330">
        <v>1816</v>
      </c>
      <c r="AJ73" s="330">
        <v>1861</v>
      </c>
      <c r="AK73" s="330">
        <v>1697</v>
      </c>
      <c r="AL73" s="279"/>
      <c r="AM73" s="229">
        <f t="shared" si="50"/>
        <v>6894.8846011131727</v>
      </c>
    </row>
    <row r="74" spans="1:39" ht="14" x14ac:dyDescent="0.3">
      <c r="A74" s="662"/>
      <c r="B74" s="277" t="s">
        <v>190</v>
      </c>
      <c r="G74" s="234"/>
      <c r="H74" s="235"/>
      <c r="I74" s="235"/>
      <c r="J74" s="235"/>
      <c r="K74" s="236"/>
      <c r="L74" s="252">
        <f t="shared" ref="L74:S74" si="51">SUM(L72:L73)</f>
        <v>2.6038898667728849E-2</v>
      </c>
      <c r="M74" s="251">
        <f t="shared" si="51"/>
        <v>3.7586074797366142E-2</v>
      </c>
      <c r="N74" s="251">
        <f t="shared" si="51"/>
        <v>3.9330883410343964E-2</v>
      </c>
      <c r="O74" s="251">
        <f t="shared" si="51"/>
        <v>7.0833983018734392E-2</v>
      </c>
      <c r="P74" s="251">
        <f t="shared" si="51"/>
        <v>8.9928566316477943E-2</v>
      </c>
      <c r="Q74" s="251">
        <f t="shared" si="51"/>
        <v>0.23647654465371246</v>
      </c>
      <c r="R74" s="251">
        <f t="shared" si="51"/>
        <v>0.18586579162080474</v>
      </c>
      <c r="S74" s="251">
        <f t="shared" si="51"/>
        <v>0.20892506772982161</v>
      </c>
      <c r="T74" s="279"/>
      <c r="U74" s="229">
        <f t="shared" si="49"/>
        <v>0.89498581021499013</v>
      </c>
      <c r="V74" s="249"/>
      <c r="Y74" s="234"/>
      <c r="Z74" s="235"/>
      <c r="AA74" s="235"/>
      <c r="AB74" s="235"/>
      <c r="AC74" s="236"/>
      <c r="AD74" s="252">
        <f t="shared" ref="AD74:AK74" si="52">SUM(AD72:AD73)</f>
        <v>448</v>
      </c>
      <c r="AE74" s="251">
        <f t="shared" si="52"/>
        <v>722</v>
      </c>
      <c r="AF74" s="251">
        <f t="shared" si="52"/>
        <v>878</v>
      </c>
      <c r="AG74" s="251">
        <f t="shared" si="52"/>
        <v>1373</v>
      </c>
      <c r="AH74" s="251">
        <f t="shared" si="52"/>
        <v>1978.4724489795919</v>
      </c>
      <c r="AI74" s="251">
        <f t="shared" si="52"/>
        <v>6003</v>
      </c>
      <c r="AJ74" s="251">
        <f t="shared" si="52"/>
        <v>5599</v>
      </c>
      <c r="AK74" s="251">
        <f t="shared" si="52"/>
        <v>4859</v>
      </c>
      <c r="AL74" s="279"/>
      <c r="AM74" s="229">
        <f t="shared" si="50"/>
        <v>21860.472448979592</v>
      </c>
    </row>
    <row r="75" spans="1:39" ht="14" x14ac:dyDescent="0.3">
      <c r="A75" s="663" t="s">
        <v>191</v>
      </c>
      <c r="B75" s="277" t="s">
        <v>186</v>
      </c>
      <c r="G75" s="234"/>
      <c r="H75" s="235"/>
      <c r="I75" s="235"/>
      <c r="J75" s="235"/>
      <c r="K75" s="236"/>
      <c r="L75" s="330">
        <v>5.0101630918710428E-2</v>
      </c>
      <c r="M75" s="330">
        <v>4.7112739185064208E-2</v>
      </c>
      <c r="N75" s="330">
        <v>4.5243954720327342E-2</v>
      </c>
      <c r="O75" s="330">
        <v>8.7342995812612761E-2</v>
      </c>
      <c r="P75" s="330">
        <v>0.18530435367493581</v>
      </c>
      <c r="Q75" s="330">
        <v>0.37663705537800185</v>
      </c>
      <c r="R75" s="330">
        <v>0.31802005424670643</v>
      </c>
      <c r="S75" s="330">
        <v>0.40740173219593734</v>
      </c>
      <c r="T75" s="279"/>
      <c r="U75" s="229">
        <f t="shared" si="49"/>
        <v>1.5171645161322962</v>
      </c>
      <c r="Y75" s="234"/>
      <c r="Z75" s="235"/>
      <c r="AA75" s="235"/>
      <c r="AB75" s="235"/>
      <c r="AC75" s="236"/>
      <c r="AD75" s="330">
        <v>862</v>
      </c>
      <c r="AE75" s="330">
        <v>905</v>
      </c>
      <c r="AF75" s="330">
        <v>1010</v>
      </c>
      <c r="AG75" s="330">
        <v>1693</v>
      </c>
      <c r="AH75" s="330">
        <v>4076.7864254792826</v>
      </c>
      <c r="AI75" s="330">
        <v>9561</v>
      </c>
      <c r="AJ75" s="330">
        <v>9580</v>
      </c>
      <c r="AK75" s="330">
        <v>9475</v>
      </c>
      <c r="AL75" s="279"/>
      <c r="AM75" s="229">
        <f t="shared" si="50"/>
        <v>37162.78642547928</v>
      </c>
    </row>
    <row r="76" spans="1:39" ht="14" x14ac:dyDescent="0.3">
      <c r="A76" s="663"/>
      <c r="B76" s="277" t="s">
        <v>156</v>
      </c>
      <c r="G76" s="234"/>
      <c r="H76" s="235"/>
      <c r="I76" s="235"/>
      <c r="J76" s="235"/>
      <c r="K76" s="236"/>
      <c r="L76" s="330">
        <v>4.6498033335230093E-4</v>
      </c>
      <c r="M76" s="330">
        <v>2.602913767130619E-4</v>
      </c>
      <c r="N76" s="330">
        <v>1.4782678274958437E-3</v>
      </c>
      <c r="O76" s="330">
        <v>8.2545063969391853E-4</v>
      </c>
      <c r="P76" s="330">
        <v>3.1173394681866863E-3</v>
      </c>
      <c r="Q76" s="330">
        <v>0.10620369221829232</v>
      </c>
      <c r="R76" s="330">
        <v>0.16246243689805651</v>
      </c>
      <c r="S76" s="330">
        <v>0.2270270338780527</v>
      </c>
      <c r="T76" s="279"/>
      <c r="U76" s="229">
        <f t="shared" si="49"/>
        <v>0.50183949263984329</v>
      </c>
      <c r="Y76" s="234"/>
      <c r="Z76" s="235"/>
      <c r="AA76" s="235"/>
      <c r="AB76" s="235"/>
      <c r="AC76" s="236"/>
      <c r="AD76" s="330">
        <v>8</v>
      </c>
      <c r="AE76" s="330">
        <v>5</v>
      </c>
      <c r="AF76" s="330">
        <v>33</v>
      </c>
      <c r="AG76" s="330">
        <v>16</v>
      </c>
      <c r="AH76" s="330">
        <v>68.58299319727891</v>
      </c>
      <c r="AI76" s="330">
        <v>2696</v>
      </c>
      <c r="AJ76" s="330">
        <v>4894</v>
      </c>
      <c r="AK76" s="330">
        <v>5280</v>
      </c>
      <c r="AL76" s="279"/>
      <c r="AM76" s="229">
        <f t="shared" si="50"/>
        <v>13000.582993197278</v>
      </c>
    </row>
    <row r="77" spans="1:39" ht="14" x14ac:dyDescent="0.3">
      <c r="A77" s="664"/>
      <c r="B77" s="277" t="s">
        <v>192</v>
      </c>
      <c r="G77" s="234"/>
      <c r="H77" s="235"/>
      <c r="I77" s="235"/>
      <c r="J77" s="235"/>
      <c r="K77" s="236"/>
      <c r="L77" s="252">
        <f t="shared" ref="L77:S77" si="53">SUM(L75:L76)</f>
        <v>5.0566611252062729E-2</v>
      </c>
      <c r="M77" s="251">
        <f t="shared" si="53"/>
        <v>4.7373030561777267E-2</v>
      </c>
      <c r="N77" s="251">
        <f t="shared" si="53"/>
        <v>4.6722222547823183E-2</v>
      </c>
      <c r="O77" s="251">
        <f t="shared" si="53"/>
        <v>8.8168446452306676E-2</v>
      </c>
      <c r="P77" s="251">
        <f t="shared" si="53"/>
        <v>0.18842169314312249</v>
      </c>
      <c r="Q77" s="251">
        <f t="shared" si="53"/>
        <v>0.48284074759629414</v>
      </c>
      <c r="R77" s="251">
        <f t="shared" si="53"/>
        <v>0.48048249114476294</v>
      </c>
      <c r="S77" s="251">
        <f t="shared" si="53"/>
        <v>0.63442876607399001</v>
      </c>
      <c r="T77" s="279"/>
      <c r="U77" s="251">
        <f t="shared" si="49"/>
        <v>2.0190040087721393</v>
      </c>
      <c r="V77" s="249"/>
      <c r="Y77" s="234"/>
      <c r="Z77" s="235"/>
      <c r="AA77" s="235"/>
      <c r="AB77" s="235"/>
      <c r="AC77" s="236"/>
      <c r="AD77" s="252">
        <f t="shared" ref="AD77:AK77" si="54">SUM(AD75:AD76)</f>
        <v>870</v>
      </c>
      <c r="AE77" s="251">
        <f t="shared" si="54"/>
        <v>910</v>
      </c>
      <c r="AF77" s="251">
        <f t="shared" si="54"/>
        <v>1043</v>
      </c>
      <c r="AG77" s="251">
        <f t="shared" si="54"/>
        <v>1709</v>
      </c>
      <c r="AH77" s="251">
        <f t="shared" si="54"/>
        <v>4145.3694186765615</v>
      </c>
      <c r="AI77" s="251">
        <f t="shared" si="54"/>
        <v>12257</v>
      </c>
      <c r="AJ77" s="251">
        <f t="shared" si="54"/>
        <v>14474</v>
      </c>
      <c r="AK77" s="251">
        <f t="shared" si="54"/>
        <v>14755</v>
      </c>
      <c r="AL77" s="279"/>
      <c r="AM77" s="229">
        <f t="shared" si="50"/>
        <v>50163.369418676564</v>
      </c>
    </row>
    <row r="78" spans="1:39" ht="14" x14ac:dyDescent="0.3">
      <c r="B78" s="274" t="s">
        <v>193</v>
      </c>
      <c r="G78" s="234"/>
      <c r="H78" s="235"/>
      <c r="I78" s="235"/>
      <c r="J78" s="235"/>
      <c r="K78" s="236"/>
      <c r="L78" s="252">
        <f t="shared" ref="L78:S78" si="55">SUM(L74,L77)</f>
        <v>7.6605509919791578E-2</v>
      </c>
      <c r="M78" s="251">
        <f t="shared" si="55"/>
        <v>8.4959105359143416E-2</v>
      </c>
      <c r="N78" s="251">
        <f t="shared" si="55"/>
        <v>8.6053105958167148E-2</v>
      </c>
      <c r="O78" s="251">
        <f t="shared" si="55"/>
        <v>0.15900242947104107</v>
      </c>
      <c r="P78" s="251">
        <f t="shared" si="55"/>
        <v>0.27835025945960046</v>
      </c>
      <c r="Q78" s="251">
        <f t="shared" si="55"/>
        <v>0.71931729225000662</v>
      </c>
      <c r="R78" s="251">
        <f t="shared" si="55"/>
        <v>0.66634828276556768</v>
      </c>
      <c r="S78" s="251">
        <f t="shared" si="55"/>
        <v>0.84335383380381157</v>
      </c>
      <c r="T78" s="280"/>
      <c r="U78" s="229">
        <f>SUM(L78:S78)</f>
        <v>2.9139898189871296</v>
      </c>
      <c r="V78" s="249"/>
      <c r="Y78" s="241"/>
      <c r="Z78" s="242"/>
      <c r="AA78" s="242"/>
      <c r="AB78" s="242"/>
      <c r="AC78" s="243"/>
      <c r="AD78" s="252">
        <f t="shared" ref="AD78:AK78" si="56">SUM(AD74,AD77)</f>
        <v>1318</v>
      </c>
      <c r="AE78" s="251">
        <f t="shared" si="56"/>
        <v>1632</v>
      </c>
      <c r="AF78" s="251">
        <f t="shared" si="56"/>
        <v>1921</v>
      </c>
      <c r="AG78" s="251">
        <f t="shared" si="56"/>
        <v>3082</v>
      </c>
      <c r="AH78" s="251">
        <f t="shared" si="56"/>
        <v>6123.8418676561532</v>
      </c>
      <c r="AI78" s="251">
        <f t="shared" si="56"/>
        <v>18260</v>
      </c>
      <c r="AJ78" s="251">
        <f t="shared" si="56"/>
        <v>20073</v>
      </c>
      <c r="AK78" s="251">
        <f t="shared" si="56"/>
        <v>19614</v>
      </c>
      <c r="AL78" s="280"/>
      <c r="AM78" s="229">
        <f>SUM(AD78:AK78)</f>
        <v>72023.841867656156</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194</v>
      </c>
      <c r="B80" s="177"/>
      <c r="L80" s="593">
        <f>IF(SUM(L72:L78)=0,0,L78-(L10+L13))</f>
        <v>-6.9595622860118556E-3</v>
      </c>
      <c r="M80" s="593">
        <f t="shared" ref="M80:S80" si="58">IF(SUM(M72:M78)=0,0,M78-(M10+M13))</f>
        <v>-1.275573083149048E-2</v>
      </c>
      <c r="N80" s="593">
        <f t="shared" si="58"/>
        <v>-1.4459099718111351E-2</v>
      </c>
      <c r="O80" s="593">
        <f t="shared" si="58"/>
        <v>-1.9026867748184018E-2</v>
      </c>
      <c r="P80" s="593">
        <f t="shared" si="58"/>
        <v>-3.3156880685653534E-2</v>
      </c>
      <c r="Q80" s="593">
        <f t="shared" si="58"/>
        <v>-0.17774149083417468</v>
      </c>
      <c r="R80" s="593">
        <f t="shared" si="58"/>
        <v>-0.22424065411654515</v>
      </c>
      <c r="S80" s="593">
        <f t="shared" si="58"/>
        <v>-0.29999386654681337</v>
      </c>
      <c r="AD80" s="593">
        <f>IF(SUM(AD72:AD78)=0,0,AD78-(AD10+AD13))</f>
        <v>-109</v>
      </c>
      <c r="AE80" s="593">
        <f t="shared" ref="AE80:AK80" si="59">IF(SUM(AE72:AE78)=0,0,AE78-(AE10+AE13))</f>
        <v>-197</v>
      </c>
      <c r="AF80" s="593">
        <f t="shared" si="59"/>
        <v>-274</v>
      </c>
      <c r="AG80" s="593">
        <f t="shared" si="59"/>
        <v>-342</v>
      </c>
      <c r="AH80" s="593">
        <f t="shared" si="59"/>
        <v>-729.4675943104512</v>
      </c>
      <c r="AI80" s="593">
        <f t="shared" si="59"/>
        <v>-4512</v>
      </c>
      <c r="AJ80" s="593">
        <f t="shared" si="59"/>
        <v>-6755</v>
      </c>
      <c r="AK80" s="593">
        <f t="shared" si="59"/>
        <v>-6977</v>
      </c>
    </row>
    <row r="81" spans="1:39" ht="14" x14ac:dyDescent="0.3">
      <c r="A81" s="177" t="s">
        <v>195</v>
      </c>
      <c r="B81" s="177"/>
      <c r="L81" s="593">
        <f>IF(SUM(L72:L78)=0,0,(L72+L75)-L10)</f>
        <v>-6.3353570419251021E-3</v>
      </c>
      <c r="M81" s="593">
        <f t="shared" ref="M81:S81" si="60">IF(SUM(M72:M78)=0,0,(M72+M75)-M10)</f>
        <v>-1.0255480242494633E-2</v>
      </c>
      <c r="N81" s="593">
        <f t="shared" si="60"/>
        <v>-1.2274102567692763E-2</v>
      </c>
      <c r="O81" s="593">
        <f t="shared" si="60"/>
        <v>-1.7644007423457508E-2</v>
      </c>
      <c r="P81" s="593">
        <f t="shared" si="60"/>
        <v>-3.3156880685653534E-2</v>
      </c>
      <c r="Q81" s="593">
        <f t="shared" si="60"/>
        <v>-0.17774149083417468</v>
      </c>
      <c r="R81" s="593">
        <f t="shared" si="60"/>
        <v>-0.22424065411654509</v>
      </c>
      <c r="S81" s="593">
        <f t="shared" si="60"/>
        <v>-0.29999386654681326</v>
      </c>
      <c r="AD81" s="593">
        <f>IF(SUM(AD72:AD78)=0,0,(AD72+AD75)-AD10)</f>
        <v>-109</v>
      </c>
      <c r="AE81" s="593">
        <f t="shared" ref="AE81:AK81" si="61">IF(SUM(AE72:AE78)=0,0,(AE72+AE75)-AE10)</f>
        <v>-197</v>
      </c>
      <c r="AF81" s="593">
        <f t="shared" si="61"/>
        <v>-274</v>
      </c>
      <c r="AG81" s="593">
        <f t="shared" si="61"/>
        <v>-342</v>
      </c>
      <c r="AH81" s="593">
        <f t="shared" si="61"/>
        <v>-729.4675943104512</v>
      </c>
      <c r="AI81" s="593">
        <f t="shared" si="61"/>
        <v>-4512</v>
      </c>
      <c r="AJ81" s="593">
        <f t="shared" si="61"/>
        <v>-6755</v>
      </c>
      <c r="AK81" s="593">
        <f t="shared" si="61"/>
        <v>-6977</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1071</v>
      </c>
      <c r="AE85" s="329">
        <v>1184</v>
      </c>
      <c r="AF85" s="329">
        <v>1059</v>
      </c>
      <c r="AG85" s="329">
        <v>1272</v>
      </c>
      <c r="AH85" s="329">
        <v>1008</v>
      </c>
      <c r="AI85" s="329">
        <v>11449</v>
      </c>
      <c r="AJ85" s="329">
        <v>11670</v>
      </c>
      <c r="AK85" s="329">
        <v>10814</v>
      </c>
      <c r="AL85" s="278"/>
      <c r="AM85" s="285">
        <f t="shared" ref="AM85:AM104" si="62">SUM(AD85:AK85)</f>
        <v>39527</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ref="U86:U104" si="63">SUM(L86:S86)</f>
        <v>0</v>
      </c>
      <c r="Y86" s="234"/>
      <c r="Z86" s="235"/>
      <c r="AA86" s="235"/>
      <c r="AB86" s="235"/>
      <c r="AC86" s="236"/>
      <c r="AD86" s="325">
        <v>87</v>
      </c>
      <c r="AE86" s="325">
        <v>194</v>
      </c>
      <c r="AF86" s="325">
        <v>497</v>
      </c>
      <c r="AG86" s="325">
        <v>1173</v>
      </c>
      <c r="AH86" s="325">
        <v>4066</v>
      </c>
      <c r="AI86" s="325">
        <v>11449</v>
      </c>
      <c r="AJ86" s="325">
        <v>11670</v>
      </c>
      <c r="AK86" s="325">
        <v>10814</v>
      </c>
      <c r="AL86" s="279"/>
      <c r="AM86" s="229">
        <f t="shared" si="62"/>
        <v>39950</v>
      </c>
    </row>
    <row r="87" spans="1:39" ht="14" x14ac:dyDescent="0.3">
      <c r="A87" s="212" t="s">
        <v>202</v>
      </c>
      <c r="B87" s="212" t="s">
        <v>200</v>
      </c>
      <c r="G87" s="234"/>
      <c r="H87" s="235"/>
      <c r="I87" s="235"/>
      <c r="J87" s="235"/>
      <c r="K87" s="236"/>
      <c r="L87" s="325">
        <v>0.34602332699999999</v>
      </c>
      <c r="M87" s="325">
        <v>0.60858782</v>
      </c>
      <c r="N87" s="325">
        <v>0.69830789100000001</v>
      </c>
      <c r="O87" s="325">
        <v>0.67948748000000003</v>
      </c>
      <c r="P87" s="325">
        <v>1.1916915299999999</v>
      </c>
      <c r="Q87" s="325">
        <v>1.2844169262357128</v>
      </c>
      <c r="R87" s="325">
        <v>1.9530153977979732</v>
      </c>
      <c r="S87" s="325">
        <v>1.473179750003045</v>
      </c>
      <c r="T87" s="279"/>
      <c r="U87" s="229">
        <f t="shared" si="63"/>
        <v>8.2347101220367307</v>
      </c>
      <c r="Y87" s="234"/>
      <c r="Z87" s="235"/>
      <c r="AA87" s="235"/>
      <c r="AB87" s="235"/>
      <c r="AC87" s="236"/>
      <c r="AD87" s="325">
        <v>1112</v>
      </c>
      <c r="AE87" s="325">
        <v>1348</v>
      </c>
      <c r="AF87" s="325">
        <v>1507</v>
      </c>
      <c r="AG87" s="325">
        <v>2349</v>
      </c>
      <c r="AH87" s="325">
        <v>4776</v>
      </c>
      <c r="AI87" s="325">
        <v>10999</v>
      </c>
      <c r="AJ87" s="325">
        <v>11306</v>
      </c>
      <c r="AK87" s="325">
        <v>9923</v>
      </c>
      <c r="AL87" s="279"/>
      <c r="AM87" s="229">
        <f t="shared" si="62"/>
        <v>43320</v>
      </c>
    </row>
    <row r="88" spans="1:39" ht="14" x14ac:dyDescent="0.3">
      <c r="A88" s="212" t="s">
        <v>203</v>
      </c>
      <c r="B88" s="212" t="s">
        <v>200</v>
      </c>
      <c r="G88" s="234"/>
      <c r="H88" s="235"/>
      <c r="I88" s="235"/>
      <c r="J88" s="235"/>
      <c r="K88" s="236"/>
      <c r="L88" s="325">
        <v>2.0975400000000002E-3</v>
      </c>
      <c r="M88" s="325">
        <v>2.2140700000000003E-3</v>
      </c>
      <c r="N88" s="325">
        <v>2.2140700000000003E-3</v>
      </c>
      <c r="O88" s="325">
        <v>8.0988350000000004E-3</v>
      </c>
      <c r="P88" s="325">
        <v>8.4251190000000004E-2</v>
      </c>
      <c r="Q88" s="325">
        <v>7.8903987293646477E-2</v>
      </c>
      <c r="R88" s="325">
        <v>0.13242815940920408</v>
      </c>
      <c r="S88" s="325">
        <v>9.786777314342042E-2</v>
      </c>
      <c r="T88" s="279"/>
      <c r="U88" s="229">
        <f t="shared" si="63"/>
        <v>0.40807562484627102</v>
      </c>
      <c r="Y88" s="234"/>
      <c r="Z88" s="235"/>
      <c r="AA88" s="235"/>
      <c r="AB88" s="235"/>
      <c r="AC88" s="236"/>
      <c r="AD88" s="325">
        <v>6</v>
      </c>
      <c r="AE88" s="325">
        <v>11</v>
      </c>
      <c r="AF88" s="325">
        <v>21</v>
      </c>
      <c r="AG88" s="325">
        <v>51</v>
      </c>
      <c r="AH88" s="325">
        <v>45</v>
      </c>
      <c r="AI88" s="325">
        <v>230</v>
      </c>
      <c r="AJ88" s="325">
        <v>245</v>
      </c>
      <c r="AK88" s="325">
        <v>769</v>
      </c>
      <c r="AL88" s="279"/>
      <c r="AM88" s="229">
        <f t="shared" si="62"/>
        <v>1378</v>
      </c>
    </row>
    <row r="89" spans="1:39" ht="14" x14ac:dyDescent="0.3">
      <c r="A89" s="212" t="s">
        <v>204</v>
      </c>
      <c r="B89" s="212" t="s">
        <v>200</v>
      </c>
      <c r="G89" s="234"/>
      <c r="H89" s="235"/>
      <c r="I89" s="235"/>
      <c r="J89" s="235"/>
      <c r="K89" s="236"/>
      <c r="L89" s="325">
        <v>0</v>
      </c>
      <c r="M89" s="325">
        <v>0</v>
      </c>
      <c r="N89" s="325">
        <v>0</v>
      </c>
      <c r="O89" s="325">
        <v>0</v>
      </c>
      <c r="P89" s="325">
        <v>0</v>
      </c>
      <c r="Q89" s="325">
        <v>0</v>
      </c>
      <c r="R89" s="325">
        <v>0</v>
      </c>
      <c r="S89" s="325">
        <v>0</v>
      </c>
      <c r="T89" s="279"/>
      <c r="U89" s="229">
        <f t="shared" si="63"/>
        <v>0</v>
      </c>
      <c r="Y89" s="234"/>
      <c r="Z89" s="235"/>
      <c r="AA89" s="235"/>
      <c r="AB89" s="235"/>
      <c r="AC89" s="236"/>
      <c r="AD89" s="325">
        <v>62</v>
      </c>
      <c r="AE89" s="325">
        <v>100</v>
      </c>
      <c r="AF89" s="325">
        <v>42</v>
      </c>
      <c r="AG89" s="325">
        <v>61</v>
      </c>
      <c r="AH89" s="325">
        <v>138</v>
      </c>
      <c r="AI89" s="325">
        <v>193</v>
      </c>
      <c r="AJ89" s="325">
        <v>232</v>
      </c>
      <c r="AK89" s="325">
        <v>213</v>
      </c>
      <c r="AL89" s="279"/>
      <c r="AM89" s="229">
        <f t="shared" si="62"/>
        <v>1041</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63"/>
        <v>0</v>
      </c>
      <c r="Y90" s="234"/>
      <c r="Z90" s="235"/>
      <c r="AA90" s="235"/>
      <c r="AB90" s="235"/>
      <c r="AC90" s="236"/>
      <c r="AD90" s="325">
        <v>12</v>
      </c>
      <c r="AE90" s="325">
        <v>4</v>
      </c>
      <c r="AF90" s="325">
        <v>11</v>
      </c>
      <c r="AG90" s="325">
        <v>7</v>
      </c>
      <c r="AH90" s="325">
        <v>26</v>
      </c>
      <c r="AI90" s="325">
        <v>65</v>
      </c>
      <c r="AJ90" s="325">
        <v>44</v>
      </c>
      <c r="AK90" s="325">
        <v>51</v>
      </c>
      <c r="AL90" s="279"/>
      <c r="AM90" s="229">
        <f t="shared" si="62"/>
        <v>220</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63"/>
        <v>0</v>
      </c>
      <c r="Y91" s="234"/>
      <c r="Z91" s="235"/>
      <c r="AA91" s="235"/>
      <c r="AB91" s="235"/>
      <c r="AC91" s="236"/>
      <c r="AD91" s="325">
        <v>13</v>
      </c>
      <c r="AE91" s="325">
        <v>5</v>
      </c>
      <c r="AF91" s="325">
        <v>7</v>
      </c>
      <c r="AG91" s="325">
        <v>8</v>
      </c>
      <c r="AH91" s="325">
        <v>69</v>
      </c>
      <c r="AI91" s="325">
        <v>154</v>
      </c>
      <c r="AJ91" s="325">
        <v>157</v>
      </c>
      <c r="AK91" s="325">
        <v>216</v>
      </c>
      <c r="AL91" s="279"/>
      <c r="AM91" s="229">
        <f t="shared" si="62"/>
        <v>629</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63"/>
        <v>0</v>
      </c>
      <c r="Y92" s="234"/>
      <c r="Z92" s="235"/>
      <c r="AA92" s="235"/>
      <c r="AB92" s="235"/>
      <c r="AC92" s="236"/>
      <c r="AD92" s="328">
        <v>1037</v>
      </c>
      <c r="AE92" s="328">
        <v>845</v>
      </c>
      <c r="AF92" s="328">
        <v>372</v>
      </c>
      <c r="AG92" s="328">
        <v>457</v>
      </c>
      <c r="AH92" s="328">
        <v>709</v>
      </c>
      <c r="AI92" s="328">
        <v>580</v>
      </c>
      <c r="AJ92" s="328">
        <v>821</v>
      </c>
      <c r="AK92" s="328">
        <v>334</v>
      </c>
      <c r="AL92" s="279"/>
      <c r="AM92" s="229">
        <f t="shared" si="62"/>
        <v>5155</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63"/>
        <v>0</v>
      </c>
      <c r="Y93" s="234"/>
      <c r="Z93" s="235"/>
      <c r="AA93" s="235"/>
      <c r="AB93" s="235"/>
      <c r="AC93" s="236"/>
      <c r="AD93" s="328">
        <v>10</v>
      </c>
      <c r="AE93" s="328">
        <v>13</v>
      </c>
      <c r="AF93" s="328">
        <v>20</v>
      </c>
      <c r="AG93" s="328">
        <v>43</v>
      </c>
      <c r="AH93" s="328">
        <v>60</v>
      </c>
      <c r="AI93" s="328">
        <v>152</v>
      </c>
      <c r="AJ93" s="328">
        <v>260</v>
      </c>
      <c r="AK93" s="328">
        <v>279</v>
      </c>
      <c r="AL93" s="279"/>
      <c r="AM93" s="229">
        <f t="shared" si="62"/>
        <v>837</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63"/>
        <v>0</v>
      </c>
      <c r="Y94" s="234"/>
      <c r="Z94" s="235"/>
      <c r="AA94" s="235"/>
      <c r="AB94" s="235"/>
      <c r="AC94" s="236"/>
      <c r="AD94" s="328">
        <v>322</v>
      </c>
      <c r="AE94" s="328">
        <v>428</v>
      </c>
      <c r="AF94" s="328">
        <v>279</v>
      </c>
      <c r="AG94" s="328">
        <v>511</v>
      </c>
      <c r="AH94" s="328">
        <v>997</v>
      </c>
      <c r="AI94" s="328">
        <v>948</v>
      </c>
      <c r="AJ94" s="328">
        <v>1288</v>
      </c>
      <c r="AK94" s="328">
        <v>1590</v>
      </c>
      <c r="AL94" s="279"/>
      <c r="AM94" s="229">
        <f t="shared" si="62"/>
        <v>6363</v>
      </c>
    </row>
    <row r="95" spans="1:39" ht="14" x14ac:dyDescent="0.3">
      <c r="A95" s="212" t="s">
        <v>210</v>
      </c>
      <c r="B95" s="212" t="s">
        <v>200</v>
      </c>
      <c r="G95" s="234"/>
      <c r="H95" s="235"/>
      <c r="I95" s="235"/>
      <c r="J95" s="235"/>
      <c r="K95" s="236"/>
      <c r="L95" s="325">
        <v>0.16872000000000001</v>
      </c>
      <c r="M95" s="325">
        <v>0.36537199999999997</v>
      </c>
      <c r="N95" s="325">
        <v>0.33616000000000001</v>
      </c>
      <c r="O95" s="325">
        <v>0.16361999999999999</v>
      </c>
      <c r="P95" s="325">
        <v>0.39867999999999998</v>
      </c>
      <c r="Q95" s="325">
        <v>1.1003239380406136</v>
      </c>
      <c r="R95" s="325">
        <v>1.0415541973974851</v>
      </c>
      <c r="S95" s="325">
        <v>1.3724364799650406</v>
      </c>
      <c r="T95" s="279"/>
      <c r="U95" s="229">
        <f t="shared" si="63"/>
        <v>4.94686661540314</v>
      </c>
      <c r="Y95" s="234"/>
      <c r="Z95" s="235"/>
      <c r="AA95" s="235"/>
      <c r="AB95" s="235"/>
      <c r="AC95" s="236"/>
      <c r="AD95" s="328">
        <v>0</v>
      </c>
      <c r="AE95" s="328">
        <v>0</v>
      </c>
      <c r="AF95" s="328">
        <v>0</v>
      </c>
      <c r="AG95" s="328">
        <v>0</v>
      </c>
      <c r="AH95" s="328">
        <v>0</v>
      </c>
      <c r="AI95" s="328">
        <v>360</v>
      </c>
      <c r="AJ95" s="328">
        <v>493</v>
      </c>
      <c r="AK95" s="328">
        <v>640</v>
      </c>
      <c r="AL95" s="279"/>
      <c r="AM95" s="229">
        <f t="shared" si="62"/>
        <v>1493</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63"/>
        <v>0</v>
      </c>
      <c r="Y96" s="234"/>
      <c r="Z96" s="235"/>
      <c r="AA96" s="235"/>
      <c r="AB96" s="235"/>
      <c r="AC96" s="236"/>
      <c r="AD96" s="328">
        <v>41</v>
      </c>
      <c r="AE96" s="328">
        <v>114</v>
      </c>
      <c r="AF96" s="328">
        <v>48</v>
      </c>
      <c r="AG96" s="328">
        <v>71</v>
      </c>
      <c r="AH96" s="328">
        <v>75</v>
      </c>
      <c r="AI96" s="328">
        <v>139</v>
      </c>
      <c r="AJ96" s="328">
        <v>153</v>
      </c>
      <c r="AK96" s="328">
        <v>250</v>
      </c>
      <c r="AL96" s="279"/>
      <c r="AM96" s="229">
        <f t="shared" si="62"/>
        <v>891</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63"/>
        <v>0</v>
      </c>
      <c r="Y97" s="234"/>
      <c r="Z97" s="235"/>
      <c r="AA97" s="235"/>
      <c r="AB97" s="235"/>
      <c r="AC97" s="236"/>
      <c r="AD97" s="328">
        <v>2</v>
      </c>
      <c r="AE97" s="328">
        <v>1</v>
      </c>
      <c r="AF97" s="328">
        <v>4</v>
      </c>
      <c r="AG97" s="328">
        <v>5</v>
      </c>
      <c r="AH97" s="328">
        <v>0</v>
      </c>
      <c r="AI97" s="328">
        <v>7</v>
      </c>
      <c r="AJ97" s="328">
        <v>38</v>
      </c>
      <c r="AK97" s="328">
        <v>57</v>
      </c>
      <c r="AL97" s="279"/>
      <c r="AM97" s="229">
        <f t="shared" si="62"/>
        <v>114</v>
      </c>
    </row>
    <row r="98" spans="1:39" ht="14" x14ac:dyDescent="0.3">
      <c r="A98" s="212" t="s">
        <v>213</v>
      </c>
      <c r="B98" s="212" t="s">
        <v>200</v>
      </c>
      <c r="G98" s="234"/>
      <c r="H98" s="235"/>
      <c r="I98" s="235"/>
      <c r="J98" s="235"/>
      <c r="K98" s="236"/>
      <c r="L98" s="325">
        <v>0</v>
      </c>
      <c r="M98" s="325">
        <v>0</v>
      </c>
      <c r="N98" s="325">
        <v>0</v>
      </c>
      <c r="O98" s="325">
        <v>0</v>
      </c>
      <c r="P98" s="325">
        <v>0</v>
      </c>
      <c r="Q98" s="325">
        <v>0</v>
      </c>
      <c r="R98" s="325">
        <v>0</v>
      </c>
      <c r="S98" s="325">
        <v>0</v>
      </c>
      <c r="T98" s="279"/>
      <c r="U98" s="229">
        <f t="shared" si="63"/>
        <v>0</v>
      </c>
      <c r="Y98" s="234"/>
      <c r="Z98" s="235"/>
      <c r="AA98" s="235"/>
      <c r="AB98" s="235"/>
      <c r="AC98" s="236"/>
      <c r="AD98" s="328">
        <v>0</v>
      </c>
      <c r="AE98" s="328">
        <v>0</v>
      </c>
      <c r="AF98" s="328">
        <v>0</v>
      </c>
      <c r="AG98" s="328">
        <v>0</v>
      </c>
      <c r="AH98" s="328">
        <v>0</v>
      </c>
      <c r="AI98" s="328">
        <v>29</v>
      </c>
      <c r="AJ98" s="328">
        <v>155</v>
      </c>
      <c r="AK98" s="328">
        <v>337</v>
      </c>
      <c r="AL98" s="279"/>
      <c r="AM98" s="229">
        <f t="shared" si="62"/>
        <v>521</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63"/>
        <v>0</v>
      </c>
      <c r="Y99" s="234"/>
      <c r="Z99" s="235"/>
      <c r="AA99" s="235"/>
      <c r="AB99" s="235"/>
      <c r="AC99" s="236"/>
      <c r="AD99" s="328">
        <v>4</v>
      </c>
      <c r="AE99" s="328">
        <v>17</v>
      </c>
      <c r="AF99" s="328">
        <v>31</v>
      </c>
      <c r="AG99" s="328">
        <v>30</v>
      </c>
      <c r="AH99" s="328">
        <v>79</v>
      </c>
      <c r="AI99" s="328">
        <v>196</v>
      </c>
      <c r="AJ99" s="328">
        <v>135</v>
      </c>
      <c r="AK99" s="328">
        <v>187</v>
      </c>
      <c r="AL99" s="279"/>
      <c r="AM99" s="229">
        <f t="shared" si="62"/>
        <v>679</v>
      </c>
    </row>
    <row r="100" spans="1:39" ht="14" x14ac:dyDescent="0.3">
      <c r="A100" s="212" t="s">
        <v>215</v>
      </c>
      <c r="B100" s="212" t="s">
        <v>200</v>
      </c>
      <c r="G100" s="234"/>
      <c r="H100" s="235"/>
      <c r="I100" s="235"/>
      <c r="J100" s="235"/>
      <c r="K100" s="236"/>
      <c r="L100" s="325">
        <v>0</v>
      </c>
      <c r="M100" s="325">
        <v>0</v>
      </c>
      <c r="N100" s="325">
        <v>0</v>
      </c>
      <c r="O100" s="325">
        <v>0</v>
      </c>
      <c r="P100" s="325">
        <v>0</v>
      </c>
      <c r="Q100" s="325">
        <v>0</v>
      </c>
      <c r="R100" s="325">
        <v>0</v>
      </c>
      <c r="S100" s="325">
        <v>0</v>
      </c>
      <c r="T100" s="279"/>
      <c r="U100" s="229">
        <f t="shared" si="63"/>
        <v>0</v>
      </c>
      <c r="Y100" s="234"/>
      <c r="Z100" s="235"/>
      <c r="AA100" s="235"/>
      <c r="AB100" s="235"/>
      <c r="AC100" s="236"/>
      <c r="AD100" s="328">
        <v>1158</v>
      </c>
      <c r="AE100" s="328">
        <v>1378</v>
      </c>
      <c r="AF100" s="328">
        <v>1556</v>
      </c>
      <c r="AG100" s="328">
        <v>2445</v>
      </c>
      <c r="AH100" s="328">
        <v>5074</v>
      </c>
      <c r="AI100" s="328">
        <v>11449</v>
      </c>
      <c r="AJ100" s="328">
        <v>11670</v>
      </c>
      <c r="AK100" s="328">
        <v>10814</v>
      </c>
      <c r="AL100" s="279"/>
      <c r="AM100" s="229">
        <f t="shared" si="62"/>
        <v>45544</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63"/>
        <v>0</v>
      </c>
      <c r="Y101" s="234"/>
      <c r="Z101" s="235"/>
      <c r="AA101" s="235"/>
      <c r="AB101" s="235"/>
      <c r="AC101" s="236"/>
      <c r="AD101" s="328">
        <v>59</v>
      </c>
      <c r="AE101" s="328">
        <v>19</v>
      </c>
      <c r="AF101" s="328">
        <v>29</v>
      </c>
      <c r="AG101" s="328">
        <v>30</v>
      </c>
      <c r="AH101" s="328">
        <v>100</v>
      </c>
      <c r="AI101" s="328">
        <v>94</v>
      </c>
      <c r="AJ101" s="328">
        <v>90</v>
      </c>
      <c r="AK101" s="328">
        <v>69</v>
      </c>
      <c r="AL101" s="279"/>
      <c r="AM101" s="229">
        <f t="shared" si="62"/>
        <v>490</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63"/>
        <v>0</v>
      </c>
      <c r="Y102" s="234"/>
      <c r="Z102" s="235"/>
      <c r="AA102" s="235"/>
      <c r="AB102" s="235"/>
      <c r="AC102" s="236"/>
      <c r="AD102" s="328">
        <v>0</v>
      </c>
      <c r="AE102" s="328">
        <v>0</v>
      </c>
      <c r="AF102" s="328">
        <v>0</v>
      </c>
      <c r="AG102" s="328">
        <v>0</v>
      </c>
      <c r="AH102" s="328">
        <v>2</v>
      </c>
      <c r="AI102" s="328">
        <v>2</v>
      </c>
      <c r="AJ102" s="328">
        <v>3</v>
      </c>
      <c r="AK102" s="328">
        <v>9</v>
      </c>
      <c r="AL102" s="279"/>
      <c r="AM102" s="229">
        <f t="shared" si="62"/>
        <v>16</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63"/>
        <v>0</v>
      </c>
      <c r="Y103" s="234"/>
      <c r="Z103" s="235"/>
      <c r="AA103" s="235"/>
      <c r="AB103" s="235"/>
      <c r="AC103" s="236"/>
      <c r="AD103" s="328">
        <v>0</v>
      </c>
      <c r="AE103" s="328">
        <v>0</v>
      </c>
      <c r="AF103" s="328">
        <v>0</v>
      </c>
      <c r="AG103" s="328">
        <v>0</v>
      </c>
      <c r="AH103" s="328">
        <v>1</v>
      </c>
      <c r="AI103" s="328">
        <v>0</v>
      </c>
      <c r="AJ103" s="328">
        <v>0</v>
      </c>
      <c r="AK103" s="328">
        <v>0</v>
      </c>
      <c r="AL103" s="279"/>
      <c r="AM103" s="229">
        <f t="shared" si="62"/>
        <v>1</v>
      </c>
    </row>
    <row r="104" spans="1:39" ht="14" x14ac:dyDescent="0.3">
      <c r="A104" s="222" t="s">
        <v>219</v>
      </c>
      <c r="G104" s="234"/>
      <c r="H104" s="235"/>
      <c r="I104" s="235"/>
      <c r="J104" s="235"/>
      <c r="K104" s="236"/>
      <c r="L104" s="252">
        <f t="shared" ref="L104:S104" si="64">SUM(L85:L103)</f>
        <v>0.51684086699999998</v>
      </c>
      <c r="M104" s="251">
        <f t="shared" si="64"/>
        <v>0.97617388999999988</v>
      </c>
      <c r="N104" s="251">
        <f t="shared" si="64"/>
        <v>1.036681961</v>
      </c>
      <c r="O104" s="251">
        <f t="shared" si="64"/>
        <v>0.85120631499999999</v>
      </c>
      <c r="P104" s="251">
        <f t="shared" si="64"/>
        <v>1.6746227199999999</v>
      </c>
      <c r="Q104" s="251">
        <f t="shared" si="64"/>
        <v>2.4636448515699731</v>
      </c>
      <c r="R104" s="251">
        <f t="shared" si="64"/>
        <v>3.1269977546046626</v>
      </c>
      <c r="S104" s="251">
        <f t="shared" si="64"/>
        <v>2.9434840031115059</v>
      </c>
      <c r="T104" s="280"/>
      <c r="U104" s="229">
        <f t="shared" si="63"/>
        <v>13.58965236228614</v>
      </c>
      <c r="Y104" s="234"/>
      <c r="Z104" s="235"/>
      <c r="AA104" s="235"/>
      <c r="AB104" s="235"/>
      <c r="AC104" s="236"/>
      <c r="AD104" s="252">
        <f t="shared" ref="AD104:AK104" si="65">SUM(AD85:AD103)</f>
        <v>4996</v>
      </c>
      <c r="AE104" s="251">
        <f t="shared" si="65"/>
        <v>5661</v>
      </c>
      <c r="AF104" s="251">
        <f t="shared" si="65"/>
        <v>5483</v>
      </c>
      <c r="AG104" s="251">
        <f t="shared" si="65"/>
        <v>8513</v>
      </c>
      <c r="AH104" s="251">
        <f t="shared" si="65"/>
        <v>17225</v>
      </c>
      <c r="AI104" s="251">
        <f t="shared" si="65"/>
        <v>48495</v>
      </c>
      <c r="AJ104" s="251">
        <f t="shared" si="65"/>
        <v>50430</v>
      </c>
      <c r="AK104" s="251">
        <f t="shared" si="65"/>
        <v>47366</v>
      </c>
      <c r="AL104" s="280"/>
      <c r="AM104" s="229">
        <f t="shared" si="62"/>
        <v>188169</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327">
        <v>0.38612203</v>
      </c>
      <c r="M107" s="327">
        <v>0.32275014499999993</v>
      </c>
      <c r="N107" s="327">
        <v>0.46142982799999999</v>
      </c>
      <c r="O107" s="327">
        <v>0.5459025649999999</v>
      </c>
      <c r="P107" s="327">
        <v>0.7552865875</v>
      </c>
      <c r="Q107" s="327">
        <v>0.71579443818196753</v>
      </c>
      <c r="R107" s="327">
        <v>1.0660898282306726</v>
      </c>
      <c r="S107" s="327">
        <v>1.5439442923135844</v>
      </c>
      <c r="T107" s="278"/>
      <c r="U107" s="229">
        <f t="shared" ref="U107:U108" si="68">SUM(L107:S107)</f>
        <v>5.7973197142262247</v>
      </c>
      <c r="Y107" s="226"/>
      <c r="Z107" s="227"/>
      <c r="AA107" s="227"/>
      <c r="AB107" s="227"/>
      <c r="AC107" s="228"/>
      <c r="AD107" s="325">
        <v>1602</v>
      </c>
      <c r="AE107" s="327">
        <v>1687</v>
      </c>
      <c r="AF107" s="327">
        <v>2051</v>
      </c>
      <c r="AG107" s="327">
        <v>3078</v>
      </c>
      <c r="AH107" s="327">
        <v>4718</v>
      </c>
      <c r="AI107" s="327">
        <v>11672</v>
      </c>
      <c r="AJ107" s="327">
        <v>15129</v>
      </c>
      <c r="AK107" s="327">
        <v>14490</v>
      </c>
      <c r="AL107" s="229">
        <f t="shared" ref="AL107" si="69">SUM(Y107:AC107)</f>
        <v>0</v>
      </c>
      <c r="AM107" s="229">
        <f t="shared" ref="AM107:AM108" si="70">SUM(AD107:AK107)</f>
        <v>54427</v>
      </c>
    </row>
    <row r="108" spans="1:39" ht="14" x14ac:dyDescent="0.3">
      <c r="A108" s="222" t="s">
        <v>161</v>
      </c>
      <c r="G108" s="241"/>
      <c r="H108" s="242"/>
      <c r="I108" s="242"/>
      <c r="J108" s="242"/>
      <c r="K108" s="243"/>
      <c r="L108" s="252">
        <f t="shared" ref="L108:S108" si="71">SUM(L107,L104)</f>
        <v>0.90296289699999999</v>
      </c>
      <c r="M108" s="251">
        <f t="shared" si="71"/>
        <v>1.2989240349999998</v>
      </c>
      <c r="N108" s="251">
        <f t="shared" si="71"/>
        <v>1.498111789</v>
      </c>
      <c r="O108" s="251">
        <f t="shared" si="71"/>
        <v>1.3971088799999998</v>
      </c>
      <c r="P108" s="251">
        <f t="shared" si="71"/>
        <v>2.4299093075</v>
      </c>
      <c r="Q108" s="251">
        <f t="shared" si="71"/>
        <v>3.1794392897519406</v>
      </c>
      <c r="R108" s="251">
        <f t="shared" si="71"/>
        <v>4.1930875828353349</v>
      </c>
      <c r="S108" s="251">
        <f t="shared" si="71"/>
        <v>4.4874282954250901</v>
      </c>
      <c r="T108" s="280"/>
      <c r="U108" s="229">
        <f t="shared" si="68"/>
        <v>19.386972076512365</v>
      </c>
      <c r="Y108" s="241"/>
      <c r="Z108" s="242"/>
      <c r="AA108" s="242"/>
      <c r="AB108" s="242"/>
      <c r="AC108" s="243"/>
      <c r="AD108" s="252">
        <f t="shared" ref="AD108:AK108" si="72">SUM(AD107,AD104)</f>
        <v>6598</v>
      </c>
      <c r="AE108" s="251">
        <f t="shared" si="72"/>
        <v>7348</v>
      </c>
      <c r="AF108" s="251">
        <f t="shared" si="72"/>
        <v>7534</v>
      </c>
      <c r="AG108" s="251">
        <f t="shared" si="72"/>
        <v>11591</v>
      </c>
      <c r="AH108" s="251">
        <f t="shared" si="72"/>
        <v>21943</v>
      </c>
      <c r="AI108" s="251">
        <f t="shared" si="72"/>
        <v>60167</v>
      </c>
      <c r="AJ108" s="251">
        <f t="shared" si="72"/>
        <v>65559</v>
      </c>
      <c r="AK108" s="251">
        <f t="shared" si="72"/>
        <v>61856</v>
      </c>
      <c r="AL108" s="229">
        <f t="shared" ref="AL108" si="73">SUM(Y108:AC108)</f>
        <v>0</v>
      </c>
      <c r="AM108" s="229">
        <f t="shared" si="70"/>
        <v>242596</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5"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329F-32AB-412E-82BF-33F46E5253B4}">
  <sheetPr>
    <tabColor theme="2" tint="0.59999389629810485"/>
    <pageSetUpPr autoPageBreaks="0"/>
  </sheetPr>
  <dimension ref="A1:BZ113"/>
  <sheetViews>
    <sheetView zoomScale="60" zoomScaleNormal="60" workbookViewId="0"/>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3" width="8.1796875" style="203" customWidth="1"/>
    <col min="34" max="34" width="9.453125" style="203" customWidth="1"/>
    <col min="35" max="35" width="10.1796875" style="203" bestFit="1" customWidth="1"/>
    <col min="36"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M9d - NPGY</v>
      </c>
      <c r="AC1" s="193"/>
      <c r="BL1" s="194"/>
      <c r="BM1" s="194"/>
      <c r="BN1" s="194"/>
      <c r="BO1" s="194"/>
      <c r="BP1" s="194"/>
      <c r="BQ1" s="194"/>
      <c r="BR1" s="194"/>
      <c r="BS1" s="194"/>
      <c r="BT1" s="194"/>
      <c r="BU1" s="194"/>
      <c r="BV1" s="194"/>
      <c r="BW1" s="194"/>
      <c r="BX1" s="194"/>
      <c r="BY1" s="194"/>
      <c r="BZ1" s="194"/>
    </row>
    <row r="2" spans="1:78" s="192" customFormat="1" x14ac:dyDescent="0.3">
      <c r="A2" s="195" t="s">
        <v>113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0</v>
      </c>
      <c r="J9" s="217">
        <v>0</v>
      </c>
      <c r="K9" s="217">
        <v>0</v>
      </c>
      <c r="L9" s="217">
        <v>0</v>
      </c>
      <c r="M9" s="217">
        <v>0</v>
      </c>
      <c r="N9" s="217">
        <v>0</v>
      </c>
      <c r="O9" s="217">
        <v>0</v>
      </c>
      <c r="P9" s="217">
        <v>0</v>
      </c>
      <c r="Q9" s="217">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0</v>
      </c>
      <c r="AJ9" s="220">
        <v>0</v>
      </c>
      <c r="AK9" s="220">
        <v>0</v>
      </c>
      <c r="AL9" s="218">
        <f t="shared" ref="AL9:AL17" si="2">SUM(Y9:AC9)</f>
        <v>0</v>
      </c>
      <c r="AM9" s="218">
        <f t="shared" ref="AM9:AM26" si="3">SUM(AD9:AK9)</f>
        <v>0</v>
      </c>
    </row>
    <row r="10" spans="1:78" ht="14" x14ac:dyDescent="0.3">
      <c r="A10" s="212" t="s">
        <v>115</v>
      </c>
      <c r="B10" s="213" t="s">
        <v>154</v>
      </c>
      <c r="C10" s="214"/>
      <c r="D10" s="221"/>
      <c r="G10" s="216">
        <v>0</v>
      </c>
      <c r="H10" s="217">
        <v>0</v>
      </c>
      <c r="I10" s="217">
        <v>0</v>
      </c>
      <c r="J10" s="217">
        <v>0</v>
      </c>
      <c r="K10" s="217">
        <v>0</v>
      </c>
      <c r="L10" s="217">
        <v>0</v>
      </c>
      <c r="M10" s="217">
        <v>0</v>
      </c>
      <c r="N10" s="217">
        <v>0</v>
      </c>
      <c r="O10" s="217">
        <v>0</v>
      </c>
      <c r="P10" s="217">
        <v>0</v>
      </c>
      <c r="Q10" s="217">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v>0</v>
      </c>
      <c r="AJ10" s="220">
        <v>0</v>
      </c>
      <c r="AK10" s="220">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333">
        <v>0</v>
      </c>
      <c r="M12" s="333">
        <v>0</v>
      </c>
      <c r="N12" s="333">
        <v>0</v>
      </c>
      <c r="O12" s="333">
        <v>0</v>
      </c>
      <c r="P12" s="333">
        <v>0</v>
      </c>
      <c r="Q12" s="333">
        <v>0</v>
      </c>
      <c r="R12" s="333">
        <v>0</v>
      </c>
      <c r="S12" s="333">
        <v>0</v>
      </c>
      <c r="T12" s="228"/>
      <c r="U12" s="229">
        <f t="shared" si="1"/>
        <v>0</v>
      </c>
      <c r="Y12" s="226"/>
      <c r="Z12" s="227"/>
      <c r="AA12" s="227"/>
      <c r="AB12" s="227"/>
      <c r="AC12" s="228"/>
      <c r="AD12" s="333">
        <v>0</v>
      </c>
      <c r="AE12" s="333">
        <v>0</v>
      </c>
      <c r="AF12" s="333">
        <v>0</v>
      </c>
      <c r="AG12" s="333">
        <v>0</v>
      </c>
      <c r="AH12" s="333">
        <v>0</v>
      </c>
      <c r="AI12" s="333">
        <v>0</v>
      </c>
      <c r="AJ12" s="333">
        <v>0</v>
      </c>
      <c r="AK12" s="333">
        <v>0</v>
      </c>
      <c r="AL12" s="278"/>
      <c r="AM12" s="229">
        <f t="shared" si="3"/>
        <v>0</v>
      </c>
    </row>
    <row r="13" spans="1:78" ht="14" x14ac:dyDescent="0.3">
      <c r="A13" s="212" t="s">
        <v>156</v>
      </c>
      <c r="B13" s="213" t="s">
        <v>154</v>
      </c>
      <c r="C13" s="214"/>
      <c r="D13" s="215"/>
      <c r="E13" s="215"/>
      <c r="G13" s="234"/>
      <c r="H13" s="235"/>
      <c r="I13" s="235"/>
      <c r="J13" s="235"/>
      <c r="K13" s="236"/>
      <c r="L13" s="333">
        <v>0</v>
      </c>
      <c r="M13" s="333">
        <v>0</v>
      </c>
      <c r="N13" s="333">
        <v>0</v>
      </c>
      <c r="O13" s="333">
        <v>0</v>
      </c>
      <c r="P13" s="333">
        <v>0</v>
      </c>
      <c r="Q13" s="333">
        <v>0</v>
      </c>
      <c r="R13" s="333">
        <v>0</v>
      </c>
      <c r="S13" s="333">
        <v>0</v>
      </c>
      <c r="T13" s="236"/>
      <c r="U13" s="229">
        <f t="shared" si="1"/>
        <v>0</v>
      </c>
      <c r="Y13" s="234"/>
      <c r="Z13" s="235"/>
      <c r="AA13" s="235"/>
      <c r="AB13" s="235"/>
      <c r="AC13" s="236"/>
      <c r="AD13" s="333">
        <v>0</v>
      </c>
      <c r="AE13" s="333">
        <v>0</v>
      </c>
      <c r="AF13" s="333">
        <v>0</v>
      </c>
      <c r="AG13" s="333">
        <v>0</v>
      </c>
      <c r="AH13" s="333">
        <v>0</v>
      </c>
      <c r="AI13" s="333">
        <v>0</v>
      </c>
      <c r="AJ13" s="333">
        <v>0</v>
      </c>
      <c r="AK13" s="333">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7">
        <v>0</v>
      </c>
      <c r="I15" s="217">
        <v>0</v>
      </c>
      <c r="J15" s="217">
        <v>0</v>
      </c>
      <c r="K15" s="217">
        <v>0</v>
      </c>
      <c r="L15" s="217">
        <v>0</v>
      </c>
      <c r="M15" s="217">
        <v>0</v>
      </c>
      <c r="N15" s="217">
        <v>0</v>
      </c>
      <c r="O15" s="217">
        <v>0</v>
      </c>
      <c r="P15" s="217">
        <v>0</v>
      </c>
      <c r="Q15" s="217">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20">
        <v>0</v>
      </c>
      <c r="AK15" s="220">
        <v>0</v>
      </c>
      <c r="AL15" s="218">
        <f t="shared" si="2"/>
        <v>0</v>
      </c>
      <c r="AM15" s="218">
        <f t="shared" si="3"/>
        <v>0</v>
      </c>
    </row>
    <row r="16" spans="1:78" ht="14" x14ac:dyDescent="0.3">
      <c r="A16" s="212" t="s">
        <v>158</v>
      </c>
      <c r="B16" s="213" t="s">
        <v>154</v>
      </c>
      <c r="C16" s="214"/>
      <c r="D16" s="215"/>
      <c r="E16" s="215"/>
      <c r="G16" s="216">
        <v>0</v>
      </c>
      <c r="H16" s="217">
        <v>0</v>
      </c>
      <c r="I16" s="217">
        <v>0</v>
      </c>
      <c r="J16" s="217">
        <v>0</v>
      </c>
      <c r="K16" s="217">
        <v>0</v>
      </c>
      <c r="L16" s="217">
        <v>0</v>
      </c>
      <c r="M16" s="217">
        <v>0</v>
      </c>
      <c r="N16" s="217">
        <v>0</v>
      </c>
      <c r="O16" s="217">
        <v>0</v>
      </c>
      <c r="P16" s="217">
        <v>0</v>
      </c>
      <c r="Q16" s="217">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20">
        <v>0</v>
      </c>
      <c r="AK16" s="220">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7">
        <v>0</v>
      </c>
      <c r="I18" s="217">
        <v>0</v>
      </c>
      <c r="J18" s="217">
        <v>0</v>
      </c>
      <c r="K18" s="217">
        <v>0</v>
      </c>
      <c r="L18" s="217">
        <v>0</v>
      </c>
      <c r="M18" s="217">
        <v>0</v>
      </c>
      <c r="N18" s="217">
        <v>0</v>
      </c>
      <c r="O18" s="217">
        <v>0</v>
      </c>
      <c r="P18" s="217">
        <v>0</v>
      </c>
      <c r="Q18" s="217">
        <v>0</v>
      </c>
      <c r="R18" s="217">
        <v>0</v>
      </c>
      <c r="S18" s="217">
        <v>0</v>
      </c>
      <c r="T18" s="218">
        <f t="shared" si="0"/>
        <v>0</v>
      </c>
      <c r="U18" s="218">
        <f t="shared" si="1"/>
        <v>0</v>
      </c>
      <c r="Y18" s="226"/>
      <c r="Z18" s="227"/>
      <c r="AA18" s="227"/>
      <c r="AB18" s="227"/>
      <c r="AC18" s="228"/>
      <c r="AD18" s="331">
        <v>0</v>
      </c>
      <c r="AE18" s="331">
        <v>0</v>
      </c>
      <c r="AF18" s="331">
        <v>0</v>
      </c>
      <c r="AG18" s="331">
        <v>0</v>
      </c>
      <c r="AH18" s="331">
        <v>0</v>
      </c>
      <c r="AI18" s="331">
        <v>0</v>
      </c>
      <c r="AJ18" s="331">
        <v>0</v>
      </c>
      <c r="AK18" s="331">
        <v>0</v>
      </c>
      <c r="AL18" s="278"/>
      <c r="AM18" s="229">
        <f t="shared" si="3"/>
        <v>0</v>
      </c>
    </row>
    <row r="19" spans="1:39" ht="14" x14ac:dyDescent="0.3">
      <c r="A19" s="212" t="s">
        <v>160</v>
      </c>
      <c r="B19" s="213" t="s">
        <v>154</v>
      </c>
      <c r="G19" s="216">
        <v>0</v>
      </c>
      <c r="H19" s="217">
        <v>0</v>
      </c>
      <c r="I19" s="217">
        <v>0</v>
      </c>
      <c r="J19" s="217">
        <v>0</v>
      </c>
      <c r="K19" s="217">
        <v>0</v>
      </c>
      <c r="L19" s="217">
        <v>0</v>
      </c>
      <c r="M19" s="217">
        <v>0</v>
      </c>
      <c r="N19" s="217">
        <v>0</v>
      </c>
      <c r="O19" s="217">
        <v>0</v>
      </c>
      <c r="P19" s="217">
        <v>0</v>
      </c>
      <c r="Q19" s="217">
        <v>0</v>
      </c>
      <c r="R19" s="217">
        <v>0</v>
      </c>
      <c r="S19" s="217">
        <v>0</v>
      </c>
      <c r="T19" s="218">
        <f t="shared" si="0"/>
        <v>0</v>
      </c>
      <c r="U19" s="218">
        <f t="shared" si="1"/>
        <v>0</v>
      </c>
      <c r="Y19" s="234"/>
      <c r="Z19" s="235"/>
      <c r="AA19" s="235"/>
      <c r="AB19" s="235"/>
      <c r="AC19" s="236"/>
      <c r="AD19" s="331">
        <v>0</v>
      </c>
      <c r="AE19" s="331">
        <v>0</v>
      </c>
      <c r="AF19" s="331">
        <v>0</v>
      </c>
      <c r="AG19" s="331">
        <v>0</v>
      </c>
      <c r="AH19" s="331">
        <v>0</v>
      </c>
      <c r="AI19" s="331">
        <v>0</v>
      </c>
      <c r="AJ19" s="331">
        <v>0</v>
      </c>
      <c r="AK19" s="331">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220">
        <v>0</v>
      </c>
      <c r="S21" s="220">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220">
        <v>0</v>
      </c>
      <c r="S22" s="220">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20">
        <v>0</v>
      </c>
      <c r="H24" s="309">
        <v>0</v>
      </c>
      <c r="I24" s="309">
        <v>0</v>
      </c>
      <c r="J24" s="309">
        <v>0</v>
      </c>
      <c r="K24" s="309">
        <v>0</v>
      </c>
      <c r="L24" s="309">
        <v>0</v>
      </c>
      <c r="M24" s="309">
        <v>0</v>
      </c>
      <c r="N24" s="309">
        <v>0</v>
      </c>
      <c r="O24" s="309">
        <v>0</v>
      </c>
      <c r="P24" s="309">
        <v>0</v>
      </c>
      <c r="Q24" s="309">
        <v>0</v>
      </c>
      <c r="R24" s="309">
        <v>0</v>
      </c>
      <c r="S24" s="309">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20">
        <v>0</v>
      </c>
      <c r="AK24" s="220">
        <v>0</v>
      </c>
      <c r="AL24" s="218">
        <f t="shared" si="12"/>
        <v>0</v>
      </c>
      <c r="AM24" s="218">
        <f t="shared" si="3"/>
        <v>0</v>
      </c>
    </row>
    <row r="25" spans="1:39" ht="14" x14ac:dyDescent="0.3">
      <c r="A25" s="212" t="s">
        <v>164</v>
      </c>
      <c r="B25" s="213" t="s">
        <v>154</v>
      </c>
      <c r="G25" s="220">
        <v>0</v>
      </c>
      <c r="H25" s="309">
        <v>0</v>
      </c>
      <c r="I25" s="309">
        <v>0</v>
      </c>
      <c r="J25" s="309">
        <v>0</v>
      </c>
      <c r="K25" s="309">
        <v>0</v>
      </c>
      <c r="L25" s="309">
        <v>0</v>
      </c>
      <c r="M25" s="309">
        <v>0</v>
      </c>
      <c r="N25" s="309">
        <v>0</v>
      </c>
      <c r="O25" s="309">
        <v>0</v>
      </c>
      <c r="P25" s="309">
        <v>0</v>
      </c>
      <c r="Q25" s="309">
        <v>0</v>
      </c>
      <c r="R25" s="309">
        <v>0</v>
      </c>
      <c r="S25" s="309">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20">
        <v>0</v>
      </c>
      <c r="AK25" s="220">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0</v>
      </c>
      <c r="J30" s="309">
        <v>0</v>
      </c>
      <c r="K30" s="309">
        <v>0</v>
      </c>
      <c r="L30" s="309">
        <v>0</v>
      </c>
      <c r="M30" s="309">
        <v>0</v>
      </c>
      <c r="N30" s="309">
        <v>0</v>
      </c>
      <c r="O30" s="309">
        <v>0</v>
      </c>
      <c r="P30" s="309">
        <v>0</v>
      </c>
      <c r="Q30" s="309">
        <v>0</v>
      </c>
      <c r="R30" s="309">
        <v>0</v>
      </c>
      <c r="S30" s="309">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20">
        <v>0</v>
      </c>
      <c r="H31" s="309">
        <v>0</v>
      </c>
      <c r="I31" s="309">
        <v>0</v>
      </c>
      <c r="J31" s="309">
        <v>0</v>
      </c>
      <c r="K31" s="309">
        <v>0</v>
      </c>
      <c r="L31" s="309">
        <v>0</v>
      </c>
      <c r="M31" s="309">
        <v>0</v>
      </c>
      <c r="N31" s="309">
        <v>0</v>
      </c>
      <c r="O31" s="309">
        <v>0</v>
      </c>
      <c r="P31" s="309">
        <v>0</v>
      </c>
      <c r="Q31" s="309">
        <v>0</v>
      </c>
      <c r="R31" s="309">
        <v>0</v>
      </c>
      <c r="S31" s="309">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0</v>
      </c>
      <c r="J38" s="309">
        <v>0</v>
      </c>
      <c r="K38" s="309">
        <v>0</v>
      </c>
      <c r="L38" s="309">
        <v>0</v>
      </c>
      <c r="M38" s="309">
        <v>0</v>
      </c>
      <c r="N38" s="309">
        <v>0</v>
      </c>
      <c r="O38" s="309">
        <v>0</v>
      </c>
      <c r="P38" s="309">
        <v>0</v>
      </c>
      <c r="Q38" s="309">
        <v>0</v>
      </c>
      <c r="R38" s="309">
        <v>0</v>
      </c>
      <c r="S38" s="309">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0</v>
      </c>
      <c r="J39" s="309">
        <v>0</v>
      </c>
      <c r="K39" s="309">
        <v>0</v>
      </c>
      <c r="L39" s="309">
        <v>0</v>
      </c>
      <c r="M39" s="309">
        <v>0</v>
      </c>
      <c r="N39" s="309">
        <v>0</v>
      </c>
      <c r="O39" s="309">
        <v>0</v>
      </c>
      <c r="P39" s="309">
        <v>0</v>
      </c>
      <c r="Q39" s="309">
        <v>0</v>
      </c>
      <c r="R39" s="309">
        <v>0</v>
      </c>
      <c r="S39" s="309">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0</v>
      </c>
      <c r="AJ61" s="331">
        <v>0</v>
      </c>
      <c r="AK61" s="331">
        <v>0</v>
      </c>
      <c r="AL61" s="280"/>
      <c r="AM61" s="229">
        <f t="shared" si="41"/>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v>0</v>
      </c>
      <c r="M65" s="319">
        <v>0</v>
      </c>
      <c r="N65" s="319">
        <v>0</v>
      </c>
      <c r="O65" s="319">
        <v>0</v>
      </c>
      <c r="P65" s="319">
        <v>0</v>
      </c>
      <c r="Q65" s="319">
        <v>0</v>
      </c>
      <c r="R65" s="319">
        <v>0</v>
      </c>
      <c r="S65" s="319">
        <v>0</v>
      </c>
      <c r="T65" s="278"/>
      <c r="U65" s="251">
        <f t="shared" ref="U65:U67" si="42">SUM(L65:S65)</f>
        <v>0</v>
      </c>
      <c r="Y65" s="226"/>
      <c r="Z65" s="227"/>
      <c r="AA65" s="227"/>
      <c r="AB65" s="227"/>
      <c r="AC65" s="228"/>
      <c r="AD65" s="330">
        <v>0</v>
      </c>
      <c r="AE65" s="330">
        <v>0</v>
      </c>
      <c r="AF65" s="330">
        <v>0</v>
      </c>
      <c r="AG65" s="330">
        <v>0</v>
      </c>
      <c r="AH65" s="330">
        <v>0</v>
      </c>
      <c r="AI65" s="330">
        <v>0</v>
      </c>
      <c r="AJ65" s="330">
        <v>0</v>
      </c>
      <c r="AK65" s="330">
        <v>0</v>
      </c>
      <c r="AL65" s="278"/>
      <c r="AM65" s="251">
        <f t="shared" ref="AM65:AM67" si="43">SUM(AD65:AK65)</f>
        <v>0</v>
      </c>
    </row>
    <row r="66" spans="1:39" ht="14" x14ac:dyDescent="0.3">
      <c r="A66" s="661"/>
      <c r="B66" s="277" t="s">
        <v>156</v>
      </c>
      <c r="G66" s="234"/>
      <c r="H66" s="235"/>
      <c r="I66" s="235"/>
      <c r="J66" s="235"/>
      <c r="K66" s="236"/>
      <c r="L66" s="319">
        <v>0</v>
      </c>
      <c r="M66" s="319">
        <v>0</v>
      </c>
      <c r="N66" s="319">
        <v>0</v>
      </c>
      <c r="O66" s="319">
        <v>0</v>
      </c>
      <c r="P66" s="319">
        <v>0</v>
      </c>
      <c r="Q66" s="319">
        <v>0</v>
      </c>
      <c r="R66" s="319">
        <v>0</v>
      </c>
      <c r="S66" s="319">
        <v>0</v>
      </c>
      <c r="T66" s="279"/>
      <c r="U66" s="251">
        <f t="shared" si="42"/>
        <v>0</v>
      </c>
      <c r="Y66" s="234"/>
      <c r="Z66" s="235"/>
      <c r="AA66" s="235"/>
      <c r="AB66" s="235"/>
      <c r="AC66" s="236"/>
      <c r="AD66" s="330">
        <v>0</v>
      </c>
      <c r="AE66" s="330">
        <v>0</v>
      </c>
      <c r="AF66" s="330">
        <v>0</v>
      </c>
      <c r="AG66" s="330">
        <v>0</v>
      </c>
      <c r="AH66" s="330">
        <v>0</v>
      </c>
      <c r="AI66" s="330">
        <v>0</v>
      </c>
      <c r="AJ66" s="330">
        <v>0</v>
      </c>
      <c r="AK66" s="330">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v>0</v>
      </c>
      <c r="M72" s="330">
        <v>0</v>
      </c>
      <c r="N72" s="330">
        <v>0</v>
      </c>
      <c r="O72" s="330">
        <v>0</v>
      </c>
      <c r="P72" s="330">
        <v>0</v>
      </c>
      <c r="Q72" s="330">
        <v>0</v>
      </c>
      <c r="R72" s="330">
        <v>0</v>
      </c>
      <c r="S72" s="330">
        <v>0</v>
      </c>
      <c r="T72" s="278"/>
      <c r="U72" s="229">
        <f t="shared" ref="U72:U77" si="47">SUM(L72:S72)</f>
        <v>0</v>
      </c>
      <c r="Y72" s="226"/>
      <c r="Z72" s="227"/>
      <c r="AA72" s="227"/>
      <c r="AB72" s="227"/>
      <c r="AC72" s="228"/>
      <c r="AD72" s="330">
        <v>0</v>
      </c>
      <c r="AE72" s="330">
        <v>0</v>
      </c>
      <c r="AF72" s="330">
        <v>0</v>
      </c>
      <c r="AG72" s="330">
        <v>0</v>
      </c>
      <c r="AH72" s="330">
        <v>0</v>
      </c>
      <c r="AI72" s="330">
        <v>0</v>
      </c>
      <c r="AJ72" s="330">
        <v>0</v>
      </c>
      <c r="AK72" s="330">
        <v>0</v>
      </c>
      <c r="AL72" s="278"/>
      <c r="AM72" s="229">
        <f t="shared" ref="AM72:AM77" si="48">SUM(AD72:AK72)</f>
        <v>0</v>
      </c>
    </row>
    <row r="73" spans="1:39" ht="14" x14ac:dyDescent="0.3">
      <c r="A73" s="661"/>
      <c r="B73" s="277" t="s">
        <v>156</v>
      </c>
      <c r="G73" s="234"/>
      <c r="H73" s="235"/>
      <c r="I73" s="235"/>
      <c r="J73" s="235"/>
      <c r="K73" s="236"/>
      <c r="L73" s="330">
        <v>0</v>
      </c>
      <c r="M73" s="330">
        <v>0</v>
      </c>
      <c r="N73" s="330">
        <v>0</v>
      </c>
      <c r="O73" s="330">
        <v>0</v>
      </c>
      <c r="P73" s="330">
        <v>0</v>
      </c>
      <c r="Q73" s="330">
        <v>0</v>
      </c>
      <c r="R73" s="330">
        <v>0</v>
      </c>
      <c r="S73" s="330">
        <v>0</v>
      </c>
      <c r="T73" s="279"/>
      <c r="U73" s="229">
        <f t="shared" si="47"/>
        <v>0</v>
      </c>
      <c r="Y73" s="234"/>
      <c r="Z73" s="235"/>
      <c r="AA73" s="235"/>
      <c r="AB73" s="235"/>
      <c r="AC73" s="236"/>
      <c r="AD73" s="330">
        <v>0</v>
      </c>
      <c r="AE73" s="330">
        <v>0</v>
      </c>
      <c r="AF73" s="330">
        <v>0</v>
      </c>
      <c r="AG73" s="330">
        <v>0</v>
      </c>
      <c r="AH73" s="330">
        <v>0</v>
      </c>
      <c r="AI73" s="330">
        <v>0</v>
      </c>
      <c r="AJ73" s="330">
        <v>0</v>
      </c>
      <c r="AK73" s="330">
        <v>0</v>
      </c>
      <c r="AL73" s="279"/>
      <c r="AM73" s="229">
        <f t="shared" si="48"/>
        <v>0</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3" t="s">
        <v>191</v>
      </c>
      <c r="B75" s="277" t="s">
        <v>186</v>
      </c>
      <c r="G75" s="234"/>
      <c r="H75" s="235"/>
      <c r="I75" s="235"/>
      <c r="J75" s="235"/>
      <c r="K75" s="236"/>
      <c r="L75" s="330">
        <v>0</v>
      </c>
      <c r="M75" s="330">
        <v>0</v>
      </c>
      <c r="N75" s="330">
        <v>0</v>
      </c>
      <c r="O75" s="330">
        <v>0</v>
      </c>
      <c r="P75" s="330">
        <v>0</v>
      </c>
      <c r="Q75" s="330">
        <v>0</v>
      </c>
      <c r="R75" s="330">
        <v>0</v>
      </c>
      <c r="S75" s="330">
        <v>0</v>
      </c>
      <c r="T75" s="279"/>
      <c r="U75" s="229">
        <f t="shared" si="47"/>
        <v>0</v>
      </c>
      <c r="Y75" s="234"/>
      <c r="Z75" s="235"/>
      <c r="AA75" s="235"/>
      <c r="AB75" s="235"/>
      <c r="AC75" s="236"/>
      <c r="AD75" s="330">
        <v>0</v>
      </c>
      <c r="AE75" s="330">
        <v>0</v>
      </c>
      <c r="AF75" s="330">
        <v>0</v>
      </c>
      <c r="AG75" s="330">
        <v>0</v>
      </c>
      <c r="AH75" s="330">
        <v>0</v>
      </c>
      <c r="AI75" s="330">
        <v>0</v>
      </c>
      <c r="AJ75" s="330">
        <v>0</v>
      </c>
      <c r="AK75" s="330">
        <v>0</v>
      </c>
      <c r="AL75" s="279"/>
      <c r="AM75" s="229">
        <f t="shared" si="48"/>
        <v>0</v>
      </c>
    </row>
    <row r="76" spans="1:39" ht="14" x14ac:dyDescent="0.3">
      <c r="A76" s="663"/>
      <c r="B76" s="277" t="s">
        <v>156</v>
      </c>
      <c r="G76" s="234"/>
      <c r="H76" s="235"/>
      <c r="I76" s="235"/>
      <c r="J76" s="235"/>
      <c r="K76" s="236"/>
      <c r="L76" s="330">
        <v>0</v>
      </c>
      <c r="M76" s="330">
        <v>0</v>
      </c>
      <c r="N76" s="330">
        <v>0</v>
      </c>
      <c r="O76" s="330">
        <v>0</v>
      </c>
      <c r="P76" s="330">
        <v>0</v>
      </c>
      <c r="Q76" s="330">
        <v>0</v>
      </c>
      <c r="R76" s="330">
        <v>0</v>
      </c>
      <c r="S76" s="330">
        <v>0</v>
      </c>
      <c r="T76" s="279"/>
      <c r="U76" s="229">
        <f t="shared" si="47"/>
        <v>0</v>
      </c>
      <c r="Y76" s="234"/>
      <c r="Z76" s="235"/>
      <c r="AA76" s="235"/>
      <c r="AB76" s="235"/>
      <c r="AC76" s="236"/>
      <c r="AD76" s="330">
        <v>0</v>
      </c>
      <c r="AE76" s="330">
        <v>0</v>
      </c>
      <c r="AF76" s="330">
        <v>0</v>
      </c>
      <c r="AG76" s="330">
        <v>0</v>
      </c>
      <c r="AH76" s="330">
        <v>0</v>
      </c>
      <c r="AI76" s="330">
        <v>0</v>
      </c>
      <c r="AJ76" s="330">
        <v>0</v>
      </c>
      <c r="AK76" s="330">
        <v>0</v>
      </c>
      <c r="AL76" s="279"/>
      <c r="AM76" s="229">
        <f t="shared" si="48"/>
        <v>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60">SUM(AD85:AK85)</f>
        <v>0</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ref="U86:U104" si="61">SUM(L86:S86)</f>
        <v>0</v>
      </c>
      <c r="Y86" s="234"/>
      <c r="Z86" s="235"/>
      <c r="AA86" s="235"/>
      <c r="AB86" s="235"/>
      <c r="AC86" s="236"/>
      <c r="AD86" s="325">
        <v>0</v>
      </c>
      <c r="AE86" s="325">
        <v>0</v>
      </c>
      <c r="AF86" s="325">
        <v>0</v>
      </c>
      <c r="AG86" s="325">
        <v>0</v>
      </c>
      <c r="AH86" s="325">
        <v>0</v>
      </c>
      <c r="AI86" s="325">
        <v>0</v>
      </c>
      <c r="AJ86" s="325">
        <v>0</v>
      </c>
      <c r="AK86" s="325">
        <v>0</v>
      </c>
      <c r="AL86" s="279"/>
      <c r="AM86" s="229">
        <f t="shared" si="60"/>
        <v>0</v>
      </c>
    </row>
    <row r="87" spans="1:39" ht="14" x14ac:dyDescent="0.3">
      <c r="A87" s="212" t="s">
        <v>202</v>
      </c>
      <c r="B87" s="212" t="s">
        <v>200</v>
      </c>
      <c r="G87" s="234"/>
      <c r="H87" s="235"/>
      <c r="I87" s="235"/>
      <c r="J87" s="235"/>
      <c r="K87" s="236"/>
      <c r="L87" s="325">
        <v>0</v>
      </c>
      <c r="M87" s="325">
        <v>0</v>
      </c>
      <c r="N87" s="325">
        <v>0</v>
      </c>
      <c r="O87" s="325">
        <v>0</v>
      </c>
      <c r="P87" s="325">
        <v>0</v>
      </c>
      <c r="Q87" s="325">
        <v>0</v>
      </c>
      <c r="R87" s="325">
        <v>0</v>
      </c>
      <c r="S87" s="325">
        <v>0</v>
      </c>
      <c r="T87" s="279"/>
      <c r="U87" s="229">
        <f t="shared" si="61"/>
        <v>0</v>
      </c>
      <c r="Y87" s="234"/>
      <c r="Z87" s="235"/>
      <c r="AA87" s="235"/>
      <c r="AB87" s="235"/>
      <c r="AC87" s="236"/>
      <c r="AD87" s="325">
        <v>0</v>
      </c>
      <c r="AE87" s="325">
        <v>0</v>
      </c>
      <c r="AF87" s="325">
        <v>0</v>
      </c>
      <c r="AG87" s="325">
        <v>0</v>
      </c>
      <c r="AH87" s="325">
        <v>0</v>
      </c>
      <c r="AI87" s="325">
        <v>0</v>
      </c>
      <c r="AJ87" s="325">
        <v>0</v>
      </c>
      <c r="AK87" s="325">
        <v>0</v>
      </c>
      <c r="AL87" s="279"/>
      <c r="AM87" s="229">
        <f t="shared" si="60"/>
        <v>0</v>
      </c>
    </row>
    <row r="88" spans="1:39" ht="14" x14ac:dyDescent="0.3">
      <c r="A88" s="212" t="s">
        <v>203</v>
      </c>
      <c r="B88" s="212" t="s">
        <v>200</v>
      </c>
      <c r="G88" s="234"/>
      <c r="H88" s="235"/>
      <c r="I88" s="235"/>
      <c r="J88" s="235"/>
      <c r="K88" s="236"/>
      <c r="L88" s="325">
        <v>0</v>
      </c>
      <c r="M88" s="325">
        <v>0</v>
      </c>
      <c r="N88" s="325">
        <v>0</v>
      </c>
      <c r="O88" s="325">
        <v>0</v>
      </c>
      <c r="P88" s="325">
        <v>0</v>
      </c>
      <c r="Q88" s="325">
        <v>0</v>
      </c>
      <c r="R88" s="325">
        <v>0</v>
      </c>
      <c r="S88" s="325">
        <v>0</v>
      </c>
      <c r="T88" s="279"/>
      <c r="U88" s="229">
        <f t="shared" si="61"/>
        <v>0</v>
      </c>
      <c r="Y88" s="234"/>
      <c r="Z88" s="235"/>
      <c r="AA88" s="235"/>
      <c r="AB88" s="235"/>
      <c r="AC88" s="236"/>
      <c r="AD88" s="325">
        <v>0</v>
      </c>
      <c r="AE88" s="325">
        <v>0</v>
      </c>
      <c r="AF88" s="325">
        <v>0</v>
      </c>
      <c r="AG88" s="325">
        <v>0</v>
      </c>
      <c r="AH88" s="325">
        <v>0</v>
      </c>
      <c r="AI88" s="325">
        <v>0</v>
      </c>
      <c r="AJ88" s="325">
        <v>0</v>
      </c>
      <c r="AK88" s="325">
        <v>0</v>
      </c>
      <c r="AL88" s="279"/>
      <c r="AM88" s="229">
        <f t="shared" si="60"/>
        <v>0</v>
      </c>
    </row>
    <row r="89" spans="1:39" ht="14" x14ac:dyDescent="0.3">
      <c r="A89" s="212" t="s">
        <v>204</v>
      </c>
      <c r="B89" s="212" t="s">
        <v>200</v>
      </c>
      <c r="G89" s="234"/>
      <c r="H89" s="235"/>
      <c r="I89" s="235"/>
      <c r="J89" s="235"/>
      <c r="K89" s="236"/>
      <c r="L89" s="325">
        <v>0</v>
      </c>
      <c r="M89" s="325">
        <v>0</v>
      </c>
      <c r="N89" s="325">
        <v>0</v>
      </c>
      <c r="O89" s="325">
        <v>0</v>
      </c>
      <c r="P89" s="325">
        <v>0</v>
      </c>
      <c r="Q89" s="325">
        <v>0</v>
      </c>
      <c r="R89" s="325">
        <v>0</v>
      </c>
      <c r="S89" s="325">
        <v>0</v>
      </c>
      <c r="T89" s="279"/>
      <c r="U89" s="229">
        <f t="shared" si="61"/>
        <v>0</v>
      </c>
      <c r="Y89" s="234"/>
      <c r="Z89" s="235"/>
      <c r="AA89" s="235"/>
      <c r="AB89" s="235"/>
      <c r="AC89" s="236"/>
      <c r="AD89" s="325">
        <v>0</v>
      </c>
      <c r="AE89" s="325">
        <v>0</v>
      </c>
      <c r="AF89" s="325">
        <v>0</v>
      </c>
      <c r="AG89" s="325">
        <v>0</v>
      </c>
      <c r="AH89" s="325">
        <v>0</v>
      </c>
      <c r="AI89" s="325">
        <v>0</v>
      </c>
      <c r="AJ89" s="325">
        <v>0</v>
      </c>
      <c r="AK89" s="325">
        <v>0</v>
      </c>
      <c r="AL89" s="279"/>
      <c r="AM89" s="229">
        <f t="shared" si="60"/>
        <v>0</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61"/>
        <v>0</v>
      </c>
      <c r="Y90" s="234"/>
      <c r="Z90" s="235"/>
      <c r="AA90" s="235"/>
      <c r="AB90" s="235"/>
      <c r="AC90" s="236"/>
      <c r="AD90" s="325">
        <v>0</v>
      </c>
      <c r="AE90" s="325">
        <v>0</v>
      </c>
      <c r="AF90" s="325">
        <v>0</v>
      </c>
      <c r="AG90" s="325">
        <v>0</v>
      </c>
      <c r="AH90" s="325">
        <v>0</v>
      </c>
      <c r="AI90" s="325">
        <v>0</v>
      </c>
      <c r="AJ90" s="325">
        <v>0</v>
      </c>
      <c r="AK90" s="325">
        <v>0</v>
      </c>
      <c r="AL90" s="279"/>
      <c r="AM90" s="229">
        <f t="shared" si="60"/>
        <v>0</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61"/>
        <v>0</v>
      </c>
      <c r="Y91" s="234"/>
      <c r="Z91" s="235"/>
      <c r="AA91" s="235"/>
      <c r="AB91" s="235"/>
      <c r="AC91" s="236"/>
      <c r="AD91" s="325">
        <v>0</v>
      </c>
      <c r="AE91" s="325">
        <v>0</v>
      </c>
      <c r="AF91" s="325">
        <v>0</v>
      </c>
      <c r="AG91" s="325">
        <v>0</v>
      </c>
      <c r="AH91" s="325">
        <v>0</v>
      </c>
      <c r="AI91" s="325">
        <v>0</v>
      </c>
      <c r="AJ91" s="325">
        <v>0</v>
      </c>
      <c r="AK91" s="325">
        <v>0</v>
      </c>
      <c r="AL91" s="279"/>
      <c r="AM91" s="229">
        <f t="shared" si="60"/>
        <v>0</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61"/>
        <v>0</v>
      </c>
      <c r="Y92" s="234"/>
      <c r="Z92" s="235"/>
      <c r="AA92" s="235"/>
      <c r="AB92" s="235"/>
      <c r="AC92" s="236"/>
      <c r="AD92" s="328">
        <v>0</v>
      </c>
      <c r="AE92" s="328">
        <v>0</v>
      </c>
      <c r="AF92" s="328">
        <v>0</v>
      </c>
      <c r="AG92" s="328">
        <v>0</v>
      </c>
      <c r="AH92" s="328">
        <v>0</v>
      </c>
      <c r="AI92" s="328">
        <v>0</v>
      </c>
      <c r="AJ92" s="328">
        <v>0</v>
      </c>
      <c r="AK92" s="328">
        <v>0</v>
      </c>
      <c r="AL92" s="279"/>
      <c r="AM92" s="229">
        <f t="shared" si="60"/>
        <v>0</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61"/>
        <v>0</v>
      </c>
      <c r="Y93" s="234"/>
      <c r="Z93" s="235"/>
      <c r="AA93" s="235"/>
      <c r="AB93" s="235"/>
      <c r="AC93" s="236"/>
      <c r="AD93" s="328">
        <v>0</v>
      </c>
      <c r="AE93" s="328">
        <v>0</v>
      </c>
      <c r="AF93" s="328">
        <v>0</v>
      </c>
      <c r="AG93" s="328">
        <v>0</v>
      </c>
      <c r="AH93" s="328">
        <v>0</v>
      </c>
      <c r="AI93" s="328">
        <v>0</v>
      </c>
      <c r="AJ93" s="328">
        <v>0</v>
      </c>
      <c r="AK93" s="328">
        <v>0</v>
      </c>
      <c r="AL93" s="279"/>
      <c r="AM93" s="229">
        <f t="shared" si="60"/>
        <v>0</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61"/>
        <v>0</v>
      </c>
      <c r="Y94" s="234"/>
      <c r="Z94" s="235"/>
      <c r="AA94" s="235"/>
      <c r="AB94" s="235"/>
      <c r="AC94" s="236"/>
      <c r="AD94" s="328">
        <v>0</v>
      </c>
      <c r="AE94" s="328">
        <v>0</v>
      </c>
      <c r="AF94" s="328">
        <v>0</v>
      </c>
      <c r="AG94" s="328">
        <v>0</v>
      </c>
      <c r="AH94" s="328">
        <v>0</v>
      </c>
      <c r="AI94" s="328">
        <v>0</v>
      </c>
      <c r="AJ94" s="328">
        <v>0</v>
      </c>
      <c r="AK94" s="328">
        <v>0</v>
      </c>
      <c r="AL94" s="279"/>
      <c r="AM94" s="229">
        <f t="shared" si="60"/>
        <v>0</v>
      </c>
    </row>
    <row r="95" spans="1:39" ht="14" x14ac:dyDescent="0.3">
      <c r="A95" s="212" t="s">
        <v>210</v>
      </c>
      <c r="B95" s="212" t="s">
        <v>200</v>
      </c>
      <c r="G95" s="234"/>
      <c r="H95" s="235"/>
      <c r="I95" s="235"/>
      <c r="J95" s="235"/>
      <c r="K95" s="236"/>
      <c r="L95" s="325">
        <v>0</v>
      </c>
      <c r="M95" s="325">
        <v>0</v>
      </c>
      <c r="N95" s="325">
        <v>0</v>
      </c>
      <c r="O95" s="325">
        <v>0</v>
      </c>
      <c r="P95" s="325">
        <v>0</v>
      </c>
      <c r="Q95" s="325">
        <v>0</v>
      </c>
      <c r="R95" s="325">
        <v>0</v>
      </c>
      <c r="S95" s="325">
        <v>0</v>
      </c>
      <c r="T95" s="279"/>
      <c r="U95" s="229">
        <f t="shared" si="61"/>
        <v>0</v>
      </c>
      <c r="Y95" s="234"/>
      <c r="Z95" s="235"/>
      <c r="AA95" s="235"/>
      <c r="AB95" s="235"/>
      <c r="AC95" s="236"/>
      <c r="AD95" s="328">
        <v>0</v>
      </c>
      <c r="AE95" s="328">
        <v>0</v>
      </c>
      <c r="AF95" s="328">
        <v>0</v>
      </c>
      <c r="AG95" s="328">
        <v>0</v>
      </c>
      <c r="AH95" s="328">
        <v>0</v>
      </c>
      <c r="AI95" s="328">
        <v>0</v>
      </c>
      <c r="AJ95" s="328">
        <v>0</v>
      </c>
      <c r="AK95" s="328">
        <v>0</v>
      </c>
      <c r="AL95" s="279"/>
      <c r="AM95" s="229">
        <f t="shared" si="60"/>
        <v>0</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61"/>
        <v>0</v>
      </c>
      <c r="Y96" s="234"/>
      <c r="Z96" s="235"/>
      <c r="AA96" s="235"/>
      <c r="AB96" s="235"/>
      <c r="AC96" s="236"/>
      <c r="AD96" s="328">
        <v>0</v>
      </c>
      <c r="AE96" s="328">
        <v>0</v>
      </c>
      <c r="AF96" s="328">
        <v>0</v>
      </c>
      <c r="AG96" s="328">
        <v>0</v>
      </c>
      <c r="AH96" s="328">
        <v>0</v>
      </c>
      <c r="AI96" s="328">
        <v>0</v>
      </c>
      <c r="AJ96" s="328">
        <v>0</v>
      </c>
      <c r="AK96" s="328">
        <v>0</v>
      </c>
      <c r="AL96" s="279"/>
      <c r="AM96" s="229">
        <f t="shared" si="60"/>
        <v>0</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61"/>
        <v>0</v>
      </c>
      <c r="Y97" s="234"/>
      <c r="Z97" s="235"/>
      <c r="AA97" s="235"/>
      <c r="AB97" s="235"/>
      <c r="AC97" s="236"/>
      <c r="AD97" s="328">
        <v>0</v>
      </c>
      <c r="AE97" s="328">
        <v>0</v>
      </c>
      <c r="AF97" s="328">
        <v>0</v>
      </c>
      <c r="AG97" s="328">
        <v>0</v>
      </c>
      <c r="AH97" s="328">
        <v>0</v>
      </c>
      <c r="AI97" s="328">
        <v>0</v>
      </c>
      <c r="AJ97" s="328">
        <v>0</v>
      </c>
      <c r="AK97" s="328">
        <v>0</v>
      </c>
      <c r="AL97" s="279"/>
      <c r="AM97" s="229">
        <f t="shared" si="60"/>
        <v>0</v>
      </c>
    </row>
    <row r="98" spans="1:39" ht="14" x14ac:dyDescent="0.3">
      <c r="A98" s="212" t="s">
        <v>213</v>
      </c>
      <c r="B98" s="212" t="s">
        <v>200</v>
      </c>
      <c r="G98" s="234"/>
      <c r="H98" s="235"/>
      <c r="I98" s="235"/>
      <c r="J98" s="235"/>
      <c r="K98" s="236"/>
      <c r="L98" s="325">
        <v>0</v>
      </c>
      <c r="M98" s="325">
        <v>0</v>
      </c>
      <c r="N98" s="325">
        <v>0</v>
      </c>
      <c r="O98" s="325">
        <v>0</v>
      </c>
      <c r="P98" s="325">
        <v>0</v>
      </c>
      <c r="Q98" s="325">
        <v>0</v>
      </c>
      <c r="R98" s="325">
        <v>0</v>
      </c>
      <c r="S98" s="325">
        <v>0</v>
      </c>
      <c r="T98" s="279"/>
      <c r="U98" s="229">
        <f t="shared" si="61"/>
        <v>0</v>
      </c>
      <c r="Y98" s="234"/>
      <c r="Z98" s="235"/>
      <c r="AA98" s="235"/>
      <c r="AB98" s="235"/>
      <c r="AC98" s="236"/>
      <c r="AD98" s="328">
        <v>0</v>
      </c>
      <c r="AE98" s="328">
        <v>0</v>
      </c>
      <c r="AF98" s="328">
        <v>0</v>
      </c>
      <c r="AG98" s="328">
        <v>0</v>
      </c>
      <c r="AH98" s="328">
        <v>0</v>
      </c>
      <c r="AI98" s="328">
        <v>0</v>
      </c>
      <c r="AJ98" s="328">
        <v>0</v>
      </c>
      <c r="AK98" s="328">
        <v>0</v>
      </c>
      <c r="AL98" s="279"/>
      <c r="AM98" s="229">
        <f t="shared" si="60"/>
        <v>0</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61"/>
        <v>0</v>
      </c>
      <c r="Y99" s="234"/>
      <c r="Z99" s="235"/>
      <c r="AA99" s="235"/>
      <c r="AB99" s="235"/>
      <c r="AC99" s="236"/>
      <c r="AD99" s="328">
        <v>0</v>
      </c>
      <c r="AE99" s="328">
        <v>0</v>
      </c>
      <c r="AF99" s="328">
        <v>0</v>
      </c>
      <c r="AG99" s="328">
        <v>0</v>
      </c>
      <c r="AH99" s="328">
        <v>0</v>
      </c>
      <c r="AI99" s="328">
        <v>0</v>
      </c>
      <c r="AJ99" s="328">
        <v>0</v>
      </c>
      <c r="AK99" s="328">
        <v>0</v>
      </c>
      <c r="AL99" s="279"/>
      <c r="AM99" s="229">
        <f t="shared" si="60"/>
        <v>0</v>
      </c>
    </row>
    <row r="100" spans="1:39" ht="14" x14ac:dyDescent="0.3">
      <c r="A100" s="212" t="s">
        <v>215</v>
      </c>
      <c r="B100" s="212" t="s">
        <v>200</v>
      </c>
      <c r="G100" s="234"/>
      <c r="H100" s="235"/>
      <c r="I100" s="235"/>
      <c r="J100" s="235"/>
      <c r="K100" s="236"/>
      <c r="L100" s="325">
        <v>0</v>
      </c>
      <c r="M100" s="325">
        <v>0</v>
      </c>
      <c r="N100" s="325">
        <v>0</v>
      </c>
      <c r="O100" s="325">
        <v>0</v>
      </c>
      <c r="P100" s="325">
        <v>0</v>
      </c>
      <c r="Q100" s="325">
        <v>0</v>
      </c>
      <c r="R100" s="325">
        <v>0</v>
      </c>
      <c r="S100" s="325">
        <v>0</v>
      </c>
      <c r="T100" s="279"/>
      <c r="U100" s="229">
        <f t="shared" si="61"/>
        <v>0</v>
      </c>
      <c r="Y100" s="234"/>
      <c r="Z100" s="235"/>
      <c r="AA100" s="235"/>
      <c r="AB100" s="235"/>
      <c r="AC100" s="236"/>
      <c r="AD100" s="328">
        <v>0</v>
      </c>
      <c r="AE100" s="328">
        <v>0</v>
      </c>
      <c r="AF100" s="328">
        <v>0</v>
      </c>
      <c r="AG100" s="328">
        <v>0</v>
      </c>
      <c r="AH100" s="328">
        <v>0</v>
      </c>
      <c r="AI100" s="328">
        <v>0</v>
      </c>
      <c r="AJ100" s="328">
        <v>0</v>
      </c>
      <c r="AK100" s="328">
        <v>0</v>
      </c>
      <c r="AL100" s="279"/>
      <c r="AM100" s="229">
        <f t="shared" si="60"/>
        <v>0</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61"/>
        <v>0</v>
      </c>
      <c r="Y101" s="234"/>
      <c r="Z101" s="235"/>
      <c r="AA101" s="235"/>
      <c r="AB101" s="235"/>
      <c r="AC101" s="236"/>
      <c r="AD101" s="328">
        <v>0</v>
      </c>
      <c r="AE101" s="328">
        <v>0</v>
      </c>
      <c r="AF101" s="328">
        <v>0</v>
      </c>
      <c r="AG101" s="328">
        <v>0</v>
      </c>
      <c r="AH101" s="328">
        <v>0</v>
      </c>
      <c r="AI101" s="328">
        <v>0</v>
      </c>
      <c r="AJ101" s="328">
        <v>0</v>
      </c>
      <c r="AK101" s="328">
        <v>0</v>
      </c>
      <c r="AL101" s="279"/>
      <c r="AM101" s="229">
        <f t="shared" si="60"/>
        <v>0</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61"/>
        <v>0</v>
      </c>
      <c r="Y102" s="234"/>
      <c r="Z102" s="235"/>
      <c r="AA102" s="235"/>
      <c r="AB102" s="235"/>
      <c r="AC102" s="236"/>
      <c r="AD102" s="328">
        <v>0</v>
      </c>
      <c r="AE102" s="328">
        <v>0</v>
      </c>
      <c r="AF102" s="328">
        <v>0</v>
      </c>
      <c r="AG102" s="328">
        <v>0</v>
      </c>
      <c r="AH102" s="328">
        <v>0</v>
      </c>
      <c r="AI102" s="328">
        <v>0</v>
      </c>
      <c r="AJ102" s="328">
        <v>0</v>
      </c>
      <c r="AK102" s="328">
        <v>0</v>
      </c>
      <c r="AL102" s="279"/>
      <c r="AM102" s="229">
        <f t="shared" si="60"/>
        <v>0</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61"/>
        <v>0</v>
      </c>
      <c r="Y103" s="234"/>
      <c r="Z103" s="235"/>
      <c r="AA103" s="235"/>
      <c r="AB103" s="235"/>
      <c r="AC103" s="236"/>
      <c r="AD103" s="328">
        <v>0</v>
      </c>
      <c r="AE103" s="328">
        <v>0</v>
      </c>
      <c r="AF103" s="328">
        <v>0</v>
      </c>
      <c r="AG103" s="328">
        <v>0</v>
      </c>
      <c r="AH103" s="328">
        <v>0</v>
      </c>
      <c r="AI103" s="328">
        <v>0</v>
      </c>
      <c r="AJ103" s="328">
        <v>0</v>
      </c>
      <c r="AK103" s="328">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327">
        <v>0</v>
      </c>
      <c r="M107" s="327">
        <v>0</v>
      </c>
      <c r="N107" s="327">
        <v>0</v>
      </c>
      <c r="O107" s="327">
        <v>0</v>
      </c>
      <c r="P107" s="327">
        <v>0</v>
      </c>
      <c r="Q107" s="327">
        <v>0</v>
      </c>
      <c r="R107" s="327">
        <v>0</v>
      </c>
      <c r="S107" s="327">
        <v>0</v>
      </c>
      <c r="T107" s="278"/>
      <c r="U107" s="229">
        <f t="shared" ref="U107:U108" si="66">SUM(L107:S107)</f>
        <v>0</v>
      </c>
      <c r="Y107" s="226"/>
      <c r="Z107" s="227"/>
      <c r="AA107" s="227"/>
      <c r="AB107" s="227"/>
      <c r="AC107" s="228"/>
      <c r="AD107" s="325">
        <v>0</v>
      </c>
      <c r="AE107" s="327">
        <v>0</v>
      </c>
      <c r="AF107" s="327">
        <v>0</v>
      </c>
      <c r="AG107" s="327">
        <v>0</v>
      </c>
      <c r="AH107" s="327">
        <v>0</v>
      </c>
      <c r="AI107" s="327">
        <v>0</v>
      </c>
      <c r="AJ107" s="327">
        <v>0</v>
      </c>
      <c r="AK107" s="327">
        <v>0</v>
      </c>
      <c r="AL107" s="229">
        <f t="shared" ref="AL107" si="67">SUM(Y107:AC107)</f>
        <v>0</v>
      </c>
      <c r="AM107" s="229">
        <f t="shared" ref="AM107:AM108" si="68">SUM(AD107:AK107)</f>
        <v>0</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4"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0394-1704-4B55-AEC0-DD9FE64D75F4}">
  <sheetPr>
    <tabColor theme="6" tint="0.59999389629810485"/>
    <pageSetUpPr autoPageBreaks="0"/>
  </sheetPr>
  <dimension ref="A1:W28"/>
  <sheetViews>
    <sheetView showGridLines="0" zoomScale="90" zoomScaleNormal="90" workbookViewId="0"/>
  </sheetViews>
  <sheetFormatPr defaultColWidth="0" defaultRowHeight="13" zeroHeight="1" x14ac:dyDescent="0.3"/>
  <cols>
    <col min="1" max="2" width="2.1796875" style="15" customWidth="1"/>
    <col min="3" max="3" width="2.1796875" style="41" customWidth="1"/>
    <col min="4" max="5" width="2.1796875" style="31" customWidth="1"/>
    <col min="6" max="6" width="17.1796875" style="15" customWidth="1"/>
    <col min="7" max="7" width="20.1796875" style="53" customWidth="1"/>
    <col min="8" max="8" width="21.453125" style="53" customWidth="1"/>
    <col min="9" max="9" width="26.81640625" style="15" customWidth="1"/>
    <col min="10" max="10" width="28.453125" style="15" customWidth="1"/>
    <col min="11" max="11" width="29.81640625" style="15" bestFit="1" customWidth="1"/>
    <col min="12" max="13" width="29.81640625" style="15" customWidth="1"/>
    <col min="14" max="14" width="5.453125" style="15" customWidth="1"/>
    <col min="15" max="19" width="11.453125" style="15" hidden="1" customWidth="1"/>
    <col min="20" max="20" width="2.453125" style="15" hidden="1" customWidth="1"/>
    <col min="21" max="21" width="8.81640625" style="15" hidden="1" customWidth="1"/>
    <col min="22" max="22" width="11.453125" style="15" hidden="1" customWidth="1"/>
    <col min="23" max="23" width="2.453125" style="15" hidden="1" customWidth="1"/>
    <col min="24" max="16384" width="8.81640625" style="15" hidden="1"/>
  </cols>
  <sheetData>
    <row r="1" spans="1:20" s="21" customFormat="1" ht="17.5" x14ac:dyDescent="0.35">
      <c r="A1" s="19" t="str" cm="1">
        <f t="array" aca="1" ref="A1" ca="1">RIGHT(CELL("filename",A$2),LEN(CELL("filename",A$2))-FIND("]",CELL("filename",A$2)))</f>
        <v>Tables &amp; Charts</v>
      </c>
      <c r="B1" s="19"/>
      <c r="C1" s="19"/>
      <c r="D1" s="19"/>
      <c r="E1" s="19"/>
      <c r="F1" s="19"/>
      <c r="G1" s="49"/>
      <c r="H1" s="49"/>
      <c r="I1" s="20"/>
      <c r="J1" s="19"/>
      <c r="K1" s="19"/>
      <c r="L1" s="19"/>
      <c r="M1" s="19"/>
      <c r="N1" s="19"/>
      <c r="O1" s="19"/>
      <c r="P1" s="19"/>
      <c r="Q1" s="19"/>
      <c r="R1" s="19"/>
      <c r="S1" s="19"/>
      <c r="T1" s="19"/>
    </row>
    <row r="2" spans="1:20" s="1" customFormat="1" x14ac:dyDescent="0.3">
      <c r="A2" s="22" t="str">
        <f>"["&amp;_xlfn.SINGLE(_ModelStatus)&amp;"] "&amp;_xlfn.SINGLE(_ModelName)&amp;" - "&amp;_xlfn.SINGLE(_OrganisationName)&amp;" - "&amp;_xlfn.SINGLE(_ModelVersion)&amp;" ("&amp;TEXT(_xlfn.SINGLE(_ModelDate),"dd/mm/yyyy")&amp;")"</f>
        <v>[Final] ED1CloseOut_StreetWorks Costs - Ofgem - Version 2 (02/10/2024)</v>
      </c>
      <c r="B2" s="22"/>
      <c r="C2" s="22"/>
      <c r="D2" s="22"/>
      <c r="E2" s="22"/>
      <c r="F2" s="22"/>
      <c r="G2" s="50"/>
      <c r="H2" s="50"/>
      <c r="I2" s="22"/>
      <c r="J2" s="22"/>
      <c r="K2" s="22"/>
      <c r="L2" s="22"/>
      <c r="M2" s="22"/>
      <c r="N2" s="22"/>
      <c r="O2" s="22"/>
      <c r="P2" s="22"/>
      <c r="Q2" s="22"/>
      <c r="R2" s="22"/>
      <c r="S2" s="22"/>
      <c r="T2" s="22"/>
    </row>
    <row r="3" spans="1:20" customFormat="1" x14ac:dyDescent="0.3">
      <c r="A3" s="40" t="s">
        <v>22</v>
      </c>
      <c r="C3" s="3"/>
      <c r="D3" s="42"/>
      <c r="E3" s="42"/>
      <c r="G3" s="51"/>
      <c r="H3" s="51"/>
    </row>
    <row r="4" spans="1:20" ht="13.5" customHeight="1" x14ac:dyDescent="0.3">
      <c r="D4" s="41"/>
      <c r="E4" s="41"/>
      <c r="F4" s="41"/>
      <c r="G4" s="52"/>
      <c r="H4" s="52"/>
      <c r="I4" s="41"/>
    </row>
    <row r="5" spans="1:20" customFormat="1" x14ac:dyDescent="0.3">
      <c r="B5" s="23"/>
      <c r="C5" s="23"/>
      <c r="D5" s="23"/>
      <c r="E5" s="23"/>
      <c r="F5" s="23"/>
      <c r="G5" s="49"/>
      <c r="H5" s="49"/>
      <c r="I5" s="23"/>
      <c r="J5" s="23"/>
      <c r="K5" s="23"/>
      <c r="L5" s="23"/>
      <c r="M5" s="23"/>
      <c r="N5" s="465"/>
      <c r="O5" s="23"/>
      <c r="P5" s="23"/>
      <c r="Q5" s="23"/>
      <c r="R5" s="23"/>
      <c r="S5" s="23"/>
      <c r="T5" s="23"/>
    </row>
    <row r="6" spans="1:20" x14ac:dyDescent="0.3">
      <c r="F6" s="10"/>
    </row>
    <row r="7" spans="1:20" x14ac:dyDescent="0.3">
      <c r="C7" s="3"/>
    </row>
    <row r="8" spans="1:20" s="501" customFormat="1" x14ac:dyDescent="0.3">
      <c r="C8" s="41"/>
      <c r="D8" s="500"/>
      <c r="E8" s="500"/>
      <c r="G8" s="583"/>
      <c r="H8" s="583"/>
      <c r="I8" s="584"/>
      <c r="J8" s="585"/>
      <c r="K8" s="585"/>
      <c r="L8" s="585"/>
      <c r="M8" s="585"/>
      <c r="N8" s="585"/>
      <c r="O8" s="585"/>
      <c r="P8" s="585"/>
      <c r="Q8" s="585"/>
      <c r="R8" s="585"/>
      <c r="S8" s="585"/>
      <c r="T8" s="500"/>
    </row>
    <row r="9" spans="1:20" s="586" customFormat="1" ht="26" x14ac:dyDescent="0.3">
      <c r="F9" s="633" t="s">
        <v>23</v>
      </c>
      <c r="G9" s="634" t="s">
        <v>24</v>
      </c>
      <c r="H9" s="634" t="s">
        <v>25</v>
      </c>
      <c r="I9" s="635" t="s">
        <v>26</v>
      </c>
      <c r="J9" s="635" t="s">
        <v>27</v>
      </c>
      <c r="K9" s="500"/>
      <c r="L9" s="500"/>
      <c r="M9" s="500"/>
      <c r="N9" s="500"/>
      <c r="O9" s="500"/>
      <c r="P9" s="500"/>
      <c r="Q9" s="500"/>
      <c r="R9" s="500"/>
      <c r="S9" s="500"/>
      <c r="T9" s="500"/>
    </row>
    <row r="10" spans="1:20" x14ac:dyDescent="0.3">
      <c r="F10" s="629" t="s">
        <v>28</v>
      </c>
      <c r="G10" s="630">
        <f>INDEX(Submissions!$H$42:$H$55,MATCH($F10,Submissions!$F$26:$F$39,0))</f>
        <v>1.5893464654230023</v>
      </c>
      <c r="H10" s="630">
        <f>IFERROR(INDEX(Submissions!$H$10:$H$23,MATCH($F10,Submissions!$F$10:$F$23,0)),0)</f>
        <v>11.527765004960676</v>
      </c>
      <c r="I10" s="631">
        <f>IFERROR(INDEX('2019ReopenerDecision'!$O$26:$O$33,MATCH($F10,'2019ReopenerDecision'!$A$26:$A$33,0)),0)</f>
        <v>9.9384185395376718</v>
      </c>
      <c r="J10" s="631">
        <f>IFERROR(INDEX(Submissions!$H$26:$H$39,MATCH($F10,Submissions!$F$26:$F$39,0)),0)</f>
        <v>9.6999999999999993</v>
      </c>
      <c r="K10" s="3"/>
      <c r="L10" s="3"/>
      <c r="M10" s="3"/>
      <c r="N10" s="3"/>
      <c r="O10" s="3"/>
      <c r="P10" s="3"/>
      <c r="Q10" s="3"/>
      <c r="R10" s="3"/>
      <c r="S10" s="3"/>
      <c r="T10" s="3"/>
    </row>
    <row r="11" spans="1:20" s="501" customFormat="1" x14ac:dyDescent="0.3">
      <c r="C11" s="41"/>
      <c r="D11" s="500"/>
      <c r="E11" s="500"/>
      <c r="F11" s="627" t="s">
        <v>29</v>
      </c>
      <c r="G11" s="630">
        <f>INDEX(Submissions!$H$42:$H$55,MATCH($F11,Submissions!$F$26:$F$39,0))</f>
        <v>4.3659903295163538</v>
      </c>
      <c r="H11" s="630">
        <f>IFERROR(INDEX(Submissions!$H$10:$H$23,MATCH($F11,Submissions!$F$10:$F$23,0)),0)</f>
        <v>12.278308493877798</v>
      </c>
      <c r="I11" s="631">
        <f>IFERROR(INDEX('2019ReopenerDecision'!$O$26:$O$33,MATCH($F11,'2019ReopenerDecision'!$A$26:$A$33,0)),0)</f>
        <v>7.9123181643614444</v>
      </c>
      <c r="J11" s="631">
        <f>IFERROR(INDEX(Submissions!$H$26:$H$39,MATCH($F11,Submissions!$F$26:$F$39,0)),0)</f>
        <v>5.7</v>
      </c>
      <c r="K11" s="585"/>
      <c r="L11" s="585"/>
      <c r="M11" s="585"/>
      <c r="N11" s="585"/>
      <c r="O11" s="585"/>
      <c r="P11" s="585"/>
      <c r="Q11" s="585"/>
      <c r="R11" s="585"/>
      <c r="S11" s="585"/>
      <c r="T11" s="500"/>
    </row>
    <row r="12" spans="1:20" s="501" customFormat="1" x14ac:dyDescent="0.3">
      <c r="C12" s="41"/>
      <c r="D12" s="500"/>
      <c r="E12" s="500"/>
      <c r="F12" s="627" t="s">
        <v>30</v>
      </c>
      <c r="G12" s="630">
        <f>INDEX(Submissions!$H$42:$H$55,MATCH($F12,Submissions!$F$26:$F$39,0))</f>
        <v>7.3712989350250488</v>
      </c>
      <c r="H12" s="630">
        <f>IFERROR(INDEX(Submissions!$H$10:$H$23,MATCH($F12,Submissions!$F$10:$F$23,0)),0)</f>
        <v>7.3712989350250488</v>
      </c>
      <c r="I12" s="631">
        <f>IFERROR(INDEX('2019ReopenerDecision'!$O$26:$O$33,MATCH($F12,'2019ReopenerDecision'!$A$26:$A$33,0)),0)</f>
        <v>0</v>
      </c>
      <c r="J12" s="631">
        <f>IFERROR(INDEX(Submissions!$H$26:$H$39,MATCH($F12,Submissions!$F$26:$F$39,0)),0)</f>
        <v>5.7</v>
      </c>
      <c r="K12" s="585"/>
      <c r="L12" s="585"/>
      <c r="M12" s="585"/>
      <c r="N12" s="585"/>
      <c r="O12" s="585"/>
      <c r="P12" s="585"/>
      <c r="Q12" s="585"/>
      <c r="R12" s="585"/>
      <c r="S12" s="585"/>
      <c r="T12" s="500"/>
    </row>
    <row r="13" spans="1:20" customFormat="1" x14ac:dyDescent="0.3">
      <c r="F13" s="632" t="s">
        <v>31</v>
      </c>
      <c r="G13" s="631">
        <f>INDEX(Submissions!$H$42:$H$55,MATCH($F13,Submissions!$F$26:$F$39,0))</f>
        <v>1.06</v>
      </c>
      <c r="H13" s="631">
        <f>IFERROR(INDEX(Submissions!$H$10:$H$23,MATCH($F13,Submissions!$F$10:$F$23,0)),0)</f>
        <v>9.2899999999999991</v>
      </c>
      <c r="I13" s="631">
        <f>IFERROR(INDEX('2019ReopenerDecision'!$O$26:$O$33,MATCH($F13,'2019ReopenerDecision'!$A$26:$A$33,0)),0)</f>
        <v>8.2236978877447555</v>
      </c>
      <c r="J13" s="631">
        <f>IFERROR(INDEX(Submissions!$H$26:$H$39,MATCH($F13,Submissions!$F$26:$F$39,0)),0)</f>
        <v>5.8</v>
      </c>
    </row>
    <row r="14" spans="1:20" customFormat="1" x14ac:dyDescent="0.3">
      <c r="F14" s="632" t="s">
        <v>66</v>
      </c>
      <c r="G14" s="631">
        <f>INDEX(Submissions!$H$42:$H$55,MATCH($F14,Submissions!$F$26:$F$39,0))</f>
        <v>10.58</v>
      </c>
      <c r="H14" s="631">
        <f>IFERROR(INDEX(Submissions!$H$10:$H$23,MATCH($F14,Submissions!$F$10:$F$23,0)),0)</f>
        <v>10.58</v>
      </c>
      <c r="I14" s="631">
        <f>IFERROR(INDEX('2019ReopenerDecision'!$O$26:$O$33,MATCH($F14,'2019ReopenerDecision'!$A$26:$A$33,0)),0)</f>
        <v>8.8900545215901055</v>
      </c>
      <c r="J14" s="631">
        <f>IFERROR(INDEX(Submissions!$H$26:$H$39,MATCH($F14,Submissions!$F$26:$F$39,0)),0)</f>
        <v>5.9</v>
      </c>
    </row>
    <row r="15" spans="1:20" s="586" customFormat="1" x14ac:dyDescent="0.3">
      <c r="F15" s="628" t="s">
        <v>32</v>
      </c>
      <c r="G15" s="631">
        <f>INDEX(Submissions!$H$42:$H$55,MATCH($F15,Submissions!$F$26:$F$39,0))</f>
        <v>8.5266980568186383</v>
      </c>
      <c r="H15" s="631">
        <f>IFERROR(INDEX(Submissions!$H$10:$H$23,MATCH($F15,Submissions!$F$10:$F$23,0)),0)</f>
        <v>8.5266980568186383</v>
      </c>
      <c r="I15" s="631">
        <f>IFERROR(INDEX('2019ReopenerDecision'!$O$26:$O$33,MATCH($F15,'2019ReopenerDecision'!$A$26:$A$33,0)),0)</f>
        <v>0</v>
      </c>
      <c r="J15" s="631">
        <f>IFERROR(INDEX(Submissions!$H$26:$H$39,MATCH($F15,Submissions!$F$26:$F$39,0)),0)</f>
        <v>4.49</v>
      </c>
    </row>
    <row r="16" spans="1:20" x14ac:dyDescent="0.3"/>
    <row r="17" spans="6:12" x14ac:dyDescent="0.3"/>
    <row r="18" spans="6:12" ht="26" x14ac:dyDescent="0.3">
      <c r="F18" s="634"/>
      <c r="G18" s="634" t="s">
        <v>226</v>
      </c>
      <c r="H18" s="634" t="str">
        <f>G9</f>
        <v>Requested adjustment (£m)</v>
      </c>
      <c r="I18" s="634" t="str">
        <f>H9</f>
        <v>2016-2023 outturn (£m)</v>
      </c>
      <c r="J18" s="634" t="s">
        <v>33</v>
      </c>
      <c r="K18" s="634" t="str">
        <f t="shared" ref="K18:L24" si="0">I9</f>
        <v>2019 re-opener adjustment (£m)</v>
      </c>
      <c r="L18" s="634" t="str">
        <f t="shared" si="0"/>
        <v>Materiality Threshold (£m)</v>
      </c>
    </row>
    <row r="19" spans="6:12" x14ac:dyDescent="0.3">
      <c r="F19" s="630" t="s">
        <v>28</v>
      </c>
      <c r="G19" s="636">
        <f>IFERROR(INDEX(Allowance!$H$73:$H$78,MATCH($F19,Allowance!$F$73:$F$78,0)),0)</f>
        <v>0</v>
      </c>
      <c r="H19" s="630">
        <f t="shared" ref="H19" si="1">G10</f>
        <v>1.5893464654230023</v>
      </c>
      <c r="I19" s="630">
        <f t="shared" ref="I19:I24" si="2">H10</f>
        <v>11.527765004960676</v>
      </c>
      <c r="J19" s="630">
        <f>IFERROR(INDEX(Allowance!$H$65:$H$70,MATCH($F19,Allowance!$F$65:$F$70,0)),0)</f>
        <v>0</v>
      </c>
      <c r="K19" s="630">
        <f t="shared" si="0"/>
        <v>9.9384185395376718</v>
      </c>
      <c r="L19" s="630">
        <f t="shared" si="0"/>
        <v>9.6999999999999993</v>
      </c>
    </row>
    <row r="20" spans="6:12" x14ac:dyDescent="0.3">
      <c r="F20" s="630" t="s">
        <v>29</v>
      </c>
      <c r="G20" s="636">
        <f>IFERROR(INDEX(Allowance!$H$73:$H$78,MATCH($F20,Allowance!$F$73:$F$78,0)),0)</f>
        <v>4.3659903295163538</v>
      </c>
      <c r="H20" s="630">
        <f t="shared" ref="H20" si="3">G11</f>
        <v>4.3659903295163538</v>
      </c>
      <c r="I20" s="630">
        <f t="shared" si="2"/>
        <v>12.278308493877798</v>
      </c>
      <c r="J20" s="630">
        <f>IFERROR(INDEX(Allowance!$H$65:$H$70,MATCH($F20,Allowance!$F$65:$F$70,0)),0)</f>
        <v>4.6608908375450362</v>
      </c>
      <c r="K20" s="630">
        <f t="shared" si="0"/>
        <v>7.9123181643614444</v>
      </c>
      <c r="L20" s="630">
        <f t="shared" si="0"/>
        <v>5.7</v>
      </c>
    </row>
    <row r="21" spans="6:12" x14ac:dyDescent="0.3">
      <c r="F21" s="630" t="s">
        <v>30</v>
      </c>
      <c r="G21" s="636">
        <f>IFERROR(INDEX(Allowance!$H$73:$H$78,MATCH($F21,Allowance!$F$73:$F$78,0)),0)</f>
        <v>7.3712989350250488</v>
      </c>
      <c r="H21" s="630">
        <f t="shared" ref="H21" si="4">G12</f>
        <v>7.3712989350250488</v>
      </c>
      <c r="I21" s="630">
        <f t="shared" si="2"/>
        <v>7.3712989350250488</v>
      </c>
      <c r="J21" s="630">
        <f>IFERROR(INDEX(Allowance!$H$65:$H$70,MATCH($F21,Allowance!$F$65:$F$70,0)),0)</f>
        <v>7.5483428496533609</v>
      </c>
      <c r="K21" s="630">
        <f t="shared" si="0"/>
        <v>0</v>
      </c>
      <c r="L21" s="630">
        <f t="shared" si="0"/>
        <v>5.7</v>
      </c>
    </row>
    <row r="22" spans="6:12" x14ac:dyDescent="0.3">
      <c r="F22" s="631" t="s">
        <v>31</v>
      </c>
      <c r="G22" s="637">
        <f>IFERROR(INDEX(Allowance!$H$73:$H$78,MATCH($F22,Allowance!$F$73:$F$78,0)),0)</f>
        <v>1.06</v>
      </c>
      <c r="H22" s="631">
        <f t="shared" ref="H22" si="5">G13</f>
        <v>1.06</v>
      </c>
      <c r="I22" s="631">
        <f t="shared" si="2"/>
        <v>9.2899999999999991</v>
      </c>
      <c r="J22" s="631">
        <f>IFERROR(INDEX(Allowance!$H$65:$H$70,MATCH($F22,Allowance!$F$65:$F$70,0)),0)</f>
        <v>5.4054028004985994</v>
      </c>
      <c r="K22" s="631">
        <f t="shared" si="0"/>
        <v>8.2236978877447555</v>
      </c>
      <c r="L22" s="631">
        <f t="shared" si="0"/>
        <v>5.8</v>
      </c>
    </row>
    <row r="23" spans="6:12" x14ac:dyDescent="0.3">
      <c r="F23" s="638" t="s">
        <v>66</v>
      </c>
      <c r="G23" s="637">
        <f>IFERROR(INDEX(Allowance!$H$73:$H$78,MATCH($F23,Allowance!$F$73:$F$78,0)),0)</f>
        <v>1.4189093289237462</v>
      </c>
      <c r="H23" s="631">
        <f t="shared" ref="H23" si="6">G14</f>
        <v>10.58</v>
      </c>
      <c r="I23" s="631">
        <f t="shared" si="2"/>
        <v>10.58</v>
      </c>
      <c r="J23" s="631">
        <f>IFERROR(INDEX(Allowance!$H$65:$H$70,MATCH($F23,Allowance!$F$65:$F$70,0)),0)</f>
        <v>1.4189093289237462</v>
      </c>
      <c r="K23" s="631">
        <f t="shared" si="0"/>
        <v>8.8900545215901055</v>
      </c>
      <c r="L23" s="631">
        <f t="shared" si="0"/>
        <v>5.9</v>
      </c>
    </row>
    <row r="24" spans="6:12" x14ac:dyDescent="0.3">
      <c r="F24" s="631" t="s">
        <v>32</v>
      </c>
      <c r="G24" s="637">
        <f>IFERROR(INDEX(Allowance!$H$73:$H$78,MATCH($F24,Allowance!$F$73:$F$78,0)),0)</f>
        <v>7.3986377083819725</v>
      </c>
      <c r="H24" s="631">
        <f t="shared" ref="H24" si="7">G15</f>
        <v>8.5266980568186383</v>
      </c>
      <c r="I24" s="631">
        <f t="shared" si="2"/>
        <v>8.5266980568186383</v>
      </c>
      <c r="J24" s="631">
        <f>IFERROR(INDEX(Allowance!$H$65:$H$70,MATCH($F24,Allowance!$F$65:$F$70,0)),0)</f>
        <v>7.3986377083819725</v>
      </c>
      <c r="K24" s="631">
        <f t="shared" si="0"/>
        <v>0</v>
      </c>
      <c r="L24" s="631">
        <f t="shared" si="0"/>
        <v>4.49</v>
      </c>
    </row>
    <row r="25" spans="6:12" x14ac:dyDescent="0.3"/>
    <row r="26" spans="6:12" x14ac:dyDescent="0.3"/>
    <row r="27" spans="6:12" x14ac:dyDescent="0.3"/>
    <row r="28" spans="6:12" x14ac:dyDescent="0.3"/>
  </sheetData>
  <hyperlinks>
    <hyperlink ref="A3" location="Intro!A1" display="Return to Intro tab" xr:uid="{376B82B3-A9C0-4C30-BC1A-899C3342461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3DB7E-EFBC-48BB-A164-3E4596B1C3C2}">
  <sheetPr>
    <tabColor theme="2" tint="0.59999389629810485"/>
    <pageSetUpPr autoPageBreaks="0"/>
  </sheetPr>
  <dimension ref="A1:BZ113"/>
  <sheetViews>
    <sheetView zoomScale="80" zoomScaleNormal="80" workbookViewId="0"/>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M9b - NPGN</v>
      </c>
      <c r="AC1" s="193"/>
      <c r="BL1" s="194"/>
      <c r="BM1" s="194"/>
      <c r="BN1" s="194"/>
      <c r="BO1" s="194"/>
      <c r="BP1" s="194"/>
      <c r="BQ1" s="194"/>
      <c r="BR1" s="194"/>
      <c r="BS1" s="194"/>
      <c r="BT1" s="194"/>
      <c r="BU1" s="194"/>
      <c r="BV1" s="194"/>
      <c r="BW1" s="194"/>
      <c r="BX1" s="194"/>
      <c r="BY1" s="194"/>
      <c r="BZ1" s="194"/>
    </row>
    <row r="2" spans="1:78" s="192" customFormat="1" x14ac:dyDescent="0.3">
      <c r="A2" s="195" t="s">
        <v>112</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0</v>
      </c>
      <c r="J9" s="217">
        <v>0</v>
      </c>
      <c r="K9" s="217">
        <v>0</v>
      </c>
      <c r="L9" s="217">
        <v>0</v>
      </c>
      <c r="M9" s="217">
        <v>0</v>
      </c>
      <c r="N9" s="217">
        <v>0</v>
      </c>
      <c r="O9" s="217">
        <v>0</v>
      </c>
      <c r="P9" s="217">
        <v>0</v>
      </c>
      <c r="Q9" s="217">
        <v>0</v>
      </c>
      <c r="R9" s="352">
        <v>0</v>
      </c>
      <c r="S9" s="352">
        <v>0</v>
      </c>
      <c r="T9" s="95">
        <f t="shared" ref="T9:T32" si="0">SUM(G9:K9)</f>
        <v>0</v>
      </c>
      <c r="U9" s="218">
        <f t="shared" ref="U9:U32" si="1">SUM(L9:S9)</f>
        <v>0</v>
      </c>
      <c r="W9" s="219"/>
      <c r="Y9" s="220">
        <v>0</v>
      </c>
      <c r="Z9" s="220">
        <v>0</v>
      </c>
      <c r="AA9" s="220">
        <v>0</v>
      </c>
      <c r="AB9" s="220">
        <v>0</v>
      </c>
      <c r="AC9" s="220">
        <v>25</v>
      </c>
      <c r="AD9" s="220">
        <v>0</v>
      </c>
      <c r="AE9" s="220">
        <v>0</v>
      </c>
      <c r="AF9" s="220">
        <v>0</v>
      </c>
      <c r="AG9" s="220">
        <v>0</v>
      </c>
      <c r="AH9" s="220">
        <v>0</v>
      </c>
      <c r="AI9" s="220">
        <v>0</v>
      </c>
      <c r="AJ9" s="220">
        <v>0</v>
      </c>
      <c r="AK9" s="220">
        <v>0</v>
      </c>
      <c r="AL9" s="218">
        <f t="shared" ref="AL9:AL17" si="2">SUM(Y9:AC9)</f>
        <v>25</v>
      </c>
      <c r="AM9" s="218">
        <f t="shared" ref="AM9:AM26" si="3">SUM(AD9:AK9)</f>
        <v>0</v>
      </c>
    </row>
    <row r="10" spans="1:78" ht="14" x14ac:dyDescent="0.3">
      <c r="A10" s="212" t="s">
        <v>115</v>
      </c>
      <c r="B10" s="213" t="s">
        <v>154</v>
      </c>
      <c r="C10" s="214"/>
      <c r="D10" s="221"/>
      <c r="G10" s="216">
        <v>0</v>
      </c>
      <c r="H10" s="217">
        <v>0</v>
      </c>
      <c r="I10" s="217">
        <v>0</v>
      </c>
      <c r="J10" s="217">
        <v>0</v>
      </c>
      <c r="K10" s="217">
        <v>0</v>
      </c>
      <c r="L10" s="217">
        <v>0</v>
      </c>
      <c r="M10" s="217">
        <v>0</v>
      </c>
      <c r="N10" s="217">
        <v>0</v>
      </c>
      <c r="O10" s="217">
        <v>0</v>
      </c>
      <c r="P10" s="217">
        <v>0</v>
      </c>
      <c r="Q10" s="217">
        <v>0</v>
      </c>
      <c r="R10" s="352">
        <v>0</v>
      </c>
      <c r="S10" s="352">
        <v>0</v>
      </c>
      <c r="T10" s="95">
        <f t="shared" si="0"/>
        <v>0</v>
      </c>
      <c r="U10" s="218">
        <f t="shared" si="1"/>
        <v>0</v>
      </c>
      <c r="Y10" s="220">
        <v>0</v>
      </c>
      <c r="Z10" s="220">
        <v>0</v>
      </c>
      <c r="AA10" s="220">
        <v>0</v>
      </c>
      <c r="AB10" s="220">
        <v>0</v>
      </c>
      <c r="AC10" s="220">
        <v>71</v>
      </c>
      <c r="AD10" s="220">
        <v>0</v>
      </c>
      <c r="AE10" s="220">
        <v>0</v>
      </c>
      <c r="AF10" s="220">
        <v>0</v>
      </c>
      <c r="AG10" s="220">
        <v>0</v>
      </c>
      <c r="AH10" s="220">
        <v>0</v>
      </c>
      <c r="AI10" s="220">
        <v>0</v>
      </c>
      <c r="AJ10" s="220">
        <v>0</v>
      </c>
      <c r="AK10" s="220">
        <v>0</v>
      </c>
      <c r="AL10" s="218">
        <f t="shared" si="2"/>
        <v>71</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353">
        <f t="shared" si="4"/>
        <v>0</v>
      </c>
      <c r="S11" s="353">
        <f t="shared" si="4"/>
        <v>0</v>
      </c>
      <c r="T11" s="95">
        <f t="shared" si="0"/>
        <v>0</v>
      </c>
      <c r="U11" s="218">
        <f t="shared" si="1"/>
        <v>0</v>
      </c>
      <c r="Y11" s="251">
        <f t="shared" ref="Y11:AK11" si="5">SUM(Y9:Y10)</f>
        <v>0</v>
      </c>
      <c r="Z11" s="251">
        <f t="shared" si="5"/>
        <v>0</v>
      </c>
      <c r="AA11" s="251">
        <f t="shared" si="5"/>
        <v>0</v>
      </c>
      <c r="AB11" s="251">
        <f t="shared" si="5"/>
        <v>0</v>
      </c>
      <c r="AC11" s="251">
        <f t="shared" si="5"/>
        <v>96</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96</v>
      </c>
      <c r="AM11" s="218">
        <f t="shared" si="3"/>
        <v>0</v>
      </c>
    </row>
    <row r="12" spans="1:78" ht="14" x14ac:dyDescent="0.3">
      <c r="A12" s="212" t="s">
        <v>156</v>
      </c>
      <c r="B12" s="213" t="s">
        <v>153</v>
      </c>
      <c r="C12" s="214"/>
      <c r="D12" s="215"/>
      <c r="E12" s="215"/>
      <c r="G12" s="226"/>
      <c r="H12" s="227"/>
      <c r="I12" s="227"/>
      <c r="J12" s="227"/>
      <c r="K12" s="228"/>
      <c r="L12" s="333">
        <v>0</v>
      </c>
      <c r="M12" s="333">
        <v>0</v>
      </c>
      <c r="N12" s="333">
        <v>0</v>
      </c>
      <c r="O12" s="333">
        <v>0</v>
      </c>
      <c r="P12" s="333">
        <v>0</v>
      </c>
      <c r="Q12" s="333">
        <v>0</v>
      </c>
      <c r="R12" s="325">
        <v>0</v>
      </c>
      <c r="S12" s="325">
        <v>0</v>
      </c>
      <c r="T12" s="228"/>
      <c r="U12" s="229">
        <f t="shared" si="1"/>
        <v>0</v>
      </c>
      <c r="Y12" s="226"/>
      <c r="Z12" s="227"/>
      <c r="AA12" s="227"/>
      <c r="AB12" s="227"/>
      <c r="AC12" s="228"/>
      <c r="AD12" s="333">
        <v>0</v>
      </c>
      <c r="AE12" s="333">
        <v>0</v>
      </c>
      <c r="AF12" s="333">
        <v>0</v>
      </c>
      <c r="AG12" s="333">
        <v>0</v>
      </c>
      <c r="AH12" s="333">
        <v>0</v>
      </c>
      <c r="AI12" s="333">
        <v>0</v>
      </c>
      <c r="AJ12" s="333">
        <v>0</v>
      </c>
      <c r="AK12" s="333">
        <v>0</v>
      </c>
      <c r="AL12" s="278"/>
      <c r="AM12" s="229">
        <f t="shared" si="3"/>
        <v>0</v>
      </c>
    </row>
    <row r="13" spans="1:78" ht="14" x14ac:dyDescent="0.3">
      <c r="A13" s="212" t="s">
        <v>156</v>
      </c>
      <c r="B13" s="213" t="s">
        <v>154</v>
      </c>
      <c r="C13" s="214"/>
      <c r="D13" s="215"/>
      <c r="E13" s="215"/>
      <c r="G13" s="234"/>
      <c r="H13" s="235"/>
      <c r="I13" s="235"/>
      <c r="J13" s="235"/>
      <c r="K13" s="236"/>
      <c r="L13" s="333">
        <v>0</v>
      </c>
      <c r="M13" s="333">
        <v>0</v>
      </c>
      <c r="N13" s="333">
        <v>0</v>
      </c>
      <c r="O13" s="333">
        <v>0</v>
      </c>
      <c r="P13" s="333">
        <v>0</v>
      </c>
      <c r="Q13" s="333">
        <v>0</v>
      </c>
      <c r="R13" s="325">
        <v>0</v>
      </c>
      <c r="S13" s="325">
        <v>0</v>
      </c>
      <c r="T13" s="236"/>
      <c r="U13" s="229">
        <f t="shared" si="1"/>
        <v>0</v>
      </c>
      <c r="Y13" s="234"/>
      <c r="Z13" s="235"/>
      <c r="AA13" s="235"/>
      <c r="AB13" s="235"/>
      <c r="AC13" s="236"/>
      <c r="AD13" s="333">
        <v>0</v>
      </c>
      <c r="AE13" s="333">
        <v>0</v>
      </c>
      <c r="AF13" s="333">
        <v>0</v>
      </c>
      <c r="AG13" s="333">
        <v>0</v>
      </c>
      <c r="AH13" s="333">
        <v>0</v>
      </c>
      <c r="AI13" s="333">
        <v>0</v>
      </c>
      <c r="AJ13" s="333">
        <v>0</v>
      </c>
      <c r="AK13" s="333">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353">
        <f t="shared" si="6"/>
        <v>0</v>
      </c>
      <c r="S14" s="353">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7">
        <v>0</v>
      </c>
      <c r="I15" s="217">
        <v>0</v>
      </c>
      <c r="J15" s="217">
        <v>0</v>
      </c>
      <c r="K15" s="217">
        <v>0</v>
      </c>
      <c r="L15" s="217">
        <v>0</v>
      </c>
      <c r="M15" s="217">
        <v>0</v>
      </c>
      <c r="N15" s="217">
        <v>0</v>
      </c>
      <c r="O15" s="217">
        <v>0</v>
      </c>
      <c r="P15" s="217">
        <v>0</v>
      </c>
      <c r="Q15" s="217">
        <v>0</v>
      </c>
      <c r="R15" s="352">
        <v>0</v>
      </c>
      <c r="S15" s="352">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20">
        <v>0</v>
      </c>
      <c r="AK15" s="220">
        <v>0</v>
      </c>
      <c r="AL15" s="218">
        <f t="shared" si="2"/>
        <v>0</v>
      </c>
      <c r="AM15" s="218">
        <f t="shared" si="3"/>
        <v>0</v>
      </c>
    </row>
    <row r="16" spans="1:78" ht="14" x14ac:dyDescent="0.3">
      <c r="A16" s="212" t="s">
        <v>158</v>
      </c>
      <c r="B16" s="213" t="s">
        <v>154</v>
      </c>
      <c r="C16" s="214"/>
      <c r="D16" s="215"/>
      <c r="E16" s="215"/>
      <c r="G16" s="216">
        <v>0</v>
      </c>
      <c r="H16" s="217">
        <v>0</v>
      </c>
      <c r="I16" s="217">
        <v>0</v>
      </c>
      <c r="J16" s="217">
        <v>0</v>
      </c>
      <c r="K16" s="217">
        <v>0</v>
      </c>
      <c r="L16" s="217">
        <v>0</v>
      </c>
      <c r="M16" s="217">
        <v>0</v>
      </c>
      <c r="N16" s="217">
        <v>0</v>
      </c>
      <c r="O16" s="217">
        <v>0</v>
      </c>
      <c r="P16" s="217">
        <v>0</v>
      </c>
      <c r="Q16" s="217">
        <v>0</v>
      </c>
      <c r="R16" s="352">
        <v>0</v>
      </c>
      <c r="S16" s="352">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20">
        <v>0</v>
      </c>
      <c r="AK16" s="220">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353">
        <f t="shared" si="8"/>
        <v>0</v>
      </c>
      <c r="S17" s="353">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7">
        <v>0</v>
      </c>
      <c r="I18" s="217">
        <v>0</v>
      </c>
      <c r="J18" s="217">
        <v>0</v>
      </c>
      <c r="K18" s="217">
        <v>0</v>
      </c>
      <c r="L18" s="217">
        <v>0</v>
      </c>
      <c r="M18" s="217">
        <v>0</v>
      </c>
      <c r="N18" s="217">
        <v>0</v>
      </c>
      <c r="O18" s="217">
        <v>0</v>
      </c>
      <c r="P18" s="217">
        <v>0</v>
      </c>
      <c r="Q18" s="217">
        <v>0</v>
      </c>
      <c r="R18" s="352">
        <v>0</v>
      </c>
      <c r="S18" s="352">
        <v>0</v>
      </c>
      <c r="T18" s="218">
        <f t="shared" si="0"/>
        <v>0</v>
      </c>
      <c r="U18" s="218">
        <f t="shared" si="1"/>
        <v>0</v>
      </c>
      <c r="Y18" s="226"/>
      <c r="Z18" s="227"/>
      <c r="AA18" s="227"/>
      <c r="AB18" s="227"/>
      <c r="AC18" s="228"/>
      <c r="AD18" s="331">
        <v>0</v>
      </c>
      <c r="AE18" s="331">
        <v>0</v>
      </c>
      <c r="AF18" s="331">
        <v>0</v>
      </c>
      <c r="AG18" s="331">
        <v>0</v>
      </c>
      <c r="AH18" s="331">
        <v>0</v>
      </c>
      <c r="AI18" s="331">
        <v>0</v>
      </c>
      <c r="AJ18" s="331">
        <v>0</v>
      </c>
      <c r="AK18" s="331">
        <v>0</v>
      </c>
      <c r="AL18" s="278"/>
      <c r="AM18" s="229">
        <f t="shared" si="3"/>
        <v>0</v>
      </c>
    </row>
    <row r="19" spans="1:39" ht="14" x14ac:dyDescent="0.3">
      <c r="A19" s="212" t="s">
        <v>160</v>
      </c>
      <c r="B19" s="213" t="s">
        <v>154</v>
      </c>
      <c r="G19" s="216">
        <v>0</v>
      </c>
      <c r="H19" s="217">
        <v>0</v>
      </c>
      <c r="I19" s="217">
        <v>0</v>
      </c>
      <c r="J19" s="217">
        <v>0</v>
      </c>
      <c r="K19" s="217">
        <v>0</v>
      </c>
      <c r="L19" s="217">
        <v>0</v>
      </c>
      <c r="M19" s="217">
        <v>0</v>
      </c>
      <c r="N19" s="217">
        <v>0</v>
      </c>
      <c r="O19" s="217">
        <v>0</v>
      </c>
      <c r="P19" s="217">
        <v>0</v>
      </c>
      <c r="Q19" s="217">
        <v>0</v>
      </c>
      <c r="R19" s="352">
        <v>0</v>
      </c>
      <c r="S19" s="352">
        <v>0</v>
      </c>
      <c r="T19" s="218">
        <f t="shared" si="0"/>
        <v>0</v>
      </c>
      <c r="U19" s="218">
        <f t="shared" si="1"/>
        <v>0</v>
      </c>
      <c r="Y19" s="234"/>
      <c r="Z19" s="235"/>
      <c r="AA19" s="235"/>
      <c r="AB19" s="235"/>
      <c r="AC19" s="236"/>
      <c r="AD19" s="331">
        <v>0</v>
      </c>
      <c r="AE19" s="331">
        <v>0</v>
      </c>
      <c r="AF19" s="331">
        <v>0</v>
      </c>
      <c r="AG19" s="331">
        <v>0</v>
      </c>
      <c r="AH19" s="331">
        <v>0</v>
      </c>
      <c r="AI19" s="331">
        <v>0</v>
      </c>
      <c r="AJ19" s="331">
        <v>0</v>
      </c>
      <c r="AK19" s="331">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353">
        <f t="shared" si="10"/>
        <v>0</v>
      </c>
      <c r="S20" s="353">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354">
        <v>0</v>
      </c>
      <c r="S21" s="354">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354">
        <v>0</v>
      </c>
      <c r="S22" s="354">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353">
        <f t="shared" si="13"/>
        <v>0</v>
      </c>
      <c r="S23" s="353">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20">
        <v>0</v>
      </c>
      <c r="H24" s="309">
        <v>0</v>
      </c>
      <c r="I24" s="309">
        <v>0</v>
      </c>
      <c r="J24" s="309">
        <v>0</v>
      </c>
      <c r="K24" s="309">
        <v>0</v>
      </c>
      <c r="L24" s="309">
        <v>0</v>
      </c>
      <c r="M24" s="309">
        <v>0</v>
      </c>
      <c r="N24" s="309">
        <v>0</v>
      </c>
      <c r="O24" s="309">
        <v>0</v>
      </c>
      <c r="P24" s="309">
        <v>0</v>
      </c>
      <c r="Q24" s="309">
        <v>0</v>
      </c>
      <c r="R24" s="352">
        <v>0</v>
      </c>
      <c r="S24" s="352">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20">
        <v>0</v>
      </c>
      <c r="AK24" s="220">
        <v>0</v>
      </c>
      <c r="AL24" s="218">
        <f t="shared" si="12"/>
        <v>0</v>
      </c>
      <c r="AM24" s="218">
        <f t="shared" si="3"/>
        <v>0</v>
      </c>
    </row>
    <row r="25" spans="1:39" ht="14" x14ac:dyDescent="0.3">
      <c r="A25" s="212" t="s">
        <v>164</v>
      </c>
      <c r="B25" s="213" t="s">
        <v>154</v>
      </c>
      <c r="G25" s="220">
        <v>0</v>
      </c>
      <c r="H25" s="309">
        <v>0</v>
      </c>
      <c r="I25" s="309">
        <v>0</v>
      </c>
      <c r="J25" s="309">
        <v>0</v>
      </c>
      <c r="K25" s="309">
        <v>0</v>
      </c>
      <c r="L25" s="309">
        <v>0</v>
      </c>
      <c r="M25" s="309">
        <v>0</v>
      </c>
      <c r="N25" s="309">
        <v>0</v>
      </c>
      <c r="O25" s="309">
        <v>0</v>
      </c>
      <c r="P25" s="309">
        <v>0</v>
      </c>
      <c r="Q25" s="309">
        <v>0</v>
      </c>
      <c r="R25" s="352">
        <v>0</v>
      </c>
      <c r="S25" s="352">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20">
        <v>0</v>
      </c>
      <c r="AK25" s="220">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353">
        <f t="shared" si="15"/>
        <v>0</v>
      </c>
      <c r="S26" s="353">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352">
        <v>0</v>
      </c>
      <c r="S27" s="352">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352">
        <v>0</v>
      </c>
      <c r="S28" s="352">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353">
        <f t="shared" si="17"/>
        <v>0</v>
      </c>
      <c r="S29" s="353">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0</v>
      </c>
      <c r="J30" s="309">
        <v>0</v>
      </c>
      <c r="K30" s="309">
        <v>0</v>
      </c>
      <c r="L30" s="309">
        <v>0</v>
      </c>
      <c r="M30" s="309">
        <v>0</v>
      </c>
      <c r="N30" s="309">
        <v>0</v>
      </c>
      <c r="O30" s="309">
        <v>0</v>
      </c>
      <c r="P30" s="309">
        <v>0</v>
      </c>
      <c r="Q30" s="309">
        <v>0</v>
      </c>
      <c r="R30" s="352">
        <v>0</v>
      </c>
      <c r="S30" s="352">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20">
        <v>0</v>
      </c>
      <c r="H31" s="309">
        <v>0</v>
      </c>
      <c r="I31" s="309">
        <v>0</v>
      </c>
      <c r="J31" s="309">
        <v>0</v>
      </c>
      <c r="K31" s="309">
        <v>0</v>
      </c>
      <c r="L31" s="309">
        <v>0</v>
      </c>
      <c r="M31" s="309">
        <v>0</v>
      </c>
      <c r="N31" s="309">
        <v>0</v>
      </c>
      <c r="O31" s="309">
        <v>0</v>
      </c>
      <c r="P31" s="309">
        <v>0</v>
      </c>
      <c r="Q31" s="309">
        <v>0</v>
      </c>
      <c r="R31" s="352">
        <v>0</v>
      </c>
      <c r="S31" s="352">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353">
        <f t="shared" si="18"/>
        <v>0</v>
      </c>
      <c r="S32" s="353">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355"/>
      <c r="S33" s="355"/>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356">
        <f t="shared" si="19"/>
        <v>0</v>
      </c>
      <c r="S34" s="356">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355"/>
      <c r="S35" s="355"/>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357"/>
      <c r="S36" s="357"/>
      <c r="T36" s="264"/>
      <c r="U36" s="264"/>
    </row>
    <row r="37" spans="1:41" ht="14" x14ac:dyDescent="0.3">
      <c r="A37" s="212" t="s">
        <v>171</v>
      </c>
      <c r="B37" s="213" t="s">
        <v>153</v>
      </c>
      <c r="G37" s="220">
        <v>0</v>
      </c>
      <c r="H37" s="309">
        <v>0</v>
      </c>
      <c r="I37" s="309">
        <v>0</v>
      </c>
      <c r="J37" s="309">
        <v>0</v>
      </c>
      <c r="K37" s="309">
        <v>0</v>
      </c>
      <c r="L37" s="309">
        <v>0</v>
      </c>
      <c r="M37" s="309">
        <v>0</v>
      </c>
      <c r="N37" s="309">
        <v>0</v>
      </c>
      <c r="O37" s="309">
        <v>0</v>
      </c>
      <c r="P37" s="309">
        <v>0</v>
      </c>
      <c r="Q37" s="309">
        <v>0</v>
      </c>
      <c r="R37" s="352">
        <v>0</v>
      </c>
      <c r="S37" s="352">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0</v>
      </c>
      <c r="J38" s="309">
        <v>0</v>
      </c>
      <c r="K38" s="309">
        <v>0</v>
      </c>
      <c r="L38" s="309">
        <v>0</v>
      </c>
      <c r="M38" s="309">
        <v>0</v>
      </c>
      <c r="N38" s="309">
        <v>0</v>
      </c>
      <c r="O38" s="309">
        <v>0</v>
      </c>
      <c r="P38" s="309">
        <v>0</v>
      </c>
      <c r="Q38" s="309">
        <v>0</v>
      </c>
      <c r="R38" s="352">
        <v>0</v>
      </c>
      <c r="S38" s="352">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0</v>
      </c>
      <c r="J39" s="309">
        <v>0</v>
      </c>
      <c r="K39" s="309">
        <v>0</v>
      </c>
      <c r="L39" s="309">
        <v>0</v>
      </c>
      <c r="M39" s="309">
        <v>0</v>
      </c>
      <c r="N39" s="309">
        <v>0</v>
      </c>
      <c r="O39" s="309">
        <v>0</v>
      </c>
      <c r="P39" s="309">
        <v>0</v>
      </c>
      <c r="Q39" s="309">
        <v>0</v>
      </c>
      <c r="R39" s="352">
        <v>0</v>
      </c>
      <c r="S39" s="352">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353">
        <f t="shared" si="20"/>
        <v>0</v>
      </c>
      <c r="S40" s="353">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358"/>
      <c r="S41" s="358"/>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357"/>
      <c r="S42" s="357"/>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0</v>
      </c>
      <c r="R43" s="352">
        <v>0</v>
      </c>
      <c r="S43" s="352">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0</v>
      </c>
      <c r="R44" s="352">
        <v>0</v>
      </c>
      <c r="S44" s="352">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0</v>
      </c>
      <c r="R45" s="352">
        <v>0</v>
      </c>
      <c r="S45" s="352">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353">
        <f t="shared" si="22"/>
        <v>0</v>
      </c>
      <c r="S46" s="353">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358"/>
      <c r="S47" s="358"/>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356">
        <f t="shared" si="25"/>
        <v>0</v>
      </c>
      <c r="S48" s="356">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R49" s="359"/>
      <c r="S49" s="359"/>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356">
        <f t="shared" si="28"/>
        <v>0</v>
      </c>
      <c r="S50" s="356">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360">
        <f t="shared" si="28"/>
        <v>0</v>
      </c>
      <c r="S51" s="360">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61">
        <f t="shared" si="32"/>
        <v>0</v>
      </c>
      <c r="S52" s="361">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362" t="str">
        <f t="shared" si="33"/>
        <v>OK</v>
      </c>
      <c r="S53" s="362" t="str">
        <f t="shared" si="33"/>
        <v>OK</v>
      </c>
    </row>
    <row r="54" spans="1:39" ht="14" x14ac:dyDescent="0.3">
      <c r="B54" s="210"/>
      <c r="R54" s="359"/>
      <c r="S54" s="359"/>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356">
        <f t="shared" si="34"/>
        <v>0</v>
      </c>
      <c r="S55" s="356">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360">
        <f t="shared" si="37"/>
        <v>0</v>
      </c>
      <c r="S56" s="360">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61">
        <f t="shared" si="39"/>
        <v>0</v>
      </c>
      <c r="S57" s="361">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362" t="str">
        <f t="shared" si="40"/>
        <v>OK</v>
      </c>
      <c r="S58" s="362" t="str">
        <f t="shared" si="40"/>
        <v>OK</v>
      </c>
    </row>
    <row r="59" spans="1:39" x14ac:dyDescent="0.25">
      <c r="R59" s="359"/>
      <c r="S59" s="359"/>
    </row>
    <row r="60" spans="1:39" ht="14" x14ac:dyDescent="0.3">
      <c r="A60" s="274" t="s">
        <v>183</v>
      </c>
      <c r="B60" s="213" t="s">
        <v>153</v>
      </c>
      <c r="G60" s="226"/>
      <c r="H60" s="227"/>
      <c r="I60" s="227"/>
      <c r="J60" s="227"/>
      <c r="K60" s="227"/>
      <c r="L60" s="227"/>
      <c r="M60" s="227"/>
      <c r="N60" s="227"/>
      <c r="O60" s="227"/>
      <c r="P60" s="227"/>
      <c r="Q60" s="227"/>
      <c r="R60" s="363"/>
      <c r="S60" s="363"/>
      <c r="T60" s="227"/>
      <c r="U60" s="228"/>
      <c r="Y60" s="226"/>
      <c r="Z60" s="227"/>
      <c r="AA60" s="227"/>
      <c r="AB60" s="227"/>
      <c r="AC60" s="228"/>
      <c r="AD60" s="325">
        <v>0</v>
      </c>
      <c r="AE60" s="327">
        <v>0</v>
      </c>
      <c r="AF60" s="327">
        <v>0</v>
      </c>
      <c r="AG60" s="327">
        <v>0</v>
      </c>
      <c r="AH60" s="327">
        <v>0</v>
      </c>
      <c r="AI60" s="327">
        <v>0</v>
      </c>
      <c r="AJ60" s="331">
        <v>0</v>
      </c>
      <c r="AK60" s="331">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364"/>
      <c r="S61" s="364"/>
      <c r="T61" s="242"/>
      <c r="U61" s="243"/>
      <c r="Y61" s="241"/>
      <c r="Z61" s="242"/>
      <c r="AA61" s="242"/>
      <c r="AB61" s="242"/>
      <c r="AC61" s="243"/>
      <c r="AD61" s="325">
        <v>0</v>
      </c>
      <c r="AE61" s="327">
        <v>0</v>
      </c>
      <c r="AF61" s="327">
        <v>0</v>
      </c>
      <c r="AG61" s="327">
        <v>0</v>
      </c>
      <c r="AH61" s="327">
        <v>0</v>
      </c>
      <c r="AI61" s="327">
        <v>0</v>
      </c>
      <c r="AJ61" s="331">
        <v>0</v>
      </c>
      <c r="AK61" s="331">
        <v>0</v>
      </c>
      <c r="AL61" s="280"/>
      <c r="AM61" s="229">
        <f t="shared" si="41"/>
        <v>0</v>
      </c>
    </row>
    <row r="62" spans="1:39" ht="14" x14ac:dyDescent="0.3">
      <c r="A62" s="659"/>
      <c r="B62" s="659"/>
      <c r="R62" s="359"/>
      <c r="S62" s="359"/>
      <c r="U62" s="276"/>
    </row>
    <row r="63" spans="1:39" ht="13.5" customHeight="1" x14ac:dyDescent="0.3">
      <c r="A63" s="164" t="s">
        <v>184</v>
      </c>
      <c r="B63" s="164"/>
      <c r="R63" s="359"/>
      <c r="S63" s="359"/>
      <c r="U63" s="276"/>
    </row>
    <row r="64" spans="1:39" x14ac:dyDescent="0.25">
      <c r="R64" s="359"/>
      <c r="S64" s="359"/>
    </row>
    <row r="65" spans="1:39" ht="14" x14ac:dyDescent="0.3">
      <c r="A65" s="660" t="s">
        <v>185</v>
      </c>
      <c r="B65" s="277" t="s">
        <v>186</v>
      </c>
      <c r="G65" s="226"/>
      <c r="H65" s="227"/>
      <c r="I65" s="227"/>
      <c r="J65" s="227"/>
      <c r="K65" s="228"/>
      <c r="L65" s="319">
        <v>0</v>
      </c>
      <c r="M65" s="319">
        <v>0</v>
      </c>
      <c r="N65" s="319">
        <v>0</v>
      </c>
      <c r="O65" s="319">
        <v>0</v>
      </c>
      <c r="P65" s="319">
        <v>0</v>
      </c>
      <c r="Q65" s="319">
        <v>0</v>
      </c>
      <c r="R65" s="325">
        <v>0</v>
      </c>
      <c r="S65" s="325">
        <v>0</v>
      </c>
      <c r="T65" s="278"/>
      <c r="U65" s="251">
        <f t="shared" ref="U65:U67" si="42">SUM(L65:S65)</f>
        <v>0</v>
      </c>
      <c r="Y65" s="226"/>
      <c r="Z65" s="227"/>
      <c r="AA65" s="227"/>
      <c r="AB65" s="227"/>
      <c r="AC65" s="228"/>
      <c r="AD65" s="330">
        <v>0</v>
      </c>
      <c r="AE65" s="330">
        <v>0</v>
      </c>
      <c r="AF65" s="330">
        <v>0</v>
      </c>
      <c r="AG65" s="330">
        <v>0</v>
      </c>
      <c r="AH65" s="330">
        <v>0</v>
      </c>
      <c r="AI65" s="330">
        <v>0</v>
      </c>
      <c r="AJ65" s="330">
        <v>0</v>
      </c>
      <c r="AK65" s="330">
        <v>0</v>
      </c>
      <c r="AL65" s="278"/>
      <c r="AM65" s="251">
        <f t="shared" ref="AM65:AM67" si="43">SUM(AD65:AK65)</f>
        <v>0</v>
      </c>
    </row>
    <row r="66" spans="1:39" ht="14" x14ac:dyDescent="0.3">
      <c r="A66" s="661"/>
      <c r="B66" s="277" t="s">
        <v>156</v>
      </c>
      <c r="G66" s="234"/>
      <c r="H66" s="235"/>
      <c r="I66" s="235"/>
      <c r="J66" s="235"/>
      <c r="K66" s="236"/>
      <c r="L66" s="319">
        <v>0</v>
      </c>
      <c r="M66" s="319">
        <v>0</v>
      </c>
      <c r="N66" s="319">
        <v>0</v>
      </c>
      <c r="O66" s="319">
        <v>0</v>
      </c>
      <c r="P66" s="319">
        <v>0</v>
      </c>
      <c r="Q66" s="319">
        <v>0</v>
      </c>
      <c r="R66" s="325">
        <v>0</v>
      </c>
      <c r="S66" s="325">
        <v>0</v>
      </c>
      <c r="T66" s="279"/>
      <c r="U66" s="251">
        <f t="shared" si="42"/>
        <v>0</v>
      </c>
      <c r="Y66" s="234"/>
      <c r="Z66" s="235"/>
      <c r="AA66" s="235"/>
      <c r="AB66" s="235"/>
      <c r="AC66" s="236"/>
      <c r="AD66" s="330">
        <v>0</v>
      </c>
      <c r="AE66" s="330">
        <v>0</v>
      </c>
      <c r="AF66" s="330">
        <v>0</v>
      </c>
      <c r="AG66" s="330">
        <v>0</v>
      </c>
      <c r="AH66" s="330">
        <v>0</v>
      </c>
      <c r="AI66" s="330">
        <v>0</v>
      </c>
      <c r="AJ66" s="330">
        <v>0</v>
      </c>
      <c r="AK66" s="330">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356">
        <f t="shared" si="44"/>
        <v>0</v>
      </c>
      <c r="S67" s="356">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365" t="str">
        <f t="shared" si="46"/>
        <v>OK</v>
      </c>
      <c r="S68" s="365" t="str">
        <f t="shared" si="46"/>
        <v>OK</v>
      </c>
      <c r="T68" s="276"/>
      <c r="U68" s="276"/>
      <c r="AH68" s="276"/>
      <c r="AI68" s="276"/>
      <c r="AJ68" s="276"/>
      <c r="AK68" s="276"/>
      <c r="AL68" s="276"/>
    </row>
    <row r="69" spans="1:39" ht="14" x14ac:dyDescent="0.3">
      <c r="A69" s="659" t="s">
        <v>188</v>
      </c>
      <c r="B69" s="659"/>
      <c r="R69" s="359"/>
      <c r="S69" s="359"/>
    </row>
    <row r="70" spans="1:39" ht="14" x14ac:dyDescent="0.3">
      <c r="A70" s="163"/>
      <c r="B70" s="163"/>
      <c r="R70" s="359"/>
      <c r="S70" s="359"/>
    </row>
    <row r="71" spans="1:39" ht="14" x14ac:dyDescent="0.3">
      <c r="A71" s="174"/>
      <c r="B71" s="174"/>
      <c r="R71" s="359"/>
      <c r="S71" s="359"/>
    </row>
    <row r="72" spans="1:39" ht="14" x14ac:dyDescent="0.3">
      <c r="A72" s="660" t="s">
        <v>189</v>
      </c>
      <c r="B72" s="277" t="s">
        <v>186</v>
      </c>
      <c r="G72" s="226"/>
      <c r="H72" s="227"/>
      <c r="I72" s="227"/>
      <c r="J72" s="227"/>
      <c r="K72" s="228"/>
      <c r="L72" s="330">
        <v>0</v>
      </c>
      <c r="M72" s="330">
        <v>0</v>
      </c>
      <c r="N72" s="330">
        <v>0</v>
      </c>
      <c r="O72" s="330">
        <v>0</v>
      </c>
      <c r="P72" s="330">
        <v>0</v>
      </c>
      <c r="Q72" s="330">
        <v>0</v>
      </c>
      <c r="R72" s="325">
        <v>0</v>
      </c>
      <c r="S72" s="325">
        <v>0</v>
      </c>
      <c r="T72" s="278"/>
      <c r="U72" s="229">
        <f t="shared" ref="U72:U77" si="47">SUM(L72:S72)</f>
        <v>0</v>
      </c>
      <c r="Y72" s="226"/>
      <c r="Z72" s="227"/>
      <c r="AA72" s="227"/>
      <c r="AB72" s="227"/>
      <c r="AC72" s="228"/>
      <c r="AD72" s="330">
        <v>0</v>
      </c>
      <c r="AE72" s="330">
        <v>0</v>
      </c>
      <c r="AF72" s="330">
        <v>0</v>
      </c>
      <c r="AG72" s="330">
        <v>0</v>
      </c>
      <c r="AH72" s="330">
        <v>0</v>
      </c>
      <c r="AI72" s="330">
        <v>0</v>
      </c>
      <c r="AJ72" s="330">
        <v>0</v>
      </c>
      <c r="AK72" s="330">
        <v>0</v>
      </c>
      <c r="AL72" s="278"/>
      <c r="AM72" s="229">
        <f t="shared" ref="AM72:AM77" si="48">SUM(AD72:AK72)</f>
        <v>0</v>
      </c>
    </row>
    <row r="73" spans="1:39" ht="14" x14ac:dyDescent="0.3">
      <c r="A73" s="661"/>
      <c r="B73" s="277" t="s">
        <v>156</v>
      </c>
      <c r="G73" s="234"/>
      <c r="H73" s="235"/>
      <c r="I73" s="235"/>
      <c r="J73" s="235"/>
      <c r="K73" s="236"/>
      <c r="L73" s="330">
        <v>0</v>
      </c>
      <c r="M73" s="330">
        <v>0</v>
      </c>
      <c r="N73" s="330">
        <v>0</v>
      </c>
      <c r="O73" s="330">
        <v>0</v>
      </c>
      <c r="P73" s="330">
        <v>0</v>
      </c>
      <c r="Q73" s="330">
        <v>0</v>
      </c>
      <c r="R73" s="325">
        <v>0</v>
      </c>
      <c r="S73" s="325">
        <v>0</v>
      </c>
      <c r="T73" s="279"/>
      <c r="U73" s="229">
        <f t="shared" si="47"/>
        <v>0</v>
      </c>
      <c r="Y73" s="234"/>
      <c r="Z73" s="235"/>
      <c r="AA73" s="235"/>
      <c r="AB73" s="235"/>
      <c r="AC73" s="236"/>
      <c r="AD73" s="330">
        <v>0</v>
      </c>
      <c r="AE73" s="330">
        <v>0</v>
      </c>
      <c r="AF73" s="330">
        <v>0</v>
      </c>
      <c r="AG73" s="330">
        <v>0</v>
      </c>
      <c r="AH73" s="330">
        <v>0</v>
      </c>
      <c r="AI73" s="330">
        <v>0</v>
      </c>
      <c r="AJ73" s="330">
        <v>0</v>
      </c>
      <c r="AK73" s="330">
        <v>0</v>
      </c>
      <c r="AL73" s="279"/>
      <c r="AM73" s="229">
        <f t="shared" si="48"/>
        <v>0</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356">
        <f t="shared" si="49"/>
        <v>0</v>
      </c>
      <c r="S74" s="356">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3" t="s">
        <v>191</v>
      </c>
      <c r="B75" s="277" t="s">
        <v>186</v>
      </c>
      <c r="G75" s="234"/>
      <c r="H75" s="235"/>
      <c r="I75" s="235"/>
      <c r="J75" s="235"/>
      <c r="K75" s="236"/>
      <c r="L75" s="330">
        <v>0</v>
      </c>
      <c r="M75" s="330">
        <v>0</v>
      </c>
      <c r="N75" s="330">
        <v>0</v>
      </c>
      <c r="O75" s="330">
        <v>0</v>
      </c>
      <c r="P75" s="330">
        <v>0</v>
      </c>
      <c r="Q75" s="330">
        <v>0</v>
      </c>
      <c r="R75" s="325">
        <v>0</v>
      </c>
      <c r="S75" s="325">
        <v>0</v>
      </c>
      <c r="T75" s="279"/>
      <c r="U75" s="229">
        <f t="shared" si="47"/>
        <v>0</v>
      </c>
      <c r="Y75" s="234"/>
      <c r="Z75" s="235"/>
      <c r="AA75" s="235"/>
      <c r="AB75" s="235"/>
      <c r="AC75" s="236"/>
      <c r="AD75" s="330">
        <v>0</v>
      </c>
      <c r="AE75" s="330">
        <v>0</v>
      </c>
      <c r="AF75" s="330">
        <v>0</v>
      </c>
      <c r="AG75" s="330">
        <v>0</v>
      </c>
      <c r="AH75" s="330">
        <v>0</v>
      </c>
      <c r="AI75" s="330">
        <v>0</v>
      </c>
      <c r="AJ75" s="330">
        <v>0</v>
      </c>
      <c r="AK75" s="330">
        <v>0</v>
      </c>
      <c r="AL75" s="279"/>
      <c r="AM75" s="229">
        <f t="shared" si="48"/>
        <v>0</v>
      </c>
    </row>
    <row r="76" spans="1:39" ht="14" x14ac:dyDescent="0.3">
      <c r="A76" s="663"/>
      <c r="B76" s="277" t="s">
        <v>156</v>
      </c>
      <c r="G76" s="234"/>
      <c r="H76" s="235"/>
      <c r="I76" s="235"/>
      <c r="J76" s="235"/>
      <c r="K76" s="236"/>
      <c r="L76" s="330">
        <v>0</v>
      </c>
      <c r="M76" s="330">
        <v>0</v>
      </c>
      <c r="N76" s="330">
        <v>0</v>
      </c>
      <c r="O76" s="330">
        <v>0</v>
      </c>
      <c r="P76" s="330">
        <v>0</v>
      </c>
      <c r="Q76" s="330">
        <v>0</v>
      </c>
      <c r="R76" s="325">
        <v>0</v>
      </c>
      <c r="S76" s="325">
        <v>0</v>
      </c>
      <c r="T76" s="279"/>
      <c r="U76" s="229">
        <f t="shared" si="47"/>
        <v>0</v>
      </c>
      <c r="Y76" s="234"/>
      <c r="Z76" s="235"/>
      <c r="AA76" s="235"/>
      <c r="AB76" s="235"/>
      <c r="AC76" s="236"/>
      <c r="AD76" s="330">
        <v>0</v>
      </c>
      <c r="AE76" s="330">
        <v>0</v>
      </c>
      <c r="AF76" s="330">
        <v>0</v>
      </c>
      <c r="AG76" s="330">
        <v>0</v>
      </c>
      <c r="AH76" s="330">
        <v>0</v>
      </c>
      <c r="AI76" s="330">
        <v>0</v>
      </c>
      <c r="AJ76" s="330">
        <v>0</v>
      </c>
      <c r="AK76" s="330">
        <v>0</v>
      </c>
      <c r="AL76" s="279"/>
      <c r="AM76" s="229">
        <f t="shared" si="48"/>
        <v>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356">
        <f t="shared" si="51"/>
        <v>0</v>
      </c>
      <c r="S77" s="356">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356">
        <f t="shared" si="53"/>
        <v>0</v>
      </c>
      <c r="S78" s="356">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366" t="str">
        <f t="shared" si="55"/>
        <v>OK</v>
      </c>
      <c r="S79" s="366"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c r="R82" s="359"/>
      <c r="S82" s="359"/>
    </row>
    <row r="83" spans="1:39" x14ac:dyDescent="0.25">
      <c r="B83" s="284"/>
      <c r="R83" s="359"/>
      <c r="S83" s="359"/>
      <c r="Y83" s="671"/>
      <c r="Z83" s="672"/>
      <c r="AA83" s="672"/>
      <c r="AB83" s="672"/>
      <c r="AC83" s="672"/>
      <c r="AD83" s="672"/>
      <c r="AE83" s="672"/>
      <c r="AF83" s="672"/>
      <c r="AG83" s="672"/>
    </row>
    <row r="84" spans="1:39" ht="13.5" customHeight="1" x14ac:dyDescent="0.3">
      <c r="A84" s="222" t="s">
        <v>197</v>
      </c>
      <c r="B84" s="222" t="s">
        <v>36</v>
      </c>
      <c r="R84" s="359"/>
      <c r="S84" s="359"/>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60">SUM(AD85:AK85)</f>
        <v>0</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ref="U86:U104" si="61">SUM(L86:S86)</f>
        <v>0</v>
      </c>
      <c r="Y86" s="234"/>
      <c r="Z86" s="235"/>
      <c r="AA86" s="235"/>
      <c r="AB86" s="235"/>
      <c r="AC86" s="236"/>
      <c r="AD86" s="325">
        <v>0</v>
      </c>
      <c r="AE86" s="325">
        <v>0</v>
      </c>
      <c r="AF86" s="325">
        <v>0</v>
      </c>
      <c r="AG86" s="325">
        <v>0</v>
      </c>
      <c r="AH86" s="325">
        <v>0</v>
      </c>
      <c r="AI86" s="325">
        <v>0</v>
      </c>
      <c r="AJ86" s="325">
        <v>0</v>
      </c>
      <c r="AK86" s="325">
        <v>0</v>
      </c>
      <c r="AL86" s="279"/>
      <c r="AM86" s="229">
        <f t="shared" si="60"/>
        <v>0</v>
      </c>
    </row>
    <row r="87" spans="1:39" ht="14" x14ac:dyDescent="0.3">
      <c r="A87" s="212" t="s">
        <v>202</v>
      </c>
      <c r="B87" s="212" t="s">
        <v>200</v>
      </c>
      <c r="G87" s="234"/>
      <c r="H87" s="235"/>
      <c r="I87" s="235"/>
      <c r="J87" s="235"/>
      <c r="K87" s="236"/>
      <c r="L87" s="325">
        <v>0</v>
      </c>
      <c r="M87" s="325">
        <v>0</v>
      </c>
      <c r="N87" s="325">
        <v>0</v>
      </c>
      <c r="O87" s="325">
        <v>0</v>
      </c>
      <c r="P87" s="325">
        <v>0</v>
      </c>
      <c r="Q87" s="325">
        <v>0</v>
      </c>
      <c r="R87" s="325">
        <v>0</v>
      </c>
      <c r="S87" s="325">
        <v>0</v>
      </c>
      <c r="T87" s="279"/>
      <c r="U87" s="229">
        <f t="shared" si="61"/>
        <v>0</v>
      </c>
      <c r="Y87" s="234"/>
      <c r="Z87" s="235"/>
      <c r="AA87" s="235"/>
      <c r="AB87" s="235"/>
      <c r="AC87" s="236"/>
      <c r="AD87" s="325">
        <v>0</v>
      </c>
      <c r="AE87" s="325">
        <v>0</v>
      </c>
      <c r="AF87" s="325">
        <v>0</v>
      </c>
      <c r="AG87" s="325">
        <v>0</v>
      </c>
      <c r="AH87" s="325">
        <v>0</v>
      </c>
      <c r="AI87" s="325">
        <v>0</v>
      </c>
      <c r="AJ87" s="325">
        <v>0</v>
      </c>
      <c r="AK87" s="325">
        <v>0</v>
      </c>
      <c r="AL87" s="279"/>
      <c r="AM87" s="229">
        <f t="shared" si="60"/>
        <v>0</v>
      </c>
    </row>
    <row r="88" spans="1:39" ht="14" x14ac:dyDescent="0.3">
      <c r="A88" s="212" t="s">
        <v>203</v>
      </c>
      <c r="B88" s="212" t="s">
        <v>200</v>
      </c>
      <c r="G88" s="234"/>
      <c r="H88" s="235"/>
      <c r="I88" s="235"/>
      <c r="J88" s="235"/>
      <c r="K88" s="236"/>
      <c r="L88" s="325">
        <v>0</v>
      </c>
      <c r="M88" s="325">
        <v>0</v>
      </c>
      <c r="N88" s="325">
        <v>0</v>
      </c>
      <c r="O88" s="325">
        <v>0</v>
      </c>
      <c r="P88" s="325">
        <v>0</v>
      </c>
      <c r="Q88" s="325">
        <v>0</v>
      </c>
      <c r="R88" s="325">
        <v>0</v>
      </c>
      <c r="S88" s="325">
        <v>0</v>
      </c>
      <c r="T88" s="279"/>
      <c r="U88" s="229">
        <f t="shared" si="61"/>
        <v>0</v>
      </c>
      <c r="Y88" s="234"/>
      <c r="Z88" s="235"/>
      <c r="AA88" s="235"/>
      <c r="AB88" s="235"/>
      <c r="AC88" s="236"/>
      <c r="AD88" s="325">
        <v>0</v>
      </c>
      <c r="AE88" s="325">
        <v>0</v>
      </c>
      <c r="AF88" s="325">
        <v>0</v>
      </c>
      <c r="AG88" s="325">
        <v>0</v>
      </c>
      <c r="AH88" s="325">
        <v>0</v>
      </c>
      <c r="AI88" s="325">
        <v>0</v>
      </c>
      <c r="AJ88" s="325">
        <v>0</v>
      </c>
      <c r="AK88" s="325">
        <v>0</v>
      </c>
      <c r="AL88" s="279"/>
      <c r="AM88" s="229">
        <f t="shared" si="60"/>
        <v>0</v>
      </c>
    </row>
    <row r="89" spans="1:39" ht="14" x14ac:dyDescent="0.3">
      <c r="A89" s="212" t="s">
        <v>204</v>
      </c>
      <c r="B89" s="212" t="s">
        <v>200</v>
      </c>
      <c r="G89" s="234"/>
      <c r="H89" s="235"/>
      <c r="I89" s="235"/>
      <c r="J89" s="235"/>
      <c r="K89" s="236"/>
      <c r="L89" s="325">
        <v>0</v>
      </c>
      <c r="M89" s="325">
        <v>0</v>
      </c>
      <c r="N89" s="325">
        <v>0</v>
      </c>
      <c r="O89" s="325">
        <v>0</v>
      </c>
      <c r="P89" s="325">
        <v>0</v>
      </c>
      <c r="Q89" s="325">
        <v>0</v>
      </c>
      <c r="R89" s="325">
        <v>0</v>
      </c>
      <c r="S89" s="325">
        <v>0</v>
      </c>
      <c r="T89" s="279"/>
      <c r="U89" s="229">
        <f t="shared" si="61"/>
        <v>0</v>
      </c>
      <c r="Y89" s="234"/>
      <c r="Z89" s="235"/>
      <c r="AA89" s="235"/>
      <c r="AB89" s="235"/>
      <c r="AC89" s="236"/>
      <c r="AD89" s="325">
        <v>0</v>
      </c>
      <c r="AE89" s="325">
        <v>0</v>
      </c>
      <c r="AF89" s="325">
        <v>0</v>
      </c>
      <c r="AG89" s="325">
        <v>0</v>
      </c>
      <c r="AH89" s="325">
        <v>0</v>
      </c>
      <c r="AI89" s="325">
        <v>0</v>
      </c>
      <c r="AJ89" s="325">
        <v>0</v>
      </c>
      <c r="AK89" s="325">
        <v>0</v>
      </c>
      <c r="AL89" s="279"/>
      <c r="AM89" s="229">
        <f t="shared" si="60"/>
        <v>0</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61"/>
        <v>0</v>
      </c>
      <c r="Y90" s="234"/>
      <c r="Z90" s="235"/>
      <c r="AA90" s="235"/>
      <c r="AB90" s="235"/>
      <c r="AC90" s="236"/>
      <c r="AD90" s="325">
        <v>0</v>
      </c>
      <c r="AE90" s="325">
        <v>0</v>
      </c>
      <c r="AF90" s="325">
        <v>0</v>
      </c>
      <c r="AG90" s="325">
        <v>0</v>
      </c>
      <c r="AH90" s="325">
        <v>0</v>
      </c>
      <c r="AI90" s="325">
        <v>0</v>
      </c>
      <c r="AJ90" s="325">
        <v>0</v>
      </c>
      <c r="AK90" s="325">
        <v>0</v>
      </c>
      <c r="AL90" s="279"/>
      <c r="AM90" s="229">
        <f t="shared" si="60"/>
        <v>0</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61"/>
        <v>0</v>
      </c>
      <c r="Y91" s="234"/>
      <c r="Z91" s="235"/>
      <c r="AA91" s="235"/>
      <c r="AB91" s="235"/>
      <c r="AC91" s="236"/>
      <c r="AD91" s="325">
        <v>0</v>
      </c>
      <c r="AE91" s="325">
        <v>0</v>
      </c>
      <c r="AF91" s="325">
        <v>0</v>
      </c>
      <c r="AG91" s="325">
        <v>0</v>
      </c>
      <c r="AH91" s="325">
        <v>0</v>
      </c>
      <c r="AI91" s="325">
        <v>0</v>
      </c>
      <c r="AJ91" s="325">
        <v>0</v>
      </c>
      <c r="AK91" s="325">
        <v>0</v>
      </c>
      <c r="AL91" s="279"/>
      <c r="AM91" s="229">
        <f t="shared" si="60"/>
        <v>0</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61"/>
        <v>0</v>
      </c>
      <c r="Y92" s="234"/>
      <c r="Z92" s="235"/>
      <c r="AA92" s="235"/>
      <c r="AB92" s="235"/>
      <c r="AC92" s="236"/>
      <c r="AD92" s="328">
        <v>0</v>
      </c>
      <c r="AE92" s="328">
        <v>0</v>
      </c>
      <c r="AF92" s="328">
        <v>0</v>
      </c>
      <c r="AG92" s="328">
        <v>0</v>
      </c>
      <c r="AH92" s="328">
        <v>0</v>
      </c>
      <c r="AI92" s="328">
        <v>0</v>
      </c>
      <c r="AJ92" s="328">
        <v>0</v>
      </c>
      <c r="AK92" s="328">
        <v>0</v>
      </c>
      <c r="AL92" s="279"/>
      <c r="AM92" s="229">
        <f t="shared" si="60"/>
        <v>0</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61"/>
        <v>0</v>
      </c>
      <c r="Y93" s="234"/>
      <c r="Z93" s="235"/>
      <c r="AA93" s="235"/>
      <c r="AB93" s="235"/>
      <c r="AC93" s="236"/>
      <c r="AD93" s="328">
        <v>0</v>
      </c>
      <c r="AE93" s="328">
        <v>0</v>
      </c>
      <c r="AF93" s="328">
        <v>0</v>
      </c>
      <c r="AG93" s="328">
        <v>0</v>
      </c>
      <c r="AH93" s="328">
        <v>0</v>
      </c>
      <c r="AI93" s="328">
        <v>0</v>
      </c>
      <c r="AJ93" s="328">
        <v>0</v>
      </c>
      <c r="AK93" s="328">
        <v>0</v>
      </c>
      <c r="AL93" s="279"/>
      <c r="AM93" s="229">
        <f t="shared" si="60"/>
        <v>0</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61"/>
        <v>0</v>
      </c>
      <c r="Y94" s="234"/>
      <c r="Z94" s="235"/>
      <c r="AA94" s="235"/>
      <c r="AB94" s="235"/>
      <c r="AC94" s="236"/>
      <c r="AD94" s="328">
        <v>0</v>
      </c>
      <c r="AE94" s="328">
        <v>0</v>
      </c>
      <c r="AF94" s="328">
        <v>0</v>
      </c>
      <c r="AG94" s="328">
        <v>0</v>
      </c>
      <c r="AH94" s="328">
        <v>0</v>
      </c>
      <c r="AI94" s="328">
        <v>0</v>
      </c>
      <c r="AJ94" s="328">
        <v>0</v>
      </c>
      <c r="AK94" s="328">
        <v>0</v>
      </c>
      <c r="AL94" s="279"/>
      <c r="AM94" s="229">
        <f t="shared" si="60"/>
        <v>0</v>
      </c>
    </row>
    <row r="95" spans="1:39" ht="14" x14ac:dyDescent="0.3">
      <c r="A95" s="212" t="s">
        <v>210</v>
      </c>
      <c r="B95" s="212" t="s">
        <v>200</v>
      </c>
      <c r="G95" s="234"/>
      <c r="H95" s="235"/>
      <c r="I95" s="235"/>
      <c r="J95" s="235"/>
      <c r="K95" s="236"/>
      <c r="L95" s="325">
        <v>0</v>
      </c>
      <c r="M95" s="325">
        <v>0</v>
      </c>
      <c r="N95" s="325">
        <v>0</v>
      </c>
      <c r="O95" s="325">
        <v>0</v>
      </c>
      <c r="P95" s="325">
        <v>0</v>
      </c>
      <c r="Q95" s="325">
        <v>0</v>
      </c>
      <c r="R95" s="325">
        <v>0</v>
      </c>
      <c r="S95" s="325">
        <v>0</v>
      </c>
      <c r="T95" s="279"/>
      <c r="U95" s="229">
        <f t="shared" si="61"/>
        <v>0</v>
      </c>
      <c r="Y95" s="234"/>
      <c r="Z95" s="235"/>
      <c r="AA95" s="235"/>
      <c r="AB95" s="235"/>
      <c r="AC95" s="236"/>
      <c r="AD95" s="328">
        <v>0</v>
      </c>
      <c r="AE95" s="328">
        <v>0</v>
      </c>
      <c r="AF95" s="328">
        <v>0</v>
      </c>
      <c r="AG95" s="328">
        <v>0</v>
      </c>
      <c r="AH95" s="328">
        <v>0</v>
      </c>
      <c r="AI95" s="328">
        <v>0</v>
      </c>
      <c r="AJ95" s="328">
        <v>0</v>
      </c>
      <c r="AK95" s="328">
        <v>0</v>
      </c>
      <c r="AL95" s="279"/>
      <c r="AM95" s="229">
        <f t="shared" si="60"/>
        <v>0</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61"/>
        <v>0</v>
      </c>
      <c r="Y96" s="234"/>
      <c r="Z96" s="235"/>
      <c r="AA96" s="235"/>
      <c r="AB96" s="235"/>
      <c r="AC96" s="236"/>
      <c r="AD96" s="328">
        <v>0</v>
      </c>
      <c r="AE96" s="328">
        <v>0</v>
      </c>
      <c r="AF96" s="328">
        <v>0</v>
      </c>
      <c r="AG96" s="328">
        <v>0</v>
      </c>
      <c r="AH96" s="328">
        <v>0</v>
      </c>
      <c r="AI96" s="328">
        <v>0</v>
      </c>
      <c r="AJ96" s="328">
        <v>0</v>
      </c>
      <c r="AK96" s="328">
        <v>0</v>
      </c>
      <c r="AL96" s="279"/>
      <c r="AM96" s="229">
        <f t="shared" si="60"/>
        <v>0</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61"/>
        <v>0</v>
      </c>
      <c r="Y97" s="234"/>
      <c r="Z97" s="235"/>
      <c r="AA97" s="235"/>
      <c r="AB97" s="235"/>
      <c r="AC97" s="236"/>
      <c r="AD97" s="328">
        <v>0</v>
      </c>
      <c r="AE97" s="328">
        <v>0</v>
      </c>
      <c r="AF97" s="328">
        <v>0</v>
      </c>
      <c r="AG97" s="328">
        <v>0</v>
      </c>
      <c r="AH97" s="328">
        <v>0</v>
      </c>
      <c r="AI97" s="328">
        <v>0</v>
      </c>
      <c r="AJ97" s="328">
        <v>0</v>
      </c>
      <c r="AK97" s="328">
        <v>0</v>
      </c>
      <c r="AL97" s="279"/>
      <c r="AM97" s="229">
        <f t="shared" si="60"/>
        <v>0</v>
      </c>
    </row>
    <row r="98" spans="1:39" ht="14" x14ac:dyDescent="0.3">
      <c r="A98" s="212" t="s">
        <v>213</v>
      </c>
      <c r="B98" s="212" t="s">
        <v>200</v>
      </c>
      <c r="G98" s="234"/>
      <c r="H98" s="235"/>
      <c r="I98" s="235"/>
      <c r="J98" s="235"/>
      <c r="K98" s="236"/>
      <c r="L98" s="325">
        <v>0</v>
      </c>
      <c r="M98" s="325">
        <v>0</v>
      </c>
      <c r="N98" s="325">
        <v>0</v>
      </c>
      <c r="O98" s="325">
        <v>0</v>
      </c>
      <c r="P98" s="325">
        <v>0</v>
      </c>
      <c r="Q98" s="325">
        <v>0</v>
      </c>
      <c r="R98" s="325">
        <v>0</v>
      </c>
      <c r="S98" s="325">
        <v>0</v>
      </c>
      <c r="T98" s="279"/>
      <c r="U98" s="229">
        <f t="shared" si="61"/>
        <v>0</v>
      </c>
      <c r="Y98" s="234"/>
      <c r="Z98" s="235"/>
      <c r="AA98" s="235"/>
      <c r="AB98" s="235"/>
      <c r="AC98" s="236"/>
      <c r="AD98" s="328">
        <v>0</v>
      </c>
      <c r="AE98" s="328">
        <v>0</v>
      </c>
      <c r="AF98" s="328">
        <v>0</v>
      </c>
      <c r="AG98" s="328">
        <v>0</v>
      </c>
      <c r="AH98" s="328">
        <v>0</v>
      </c>
      <c r="AI98" s="328">
        <v>0</v>
      </c>
      <c r="AJ98" s="328">
        <v>0</v>
      </c>
      <c r="AK98" s="328">
        <v>0</v>
      </c>
      <c r="AL98" s="279"/>
      <c r="AM98" s="229">
        <f t="shared" si="60"/>
        <v>0</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61"/>
        <v>0</v>
      </c>
      <c r="Y99" s="234"/>
      <c r="Z99" s="235"/>
      <c r="AA99" s="235"/>
      <c r="AB99" s="235"/>
      <c r="AC99" s="236"/>
      <c r="AD99" s="328">
        <v>0</v>
      </c>
      <c r="AE99" s="328">
        <v>0</v>
      </c>
      <c r="AF99" s="328">
        <v>0</v>
      </c>
      <c r="AG99" s="328">
        <v>0</v>
      </c>
      <c r="AH99" s="328">
        <v>0</v>
      </c>
      <c r="AI99" s="328">
        <v>0</v>
      </c>
      <c r="AJ99" s="328">
        <v>0</v>
      </c>
      <c r="AK99" s="328">
        <v>0</v>
      </c>
      <c r="AL99" s="279"/>
      <c r="AM99" s="229">
        <f t="shared" si="60"/>
        <v>0</v>
      </c>
    </row>
    <row r="100" spans="1:39" ht="14" x14ac:dyDescent="0.3">
      <c r="A100" s="212" t="s">
        <v>215</v>
      </c>
      <c r="B100" s="212" t="s">
        <v>200</v>
      </c>
      <c r="G100" s="234"/>
      <c r="H100" s="235"/>
      <c r="I100" s="235"/>
      <c r="J100" s="235"/>
      <c r="K100" s="236"/>
      <c r="L100" s="325">
        <v>0</v>
      </c>
      <c r="M100" s="325">
        <v>0</v>
      </c>
      <c r="N100" s="325">
        <v>0</v>
      </c>
      <c r="O100" s="325">
        <v>0</v>
      </c>
      <c r="P100" s="325">
        <v>0</v>
      </c>
      <c r="Q100" s="325">
        <v>0</v>
      </c>
      <c r="R100" s="325">
        <v>0</v>
      </c>
      <c r="S100" s="325">
        <v>0</v>
      </c>
      <c r="T100" s="279"/>
      <c r="U100" s="229">
        <f t="shared" si="61"/>
        <v>0</v>
      </c>
      <c r="Y100" s="234"/>
      <c r="Z100" s="235"/>
      <c r="AA100" s="235"/>
      <c r="AB100" s="235"/>
      <c r="AC100" s="236"/>
      <c r="AD100" s="328">
        <v>0</v>
      </c>
      <c r="AE100" s="328">
        <v>0</v>
      </c>
      <c r="AF100" s="328">
        <v>0</v>
      </c>
      <c r="AG100" s="328">
        <v>0</v>
      </c>
      <c r="AH100" s="328">
        <v>0</v>
      </c>
      <c r="AI100" s="328">
        <v>0</v>
      </c>
      <c r="AJ100" s="328">
        <v>0</v>
      </c>
      <c r="AK100" s="328">
        <v>0</v>
      </c>
      <c r="AL100" s="279"/>
      <c r="AM100" s="229">
        <f t="shared" si="60"/>
        <v>0</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61"/>
        <v>0</v>
      </c>
      <c r="Y101" s="234"/>
      <c r="Z101" s="235"/>
      <c r="AA101" s="235"/>
      <c r="AB101" s="235"/>
      <c r="AC101" s="236"/>
      <c r="AD101" s="328">
        <v>0</v>
      </c>
      <c r="AE101" s="328">
        <v>0</v>
      </c>
      <c r="AF101" s="328">
        <v>0</v>
      </c>
      <c r="AG101" s="328">
        <v>0</v>
      </c>
      <c r="AH101" s="328">
        <v>0</v>
      </c>
      <c r="AI101" s="328">
        <v>0</v>
      </c>
      <c r="AJ101" s="328">
        <v>0</v>
      </c>
      <c r="AK101" s="328">
        <v>0</v>
      </c>
      <c r="AL101" s="279"/>
      <c r="AM101" s="229">
        <f t="shared" si="60"/>
        <v>0</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61"/>
        <v>0</v>
      </c>
      <c r="Y102" s="234"/>
      <c r="Z102" s="235"/>
      <c r="AA102" s="235"/>
      <c r="AB102" s="235"/>
      <c r="AC102" s="236"/>
      <c r="AD102" s="328">
        <v>0</v>
      </c>
      <c r="AE102" s="328">
        <v>0</v>
      </c>
      <c r="AF102" s="328">
        <v>0</v>
      </c>
      <c r="AG102" s="328">
        <v>0</v>
      </c>
      <c r="AH102" s="328">
        <v>0</v>
      </c>
      <c r="AI102" s="328">
        <v>0</v>
      </c>
      <c r="AJ102" s="328">
        <v>0</v>
      </c>
      <c r="AK102" s="328">
        <v>0</v>
      </c>
      <c r="AL102" s="279"/>
      <c r="AM102" s="229">
        <f t="shared" si="60"/>
        <v>0</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61"/>
        <v>0</v>
      </c>
      <c r="Y103" s="234"/>
      <c r="Z103" s="235"/>
      <c r="AA103" s="235"/>
      <c r="AB103" s="235"/>
      <c r="AC103" s="236"/>
      <c r="AD103" s="328">
        <v>0</v>
      </c>
      <c r="AE103" s="328">
        <v>0</v>
      </c>
      <c r="AF103" s="328">
        <v>0</v>
      </c>
      <c r="AG103" s="328">
        <v>0</v>
      </c>
      <c r="AH103" s="328">
        <v>0</v>
      </c>
      <c r="AI103" s="328">
        <v>0</v>
      </c>
      <c r="AJ103" s="328">
        <v>0</v>
      </c>
      <c r="AK103" s="328">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356">
        <f t="shared" si="62"/>
        <v>0</v>
      </c>
      <c r="S104" s="356">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366" t="str">
        <f t="shared" si="64"/>
        <v>OK</v>
      </c>
      <c r="S105" s="366"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367"/>
      <c r="S106" s="367"/>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327">
        <v>0</v>
      </c>
      <c r="M107" s="327">
        <v>0</v>
      </c>
      <c r="N107" s="327">
        <v>0</v>
      </c>
      <c r="O107" s="327">
        <v>0</v>
      </c>
      <c r="P107" s="327">
        <v>0</v>
      </c>
      <c r="Q107" s="327">
        <v>0</v>
      </c>
      <c r="R107" s="327">
        <v>0</v>
      </c>
      <c r="S107" s="327">
        <v>0</v>
      </c>
      <c r="T107" s="278"/>
      <c r="U107" s="229">
        <f t="shared" ref="U107:U108" si="66">SUM(L107:S107)</f>
        <v>0</v>
      </c>
      <c r="Y107" s="226"/>
      <c r="Z107" s="227"/>
      <c r="AA107" s="227"/>
      <c r="AB107" s="227"/>
      <c r="AC107" s="228"/>
      <c r="AD107" s="325">
        <v>0</v>
      </c>
      <c r="AE107" s="327">
        <v>0</v>
      </c>
      <c r="AF107" s="327">
        <v>0</v>
      </c>
      <c r="AG107" s="327">
        <v>0</v>
      </c>
      <c r="AH107" s="327">
        <v>0</v>
      </c>
      <c r="AI107" s="327">
        <v>0</v>
      </c>
      <c r="AJ107" s="327">
        <v>0</v>
      </c>
      <c r="AK107" s="327">
        <v>0</v>
      </c>
      <c r="AL107" s="229">
        <f t="shared" ref="AL107" si="67">SUM(Y107:AC107)</f>
        <v>0</v>
      </c>
      <c r="AM107" s="229">
        <f t="shared" ref="AM107:AM108" si="68">SUM(AD107:AK107)</f>
        <v>0</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3"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73AB-B588-4196-84A2-C3AFA3A435C5}">
  <sheetPr>
    <tabColor theme="2" tint="0.59999389629810485"/>
    <pageSetUpPr autoPageBreaks="0"/>
  </sheetPr>
  <dimension ref="A1:BZ113"/>
  <sheetViews>
    <sheetView zoomScale="50" zoomScaleNormal="50" workbookViewId="0"/>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M9c - NPGN</v>
      </c>
      <c r="AC1" s="193"/>
      <c r="BL1" s="194"/>
      <c r="BM1" s="194"/>
      <c r="BN1" s="194"/>
      <c r="BO1" s="194"/>
      <c r="BP1" s="194"/>
      <c r="BQ1" s="194"/>
      <c r="BR1" s="194"/>
      <c r="BS1" s="194"/>
      <c r="BT1" s="194"/>
      <c r="BU1" s="194"/>
      <c r="BV1" s="194"/>
      <c r="BW1" s="194"/>
      <c r="BX1" s="194"/>
      <c r="BY1" s="194"/>
      <c r="BZ1" s="194"/>
    </row>
    <row r="2" spans="1:78" s="192" customFormat="1" x14ac:dyDescent="0.3">
      <c r="A2" s="195" t="s">
        <v>112</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0</v>
      </c>
      <c r="J9" s="217">
        <v>0</v>
      </c>
      <c r="K9" s="217">
        <v>0</v>
      </c>
      <c r="L9" s="217">
        <v>0</v>
      </c>
      <c r="M9" s="217">
        <v>0</v>
      </c>
      <c r="N9" s="217">
        <v>0</v>
      </c>
      <c r="O9" s="217">
        <v>0</v>
      </c>
      <c r="P9" s="217">
        <v>0</v>
      </c>
      <c r="Q9" s="217">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0</v>
      </c>
      <c r="AJ9" s="220">
        <v>0</v>
      </c>
      <c r="AK9" s="220">
        <v>0</v>
      </c>
      <c r="AL9" s="218">
        <f t="shared" ref="AL9:AL17" si="2">SUM(Y9:AC9)</f>
        <v>0</v>
      </c>
      <c r="AM9" s="218">
        <f t="shared" ref="AM9:AM26" si="3">SUM(AD9:AK9)</f>
        <v>0</v>
      </c>
    </row>
    <row r="10" spans="1:78" ht="14" x14ac:dyDescent="0.3">
      <c r="A10" s="212" t="s">
        <v>115</v>
      </c>
      <c r="B10" s="213" t="s">
        <v>154</v>
      </c>
      <c r="C10" s="214"/>
      <c r="D10" s="221"/>
      <c r="G10" s="216">
        <v>0</v>
      </c>
      <c r="H10" s="217">
        <v>0</v>
      </c>
      <c r="I10" s="217">
        <v>0</v>
      </c>
      <c r="J10" s="217">
        <v>0</v>
      </c>
      <c r="K10" s="217">
        <v>0</v>
      </c>
      <c r="L10" s="217">
        <v>0</v>
      </c>
      <c r="M10" s="217">
        <v>0</v>
      </c>
      <c r="N10" s="217">
        <v>0</v>
      </c>
      <c r="O10" s="217">
        <v>0</v>
      </c>
      <c r="P10" s="217">
        <v>0</v>
      </c>
      <c r="Q10" s="217">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v>0</v>
      </c>
      <c r="AJ10" s="220">
        <v>0</v>
      </c>
      <c r="AK10" s="220">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333">
        <v>0</v>
      </c>
      <c r="M12" s="333">
        <v>0</v>
      </c>
      <c r="N12" s="333">
        <v>0</v>
      </c>
      <c r="O12" s="333">
        <v>0</v>
      </c>
      <c r="P12" s="333">
        <v>0</v>
      </c>
      <c r="Q12" s="333">
        <v>0</v>
      </c>
      <c r="R12" s="333">
        <v>0</v>
      </c>
      <c r="S12" s="333">
        <v>0</v>
      </c>
      <c r="T12" s="228"/>
      <c r="U12" s="229">
        <f t="shared" si="1"/>
        <v>0</v>
      </c>
      <c r="Y12" s="226"/>
      <c r="Z12" s="227"/>
      <c r="AA12" s="227"/>
      <c r="AB12" s="227"/>
      <c r="AC12" s="228"/>
      <c r="AD12" s="333">
        <v>0</v>
      </c>
      <c r="AE12" s="333">
        <v>0</v>
      </c>
      <c r="AF12" s="333">
        <v>0</v>
      </c>
      <c r="AG12" s="333">
        <v>0</v>
      </c>
      <c r="AH12" s="333">
        <v>0</v>
      </c>
      <c r="AI12" s="333">
        <v>0</v>
      </c>
      <c r="AJ12" s="333">
        <v>0</v>
      </c>
      <c r="AK12" s="333">
        <v>0</v>
      </c>
      <c r="AL12" s="278"/>
      <c r="AM12" s="229">
        <f t="shared" si="3"/>
        <v>0</v>
      </c>
    </row>
    <row r="13" spans="1:78" ht="14" x14ac:dyDescent="0.3">
      <c r="A13" s="212" t="s">
        <v>156</v>
      </c>
      <c r="B13" s="213" t="s">
        <v>154</v>
      </c>
      <c r="C13" s="214"/>
      <c r="D13" s="215"/>
      <c r="E13" s="215"/>
      <c r="G13" s="234"/>
      <c r="H13" s="235"/>
      <c r="I13" s="235"/>
      <c r="J13" s="235"/>
      <c r="K13" s="236"/>
      <c r="L13" s="333">
        <v>0</v>
      </c>
      <c r="M13" s="333">
        <v>0</v>
      </c>
      <c r="N13" s="333">
        <v>0</v>
      </c>
      <c r="O13" s="333">
        <v>0</v>
      </c>
      <c r="P13" s="333">
        <v>0</v>
      </c>
      <c r="Q13" s="333">
        <v>0</v>
      </c>
      <c r="R13" s="333">
        <v>0</v>
      </c>
      <c r="S13" s="333">
        <v>0</v>
      </c>
      <c r="T13" s="236"/>
      <c r="U13" s="229">
        <f t="shared" si="1"/>
        <v>0</v>
      </c>
      <c r="Y13" s="234"/>
      <c r="Z13" s="235"/>
      <c r="AA13" s="235"/>
      <c r="AB13" s="235"/>
      <c r="AC13" s="236"/>
      <c r="AD13" s="333">
        <v>0</v>
      </c>
      <c r="AE13" s="333">
        <v>0</v>
      </c>
      <c r="AF13" s="333">
        <v>0</v>
      </c>
      <c r="AG13" s="333">
        <v>0</v>
      </c>
      <c r="AH13" s="333">
        <v>0</v>
      </c>
      <c r="AI13" s="333">
        <v>0</v>
      </c>
      <c r="AJ13" s="333">
        <v>0</v>
      </c>
      <c r="AK13" s="333">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7">
        <v>0</v>
      </c>
      <c r="I15" s="217">
        <v>0</v>
      </c>
      <c r="J15" s="217">
        <v>0</v>
      </c>
      <c r="K15" s="217">
        <v>0</v>
      </c>
      <c r="L15" s="217">
        <v>0</v>
      </c>
      <c r="M15" s="217">
        <v>0</v>
      </c>
      <c r="N15" s="217">
        <v>0</v>
      </c>
      <c r="O15" s="217">
        <v>0</v>
      </c>
      <c r="P15" s="217">
        <v>0</v>
      </c>
      <c r="Q15" s="217">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20">
        <v>0</v>
      </c>
      <c r="AK15" s="220">
        <v>0</v>
      </c>
      <c r="AL15" s="218">
        <f t="shared" si="2"/>
        <v>0</v>
      </c>
      <c r="AM15" s="218">
        <f t="shared" si="3"/>
        <v>0</v>
      </c>
    </row>
    <row r="16" spans="1:78" ht="14" x14ac:dyDescent="0.3">
      <c r="A16" s="212" t="s">
        <v>158</v>
      </c>
      <c r="B16" s="213" t="s">
        <v>154</v>
      </c>
      <c r="C16" s="214"/>
      <c r="D16" s="215"/>
      <c r="E16" s="215"/>
      <c r="G16" s="216">
        <v>0</v>
      </c>
      <c r="H16" s="217">
        <v>0</v>
      </c>
      <c r="I16" s="217">
        <v>0</v>
      </c>
      <c r="J16" s="217">
        <v>0</v>
      </c>
      <c r="K16" s="217">
        <v>0</v>
      </c>
      <c r="L16" s="217">
        <v>0</v>
      </c>
      <c r="M16" s="217">
        <v>0</v>
      </c>
      <c r="N16" s="217">
        <v>0</v>
      </c>
      <c r="O16" s="217">
        <v>0</v>
      </c>
      <c r="P16" s="217">
        <v>0</v>
      </c>
      <c r="Q16" s="217">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20">
        <v>0</v>
      </c>
      <c r="AK16" s="220">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7">
        <v>0</v>
      </c>
      <c r="I18" s="217">
        <v>0</v>
      </c>
      <c r="J18" s="217">
        <v>0</v>
      </c>
      <c r="K18" s="217">
        <v>0</v>
      </c>
      <c r="L18" s="217">
        <v>0</v>
      </c>
      <c r="M18" s="217">
        <v>0</v>
      </c>
      <c r="N18" s="217">
        <v>0</v>
      </c>
      <c r="O18" s="217">
        <v>0</v>
      </c>
      <c r="P18" s="217">
        <v>0</v>
      </c>
      <c r="Q18" s="217">
        <v>0</v>
      </c>
      <c r="R18" s="217">
        <v>0</v>
      </c>
      <c r="S18" s="217">
        <v>0</v>
      </c>
      <c r="T18" s="218">
        <f t="shared" si="0"/>
        <v>0</v>
      </c>
      <c r="U18" s="218">
        <f t="shared" si="1"/>
        <v>0</v>
      </c>
      <c r="Y18" s="226"/>
      <c r="Z18" s="227"/>
      <c r="AA18" s="227"/>
      <c r="AB18" s="227"/>
      <c r="AC18" s="228"/>
      <c r="AD18" s="331">
        <v>0</v>
      </c>
      <c r="AE18" s="331">
        <v>0</v>
      </c>
      <c r="AF18" s="331">
        <v>0</v>
      </c>
      <c r="AG18" s="331">
        <v>0</v>
      </c>
      <c r="AH18" s="331">
        <v>0</v>
      </c>
      <c r="AI18" s="331">
        <v>0</v>
      </c>
      <c r="AJ18" s="331">
        <v>0</v>
      </c>
      <c r="AK18" s="331">
        <v>0</v>
      </c>
      <c r="AL18" s="278"/>
      <c r="AM18" s="229">
        <f t="shared" si="3"/>
        <v>0</v>
      </c>
    </row>
    <row r="19" spans="1:39" ht="14" x14ac:dyDescent="0.3">
      <c r="A19" s="212" t="s">
        <v>160</v>
      </c>
      <c r="B19" s="213" t="s">
        <v>154</v>
      </c>
      <c r="G19" s="216">
        <v>0</v>
      </c>
      <c r="H19" s="217">
        <v>0</v>
      </c>
      <c r="I19" s="217">
        <v>0</v>
      </c>
      <c r="J19" s="217">
        <v>0</v>
      </c>
      <c r="K19" s="217">
        <v>0</v>
      </c>
      <c r="L19" s="217">
        <v>0</v>
      </c>
      <c r="M19" s="217">
        <v>0</v>
      </c>
      <c r="N19" s="217">
        <v>0</v>
      </c>
      <c r="O19" s="217">
        <v>0</v>
      </c>
      <c r="P19" s="217">
        <v>0</v>
      </c>
      <c r="Q19" s="217">
        <v>0</v>
      </c>
      <c r="R19" s="217">
        <v>0</v>
      </c>
      <c r="S19" s="217">
        <v>0</v>
      </c>
      <c r="T19" s="218">
        <f t="shared" si="0"/>
        <v>0</v>
      </c>
      <c r="U19" s="218">
        <f t="shared" si="1"/>
        <v>0</v>
      </c>
      <c r="Y19" s="234"/>
      <c r="Z19" s="235"/>
      <c r="AA19" s="235"/>
      <c r="AB19" s="235"/>
      <c r="AC19" s="236"/>
      <c r="AD19" s="331">
        <v>0</v>
      </c>
      <c r="AE19" s="331">
        <v>0</v>
      </c>
      <c r="AF19" s="331">
        <v>0</v>
      </c>
      <c r="AG19" s="331">
        <v>0</v>
      </c>
      <c r="AH19" s="331">
        <v>0</v>
      </c>
      <c r="AI19" s="331">
        <v>0</v>
      </c>
      <c r="AJ19" s="331">
        <v>0</v>
      </c>
      <c r="AK19" s="331">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220">
        <v>0</v>
      </c>
      <c r="S21" s="220">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220">
        <v>0</v>
      </c>
      <c r="S22" s="220">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20">
        <v>0</v>
      </c>
      <c r="H24" s="309">
        <v>0</v>
      </c>
      <c r="I24" s="309">
        <v>0</v>
      </c>
      <c r="J24" s="309">
        <v>0</v>
      </c>
      <c r="K24" s="309">
        <v>0</v>
      </c>
      <c r="L24" s="309">
        <v>0</v>
      </c>
      <c r="M24" s="309">
        <v>0</v>
      </c>
      <c r="N24" s="309">
        <v>0</v>
      </c>
      <c r="O24" s="309">
        <v>0</v>
      </c>
      <c r="P24" s="309">
        <v>0</v>
      </c>
      <c r="Q24" s="309">
        <v>0</v>
      </c>
      <c r="R24" s="309">
        <v>0</v>
      </c>
      <c r="S24" s="309">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20">
        <v>0</v>
      </c>
      <c r="AK24" s="220">
        <v>0</v>
      </c>
      <c r="AL24" s="218">
        <f t="shared" si="12"/>
        <v>0</v>
      </c>
      <c r="AM24" s="218">
        <f t="shared" si="3"/>
        <v>0</v>
      </c>
    </row>
    <row r="25" spans="1:39" ht="14" x14ac:dyDescent="0.3">
      <c r="A25" s="212" t="s">
        <v>164</v>
      </c>
      <c r="B25" s="213" t="s">
        <v>154</v>
      </c>
      <c r="G25" s="220">
        <v>0</v>
      </c>
      <c r="H25" s="309">
        <v>0</v>
      </c>
      <c r="I25" s="309">
        <v>0</v>
      </c>
      <c r="J25" s="309">
        <v>0</v>
      </c>
      <c r="K25" s="309">
        <v>0</v>
      </c>
      <c r="L25" s="309">
        <v>0</v>
      </c>
      <c r="M25" s="309">
        <v>0</v>
      </c>
      <c r="N25" s="309">
        <v>0</v>
      </c>
      <c r="O25" s="309">
        <v>0</v>
      </c>
      <c r="P25" s="309">
        <v>0</v>
      </c>
      <c r="Q25" s="309">
        <v>0</v>
      </c>
      <c r="R25" s="309">
        <v>0</v>
      </c>
      <c r="S25" s="309">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20">
        <v>0</v>
      </c>
      <c r="AK25" s="220">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0</v>
      </c>
      <c r="J30" s="309">
        <v>0</v>
      </c>
      <c r="K30" s="309">
        <v>0</v>
      </c>
      <c r="L30" s="309">
        <v>0</v>
      </c>
      <c r="M30" s="309">
        <v>0</v>
      </c>
      <c r="N30" s="309">
        <v>0</v>
      </c>
      <c r="O30" s="309">
        <v>0</v>
      </c>
      <c r="P30" s="309">
        <v>0</v>
      </c>
      <c r="Q30" s="309">
        <v>0</v>
      </c>
      <c r="R30" s="309">
        <v>0</v>
      </c>
      <c r="S30" s="309">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20">
        <v>0</v>
      </c>
      <c r="H31" s="309">
        <v>0</v>
      </c>
      <c r="I31" s="309">
        <v>0</v>
      </c>
      <c r="J31" s="309">
        <v>0</v>
      </c>
      <c r="K31" s="309">
        <v>0</v>
      </c>
      <c r="L31" s="309">
        <v>0</v>
      </c>
      <c r="M31" s="309">
        <v>0</v>
      </c>
      <c r="N31" s="309">
        <v>0</v>
      </c>
      <c r="O31" s="309">
        <v>0</v>
      </c>
      <c r="P31" s="309">
        <v>0</v>
      </c>
      <c r="Q31" s="309">
        <v>0</v>
      </c>
      <c r="R31" s="309">
        <v>0</v>
      </c>
      <c r="S31" s="309">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0</v>
      </c>
      <c r="J38" s="309">
        <v>0</v>
      </c>
      <c r="K38" s="309">
        <v>0</v>
      </c>
      <c r="L38" s="309">
        <v>0</v>
      </c>
      <c r="M38" s="309">
        <v>0</v>
      </c>
      <c r="N38" s="309">
        <v>0</v>
      </c>
      <c r="O38" s="309">
        <v>0</v>
      </c>
      <c r="P38" s="309">
        <v>0</v>
      </c>
      <c r="Q38" s="309">
        <v>0</v>
      </c>
      <c r="R38" s="309">
        <v>0</v>
      </c>
      <c r="S38" s="309">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0</v>
      </c>
      <c r="J39" s="309">
        <v>0</v>
      </c>
      <c r="K39" s="309">
        <v>0</v>
      </c>
      <c r="L39" s="309">
        <v>0</v>
      </c>
      <c r="M39" s="309">
        <v>0</v>
      </c>
      <c r="N39" s="309">
        <v>0</v>
      </c>
      <c r="O39" s="309">
        <v>0</v>
      </c>
      <c r="P39" s="309">
        <v>0</v>
      </c>
      <c r="Q39" s="309">
        <v>0</v>
      </c>
      <c r="R39" s="309">
        <v>0</v>
      </c>
      <c r="S39" s="309">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0</v>
      </c>
      <c r="AJ61" s="331">
        <v>0</v>
      </c>
      <c r="AK61" s="331">
        <v>0</v>
      </c>
      <c r="AL61" s="280"/>
      <c r="AM61" s="229">
        <f t="shared" si="41"/>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v>0</v>
      </c>
      <c r="M65" s="319">
        <v>0</v>
      </c>
      <c r="N65" s="319">
        <v>0</v>
      </c>
      <c r="O65" s="319">
        <v>0</v>
      </c>
      <c r="P65" s="319">
        <v>0</v>
      </c>
      <c r="Q65" s="319">
        <v>0</v>
      </c>
      <c r="R65" s="319">
        <v>0</v>
      </c>
      <c r="S65" s="319">
        <v>0</v>
      </c>
      <c r="T65" s="278"/>
      <c r="U65" s="251">
        <f t="shared" ref="U65:U67" si="42">SUM(L65:S65)</f>
        <v>0</v>
      </c>
      <c r="Y65" s="226"/>
      <c r="Z65" s="227"/>
      <c r="AA65" s="227"/>
      <c r="AB65" s="227"/>
      <c r="AC65" s="228"/>
      <c r="AD65" s="330">
        <v>0</v>
      </c>
      <c r="AE65" s="330">
        <v>0</v>
      </c>
      <c r="AF65" s="330">
        <v>0</v>
      </c>
      <c r="AG65" s="330">
        <v>0</v>
      </c>
      <c r="AH65" s="330">
        <v>0</v>
      </c>
      <c r="AI65" s="330">
        <v>0</v>
      </c>
      <c r="AJ65" s="330">
        <v>0</v>
      </c>
      <c r="AK65" s="330">
        <v>0</v>
      </c>
      <c r="AL65" s="278"/>
      <c r="AM65" s="251">
        <f t="shared" ref="AM65:AM67" si="43">SUM(AD65:AK65)</f>
        <v>0</v>
      </c>
    </row>
    <row r="66" spans="1:39" ht="14" x14ac:dyDescent="0.3">
      <c r="A66" s="661"/>
      <c r="B66" s="277" t="s">
        <v>156</v>
      </c>
      <c r="G66" s="234"/>
      <c r="H66" s="235"/>
      <c r="I66" s="235"/>
      <c r="J66" s="235"/>
      <c r="K66" s="236"/>
      <c r="L66" s="319">
        <v>0</v>
      </c>
      <c r="M66" s="319">
        <v>0</v>
      </c>
      <c r="N66" s="319">
        <v>0</v>
      </c>
      <c r="O66" s="319">
        <v>0</v>
      </c>
      <c r="P66" s="319">
        <v>0</v>
      </c>
      <c r="Q66" s="319">
        <v>0</v>
      </c>
      <c r="R66" s="319">
        <v>0</v>
      </c>
      <c r="S66" s="319">
        <v>0</v>
      </c>
      <c r="T66" s="279"/>
      <c r="U66" s="251">
        <f t="shared" si="42"/>
        <v>0</v>
      </c>
      <c r="Y66" s="234"/>
      <c r="Z66" s="235"/>
      <c r="AA66" s="235"/>
      <c r="AB66" s="235"/>
      <c r="AC66" s="236"/>
      <c r="AD66" s="330">
        <v>0</v>
      </c>
      <c r="AE66" s="330">
        <v>0</v>
      </c>
      <c r="AF66" s="330">
        <v>0</v>
      </c>
      <c r="AG66" s="330">
        <v>0</v>
      </c>
      <c r="AH66" s="330">
        <v>0</v>
      </c>
      <c r="AI66" s="330">
        <v>0</v>
      </c>
      <c r="AJ66" s="330">
        <v>0</v>
      </c>
      <c r="AK66" s="330">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v>0</v>
      </c>
      <c r="M72" s="330">
        <v>0</v>
      </c>
      <c r="N72" s="330">
        <v>0</v>
      </c>
      <c r="O72" s="330">
        <v>0</v>
      </c>
      <c r="P72" s="330">
        <v>0</v>
      </c>
      <c r="Q72" s="330">
        <v>0</v>
      </c>
      <c r="R72" s="330">
        <v>0</v>
      </c>
      <c r="S72" s="330">
        <v>0</v>
      </c>
      <c r="T72" s="278"/>
      <c r="U72" s="229">
        <f t="shared" ref="U72:U77" si="47">SUM(L72:S72)</f>
        <v>0</v>
      </c>
      <c r="Y72" s="226"/>
      <c r="Z72" s="227"/>
      <c r="AA72" s="227"/>
      <c r="AB72" s="227"/>
      <c r="AC72" s="228"/>
      <c r="AD72" s="330">
        <v>0</v>
      </c>
      <c r="AE72" s="330">
        <v>0</v>
      </c>
      <c r="AF72" s="330">
        <v>0</v>
      </c>
      <c r="AG72" s="330">
        <v>0</v>
      </c>
      <c r="AH72" s="330">
        <v>0</v>
      </c>
      <c r="AI72" s="330">
        <v>0</v>
      </c>
      <c r="AJ72" s="330">
        <v>0</v>
      </c>
      <c r="AK72" s="330">
        <v>0</v>
      </c>
      <c r="AL72" s="278"/>
      <c r="AM72" s="229">
        <f t="shared" ref="AM72:AM77" si="48">SUM(AD72:AK72)</f>
        <v>0</v>
      </c>
    </row>
    <row r="73" spans="1:39" ht="14" x14ac:dyDescent="0.3">
      <c r="A73" s="661"/>
      <c r="B73" s="277" t="s">
        <v>156</v>
      </c>
      <c r="G73" s="234"/>
      <c r="H73" s="235"/>
      <c r="I73" s="235"/>
      <c r="J73" s="235"/>
      <c r="K73" s="236"/>
      <c r="L73" s="330">
        <v>0</v>
      </c>
      <c r="M73" s="330">
        <v>0</v>
      </c>
      <c r="N73" s="330">
        <v>0</v>
      </c>
      <c r="O73" s="330">
        <v>0</v>
      </c>
      <c r="P73" s="330">
        <v>0</v>
      </c>
      <c r="Q73" s="330">
        <v>0</v>
      </c>
      <c r="R73" s="330">
        <v>0</v>
      </c>
      <c r="S73" s="330">
        <v>0</v>
      </c>
      <c r="T73" s="279"/>
      <c r="U73" s="229">
        <f t="shared" si="47"/>
        <v>0</v>
      </c>
      <c r="Y73" s="234"/>
      <c r="Z73" s="235"/>
      <c r="AA73" s="235"/>
      <c r="AB73" s="235"/>
      <c r="AC73" s="236"/>
      <c r="AD73" s="330">
        <v>0</v>
      </c>
      <c r="AE73" s="330">
        <v>0</v>
      </c>
      <c r="AF73" s="330">
        <v>0</v>
      </c>
      <c r="AG73" s="330">
        <v>0</v>
      </c>
      <c r="AH73" s="330">
        <v>0</v>
      </c>
      <c r="AI73" s="330">
        <v>0</v>
      </c>
      <c r="AJ73" s="330">
        <v>0</v>
      </c>
      <c r="AK73" s="330">
        <v>0</v>
      </c>
      <c r="AL73" s="279"/>
      <c r="AM73" s="229">
        <f t="shared" si="48"/>
        <v>0</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3" t="s">
        <v>191</v>
      </c>
      <c r="B75" s="277" t="s">
        <v>186</v>
      </c>
      <c r="G75" s="234"/>
      <c r="H75" s="235"/>
      <c r="I75" s="235"/>
      <c r="J75" s="235"/>
      <c r="K75" s="236"/>
      <c r="L75" s="330">
        <v>0</v>
      </c>
      <c r="M75" s="330">
        <v>0</v>
      </c>
      <c r="N75" s="330">
        <v>0</v>
      </c>
      <c r="O75" s="330">
        <v>0</v>
      </c>
      <c r="P75" s="330">
        <v>0</v>
      </c>
      <c r="Q75" s="330">
        <v>0</v>
      </c>
      <c r="R75" s="330">
        <v>0</v>
      </c>
      <c r="S75" s="330">
        <v>0</v>
      </c>
      <c r="T75" s="279"/>
      <c r="U75" s="229">
        <f t="shared" si="47"/>
        <v>0</v>
      </c>
      <c r="Y75" s="234"/>
      <c r="Z75" s="235"/>
      <c r="AA75" s="235"/>
      <c r="AB75" s="235"/>
      <c r="AC75" s="236"/>
      <c r="AD75" s="330">
        <v>0</v>
      </c>
      <c r="AE75" s="330">
        <v>0</v>
      </c>
      <c r="AF75" s="330">
        <v>0</v>
      </c>
      <c r="AG75" s="330">
        <v>0</v>
      </c>
      <c r="AH75" s="330">
        <v>0</v>
      </c>
      <c r="AI75" s="330">
        <v>0</v>
      </c>
      <c r="AJ75" s="330">
        <v>0</v>
      </c>
      <c r="AK75" s="330">
        <v>0</v>
      </c>
      <c r="AL75" s="279"/>
      <c r="AM75" s="229">
        <f t="shared" si="48"/>
        <v>0</v>
      </c>
    </row>
    <row r="76" spans="1:39" ht="14" x14ac:dyDescent="0.3">
      <c r="A76" s="663"/>
      <c r="B76" s="277" t="s">
        <v>156</v>
      </c>
      <c r="G76" s="234"/>
      <c r="H76" s="235"/>
      <c r="I76" s="235"/>
      <c r="J76" s="235"/>
      <c r="K76" s="236"/>
      <c r="L76" s="330">
        <v>0</v>
      </c>
      <c r="M76" s="330">
        <v>0</v>
      </c>
      <c r="N76" s="330">
        <v>0</v>
      </c>
      <c r="O76" s="330">
        <v>0</v>
      </c>
      <c r="P76" s="330">
        <v>0</v>
      </c>
      <c r="Q76" s="330">
        <v>0</v>
      </c>
      <c r="R76" s="330">
        <v>0</v>
      </c>
      <c r="S76" s="330">
        <v>0</v>
      </c>
      <c r="T76" s="279"/>
      <c r="U76" s="229">
        <f t="shared" si="47"/>
        <v>0</v>
      </c>
      <c r="Y76" s="234"/>
      <c r="Z76" s="235"/>
      <c r="AA76" s="235"/>
      <c r="AB76" s="235"/>
      <c r="AC76" s="236"/>
      <c r="AD76" s="330">
        <v>0</v>
      </c>
      <c r="AE76" s="330">
        <v>0</v>
      </c>
      <c r="AF76" s="330">
        <v>0</v>
      </c>
      <c r="AG76" s="330">
        <v>0</v>
      </c>
      <c r="AH76" s="330">
        <v>0</v>
      </c>
      <c r="AI76" s="330">
        <v>0</v>
      </c>
      <c r="AJ76" s="330">
        <v>0</v>
      </c>
      <c r="AK76" s="330">
        <v>0</v>
      </c>
      <c r="AL76" s="279"/>
      <c r="AM76" s="229">
        <f t="shared" si="48"/>
        <v>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60">SUM(AD85:AK85)</f>
        <v>0</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ref="U86:U104" si="61">SUM(L86:S86)</f>
        <v>0</v>
      </c>
      <c r="Y86" s="234"/>
      <c r="Z86" s="235"/>
      <c r="AA86" s="235"/>
      <c r="AB86" s="235"/>
      <c r="AC86" s="236"/>
      <c r="AD86" s="325">
        <v>0</v>
      </c>
      <c r="AE86" s="325">
        <v>0</v>
      </c>
      <c r="AF86" s="325">
        <v>0</v>
      </c>
      <c r="AG86" s="325">
        <v>0</v>
      </c>
      <c r="AH86" s="325">
        <v>0</v>
      </c>
      <c r="AI86" s="325">
        <v>0</v>
      </c>
      <c r="AJ86" s="325">
        <v>0</v>
      </c>
      <c r="AK86" s="325">
        <v>0</v>
      </c>
      <c r="AL86" s="279"/>
      <c r="AM86" s="229">
        <f t="shared" si="60"/>
        <v>0</v>
      </c>
    </row>
    <row r="87" spans="1:39" ht="14" x14ac:dyDescent="0.3">
      <c r="A87" s="212" t="s">
        <v>202</v>
      </c>
      <c r="B87" s="212" t="s">
        <v>200</v>
      </c>
      <c r="G87" s="234"/>
      <c r="H87" s="235"/>
      <c r="I87" s="235"/>
      <c r="J87" s="235"/>
      <c r="K87" s="236"/>
      <c r="L87" s="325">
        <v>0</v>
      </c>
      <c r="M87" s="325">
        <v>0</v>
      </c>
      <c r="N87" s="325">
        <v>0</v>
      </c>
      <c r="O87" s="325">
        <v>0</v>
      </c>
      <c r="P87" s="325">
        <v>0</v>
      </c>
      <c r="Q87" s="325">
        <v>0</v>
      </c>
      <c r="R87" s="325">
        <v>0</v>
      </c>
      <c r="S87" s="325">
        <v>0</v>
      </c>
      <c r="T87" s="279"/>
      <c r="U87" s="229">
        <f t="shared" si="61"/>
        <v>0</v>
      </c>
      <c r="Y87" s="234"/>
      <c r="Z87" s="235"/>
      <c r="AA87" s="235"/>
      <c r="AB87" s="235"/>
      <c r="AC87" s="236"/>
      <c r="AD87" s="325">
        <v>0</v>
      </c>
      <c r="AE87" s="325">
        <v>0</v>
      </c>
      <c r="AF87" s="325">
        <v>0</v>
      </c>
      <c r="AG87" s="325">
        <v>0</v>
      </c>
      <c r="AH87" s="325">
        <v>0</v>
      </c>
      <c r="AI87" s="325">
        <v>0</v>
      </c>
      <c r="AJ87" s="325">
        <v>0</v>
      </c>
      <c r="AK87" s="325">
        <v>0</v>
      </c>
      <c r="AL87" s="279"/>
      <c r="AM87" s="229">
        <f t="shared" si="60"/>
        <v>0</v>
      </c>
    </row>
    <row r="88" spans="1:39" ht="14" x14ac:dyDescent="0.3">
      <c r="A88" s="212" t="s">
        <v>203</v>
      </c>
      <c r="B88" s="212" t="s">
        <v>200</v>
      </c>
      <c r="G88" s="234"/>
      <c r="H88" s="235"/>
      <c r="I88" s="235"/>
      <c r="J88" s="235"/>
      <c r="K88" s="236"/>
      <c r="L88" s="325">
        <v>0</v>
      </c>
      <c r="M88" s="325">
        <v>0</v>
      </c>
      <c r="N88" s="325">
        <v>0</v>
      </c>
      <c r="O88" s="325">
        <v>0</v>
      </c>
      <c r="P88" s="325">
        <v>0</v>
      </c>
      <c r="Q88" s="325">
        <v>0</v>
      </c>
      <c r="R88" s="325">
        <v>0</v>
      </c>
      <c r="S88" s="325">
        <v>0</v>
      </c>
      <c r="T88" s="279"/>
      <c r="U88" s="229">
        <f t="shared" si="61"/>
        <v>0</v>
      </c>
      <c r="Y88" s="234"/>
      <c r="Z88" s="235"/>
      <c r="AA88" s="235"/>
      <c r="AB88" s="235"/>
      <c r="AC88" s="236"/>
      <c r="AD88" s="325">
        <v>0</v>
      </c>
      <c r="AE88" s="325">
        <v>0</v>
      </c>
      <c r="AF88" s="325">
        <v>0</v>
      </c>
      <c r="AG88" s="325">
        <v>0</v>
      </c>
      <c r="AH88" s="325">
        <v>0</v>
      </c>
      <c r="AI88" s="325">
        <v>0</v>
      </c>
      <c r="AJ88" s="325">
        <v>0</v>
      </c>
      <c r="AK88" s="325">
        <v>0</v>
      </c>
      <c r="AL88" s="279"/>
      <c r="AM88" s="229">
        <f t="shared" si="60"/>
        <v>0</v>
      </c>
    </row>
    <row r="89" spans="1:39" ht="14" x14ac:dyDescent="0.3">
      <c r="A89" s="212" t="s">
        <v>204</v>
      </c>
      <c r="B89" s="212" t="s">
        <v>200</v>
      </c>
      <c r="G89" s="234"/>
      <c r="H89" s="235"/>
      <c r="I89" s="235"/>
      <c r="J89" s="235"/>
      <c r="K89" s="236"/>
      <c r="L89" s="325">
        <v>0</v>
      </c>
      <c r="M89" s="325">
        <v>0</v>
      </c>
      <c r="N89" s="325">
        <v>0</v>
      </c>
      <c r="O89" s="325">
        <v>0</v>
      </c>
      <c r="P89" s="325">
        <v>0</v>
      </c>
      <c r="Q89" s="325">
        <v>0</v>
      </c>
      <c r="R89" s="325">
        <v>0</v>
      </c>
      <c r="S89" s="325">
        <v>0</v>
      </c>
      <c r="T89" s="279"/>
      <c r="U89" s="229">
        <f t="shared" si="61"/>
        <v>0</v>
      </c>
      <c r="Y89" s="234"/>
      <c r="Z89" s="235"/>
      <c r="AA89" s="235"/>
      <c r="AB89" s="235"/>
      <c r="AC89" s="236"/>
      <c r="AD89" s="325">
        <v>0</v>
      </c>
      <c r="AE89" s="325">
        <v>0</v>
      </c>
      <c r="AF89" s="325">
        <v>0</v>
      </c>
      <c r="AG89" s="325">
        <v>0</v>
      </c>
      <c r="AH89" s="325">
        <v>0</v>
      </c>
      <c r="AI89" s="325">
        <v>0</v>
      </c>
      <c r="AJ89" s="325">
        <v>0</v>
      </c>
      <c r="AK89" s="325">
        <v>0</v>
      </c>
      <c r="AL89" s="279"/>
      <c r="AM89" s="229">
        <f t="shared" si="60"/>
        <v>0</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61"/>
        <v>0</v>
      </c>
      <c r="Y90" s="234"/>
      <c r="Z90" s="235"/>
      <c r="AA90" s="235"/>
      <c r="AB90" s="235"/>
      <c r="AC90" s="236"/>
      <c r="AD90" s="325">
        <v>0</v>
      </c>
      <c r="AE90" s="325">
        <v>0</v>
      </c>
      <c r="AF90" s="325">
        <v>0</v>
      </c>
      <c r="AG90" s="325">
        <v>0</v>
      </c>
      <c r="AH90" s="325">
        <v>0</v>
      </c>
      <c r="AI90" s="325">
        <v>0</v>
      </c>
      <c r="AJ90" s="325">
        <v>0</v>
      </c>
      <c r="AK90" s="325">
        <v>0</v>
      </c>
      <c r="AL90" s="279"/>
      <c r="AM90" s="229">
        <f t="shared" si="60"/>
        <v>0</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61"/>
        <v>0</v>
      </c>
      <c r="Y91" s="234"/>
      <c r="Z91" s="235"/>
      <c r="AA91" s="235"/>
      <c r="AB91" s="235"/>
      <c r="AC91" s="236"/>
      <c r="AD91" s="325">
        <v>0</v>
      </c>
      <c r="AE91" s="325">
        <v>0</v>
      </c>
      <c r="AF91" s="325">
        <v>0</v>
      </c>
      <c r="AG91" s="325">
        <v>0</v>
      </c>
      <c r="AH91" s="325">
        <v>0</v>
      </c>
      <c r="AI91" s="325">
        <v>0</v>
      </c>
      <c r="AJ91" s="325">
        <v>0</v>
      </c>
      <c r="AK91" s="325">
        <v>0</v>
      </c>
      <c r="AL91" s="279"/>
      <c r="AM91" s="229">
        <f t="shared" si="60"/>
        <v>0</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61"/>
        <v>0</v>
      </c>
      <c r="Y92" s="234"/>
      <c r="Z92" s="235"/>
      <c r="AA92" s="235"/>
      <c r="AB92" s="235"/>
      <c r="AC92" s="236"/>
      <c r="AD92" s="328">
        <v>0</v>
      </c>
      <c r="AE92" s="328">
        <v>0</v>
      </c>
      <c r="AF92" s="328">
        <v>0</v>
      </c>
      <c r="AG92" s="328">
        <v>0</v>
      </c>
      <c r="AH92" s="328">
        <v>0</v>
      </c>
      <c r="AI92" s="328">
        <v>0</v>
      </c>
      <c r="AJ92" s="328">
        <v>0</v>
      </c>
      <c r="AK92" s="328">
        <v>0</v>
      </c>
      <c r="AL92" s="279"/>
      <c r="AM92" s="229">
        <f t="shared" si="60"/>
        <v>0</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61"/>
        <v>0</v>
      </c>
      <c r="Y93" s="234"/>
      <c r="Z93" s="235"/>
      <c r="AA93" s="235"/>
      <c r="AB93" s="235"/>
      <c r="AC93" s="236"/>
      <c r="AD93" s="328">
        <v>0</v>
      </c>
      <c r="AE93" s="328">
        <v>0</v>
      </c>
      <c r="AF93" s="328">
        <v>0</v>
      </c>
      <c r="AG93" s="328">
        <v>0</v>
      </c>
      <c r="AH93" s="328">
        <v>0</v>
      </c>
      <c r="AI93" s="328">
        <v>0</v>
      </c>
      <c r="AJ93" s="328">
        <v>0</v>
      </c>
      <c r="AK93" s="328">
        <v>0</v>
      </c>
      <c r="AL93" s="279"/>
      <c r="AM93" s="229">
        <f t="shared" si="60"/>
        <v>0</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61"/>
        <v>0</v>
      </c>
      <c r="Y94" s="234"/>
      <c r="Z94" s="235"/>
      <c r="AA94" s="235"/>
      <c r="AB94" s="235"/>
      <c r="AC94" s="236"/>
      <c r="AD94" s="328">
        <v>0</v>
      </c>
      <c r="AE94" s="328">
        <v>0</v>
      </c>
      <c r="AF94" s="328">
        <v>0</v>
      </c>
      <c r="AG94" s="328">
        <v>0</v>
      </c>
      <c r="AH94" s="328">
        <v>0</v>
      </c>
      <c r="AI94" s="328">
        <v>0</v>
      </c>
      <c r="AJ94" s="328">
        <v>0</v>
      </c>
      <c r="AK94" s="328">
        <v>0</v>
      </c>
      <c r="AL94" s="279"/>
      <c r="AM94" s="229">
        <f t="shared" si="60"/>
        <v>0</v>
      </c>
    </row>
    <row r="95" spans="1:39" ht="14" x14ac:dyDescent="0.3">
      <c r="A95" s="212" t="s">
        <v>210</v>
      </c>
      <c r="B95" s="212" t="s">
        <v>200</v>
      </c>
      <c r="G95" s="234"/>
      <c r="H95" s="235"/>
      <c r="I95" s="235"/>
      <c r="J95" s="235"/>
      <c r="K95" s="236"/>
      <c r="L95" s="325">
        <v>0</v>
      </c>
      <c r="M95" s="325">
        <v>0</v>
      </c>
      <c r="N95" s="325">
        <v>0</v>
      </c>
      <c r="O95" s="325">
        <v>0</v>
      </c>
      <c r="P95" s="325">
        <v>0</v>
      </c>
      <c r="Q95" s="325">
        <v>0</v>
      </c>
      <c r="R95" s="325">
        <v>0</v>
      </c>
      <c r="S95" s="325">
        <v>0</v>
      </c>
      <c r="T95" s="279"/>
      <c r="U95" s="229">
        <f t="shared" si="61"/>
        <v>0</v>
      </c>
      <c r="Y95" s="234"/>
      <c r="Z95" s="235"/>
      <c r="AA95" s="235"/>
      <c r="AB95" s="235"/>
      <c r="AC95" s="236"/>
      <c r="AD95" s="328">
        <v>0</v>
      </c>
      <c r="AE95" s="328">
        <v>0</v>
      </c>
      <c r="AF95" s="328">
        <v>0</v>
      </c>
      <c r="AG95" s="328">
        <v>0</v>
      </c>
      <c r="AH95" s="328">
        <v>0</v>
      </c>
      <c r="AI95" s="328">
        <v>0</v>
      </c>
      <c r="AJ95" s="328">
        <v>0</v>
      </c>
      <c r="AK95" s="328">
        <v>0</v>
      </c>
      <c r="AL95" s="279"/>
      <c r="AM95" s="229">
        <f t="shared" si="60"/>
        <v>0</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61"/>
        <v>0</v>
      </c>
      <c r="Y96" s="234"/>
      <c r="Z96" s="235"/>
      <c r="AA96" s="235"/>
      <c r="AB96" s="235"/>
      <c r="AC96" s="236"/>
      <c r="AD96" s="328">
        <v>0</v>
      </c>
      <c r="AE96" s="328">
        <v>0</v>
      </c>
      <c r="AF96" s="328">
        <v>0</v>
      </c>
      <c r="AG96" s="328">
        <v>0</v>
      </c>
      <c r="AH96" s="328">
        <v>0</v>
      </c>
      <c r="AI96" s="328">
        <v>0</v>
      </c>
      <c r="AJ96" s="328">
        <v>0</v>
      </c>
      <c r="AK96" s="328">
        <v>0</v>
      </c>
      <c r="AL96" s="279"/>
      <c r="AM96" s="229">
        <f t="shared" si="60"/>
        <v>0</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61"/>
        <v>0</v>
      </c>
      <c r="Y97" s="234"/>
      <c r="Z97" s="235"/>
      <c r="AA97" s="235"/>
      <c r="AB97" s="235"/>
      <c r="AC97" s="236"/>
      <c r="AD97" s="328">
        <v>0</v>
      </c>
      <c r="AE97" s="328">
        <v>0</v>
      </c>
      <c r="AF97" s="328">
        <v>0</v>
      </c>
      <c r="AG97" s="328">
        <v>0</v>
      </c>
      <c r="AH97" s="328">
        <v>0</v>
      </c>
      <c r="AI97" s="328">
        <v>0</v>
      </c>
      <c r="AJ97" s="328">
        <v>0</v>
      </c>
      <c r="AK97" s="328">
        <v>0</v>
      </c>
      <c r="AL97" s="279"/>
      <c r="AM97" s="229">
        <f t="shared" si="60"/>
        <v>0</v>
      </c>
    </row>
    <row r="98" spans="1:39" ht="14" x14ac:dyDescent="0.3">
      <c r="A98" s="212" t="s">
        <v>213</v>
      </c>
      <c r="B98" s="212" t="s">
        <v>200</v>
      </c>
      <c r="G98" s="234"/>
      <c r="H98" s="235"/>
      <c r="I98" s="235"/>
      <c r="J98" s="235"/>
      <c r="K98" s="236"/>
      <c r="L98" s="325">
        <v>0</v>
      </c>
      <c r="M98" s="325">
        <v>0</v>
      </c>
      <c r="N98" s="325">
        <v>0</v>
      </c>
      <c r="O98" s="325">
        <v>0</v>
      </c>
      <c r="P98" s="325">
        <v>0</v>
      </c>
      <c r="Q98" s="325">
        <v>0</v>
      </c>
      <c r="R98" s="325">
        <v>0</v>
      </c>
      <c r="S98" s="325">
        <v>0</v>
      </c>
      <c r="T98" s="279"/>
      <c r="U98" s="229">
        <f t="shared" si="61"/>
        <v>0</v>
      </c>
      <c r="Y98" s="234"/>
      <c r="Z98" s="235"/>
      <c r="AA98" s="235"/>
      <c r="AB98" s="235"/>
      <c r="AC98" s="236"/>
      <c r="AD98" s="328">
        <v>0</v>
      </c>
      <c r="AE98" s="328">
        <v>0</v>
      </c>
      <c r="AF98" s="328">
        <v>0</v>
      </c>
      <c r="AG98" s="328">
        <v>0</v>
      </c>
      <c r="AH98" s="328">
        <v>0</v>
      </c>
      <c r="AI98" s="328">
        <v>0</v>
      </c>
      <c r="AJ98" s="328">
        <v>0</v>
      </c>
      <c r="AK98" s="328">
        <v>0</v>
      </c>
      <c r="AL98" s="279"/>
      <c r="AM98" s="229">
        <f t="shared" si="60"/>
        <v>0</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61"/>
        <v>0</v>
      </c>
      <c r="Y99" s="234"/>
      <c r="Z99" s="235"/>
      <c r="AA99" s="235"/>
      <c r="AB99" s="235"/>
      <c r="AC99" s="236"/>
      <c r="AD99" s="328">
        <v>0</v>
      </c>
      <c r="AE99" s="328">
        <v>0</v>
      </c>
      <c r="AF99" s="328">
        <v>0</v>
      </c>
      <c r="AG99" s="328">
        <v>0</v>
      </c>
      <c r="AH99" s="328">
        <v>0</v>
      </c>
      <c r="AI99" s="328">
        <v>0</v>
      </c>
      <c r="AJ99" s="328">
        <v>0</v>
      </c>
      <c r="AK99" s="328">
        <v>0</v>
      </c>
      <c r="AL99" s="279"/>
      <c r="AM99" s="229">
        <f t="shared" si="60"/>
        <v>0</v>
      </c>
    </row>
    <row r="100" spans="1:39" ht="14" x14ac:dyDescent="0.3">
      <c r="A100" s="212" t="s">
        <v>215</v>
      </c>
      <c r="B100" s="212" t="s">
        <v>200</v>
      </c>
      <c r="G100" s="234"/>
      <c r="H100" s="235"/>
      <c r="I100" s="235"/>
      <c r="J100" s="235"/>
      <c r="K100" s="236"/>
      <c r="L100" s="325">
        <v>0</v>
      </c>
      <c r="M100" s="325">
        <v>0</v>
      </c>
      <c r="N100" s="325">
        <v>0</v>
      </c>
      <c r="O100" s="325">
        <v>0</v>
      </c>
      <c r="P100" s="325">
        <v>0</v>
      </c>
      <c r="Q100" s="325">
        <v>0</v>
      </c>
      <c r="R100" s="325">
        <v>0</v>
      </c>
      <c r="S100" s="325">
        <v>0</v>
      </c>
      <c r="T100" s="279"/>
      <c r="U100" s="229">
        <f t="shared" si="61"/>
        <v>0</v>
      </c>
      <c r="Y100" s="234"/>
      <c r="Z100" s="235"/>
      <c r="AA100" s="235"/>
      <c r="AB100" s="235"/>
      <c r="AC100" s="236"/>
      <c r="AD100" s="328">
        <v>0</v>
      </c>
      <c r="AE100" s="328">
        <v>0</v>
      </c>
      <c r="AF100" s="328">
        <v>0</v>
      </c>
      <c r="AG100" s="328">
        <v>0</v>
      </c>
      <c r="AH100" s="328">
        <v>0</v>
      </c>
      <c r="AI100" s="328">
        <v>0</v>
      </c>
      <c r="AJ100" s="328">
        <v>0</v>
      </c>
      <c r="AK100" s="328">
        <v>0</v>
      </c>
      <c r="AL100" s="279"/>
      <c r="AM100" s="229">
        <f t="shared" si="60"/>
        <v>0</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61"/>
        <v>0</v>
      </c>
      <c r="Y101" s="234"/>
      <c r="Z101" s="235"/>
      <c r="AA101" s="235"/>
      <c r="AB101" s="235"/>
      <c r="AC101" s="236"/>
      <c r="AD101" s="328">
        <v>0</v>
      </c>
      <c r="AE101" s="328">
        <v>0</v>
      </c>
      <c r="AF101" s="328">
        <v>0</v>
      </c>
      <c r="AG101" s="328">
        <v>0</v>
      </c>
      <c r="AH101" s="328">
        <v>0</v>
      </c>
      <c r="AI101" s="328">
        <v>0</v>
      </c>
      <c r="AJ101" s="328">
        <v>0</v>
      </c>
      <c r="AK101" s="328">
        <v>0</v>
      </c>
      <c r="AL101" s="279"/>
      <c r="AM101" s="229">
        <f t="shared" si="60"/>
        <v>0</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61"/>
        <v>0</v>
      </c>
      <c r="Y102" s="234"/>
      <c r="Z102" s="235"/>
      <c r="AA102" s="235"/>
      <c r="AB102" s="235"/>
      <c r="AC102" s="236"/>
      <c r="AD102" s="328">
        <v>0</v>
      </c>
      <c r="AE102" s="328">
        <v>0</v>
      </c>
      <c r="AF102" s="328">
        <v>0</v>
      </c>
      <c r="AG102" s="328">
        <v>0</v>
      </c>
      <c r="AH102" s="328">
        <v>0</v>
      </c>
      <c r="AI102" s="328">
        <v>0</v>
      </c>
      <c r="AJ102" s="328">
        <v>0</v>
      </c>
      <c r="AK102" s="328">
        <v>0</v>
      </c>
      <c r="AL102" s="279"/>
      <c r="AM102" s="229">
        <f t="shared" si="60"/>
        <v>0</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61"/>
        <v>0</v>
      </c>
      <c r="Y103" s="234"/>
      <c r="Z103" s="235"/>
      <c r="AA103" s="235"/>
      <c r="AB103" s="235"/>
      <c r="AC103" s="236"/>
      <c r="AD103" s="328">
        <v>0</v>
      </c>
      <c r="AE103" s="328">
        <v>0</v>
      </c>
      <c r="AF103" s="328">
        <v>0</v>
      </c>
      <c r="AG103" s="328">
        <v>0</v>
      </c>
      <c r="AH103" s="328">
        <v>0</v>
      </c>
      <c r="AI103" s="328">
        <v>0</v>
      </c>
      <c r="AJ103" s="328">
        <v>0</v>
      </c>
      <c r="AK103" s="328">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327">
        <v>0</v>
      </c>
      <c r="M107" s="327">
        <v>0</v>
      </c>
      <c r="N107" s="327">
        <v>0</v>
      </c>
      <c r="O107" s="327">
        <v>0</v>
      </c>
      <c r="P107" s="327">
        <v>0</v>
      </c>
      <c r="Q107" s="327">
        <v>0</v>
      </c>
      <c r="R107" s="327">
        <v>0</v>
      </c>
      <c r="S107" s="327">
        <v>0</v>
      </c>
      <c r="T107" s="278"/>
      <c r="U107" s="229">
        <f t="shared" ref="U107:U108" si="66">SUM(L107:S107)</f>
        <v>0</v>
      </c>
      <c r="Y107" s="226"/>
      <c r="Z107" s="227"/>
      <c r="AA107" s="227"/>
      <c r="AB107" s="227"/>
      <c r="AC107" s="228"/>
      <c r="AD107" s="325">
        <v>0</v>
      </c>
      <c r="AE107" s="327">
        <v>0</v>
      </c>
      <c r="AF107" s="327">
        <v>0</v>
      </c>
      <c r="AG107" s="327">
        <v>0</v>
      </c>
      <c r="AH107" s="327">
        <v>0</v>
      </c>
      <c r="AI107" s="327">
        <v>0</v>
      </c>
      <c r="AJ107" s="327">
        <v>0</v>
      </c>
      <c r="AK107" s="327">
        <v>0</v>
      </c>
      <c r="AL107" s="229">
        <f t="shared" ref="AL107" si="67">SUM(Y107:AC107)</f>
        <v>0</v>
      </c>
      <c r="AM107" s="229">
        <f t="shared" ref="AM107:AM108" si="68">SUM(AD107:AK107)</f>
        <v>0</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2"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F97A8-9829-401D-B2F5-BB95FEB73CA9}">
  <sheetPr>
    <tabColor theme="2" tint="0.59999389629810485"/>
    <pageSetUpPr autoPageBreaks="0"/>
  </sheetPr>
  <dimension ref="A1:BZ113"/>
  <sheetViews>
    <sheetView zoomScale="80" zoomScaleNormal="80" workbookViewId="0"/>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9" width="8.1796875" style="203" customWidth="1"/>
    <col min="30" max="30" width="9.81640625" style="203" bestFit="1" customWidth="1"/>
    <col min="31" max="33" width="11" style="203" bestFit="1" customWidth="1"/>
    <col min="34" max="37" width="13.1796875" style="203" bestFit="1" customWidth="1"/>
    <col min="38"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M9d - NPGN</v>
      </c>
      <c r="AC1" s="193"/>
      <c r="BL1" s="194"/>
      <c r="BM1" s="194"/>
      <c r="BN1" s="194"/>
      <c r="BO1" s="194"/>
      <c r="BP1" s="194"/>
      <c r="BQ1" s="194"/>
      <c r="BR1" s="194"/>
      <c r="BS1" s="194"/>
      <c r="BT1" s="194"/>
      <c r="BU1" s="194"/>
      <c r="BV1" s="194"/>
      <c r="BW1" s="194"/>
      <c r="BX1" s="194"/>
      <c r="BY1" s="194"/>
      <c r="BZ1" s="194"/>
    </row>
    <row r="2" spans="1:78" s="192" customFormat="1" x14ac:dyDescent="0.3">
      <c r="A2" s="195" t="s">
        <v>112</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0</v>
      </c>
      <c r="J9" s="217">
        <v>0</v>
      </c>
      <c r="K9" s="217">
        <v>0</v>
      </c>
      <c r="L9" s="217">
        <v>4.806413194511419E-3</v>
      </c>
      <c r="M9" s="217">
        <v>7.0605607824841127E-3</v>
      </c>
      <c r="N9" s="217">
        <v>3.968426348124731E-2</v>
      </c>
      <c r="O9" s="217">
        <v>5.8120395948939051E-2</v>
      </c>
      <c r="P9" s="217">
        <v>7.2946205919732152E-2</v>
      </c>
      <c r="Q9" s="217">
        <v>0.2092704227591097</v>
      </c>
      <c r="R9" s="217">
        <v>0.2442886103405506</v>
      </c>
      <c r="S9" s="217">
        <v>0.24261608107315744</v>
      </c>
      <c r="T9" s="95">
        <f t="shared" ref="T9:T32" si="0">SUM(G9:K9)</f>
        <v>0</v>
      </c>
      <c r="U9" s="218">
        <f t="shared" ref="U9:U32" si="1">SUM(L9:S9)</f>
        <v>0.87879295349973185</v>
      </c>
      <c r="W9" s="219"/>
      <c r="Y9" s="220">
        <v>0</v>
      </c>
      <c r="Z9" s="220">
        <v>0</v>
      </c>
      <c r="AA9" s="220">
        <v>0</v>
      </c>
      <c r="AB9" s="220">
        <v>0</v>
      </c>
      <c r="AC9" s="220">
        <v>0</v>
      </c>
      <c r="AD9" s="220">
        <v>256</v>
      </c>
      <c r="AE9" s="220">
        <v>417</v>
      </c>
      <c r="AF9" s="220">
        <v>532</v>
      </c>
      <c r="AG9" s="220">
        <v>1363</v>
      </c>
      <c r="AH9" s="220">
        <v>1521</v>
      </c>
      <c r="AI9" s="220">
        <v>4154</v>
      </c>
      <c r="AJ9" s="220">
        <v>5748</v>
      </c>
      <c r="AK9" s="220">
        <v>6556</v>
      </c>
      <c r="AL9" s="218">
        <f t="shared" ref="AL9:AL17" si="2">SUM(Y9:AC9)</f>
        <v>0</v>
      </c>
      <c r="AM9" s="218">
        <f t="shared" ref="AM9:AM26" si="3">SUM(AD9:AK9)</f>
        <v>20547</v>
      </c>
    </row>
    <row r="10" spans="1:78" ht="14" x14ac:dyDescent="0.3">
      <c r="A10" s="212" t="s">
        <v>115</v>
      </c>
      <c r="B10" s="213" t="s">
        <v>154</v>
      </c>
      <c r="C10" s="214"/>
      <c r="D10" s="221"/>
      <c r="G10" s="216">
        <v>0</v>
      </c>
      <c r="H10" s="217">
        <v>0</v>
      </c>
      <c r="I10" s="217">
        <v>0</v>
      </c>
      <c r="J10" s="217">
        <v>0</v>
      </c>
      <c r="K10" s="217">
        <v>0</v>
      </c>
      <c r="L10" s="217">
        <v>2.4579566805488583E-2</v>
      </c>
      <c r="M10" s="217">
        <v>8.8774492175158898E-3</v>
      </c>
      <c r="N10" s="217">
        <v>4.6328146518752715E-2</v>
      </c>
      <c r="O10" s="217">
        <v>0.10450420405106095</v>
      </c>
      <c r="P10" s="217">
        <v>0.13710244408026784</v>
      </c>
      <c r="Q10" s="217">
        <v>0.6231147872408902</v>
      </c>
      <c r="R10" s="217">
        <v>0.57668164965944924</v>
      </c>
      <c r="S10" s="217">
        <v>0.41993355892684264</v>
      </c>
      <c r="T10" s="95">
        <f t="shared" si="0"/>
        <v>0</v>
      </c>
      <c r="U10" s="218">
        <f t="shared" si="1"/>
        <v>1.941121806500268</v>
      </c>
      <c r="Y10" s="220">
        <v>0</v>
      </c>
      <c r="Z10" s="220">
        <v>0</v>
      </c>
      <c r="AA10" s="220">
        <v>0</v>
      </c>
      <c r="AB10" s="220">
        <v>0</v>
      </c>
      <c r="AC10" s="220">
        <v>0</v>
      </c>
      <c r="AD10" s="220">
        <v>613</v>
      </c>
      <c r="AE10" s="220">
        <v>731</v>
      </c>
      <c r="AF10" s="220">
        <v>1088</v>
      </c>
      <c r="AG10" s="220">
        <v>2852</v>
      </c>
      <c r="AH10" s="220">
        <v>3852</v>
      </c>
      <c r="AI10" s="220">
        <v>16731</v>
      </c>
      <c r="AJ10" s="220">
        <v>14929</v>
      </c>
      <c r="AK10" s="220">
        <v>12901</v>
      </c>
      <c r="AL10" s="218">
        <f t="shared" si="2"/>
        <v>0</v>
      </c>
      <c r="AM10" s="218">
        <f t="shared" si="3"/>
        <v>53697</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2.9385980000000003E-2</v>
      </c>
      <c r="M11" s="224">
        <f t="shared" si="4"/>
        <v>1.5938010000000002E-2</v>
      </c>
      <c r="N11" s="224">
        <f t="shared" si="4"/>
        <v>8.6012410000000025E-2</v>
      </c>
      <c r="O11" s="224">
        <f t="shared" si="4"/>
        <v>0.16262460000000001</v>
      </c>
      <c r="P11" s="224">
        <f t="shared" si="4"/>
        <v>0.21004865</v>
      </c>
      <c r="Q11" s="224">
        <f t="shared" si="4"/>
        <v>0.83238520999999988</v>
      </c>
      <c r="R11" s="224">
        <f t="shared" si="4"/>
        <v>0.82097025999999984</v>
      </c>
      <c r="S11" s="224">
        <f t="shared" si="4"/>
        <v>0.66254964000000005</v>
      </c>
      <c r="T11" s="95">
        <f t="shared" si="0"/>
        <v>0</v>
      </c>
      <c r="U11" s="218">
        <f t="shared" si="1"/>
        <v>2.8199147599999996</v>
      </c>
      <c r="Y11" s="251">
        <f t="shared" ref="Y11:AK11" si="5">SUM(Y9:Y10)</f>
        <v>0</v>
      </c>
      <c r="Z11" s="251">
        <f t="shared" si="5"/>
        <v>0</v>
      </c>
      <c r="AA11" s="251">
        <f t="shared" si="5"/>
        <v>0</v>
      </c>
      <c r="AB11" s="251">
        <f t="shared" si="5"/>
        <v>0</v>
      </c>
      <c r="AC11" s="251">
        <f t="shared" si="5"/>
        <v>0</v>
      </c>
      <c r="AD11" s="251">
        <f t="shared" si="5"/>
        <v>869</v>
      </c>
      <c r="AE11" s="251">
        <f t="shared" si="5"/>
        <v>1148</v>
      </c>
      <c r="AF11" s="251">
        <f t="shared" si="5"/>
        <v>1620</v>
      </c>
      <c r="AG11" s="251">
        <f t="shared" si="5"/>
        <v>4215</v>
      </c>
      <c r="AH11" s="251">
        <f t="shared" si="5"/>
        <v>5373</v>
      </c>
      <c r="AI11" s="251">
        <f t="shared" si="5"/>
        <v>20885</v>
      </c>
      <c r="AJ11" s="251">
        <f t="shared" si="5"/>
        <v>20677</v>
      </c>
      <c r="AK11" s="251">
        <f t="shared" si="5"/>
        <v>19457</v>
      </c>
      <c r="AL11" s="218">
        <f t="shared" si="2"/>
        <v>0</v>
      </c>
      <c r="AM11" s="218">
        <f t="shared" si="3"/>
        <v>74244</v>
      </c>
    </row>
    <row r="12" spans="1:78" ht="14" x14ac:dyDescent="0.3">
      <c r="A12" s="212" t="s">
        <v>156</v>
      </c>
      <c r="B12" s="213" t="s">
        <v>153</v>
      </c>
      <c r="C12" s="214"/>
      <c r="D12" s="215"/>
      <c r="E12" s="215"/>
      <c r="G12" s="226"/>
      <c r="H12" s="227"/>
      <c r="I12" s="227"/>
      <c r="J12" s="227"/>
      <c r="K12" s="228"/>
      <c r="L12" s="333">
        <v>1.7922404372842349E-3</v>
      </c>
      <c r="M12" s="333">
        <v>1.4160949651567947E-3</v>
      </c>
      <c r="N12" s="333">
        <v>9.3445581234567927E-3</v>
      </c>
      <c r="O12" s="333">
        <v>1.855810975088968E-2</v>
      </c>
      <c r="P12" s="333">
        <v>2.9063379873344959E-2</v>
      </c>
      <c r="Q12" s="333">
        <v>8.0101100670915859E-2</v>
      </c>
      <c r="R12" s="333">
        <v>0.1070143912382579</v>
      </c>
      <c r="S12" s="333">
        <v>0.10694943171162676</v>
      </c>
      <c r="T12" s="228"/>
      <c r="U12" s="229">
        <f t="shared" si="1"/>
        <v>0.35423930677093296</v>
      </c>
      <c r="Y12" s="226"/>
      <c r="Z12" s="227"/>
      <c r="AA12" s="227"/>
      <c r="AB12" s="227"/>
      <c r="AC12" s="228"/>
      <c r="AD12" s="333">
        <v>53</v>
      </c>
      <c r="AE12" s="333">
        <v>102</v>
      </c>
      <c r="AF12" s="333">
        <v>176</v>
      </c>
      <c r="AG12" s="333">
        <v>481</v>
      </c>
      <c r="AH12" s="333">
        <v>606</v>
      </c>
      <c r="AI12" s="333">
        <v>1590</v>
      </c>
      <c r="AJ12" s="333">
        <v>2518</v>
      </c>
      <c r="AK12" s="333">
        <v>2890</v>
      </c>
      <c r="AL12" s="278"/>
      <c r="AM12" s="229">
        <f t="shared" si="3"/>
        <v>8416</v>
      </c>
    </row>
    <row r="13" spans="1:78" ht="14" x14ac:dyDescent="0.3">
      <c r="A13" s="212" t="s">
        <v>156</v>
      </c>
      <c r="B13" s="213" t="s">
        <v>154</v>
      </c>
      <c r="C13" s="214"/>
      <c r="D13" s="215"/>
      <c r="E13" s="215"/>
      <c r="G13" s="234"/>
      <c r="H13" s="235"/>
      <c r="I13" s="235"/>
      <c r="J13" s="235"/>
      <c r="K13" s="236"/>
      <c r="L13" s="333">
        <v>1.8598721518987345E-3</v>
      </c>
      <c r="M13" s="333">
        <v>1.4438615331010456E-3</v>
      </c>
      <c r="N13" s="333">
        <v>8.9728995617283976E-3</v>
      </c>
      <c r="O13" s="333">
        <v>2.3650979786476869E-2</v>
      </c>
      <c r="P13" s="333">
        <v>3.7123013804703876E-2</v>
      </c>
      <c r="Q13" s="333">
        <v>0.17079698848166414</v>
      </c>
      <c r="R13" s="333">
        <v>0.20492304584656562</v>
      </c>
      <c r="S13" s="333">
        <v>0.14354755405529618</v>
      </c>
      <c r="T13" s="236"/>
      <c r="U13" s="229">
        <f t="shared" si="1"/>
        <v>0.5923182152214348</v>
      </c>
      <c r="Y13" s="234"/>
      <c r="Z13" s="235"/>
      <c r="AA13" s="235"/>
      <c r="AB13" s="235"/>
      <c r="AC13" s="236"/>
      <c r="AD13" s="333">
        <v>55</v>
      </c>
      <c r="AE13" s="333">
        <v>104</v>
      </c>
      <c r="AF13" s="333">
        <v>169</v>
      </c>
      <c r="AG13" s="333">
        <v>613</v>
      </c>
      <c r="AH13" s="333">
        <v>1043</v>
      </c>
      <c r="AI13" s="333">
        <v>4586</v>
      </c>
      <c r="AJ13" s="333">
        <v>5305</v>
      </c>
      <c r="AK13" s="333">
        <v>4410</v>
      </c>
      <c r="AL13" s="279"/>
      <c r="AM13" s="229">
        <f t="shared" si="3"/>
        <v>16285</v>
      </c>
    </row>
    <row r="14" spans="1:78" ht="14" x14ac:dyDescent="0.3">
      <c r="A14" s="222" t="s">
        <v>157</v>
      </c>
      <c r="B14" s="222"/>
      <c r="C14" s="214"/>
      <c r="D14" s="215"/>
      <c r="E14" s="215"/>
      <c r="G14" s="241"/>
      <c r="H14" s="242"/>
      <c r="I14" s="242"/>
      <c r="J14" s="242"/>
      <c r="K14" s="243"/>
      <c r="L14" s="224">
        <f t="shared" ref="L14:S14" si="6">SUM(L12:L13)</f>
        <v>3.6521125891829697E-3</v>
      </c>
      <c r="M14" s="224">
        <f t="shared" si="6"/>
        <v>2.8599564982578402E-3</v>
      </c>
      <c r="N14" s="224">
        <f t="shared" si="6"/>
        <v>1.8317457685185189E-2</v>
      </c>
      <c r="O14" s="224">
        <f t="shared" si="6"/>
        <v>4.2209089537366545E-2</v>
      </c>
      <c r="P14" s="224">
        <f t="shared" si="6"/>
        <v>6.6186393678048835E-2</v>
      </c>
      <c r="Q14" s="224">
        <f t="shared" si="6"/>
        <v>0.25089808915257999</v>
      </c>
      <c r="R14" s="224">
        <f t="shared" si="6"/>
        <v>0.31193743708482352</v>
      </c>
      <c r="S14" s="224">
        <f t="shared" si="6"/>
        <v>0.25049698576692292</v>
      </c>
      <c r="T14" s="243"/>
      <c r="U14" s="229">
        <f>SUM(L14:S14)</f>
        <v>0.94655752199236776</v>
      </c>
      <c r="Y14" s="241"/>
      <c r="Z14" s="242"/>
      <c r="AA14" s="242"/>
      <c r="AB14" s="242"/>
      <c r="AC14" s="243"/>
      <c r="AD14" s="252">
        <f t="shared" ref="AD14:AK14" si="7">SUM(AD12:AD13)</f>
        <v>108</v>
      </c>
      <c r="AE14" s="251">
        <f t="shared" si="7"/>
        <v>206</v>
      </c>
      <c r="AF14" s="251">
        <f t="shared" si="7"/>
        <v>345</v>
      </c>
      <c r="AG14" s="251">
        <f t="shared" si="7"/>
        <v>1094</v>
      </c>
      <c r="AH14" s="251">
        <f t="shared" si="7"/>
        <v>1649</v>
      </c>
      <c r="AI14" s="251">
        <f t="shared" si="7"/>
        <v>6176</v>
      </c>
      <c r="AJ14" s="251">
        <f t="shared" si="7"/>
        <v>7823</v>
      </c>
      <c r="AK14" s="251">
        <f t="shared" si="7"/>
        <v>7300</v>
      </c>
      <c r="AL14" s="280"/>
      <c r="AM14" s="229">
        <f t="shared" si="3"/>
        <v>24701</v>
      </c>
    </row>
    <row r="15" spans="1:78" ht="14" x14ac:dyDescent="0.3">
      <c r="A15" s="212" t="s">
        <v>158</v>
      </c>
      <c r="B15" s="213" t="s">
        <v>153</v>
      </c>
      <c r="C15" s="214"/>
      <c r="D15" s="215"/>
      <c r="E15" s="215"/>
      <c r="G15" s="216">
        <v>0</v>
      </c>
      <c r="H15" s="217">
        <v>0</v>
      </c>
      <c r="I15" s="217">
        <v>0</v>
      </c>
      <c r="J15" s="217">
        <v>0</v>
      </c>
      <c r="K15" s="217">
        <v>0</v>
      </c>
      <c r="L15" s="217">
        <v>9.6000000000000002E-4</v>
      </c>
      <c r="M15" s="217">
        <v>4.0200000000000001E-3</v>
      </c>
      <c r="N15" s="217">
        <v>2.6875257731958763E-3</v>
      </c>
      <c r="O15" s="217">
        <v>1.3482645333333335E-2</v>
      </c>
      <c r="P15" s="217">
        <v>8.7549640287769778E-3</v>
      </c>
      <c r="Q15" s="217">
        <v>1.0256708673091178E-2</v>
      </c>
      <c r="R15" s="217">
        <v>1.4212628375808292E-2</v>
      </c>
      <c r="S15" s="217">
        <v>1.3512832699619773E-2</v>
      </c>
      <c r="T15" s="95">
        <f t="shared" si="0"/>
        <v>0</v>
      </c>
      <c r="U15" s="218">
        <f t="shared" si="1"/>
        <v>6.7887304883825425E-2</v>
      </c>
      <c r="Y15" s="220">
        <v>0</v>
      </c>
      <c r="Z15" s="220">
        <v>0</v>
      </c>
      <c r="AA15" s="220">
        <v>0</v>
      </c>
      <c r="AB15" s="220">
        <v>0</v>
      </c>
      <c r="AC15" s="220">
        <v>0</v>
      </c>
      <c r="AD15" s="220">
        <v>14</v>
      </c>
      <c r="AE15" s="220">
        <v>40</v>
      </c>
      <c r="AF15" s="220">
        <v>36</v>
      </c>
      <c r="AG15" s="220">
        <v>141</v>
      </c>
      <c r="AH15" s="220">
        <v>94</v>
      </c>
      <c r="AI15" s="220">
        <v>98</v>
      </c>
      <c r="AJ15" s="220">
        <v>135</v>
      </c>
      <c r="AK15" s="220">
        <v>113</v>
      </c>
      <c r="AL15" s="218">
        <f t="shared" si="2"/>
        <v>0</v>
      </c>
      <c r="AM15" s="218">
        <f t="shared" si="3"/>
        <v>671</v>
      </c>
    </row>
    <row r="16" spans="1:78" ht="14" x14ac:dyDescent="0.3">
      <c r="A16" s="212" t="s">
        <v>158</v>
      </c>
      <c r="B16" s="213" t="s">
        <v>154</v>
      </c>
      <c r="C16" s="214"/>
      <c r="D16" s="215"/>
      <c r="E16" s="215"/>
      <c r="G16" s="216">
        <v>0</v>
      </c>
      <c r="H16" s="217">
        <v>0</v>
      </c>
      <c r="I16" s="217">
        <v>0</v>
      </c>
      <c r="J16" s="217">
        <v>0</v>
      </c>
      <c r="K16" s="217">
        <v>0</v>
      </c>
      <c r="L16" s="217">
        <v>2.0200000000000001E-3</v>
      </c>
      <c r="M16" s="217">
        <v>7.6600000000000001E-3</v>
      </c>
      <c r="N16" s="217">
        <v>9.2524742268041242E-3</v>
      </c>
      <c r="O16" s="217">
        <v>2.7357354666666667E-2</v>
      </c>
      <c r="P16" s="217">
        <v>2.552503597122302E-2</v>
      </c>
      <c r="Q16" s="217">
        <v>4.4003291326908826E-2</v>
      </c>
      <c r="R16" s="217">
        <v>3.8787371624191706E-2</v>
      </c>
      <c r="S16" s="217">
        <v>3.0227167300380227E-2</v>
      </c>
      <c r="T16" s="95">
        <f t="shared" si="0"/>
        <v>0</v>
      </c>
      <c r="U16" s="218">
        <f t="shared" si="1"/>
        <v>0.18483269511617456</v>
      </c>
      <c r="Y16" s="220">
        <v>0</v>
      </c>
      <c r="Z16" s="220">
        <v>0</v>
      </c>
      <c r="AA16" s="220">
        <v>0</v>
      </c>
      <c r="AB16" s="220">
        <v>0</v>
      </c>
      <c r="AC16" s="220">
        <v>0</v>
      </c>
      <c r="AD16" s="220">
        <v>17</v>
      </c>
      <c r="AE16" s="220">
        <v>76</v>
      </c>
      <c r="AF16" s="220">
        <v>95</v>
      </c>
      <c r="AG16" s="220">
        <v>255</v>
      </c>
      <c r="AH16" s="220">
        <v>214</v>
      </c>
      <c r="AI16" s="220">
        <v>350</v>
      </c>
      <c r="AJ16" s="220">
        <v>276</v>
      </c>
      <c r="AK16" s="220">
        <v>215</v>
      </c>
      <c r="AL16" s="218">
        <f t="shared" si="2"/>
        <v>0</v>
      </c>
      <c r="AM16" s="218">
        <f t="shared" si="3"/>
        <v>1498</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2.98E-3</v>
      </c>
      <c r="M17" s="224">
        <f t="shared" si="8"/>
        <v>1.1679999999999999E-2</v>
      </c>
      <c r="N17" s="224">
        <f t="shared" si="8"/>
        <v>1.1940000000000001E-2</v>
      </c>
      <c r="O17" s="224">
        <f t="shared" si="8"/>
        <v>4.0840000000000001E-2</v>
      </c>
      <c r="P17" s="224">
        <f t="shared" si="8"/>
        <v>3.4279999999999998E-2</v>
      </c>
      <c r="Q17" s="224">
        <f t="shared" si="8"/>
        <v>5.4260000000000003E-2</v>
      </c>
      <c r="R17" s="224">
        <f t="shared" si="8"/>
        <v>5.2999999999999999E-2</v>
      </c>
      <c r="S17" s="224">
        <f t="shared" si="8"/>
        <v>4.3740000000000001E-2</v>
      </c>
      <c r="T17" s="95">
        <f t="shared" si="0"/>
        <v>0</v>
      </c>
      <c r="U17" s="218">
        <f t="shared" si="1"/>
        <v>0.25272</v>
      </c>
      <c r="V17" s="249"/>
      <c r="Y17" s="251">
        <f t="shared" ref="Y17:AK17" si="9">SUM(Y15:Y16)</f>
        <v>0</v>
      </c>
      <c r="Z17" s="251">
        <f t="shared" si="9"/>
        <v>0</v>
      </c>
      <c r="AA17" s="251">
        <f t="shared" si="9"/>
        <v>0</v>
      </c>
      <c r="AB17" s="251">
        <f t="shared" si="9"/>
        <v>0</v>
      </c>
      <c r="AC17" s="251">
        <f t="shared" si="9"/>
        <v>0</v>
      </c>
      <c r="AD17" s="251">
        <f t="shared" si="9"/>
        <v>31</v>
      </c>
      <c r="AE17" s="251">
        <f t="shared" si="9"/>
        <v>116</v>
      </c>
      <c r="AF17" s="251">
        <f t="shared" si="9"/>
        <v>131</v>
      </c>
      <c r="AG17" s="251">
        <f t="shared" si="9"/>
        <v>396</v>
      </c>
      <c r="AH17" s="251">
        <f t="shared" si="9"/>
        <v>308</v>
      </c>
      <c r="AI17" s="251">
        <f t="shared" si="9"/>
        <v>448</v>
      </c>
      <c r="AJ17" s="251">
        <f t="shared" si="9"/>
        <v>411</v>
      </c>
      <c r="AK17" s="251">
        <f t="shared" si="9"/>
        <v>328</v>
      </c>
      <c r="AL17" s="218">
        <f t="shared" si="2"/>
        <v>0</v>
      </c>
      <c r="AM17" s="218">
        <f t="shared" si="3"/>
        <v>2169</v>
      </c>
    </row>
    <row r="18" spans="1:39" ht="14" x14ac:dyDescent="0.3">
      <c r="A18" s="212" t="s">
        <v>160</v>
      </c>
      <c r="B18" s="213" t="s">
        <v>153</v>
      </c>
      <c r="G18" s="216">
        <v>0</v>
      </c>
      <c r="H18" s="217">
        <v>0</v>
      </c>
      <c r="I18" s="217">
        <v>0</v>
      </c>
      <c r="J18" s="217">
        <v>0</v>
      </c>
      <c r="K18" s="217">
        <v>0</v>
      </c>
      <c r="L18" s="217">
        <v>6.0462299999999997E-2</v>
      </c>
      <c r="M18" s="217">
        <v>0.12606792999999999</v>
      </c>
      <c r="N18" s="217">
        <v>8.5667195000000002E-2</v>
      </c>
      <c r="O18" s="217">
        <v>0.24664660999999999</v>
      </c>
      <c r="P18" s="217">
        <v>0.234345105</v>
      </c>
      <c r="Q18" s="217">
        <v>0.60956657729555064</v>
      </c>
      <c r="R18" s="217">
        <v>1.0980960485117677</v>
      </c>
      <c r="S18" s="217">
        <v>1.2037046784850862</v>
      </c>
      <c r="T18" s="218">
        <f t="shared" si="0"/>
        <v>0</v>
      </c>
      <c r="U18" s="218">
        <f t="shared" si="1"/>
        <v>3.6645564442924039</v>
      </c>
      <c r="Y18" s="226"/>
      <c r="Z18" s="227"/>
      <c r="AA18" s="227"/>
      <c r="AB18" s="227"/>
      <c r="AC18" s="228"/>
      <c r="AD18" s="331">
        <v>561</v>
      </c>
      <c r="AE18" s="331">
        <v>851</v>
      </c>
      <c r="AF18" s="331">
        <v>1112</v>
      </c>
      <c r="AG18" s="331">
        <v>2910</v>
      </c>
      <c r="AH18" s="331">
        <v>2592</v>
      </c>
      <c r="AI18" s="331">
        <v>7313</v>
      </c>
      <c r="AJ18" s="331">
        <v>9522</v>
      </c>
      <c r="AK18" s="331">
        <v>9524</v>
      </c>
      <c r="AL18" s="278"/>
      <c r="AM18" s="229">
        <f t="shared" si="3"/>
        <v>34385</v>
      </c>
    </row>
    <row r="19" spans="1:39" ht="14" x14ac:dyDescent="0.3">
      <c r="A19" s="212" t="s">
        <v>160</v>
      </c>
      <c r="B19" s="213" t="s">
        <v>154</v>
      </c>
      <c r="G19" s="216">
        <v>0</v>
      </c>
      <c r="H19" s="217">
        <v>0</v>
      </c>
      <c r="I19" s="217">
        <v>0</v>
      </c>
      <c r="J19" s="217">
        <v>0</v>
      </c>
      <c r="K19" s="217">
        <v>0</v>
      </c>
      <c r="L19" s="217">
        <v>8.0024805000000018E-2</v>
      </c>
      <c r="M19" s="217">
        <v>0.23216845500000002</v>
      </c>
      <c r="N19" s="217">
        <v>4.8563904999999977E-2</v>
      </c>
      <c r="O19" s="217">
        <v>0.24580903000000001</v>
      </c>
      <c r="P19" s="217">
        <v>1.038097415</v>
      </c>
      <c r="Q19" s="217">
        <v>2.5029303209446678</v>
      </c>
      <c r="R19" s="217">
        <v>1.838097689579369</v>
      </c>
      <c r="S19" s="217">
        <v>1.58666100767451</v>
      </c>
      <c r="T19" s="218">
        <f t="shared" si="0"/>
        <v>0</v>
      </c>
      <c r="U19" s="218">
        <f t="shared" si="1"/>
        <v>7.5723526281985469</v>
      </c>
      <c r="Y19" s="234"/>
      <c r="Z19" s="235"/>
      <c r="AA19" s="235"/>
      <c r="AB19" s="235"/>
      <c r="AC19" s="236"/>
      <c r="AD19" s="331">
        <v>1649</v>
      </c>
      <c r="AE19" s="331">
        <v>1807</v>
      </c>
      <c r="AF19" s="331">
        <v>2707</v>
      </c>
      <c r="AG19" s="331">
        <v>8105</v>
      </c>
      <c r="AH19" s="331">
        <v>7942</v>
      </c>
      <c r="AI19" s="331">
        <v>37926</v>
      </c>
      <c r="AJ19" s="331">
        <v>34127</v>
      </c>
      <c r="AK19" s="331">
        <v>31085</v>
      </c>
      <c r="AL19" s="279"/>
      <c r="AM19" s="229">
        <f t="shared" si="3"/>
        <v>125348</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0.140487105</v>
      </c>
      <c r="M20" s="252">
        <f t="shared" si="10"/>
        <v>0.35823638499999999</v>
      </c>
      <c r="N20" s="252">
        <f t="shared" si="10"/>
        <v>0.13423109999999999</v>
      </c>
      <c r="O20" s="252">
        <f t="shared" si="10"/>
        <v>0.49245563999999997</v>
      </c>
      <c r="P20" s="252">
        <f t="shared" si="10"/>
        <v>1.27244252</v>
      </c>
      <c r="Q20" s="252">
        <f t="shared" si="10"/>
        <v>3.1124968982402184</v>
      </c>
      <c r="R20" s="252">
        <f t="shared" si="10"/>
        <v>2.9361937380911369</v>
      </c>
      <c r="S20" s="252">
        <f t="shared" si="10"/>
        <v>2.7903656861595962</v>
      </c>
      <c r="T20" s="218">
        <f t="shared" si="0"/>
        <v>0</v>
      </c>
      <c r="U20" s="218">
        <f t="shared" si="1"/>
        <v>11.236909072490953</v>
      </c>
      <c r="Y20" s="241"/>
      <c r="Z20" s="242"/>
      <c r="AA20" s="242"/>
      <c r="AB20" s="242"/>
      <c r="AC20" s="243"/>
      <c r="AD20" s="251">
        <f t="shared" ref="AD20:AK20" si="11">SUM(AD18:AD19)</f>
        <v>2210</v>
      </c>
      <c r="AE20" s="251">
        <f t="shared" si="11"/>
        <v>2658</v>
      </c>
      <c r="AF20" s="251">
        <f t="shared" si="11"/>
        <v>3819</v>
      </c>
      <c r="AG20" s="251">
        <f t="shared" si="11"/>
        <v>11015</v>
      </c>
      <c r="AH20" s="251">
        <f t="shared" si="11"/>
        <v>10534</v>
      </c>
      <c r="AI20" s="251">
        <f t="shared" si="11"/>
        <v>45239</v>
      </c>
      <c r="AJ20" s="251">
        <f t="shared" si="11"/>
        <v>43649</v>
      </c>
      <c r="AK20" s="251">
        <f t="shared" si="11"/>
        <v>40609</v>
      </c>
      <c r="AL20" s="280"/>
      <c r="AM20" s="218">
        <f t="shared" si="3"/>
        <v>159733</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220">
        <v>0</v>
      </c>
      <c r="S21" s="220">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220">
        <v>0</v>
      </c>
      <c r="S22" s="220">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20">
        <v>0</v>
      </c>
      <c r="H24" s="309">
        <v>0</v>
      </c>
      <c r="I24" s="309">
        <v>0</v>
      </c>
      <c r="J24" s="309">
        <v>0</v>
      </c>
      <c r="K24" s="309">
        <v>0</v>
      </c>
      <c r="L24" s="309">
        <v>2.5000000000000001E-3</v>
      </c>
      <c r="M24" s="309">
        <v>2.5000000000000001E-4</v>
      </c>
      <c r="N24" s="309">
        <v>0</v>
      </c>
      <c r="O24" s="309">
        <v>1.6928305785123964E-2</v>
      </c>
      <c r="P24" s="309">
        <v>2.8156578947368421E-2</v>
      </c>
      <c r="Q24" s="309">
        <v>1.9205433718861211E-2</v>
      </c>
      <c r="R24" s="309">
        <v>2.9092857425742576E-2</v>
      </c>
      <c r="S24" s="309">
        <v>4.4068236231224391E-2</v>
      </c>
      <c r="T24" s="218">
        <f t="shared" si="0"/>
        <v>0</v>
      </c>
      <c r="U24" s="218">
        <f t="shared" si="1"/>
        <v>0.14020141210832057</v>
      </c>
      <c r="Y24" s="220">
        <v>0</v>
      </c>
      <c r="Z24" s="220">
        <v>0</v>
      </c>
      <c r="AA24" s="220">
        <v>0</v>
      </c>
      <c r="AB24" s="220">
        <v>0</v>
      </c>
      <c r="AC24" s="220">
        <v>0</v>
      </c>
      <c r="AD24" s="220">
        <v>1</v>
      </c>
      <c r="AE24" s="220">
        <v>4</v>
      </c>
      <c r="AF24" s="220">
        <v>0</v>
      </c>
      <c r="AG24" s="220">
        <v>33</v>
      </c>
      <c r="AH24" s="220">
        <v>15</v>
      </c>
      <c r="AI24" s="220">
        <v>11</v>
      </c>
      <c r="AJ24" s="220">
        <v>15</v>
      </c>
      <c r="AK24" s="220">
        <v>36</v>
      </c>
      <c r="AL24" s="218">
        <f t="shared" si="12"/>
        <v>0</v>
      </c>
      <c r="AM24" s="218">
        <f t="shared" si="3"/>
        <v>115</v>
      </c>
    </row>
    <row r="25" spans="1:39" ht="14" x14ac:dyDescent="0.3">
      <c r="A25" s="212" t="s">
        <v>164</v>
      </c>
      <c r="B25" s="213" t="s">
        <v>154</v>
      </c>
      <c r="G25" s="220">
        <v>0</v>
      </c>
      <c r="H25" s="309">
        <v>0</v>
      </c>
      <c r="I25" s="309">
        <v>0</v>
      </c>
      <c r="J25" s="309">
        <v>0</v>
      </c>
      <c r="K25" s="309">
        <v>0</v>
      </c>
      <c r="L25" s="309">
        <v>2.5000000000000001E-4</v>
      </c>
      <c r="M25" s="309">
        <v>8.4999999999999995E-4</v>
      </c>
      <c r="N25" s="309">
        <v>0</v>
      </c>
      <c r="O25" s="309">
        <v>4.9146694214876031E-2</v>
      </c>
      <c r="P25" s="309">
        <v>4.8268421052631579E-2</v>
      </c>
      <c r="Q25" s="309">
        <v>4.8892066281138791E-2</v>
      </c>
      <c r="R25" s="309">
        <v>9.7999642574257417E-2</v>
      </c>
      <c r="S25" s="309">
        <v>3.7086763768775607E-2</v>
      </c>
      <c r="T25" s="218">
        <f t="shared" si="0"/>
        <v>0</v>
      </c>
      <c r="U25" s="218">
        <f t="shared" si="1"/>
        <v>0.28249358789167944</v>
      </c>
      <c r="Y25" s="220">
        <v>0</v>
      </c>
      <c r="Z25" s="220">
        <v>0</v>
      </c>
      <c r="AA25" s="220">
        <v>0</v>
      </c>
      <c r="AB25" s="220">
        <v>0</v>
      </c>
      <c r="AC25" s="220">
        <v>0</v>
      </c>
      <c r="AD25" s="220">
        <v>1</v>
      </c>
      <c r="AE25" s="220">
        <v>4</v>
      </c>
      <c r="AF25" s="220">
        <v>0</v>
      </c>
      <c r="AG25" s="220">
        <v>34</v>
      </c>
      <c r="AH25" s="220">
        <v>40</v>
      </c>
      <c r="AI25" s="220">
        <v>50</v>
      </c>
      <c r="AJ25" s="220">
        <v>52</v>
      </c>
      <c r="AK25" s="220">
        <v>56</v>
      </c>
      <c r="AL25" s="218">
        <f t="shared" si="12"/>
        <v>0</v>
      </c>
      <c r="AM25" s="218">
        <f t="shared" si="3"/>
        <v>237</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2.7499999999999998E-3</v>
      </c>
      <c r="M26" s="252">
        <f t="shared" si="15"/>
        <v>1.0999999999999998E-3</v>
      </c>
      <c r="N26" s="252">
        <f t="shared" si="15"/>
        <v>0</v>
      </c>
      <c r="O26" s="252">
        <f t="shared" si="15"/>
        <v>6.6074999999999995E-2</v>
      </c>
      <c r="P26" s="252">
        <f t="shared" si="15"/>
        <v>7.6424999999999993E-2</v>
      </c>
      <c r="Q26" s="252">
        <f t="shared" si="15"/>
        <v>6.8097500000000005E-2</v>
      </c>
      <c r="R26" s="252">
        <f t="shared" si="15"/>
        <v>0.1270925</v>
      </c>
      <c r="S26" s="252">
        <f t="shared" si="15"/>
        <v>8.1155000000000005E-2</v>
      </c>
      <c r="T26" s="218">
        <f t="shared" si="0"/>
        <v>0</v>
      </c>
      <c r="U26" s="218">
        <f t="shared" si="1"/>
        <v>0.42269499999999993</v>
      </c>
      <c r="Y26" s="251">
        <f t="shared" ref="Y26:AK26" si="16">SUM(Y24:Y25)</f>
        <v>0</v>
      </c>
      <c r="Z26" s="251">
        <f t="shared" si="16"/>
        <v>0</v>
      </c>
      <c r="AA26" s="251">
        <f t="shared" si="16"/>
        <v>0</v>
      </c>
      <c r="AB26" s="251">
        <f t="shared" si="16"/>
        <v>0</v>
      </c>
      <c r="AC26" s="251">
        <f t="shared" si="16"/>
        <v>0</v>
      </c>
      <c r="AD26" s="251">
        <f t="shared" si="16"/>
        <v>2</v>
      </c>
      <c r="AE26" s="251">
        <f t="shared" si="16"/>
        <v>8</v>
      </c>
      <c r="AF26" s="251">
        <f t="shared" si="16"/>
        <v>0</v>
      </c>
      <c r="AG26" s="251">
        <f t="shared" si="16"/>
        <v>67</v>
      </c>
      <c r="AH26" s="251">
        <f t="shared" si="16"/>
        <v>55</v>
      </c>
      <c r="AI26" s="251">
        <f t="shared" si="16"/>
        <v>61</v>
      </c>
      <c r="AJ26" s="251">
        <f t="shared" si="16"/>
        <v>67</v>
      </c>
      <c r="AK26" s="251">
        <f t="shared" si="16"/>
        <v>92</v>
      </c>
      <c r="AL26" s="218">
        <f t="shared" si="12"/>
        <v>0</v>
      </c>
      <c r="AM26" s="218">
        <f t="shared" si="3"/>
        <v>352</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0</v>
      </c>
      <c r="J30" s="309">
        <v>0</v>
      </c>
      <c r="K30" s="309">
        <v>0</v>
      </c>
      <c r="L30" s="309">
        <v>0</v>
      </c>
      <c r="M30" s="309">
        <v>0</v>
      </c>
      <c r="N30" s="309">
        <v>0</v>
      </c>
      <c r="O30" s="309">
        <v>0</v>
      </c>
      <c r="P30" s="309">
        <v>0</v>
      </c>
      <c r="Q30" s="309">
        <v>0</v>
      </c>
      <c r="R30" s="309">
        <v>0</v>
      </c>
      <c r="S30" s="309">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20">
        <v>0</v>
      </c>
      <c r="H31" s="309">
        <v>0</v>
      </c>
      <c r="I31" s="309">
        <v>0</v>
      </c>
      <c r="J31" s="309">
        <v>0</v>
      </c>
      <c r="K31" s="309">
        <v>0</v>
      </c>
      <c r="L31" s="616">
        <v>0.13043128589518405</v>
      </c>
      <c r="M31" s="616">
        <v>0.12239626675256127</v>
      </c>
      <c r="N31" s="616">
        <v>0.1232291630457191</v>
      </c>
      <c r="O31" s="616">
        <v>0.15176493796551649</v>
      </c>
      <c r="P31" s="616">
        <v>0.10843246383136496</v>
      </c>
      <c r="Q31" s="616">
        <v>0.16558706465210968</v>
      </c>
      <c r="R31" s="616">
        <v>0.16274480107780961</v>
      </c>
      <c r="S31" s="616">
        <v>0.14148421106734674</v>
      </c>
      <c r="T31" s="218">
        <f t="shared" si="0"/>
        <v>0</v>
      </c>
      <c r="U31" s="218">
        <f t="shared" si="1"/>
        <v>1.1060701942876119</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0.13043128589518405</v>
      </c>
      <c r="M32" s="252">
        <f t="shared" si="18"/>
        <v>0.12239626675256127</v>
      </c>
      <c r="N32" s="252">
        <f t="shared" si="18"/>
        <v>0.1232291630457191</v>
      </c>
      <c r="O32" s="252">
        <f t="shared" si="18"/>
        <v>0.15176493796551649</v>
      </c>
      <c r="P32" s="252">
        <f t="shared" si="18"/>
        <v>0.10843246383136496</v>
      </c>
      <c r="Q32" s="252">
        <f t="shared" si="18"/>
        <v>0.16558706465210968</v>
      </c>
      <c r="R32" s="252">
        <f t="shared" si="18"/>
        <v>0.16274480107780961</v>
      </c>
      <c r="S32" s="252">
        <f t="shared" si="18"/>
        <v>0.14148421106734674</v>
      </c>
      <c r="T32" s="218">
        <f t="shared" si="0"/>
        <v>0</v>
      </c>
      <c r="U32" s="218">
        <f t="shared" si="1"/>
        <v>1.1060701942876119</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SUM(L11,L17,L20,L23,L26,L29,L32)</f>
        <v>0.30603437089518404</v>
      </c>
      <c r="M34" s="251">
        <f t="shared" ref="M34:S34" si="20">SUM(M11,M17,M20,M23,M26,M29,M32)</f>
        <v>0.50935066175256127</v>
      </c>
      <c r="N34" s="251">
        <f t="shared" si="20"/>
        <v>0.35541267304571911</v>
      </c>
      <c r="O34" s="251">
        <f t="shared" si="20"/>
        <v>0.91376017796551645</v>
      </c>
      <c r="P34" s="251">
        <f t="shared" si="20"/>
        <v>1.7016286338313649</v>
      </c>
      <c r="Q34" s="251">
        <f t="shared" si="20"/>
        <v>4.2328266728923278</v>
      </c>
      <c r="R34" s="251">
        <f t="shared" si="20"/>
        <v>4.1000012991689463</v>
      </c>
      <c r="S34" s="251">
        <f t="shared" si="20"/>
        <v>3.719294537226943</v>
      </c>
      <c r="T34" s="251">
        <f t="shared" si="19"/>
        <v>0</v>
      </c>
      <c r="U34" s="251">
        <f t="shared" si="19"/>
        <v>16.784866548770932</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0</v>
      </c>
      <c r="J38" s="309">
        <v>0</v>
      </c>
      <c r="K38" s="309">
        <v>0</v>
      </c>
      <c r="L38" s="309">
        <v>-3.0599999999999998E-3</v>
      </c>
      <c r="M38" s="309">
        <v>-8.4999999999999995E-4</v>
      </c>
      <c r="N38" s="309">
        <v>-2.2380963842975206E-3</v>
      </c>
      <c r="O38" s="309">
        <v>-5.2212987680983473E-2</v>
      </c>
      <c r="P38" s="309">
        <v>-1.5801875760129366E-2</v>
      </c>
      <c r="Q38" s="309">
        <v>-1.4042984509001526E-2</v>
      </c>
      <c r="R38" s="309">
        <v>-3.2104345891185382E-2</v>
      </c>
      <c r="S38" s="309">
        <v>-0.10174552210555118</v>
      </c>
      <c r="T38" s="95">
        <f>SUM(G38:K38)</f>
        <v>0</v>
      </c>
      <c r="U38" s="218">
        <f>SUM(L38:S38)</f>
        <v>-0.22205581233114846</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0</v>
      </c>
      <c r="J39" s="309">
        <v>0</v>
      </c>
      <c r="K39" s="309">
        <v>0</v>
      </c>
      <c r="L39" s="309">
        <v>-8.8000000000000003E-4</v>
      </c>
      <c r="M39" s="309">
        <v>-5.9999999999999995E-4</v>
      </c>
      <c r="N39" s="309">
        <v>-3.9342036157024793E-3</v>
      </c>
      <c r="O39" s="309">
        <v>-5.2592012319016522E-2</v>
      </c>
      <c r="P39" s="309">
        <v>-5.0131124239870636E-2</v>
      </c>
      <c r="Q39" s="309">
        <v>-8.4319015490998475E-2</v>
      </c>
      <c r="R39" s="309">
        <v>-9.8576654108814624E-2</v>
      </c>
      <c r="S39" s="309">
        <v>-8.180297789444882E-2</v>
      </c>
      <c r="T39" s="95">
        <f>SUM(G39:K39)</f>
        <v>0</v>
      </c>
      <c r="U39" s="218">
        <f>SUM(L39:S39)</f>
        <v>-0.37283598766885151</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1">SUM(G37:G39)</f>
        <v>0</v>
      </c>
      <c r="H40" s="252">
        <f t="shared" si="21"/>
        <v>0</v>
      </c>
      <c r="I40" s="252">
        <f t="shared" si="21"/>
        <v>0</v>
      </c>
      <c r="J40" s="252">
        <f t="shared" si="21"/>
        <v>0</v>
      </c>
      <c r="K40" s="252">
        <f t="shared" si="21"/>
        <v>0</v>
      </c>
      <c r="L40" s="252">
        <f t="shared" si="21"/>
        <v>-3.9399999999999999E-3</v>
      </c>
      <c r="M40" s="252">
        <f t="shared" si="21"/>
        <v>-1.4499999999999999E-3</v>
      </c>
      <c r="N40" s="252">
        <f t="shared" si="21"/>
        <v>-6.1723000000000004E-3</v>
      </c>
      <c r="O40" s="252">
        <f t="shared" si="21"/>
        <v>-0.104805</v>
      </c>
      <c r="P40" s="252">
        <f t="shared" si="21"/>
        <v>-6.5933000000000005E-2</v>
      </c>
      <c r="Q40" s="252">
        <f t="shared" si="21"/>
        <v>-9.8362000000000005E-2</v>
      </c>
      <c r="R40" s="252">
        <f t="shared" si="21"/>
        <v>-0.13068099999999999</v>
      </c>
      <c r="S40" s="252">
        <f t="shared" si="21"/>
        <v>-0.1835485</v>
      </c>
      <c r="T40" s="95">
        <f t="shared" ref="T40" si="22">SUM(G40:K40)</f>
        <v>0</v>
      </c>
      <c r="U40" s="218">
        <f>SUM(L40:S40)</f>
        <v>-0.59489180000000008</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3">SUM(G43:G45)</f>
        <v>0</v>
      </c>
      <c r="H46" s="252">
        <f t="shared" si="23"/>
        <v>0</v>
      </c>
      <c r="I46" s="252">
        <f t="shared" si="23"/>
        <v>0</v>
      </c>
      <c r="J46" s="252">
        <f t="shared" si="23"/>
        <v>0</v>
      </c>
      <c r="K46" s="252">
        <f t="shared" si="23"/>
        <v>0</v>
      </c>
      <c r="L46" s="252">
        <f t="shared" si="23"/>
        <v>0</v>
      </c>
      <c r="M46" s="252">
        <f t="shared" si="23"/>
        <v>0</v>
      </c>
      <c r="N46" s="252">
        <f t="shared" si="23"/>
        <v>0</v>
      </c>
      <c r="O46" s="252">
        <f t="shared" si="23"/>
        <v>0</v>
      </c>
      <c r="P46" s="252">
        <f t="shared" si="23"/>
        <v>0</v>
      </c>
      <c r="Q46" s="252">
        <f t="shared" si="23"/>
        <v>0</v>
      </c>
      <c r="R46" s="252">
        <f t="shared" si="23"/>
        <v>0</v>
      </c>
      <c r="S46" s="252">
        <f t="shared" si="23"/>
        <v>0</v>
      </c>
      <c r="T46" s="95">
        <f t="shared" ref="T46" si="24">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5">SUM(G34,G40,G46)</f>
        <v>0</v>
      </c>
      <c r="H48" s="251">
        <f t="shared" si="25"/>
        <v>0</v>
      </c>
      <c r="I48" s="251">
        <f t="shared" si="25"/>
        <v>0</v>
      </c>
      <c r="J48" s="251">
        <f t="shared" si="25"/>
        <v>0</v>
      </c>
      <c r="K48" s="251">
        <f t="shared" si="25"/>
        <v>0</v>
      </c>
      <c r="L48" s="251">
        <f>SUM(L34,L40,L46)</f>
        <v>0.30209437089518404</v>
      </c>
      <c r="M48" s="251">
        <f t="shared" ref="M48:S48" si="26">SUM(M34,M40,M46)</f>
        <v>0.50790066175256132</v>
      </c>
      <c r="N48" s="251">
        <f t="shared" si="26"/>
        <v>0.34924037304571909</v>
      </c>
      <c r="O48" s="251">
        <f t="shared" si="26"/>
        <v>0.80895517796551641</v>
      </c>
      <c r="P48" s="251">
        <f t="shared" si="26"/>
        <v>1.6356956338313648</v>
      </c>
      <c r="Q48" s="251">
        <f t="shared" si="26"/>
        <v>4.134464672892328</v>
      </c>
      <c r="R48" s="251">
        <f t="shared" si="26"/>
        <v>3.9693202991689462</v>
      </c>
      <c r="S48" s="251">
        <f t="shared" si="26"/>
        <v>3.5357460372269429</v>
      </c>
      <c r="T48" s="218">
        <f t="shared" ref="T48" si="27">SUM(G48:K48)</f>
        <v>0</v>
      </c>
      <c r="U48" s="218">
        <f t="shared" ref="U48" si="28">SUM(L48:S48)</f>
        <v>15.243417226778563</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K51" si="29">SUM(H9,H12,H15,H18,H21,H24,H27,H30)</f>
        <v>0</v>
      </c>
      <c r="I50" s="251">
        <f t="shared" si="29"/>
        <v>0</v>
      </c>
      <c r="J50" s="251">
        <f t="shared" si="29"/>
        <v>0</v>
      </c>
      <c r="K50" s="251">
        <f t="shared" si="29"/>
        <v>0</v>
      </c>
      <c r="L50" s="251">
        <f>SUM(L9,L15,L18,L21,L24,L27,L30)</f>
        <v>6.8728713194511418E-2</v>
      </c>
      <c r="M50" s="251">
        <f t="shared" ref="M50:S51" si="30">SUM(M9,M15,M18,M21,M24,M27,M30)</f>
        <v>0.13739849078248412</v>
      </c>
      <c r="N50" s="251">
        <f t="shared" si="30"/>
        <v>0.12803898425444318</v>
      </c>
      <c r="O50" s="251">
        <f t="shared" si="30"/>
        <v>0.33517795706739628</v>
      </c>
      <c r="P50" s="251">
        <f t="shared" si="30"/>
        <v>0.34420285389587757</v>
      </c>
      <c r="Q50" s="251">
        <f t="shared" si="30"/>
        <v>0.84829914244661264</v>
      </c>
      <c r="R50" s="251">
        <f t="shared" si="30"/>
        <v>1.385690144653869</v>
      </c>
      <c r="S50" s="251">
        <f t="shared" si="30"/>
        <v>1.5039018284890877</v>
      </c>
      <c r="T50" s="95">
        <f t="shared" ref="T50:T52" si="31">SUM(G50:K50)</f>
        <v>0</v>
      </c>
      <c r="U50" s="218">
        <f t="shared" ref="U50:U52" si="32">SUM(L50:S50)</f>
        <v>4.7514381147842819</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9"/>
        <v>0</v>
      </c>
      <c r="I51" s="218">
        <f t="shared" si="29"/>
        <v>0</v>
      </c>
      <c r="J51" s="218">
        <f t="shared" si="29"/>
        <v>0</v>
      </c>
      <c r="K51" s="218">
        <f t="shared" si="29"/>
        <v>0</v>
      </c>
      <c r="L51" s="218">
        <f>SUM(L10,L16,L19,L22,L25,L28,L31)</f>
        <v>0.23730565770067263</v>
      </c>
      <c r="M51" s="218">
        <f t="shared" si="30"/>
        <v>0.37195217097007716</v>
      </c>
      <c r="N51" s="218">
        <f t="shared" si="30"/>
        <v>0.2273736887912759</v>
      </c>
      <c r="O51" s="218">
        <f t="shared" si="30"/>
        <v>0.57858222089812017</v>
      </c>
      <c r="P51" s="218">
        <f t="shared" si="30"/>
        <v>1.3574257799354874</v>
      </c>
      <c r="Q51" s="218">
        <f t="shared" si="30"/>
        <v>3.3845275304457156</v>
      </c>
      <c r="R51" s="218">
        <f t="shared" si="30"/>
        <v>2.7143111545150767</v>
      </c>
      <c r="S51" s="218">
        <f t="shared" si="30"/>
        <v>2.2153927087378555</v>
      </c>
      <c r="T51" s="95">
        <f t="shared" si="31"/>
        <v>0</v>
      </c>
      <c r="U51" s="218">
        <f t="shared" si="32"/>
        <v>11.08687091199428</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3">SUM(G50:G51)</f>
        <v>0</v>
      </c>
      <c r="H52" s="332">
        <f t="shared" si="33"/>
        <v>0</v>
      </c>
      <c r="I52" s="332">
        <f t="shared" si="33"/>
        <v>0</v>
      </c>
      <c r="J52" s="332">
        <f t="shared" si="33"/>
        <v>0</v>
      </c>
      <c r="K52" s="332">
        <f t="shared" si="33"/>
        <v>0</v>
      </c>
      <c r="L52" s="332">
        <f>SUM(L50:L51)</f>
        <v>0.30603437089518404</v>
      </c>
      <c r="M52" s="332">
        <f t="shared" ref="M52:S52" si="34">SUM(M50:M51)</f>
        <v>0.50935066175256127</v>
      </c>
      <c r="N52" s="332">
        <f t="shared" si="34"/>
        <v>0.35541267304571911</v>
      </c>
      <c r="O52" s="332">
        <f t="shared" si="34"/>
        <v>0.91376017796551645</v>
      </c>
      <c r="P52" s="332">
        <f t="shared" si="34"/>
        <v>1.7016286338313651</v>
      </c>
      <c r="Q52" s="332">
        <f t="shared" si="34"/>
        <v>4.2328266728923278</v>
      </c>
      <c r="R52" s="332">
        <f t="shared" si="34"/>
        <v>4.1000012991689454</v>
      </c>
      <c r="S52" s="332">
        <f t="shared" si="34"/>
        <v>3.7192945372269435</v>
      </c>
      <c r="T52" s="95">
        <f t="shared" si="31"/>
        <v>0</v>
      </c>
      <c r="U52" s="218">
        <f t="shared" si="32"/>
        <v>15.838309026778564</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5">IF(ABS(G52-G34)&lt;DecimalPlaces,"OK","ERROR")</f>
        <v>OK</v>
      </c>
      <c r="H53" s="273" t="str">
        <f t="shared" si="35"/>
        <v>OK</v>
      </c>
      <c r="I53" s="273" t="str">
        <f t="shared" si="35"/>
        <v>OK</v>
      </c>
      <c r="J53" s="273" t="str">
        <f t="shared" si="35"/>
        <v>OK</v>
      </c>
      <c r="K53" s="273" t="str">
        <f t="shared" si="35"/>
        <v>OK</v>
      </c>
      <c r="L53" s="273" t="str">
        <f t="shared" si="35"/>
        <v>OK</v>
      </c>
      <c r="M53" s="273" t="str">
        <f>IF(ABS(M52-M34)&lt;DecimalPlaces,"OK","ERROR")</f>
        <v>OK</v>
      </c>
      <c r="N53" s="273" t="str">
        <f t="shared" si="35"/>
        <v>OK</v>
      </c>
      <c r="O53" s="273" t="str">
        <f t="shared" si="35"/>
        <v>OK</v>
      </c>
      <c r="P53" s="273" t="str">
        <f t="shared" si="35"/>
        <v>OK</v>
      </c>
      <c r="Q53" s="273" t="str">
        <f t="shared" si="35"/>
        <v>OK</v>
      </c>
      <c r="R53" s="273" t="str">
        <f t="shared" si="35"/>
        <v>OK</v>
      </c>
      <c r="S53" s="273" t="str">
        <f t="shared" si="35"/>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6">SUM(H9,H15,H18,H21,H24,H27,H30)+SUM(H37,H38,H43,H44)</f>
        <v>0</v>
      </c>
      <c r="I55" s="251">
        <f t="shared" si="36"/>
        <v>0</v>
      </c>
      <c r="J55" s="251">
        <f t="shared" si="36"/>
        <v>0</v>
      </c>
      <c r="K55" s="251">
        <f t="shared" si="36"/>
        <v>0</v>
      </c>
      <c r="L55" s="251">
        <f t="shared" si="36"/>
        <v>6.5668713194511424E-2</v>
      </c>
      <c r="M55" s="251">
        <f t="shared" si="36"/>
        <v>0.13654849078248413</v>
      </c>
      <c r="N55" s="251">
        <f t="shared" si="36"/>
        <v>0.12580088787014565</v>
      </c>
      <c r="O55" s="251">
        <f t="shared" si="36"/>
        <v>0.2829649693864128</v>
      </c>
      <c r="P55" s="251">
        <f t="shared" si="36"/>
        <v>0.3284009781357482</v>
      </c>
      <c r="Q55" s="251">
        <f t="shared" si="36"/>
        <v>0.8342561579376111</v>
      </c>
      <c r="R55" s="251">
        <f t="shared" si="36"/>
        <v>1.3535857987626836</v>
      </c>
      <c r="S55" s="251">
        <f t="shared" si="36"/>
        <v>1.4021563063835365</v>
      </c>
      <c r="T55" s="95">
        <f t="shared" ref="T55:T57" si="37">SUM(G55:K55)</f>
        <v>0</v>
      </c>
      <c r="U55" s="218">
        <f t="shared" ref="U55:U57" si="38">SUM(L55:S55)</f>
        <v>4.5293823024531328</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9">SUM(H10,H16,H19,H22,H25,H28,H31)+SUM(H39,H45)</f>
        <v>0</v>
      </c>
      <c r="I56" s="218">
        <f t="shared" si="39"/>
        <v>0</v>
      </c>
      <c r="J56" s="218">
        <f t="shared" si="39"/>
        <v>0</v>
      </c>
      <c r="K56" s="218">
        <f t="shared" si="39"/>
        <v>0</v>
      </c>
      <c r="L56" s="218">
        <f t="shared" si="39"/>
        <v>0.23642565770067264</v>
      </c>
      <c r="M56" s="218">
        <f t="shared" si="39"/>
        <v>0.37135217097007717</v>
      </c>
      <c r="N56" s="218">
        <f t="shared" si="39"/>
        <v>0.22343948517557341</v>
      </c>
      <c r="O56" s="218">
        <f t="shared" si="39"/>
        <v>0.52599020857910361</v>
      </c>
      <c r="P56" s="218">
        <f t="shared" si="39"/>
        <v>1.3072946556956169</v>
      </c>
      <c r="Q56" s="218">
        <f t="shared" si="39"/>
        <v>3.3002085149547171</v>
      </c>
      <c r="R56" s="218">
        <f t="shared" si="39"/>
        <v>2.615734500406262</v>
      </c>
      <c r="S56" s="218">
        <f t="shared" si="39"/>
        <v>2.1335897308434069</v>
      </c>
      <c r="T56" s="95">
        <f t="shared" si="37"/>
        <v>0</v>
      </c>
      <c r="U56" s="218">
        <f t="shared" si="38"/>
        <v>10.714034924325428</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40">SUM(G55:G56)</f>
        <v>0</v>
      </c>
      <c r="H57" s="332">
        <f t="shared" si="40"/>
        <v>0</v>
      </c>
      <c r="I57" s="332">
        <f t="shared" si="40"/>
        <v>0</v>
      </c>
      <c r="J57" s="332">
        <f t="shared" si="40"/>
        <v>0</v>
      </c>
      <c r="K57" s="332">
        <f t="shared" si="40"/>
        <v>0</v>
      </c>
      <c r="L57" s="332">
        <f>SUM(L55:L56)</f>
        <v>0.30209437089518409</v>
      </c>
      <c r="M57" s="332">
        <f>SUM(M55:M56)</f>
        <v>0.50790066175256132</v>
      </c>
      <c r="N57" s="332">
        <f>SUM(N55:N56)</f>
        <v>0.34924037304571909</v>
      </c>
      <c r="O57" s="332">
        <f t="shared" ref="O57:S57" si="41">SUM(O55:O56)</f>
        <v>0.80895517796551641</v>
      </c>
      <c r="P57" s="332">
        <f t="shared" si="41"/>
        <v>1.6356956338313651</v>
      </c>
      <c r="Q57" s="332">
        <f t="shared" si="41"/>
        <v>4.134464672892328</v>
      </c>
      <c r="R57" s="332">
        <f t="shared" si="41"/>
        <v>3.9693202991689454</v>
      </c>
      <c r="S57" s="332">
        <f t="shared" si="41"/>
        <v>3.5357460372269434</v>
      </c>
      <c r="T57" s="95">
        <f t="shared" si="37"/>
        <v>0</v>
      </c>
      <c r="U57" s="218">
        <f t="shared" si="38"/>
        <v>15.243417226778561</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IF(ABS(M57-M48)&lt;DecimalPlaces,"OK","ERROR")</f>
        <v>OK</v>
      </c>
      <c r="N58" s="273" t="str">
        <f>IF(ABS(N57-N48)&lt;DecimalPlaces,"OK","ERROR")</f>
        <v>OK</v>
      </c>
      <c r="O58" s="273" t="str">
        <f>IF(ABS(O57-O48)&lt;DecimalPlaces,"OK","ERROR")</f>
        <v>OK</v>
      </c>
      <c r="P58" s="273" t="str">
        <f>IF(ABS(P57-P48)&lt;DecimalPlaces,"OK","ERROR")</f>
        <v>OK</v>
      </c>
      <c r="Q58" s="273" t="str">
        <f>IF(ABS(Q57-Q48)&lt;DecimalPlaces,"OK","ERROR")</f>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86.666666666666657</v>
      </c>
      <c r="AJ60" s="331">
        <v>122</v>
      </c>
      <c r="AK60" s="331">
        <v>82</v>
      </c>
      <c r="AL60" s="307"/>
      <c r="AM60" s="229">
        <f t="shared" ref="AM60:AM61" si="43">SUM(AD60:AK60)</f>
        <v>290.66666666666663</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392</v>
      </c>
      <c r="AJ61" s="331">
        <v>252</v>
      </c>
      <c r="AK61" s="331">
        <v>171</v>
      </c>
      <c r="AL61" s="280"/>
      <c r="AM61" s="229">
        <f t="shared" si="43"/>
        <v>815</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v>3.8113354628352266E-3</v>
      </c>
      <c r="M65" s="319">
        <v>5.333517137847711E-3</v>
      </c>
      <c r="N65" s="319">
        <v>2.6555634961135419E-2</v>
      </c>
      <c r="O65" s="319">
        <v>3.7609823350670757E-2</v>
      </c>
      <c r="P65" s="319">
        <v>4.3882826046387192E-2</v>
      </c>
      <c r="Q65" s="319">
        <v>0.12916932208819387</v>
      </c>
      <c r="R65" s="319">
        <v>0.1372742191022927</v>
      </c>
      <c r="S65" s="319">
        <v>0.13566664936153069</v>
      </c>
      <c r="T65" s="278"/>
      <c r="U65" s="251">
        <f t="shared" ref="U65:U67" si="44">SUM(L65:S65)</f>
        <v>0.51930332751089359</v>
      </c>
      <c r="Y65" s="226"/>
      <c r="Z65" s="227"/>
      <c r="AA65" s="227"/>
      <c r="AB65" s="227"/>
      <c r="AC65" s="228"/>
      <c r="AD65" s="330">
        <v>203</v>
      </c>
      <c r="AE65" s="330">
        <v>315</v>
      </c>
      <c r="AF65" s="330">
        <v>356</v>
      </c>
      <c r="AG65" s="330">
        <v>882</v>
      </c>
      <c r="AH65" s="330">
        <v>915</v>
      </c>
      <c r="AI65" s="330">
        <v>2564</v>
      </c>
      <c r="AJ65" s="330">
        <v>3230</v>
      </c>
      <c r="AK65" s="330">
        <v>3666</v>
      </c>
      <c r="AL65" s="278"/>
      <c r="AM65" s="251">
        <f t="shared" ref="AM65:AM67" si="45">SUM(AD65:AK65)</f>
        <v>12131</v>
      </c>
    </row>
    <row r="66" spans="1:39" ht="14" x14ac:dyDescent="0.3">
      <c r="A66" s="661"/>
      <c r="B66" s="277" t="s">
        <v>156</v>
      </c>
      <c r="G66" s="234"/>
      <c r="H66" s="235"/>
      <c r="I66" s="235"/>
      <c r="J66" s="235"/>
      <c r="K66" s="236"/>
      <c r="L66" s="319">
        <v>9.950777316761921E-4</v>
      </c>
      <c r="M66" s="319">
        <v>1.7270436446364017E-3</v>
      </c>
      <c r="N66" s="319">
        <v>1.3128628520111891E-2</v>
      </c>
      <c r="O66" s="319">
        <v>2.0510572598268294E-2</v>
      </c>
      <c r="P66" s="319">
        <v>2.9063379873344959E-2</v>
      </c>
      <c r="Q66" s="319">
        <v>8.0101100670915859E-2</v>
      </c>
      <c r="R66" s="319">
        <v>0.1070143912382579</v>
      </c>
      <c r="S66" s="319">
        <v>0.10694943171162676</v>
      </c>
      <c r="T66" s="279"/>
      <c r="U66" s="251">
        <f t="shared" si="44"/>
        <v>0.35948962598883827</v>
      </c>
      <c r="Y66" s="234"/>
      <c r="Z66" s="235"/>
      <c r="AA66" s="235"/>
      <c r="AB66" s="235"/>
      <c r="AC66" s="236"/>
      <c r="AD66" s="330">
        <v>53</v>
      </c>
      <c r="AE66" s="330">
        <v>102</v>
      </c>
      <c r="AF66" s="330">
        <v>176</v>
      </c>
      <c r="AG66" s="330">
        <v>481</v>
      </c>
      <c r="AH66" s="330">
        <v>606</v>
      </c>
      <c r="AI66" s="330">
        <v>1590</v>
      </c>
      <c r="AJ66" s="330">
        <v>2518</v>
      </c>
      <c r="AK66" s="330">
        <v>2890</v>
      </c>
      <c r="AL66" s="279"/>
      <c r="AM66" s="251">
        <f t="shared" si="45"/>
        <v>8416</v>
      </c>
    </row>
    <row r="67" spans="1:39" ht="13.5" customHeight="1" x14ac:dyDescent="0.3">
      <c r="A67" s="662"/>
      <c r="B67" s="277" t="s">
        <v>187</v>
      </c>
      <c r="G67" s="234"/>
      <c r="H67" s="235"/>
      <c r="I67" s="235"/>
      <c r="J67" s="235"/>
      <c r="K67" s="236"/>
      <c r="L67" s="252">
        <f t="shared" ref="L67:S67" si="46">SUM(L65:L66)</f>
        <v>4.806413194511419E-3</v>
      </c>
      <c r="M67" s="251">
        <f t="shared" si="46"/>
        <v>7.0605607824841127E-3</v>
      </c>
      <c r="N67" s="251">
        <f t="shared" si="46"/>
        <v>3.968426348124731E-2</v>
      </c>
      <c r="O67" s="251">
        <f t="shared" si="46"/>
        <v>5.8120395948939051E-2</v>
      </c>
      <c r="P67" s="251">
        <f t="shared" si="46"/>
        <v>7.2946205919732152E-2</v>
      </c>
      <c r="Q67" s="251">
        <f t="shared" si="46"/>
        <v>0.20927042275910973</v>
      </c>
      <c r="R67" s="251">
        <f t="shared" si="46"/>
        <v>0.2442886103405506</v>
      </c>
      <c r="S67" s="251">
        <f t="shared" si="46"/>
        <v>0.24261608107315746</v>
      </c>
      <c r="T67" s="280"/>
      <c r="U67" s="251">
        <f t="shared" si="44"/>
        <v>0.87879295349973185</v>
      </c>
      <c r="V67" s="249"/>
      <c r="Y67" s="241"/>
      <c r="Z67" s="242"/>
      <c r="AA67" s="242"/>
      <c r="AB67" s="242"/>
      <c r="AC67" s="243"/>
      <c r="AD67" s="252">
        <f t="shared" ref="AD67:AK67" si="47">SUM(AD65:AD66)</f>
        <v>256</v>
      </c>
      <c r="AE67" s="251">
        <f t="shared" si="47"/>
        <v>417</v>
      </c>
      <c r="AF67" s="251">
        <f t="shared" si="47"/>
        <v>532</v>
      </c>
      <c r="AG67" s="251">
        <f t="shared" si="47"/>
        <v>1363</v>
      </c>
      <c r="AH67" s="251">
        <f t="shared" si="47"/>
        <v>1521</v>
      </c>
      <c r="AI67" s="251">
        <f t="shared" si="47"/>
        <v>4154</v>
      </c>
      <c r="AJ67" s="251">
        <f t="shared" si="47"/>
        <v>5748</v>
      </c>
      <c r="AK67" s="251">
        <f t="shared" si="47"/>
        <v>6556</v>
      </c>
      <c r="AL67" s="280"/>
      <c r="AM67" s="251">
        <f t="shared" si="45"/>
        <v>20547</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v>7.498171276715114E-3</v>
      </c>
      <c r="M72" s="330">
        <v>2.8538995432506624E-3</v>
      </c>
      <c r="N72" s="330">
        <v>2.0736955289184351E-2</v>
      </c>
      <c r="O72" s="330">
        <v>3.8987543166314462E-2</v>
      </c>
      <c r="P72" s="330">
        <v>5.6129427392155339E-2</v>
      </c>
      <c r="Q72" s="330">
        <v>0.23630765196601808</v>
      </c>
      <c r="R72" s="330">
        <v>0.15563335564859809</v>
      </c>
      <c r="S72" s="330">
        <v>8.5575174515050714E-2</v>
      </c>
      <c r="T72" s="278"/>
      <c r="U72" s="229">
        <f t="shared" ref="U72:U77" si="49">SUM(L72:S72)</f>
        <v>0.60372217879728673</v>
      </c>
      <c r="Y72" s="226"/>
      <c r="Z72" s="227"/>
      <c r="AA72" s="227"/>
      <c r="AB72" s="227"/>
      <c r="AC72" s="228"/>
      <c r="AD72" s="330">
        <v>187</v>
      </c>
      <c r="AE72" s="330">
        <v>235</v>
      </c>
      <c r="AF72" s="330">
        <v>487</v>
      </c>
      <c r="AG72" s="330">
        <v>1064</v>
      </c>
      <c r="AH72" s="330">
        <v>1577</v>
      </c>
      <c r="AI72" s="330">
        <v>6345</v>
      </c>
      <c r="AJ72" s="330">
        <v>4029</v>
      </c>
      <c r="AK72" s="330">
        <v>2629</v>
      </c>
      <c r="AL72" s="278"/>
      <c r="AM72" s="229">
        <f t="shared" ref="AM72:AM77" si="50">SUM(AD72:AK72)</f>
        <v>16553</v>
      </c>
    </row>
    <row r="73" spans="1:39" ht="14" x14ac:dyDescent="0.3">
      <c r="A73" s="661"/>
      <c r="B73" s="277" t="s">
        <v>156</v>
      </c>
      <c r="G73" s="234"/>
      <c r="H73" s="235"/>
      <c r="I73" s="235"/>
      <c r="J73" s="235"/>
      <c r="K73" s="236"/>
      <c r="L73" s="330">
        <v>2.1652473205487494E-3</v>
      </c>
      <c r="M73" s="330">
        <v>1.1658483240513343E-3</v>
      </c>
      <c r="N73" s="330">
        <v>6.7278006893041632E-3</v>
      </c>
      <c r="O73" s="330">
        <v>2.0629686844581805E-2</v>
      </c>
      <c r="P73" s="330">
        <v>3.5201016925073957E-2</v>
      </c>
      <c r="Q73" s="330">
        <v>0.12346097183094562</v>
      </c>
      <c r="R73" s="330">
        <v>9.9699600627707052E-2</v>
      </c>
      <c r="S73" s="330">
        <v>5.2373699427431197E-2</v>
      </c>
      <c r="T73" s="279"/>
      <c r="U73" s="229">
        <f t="shared" si="49"/>
        <v>0.34142387198964386</v>
      </c>
      <c r="Y73" s="234"/>
      <c r="Z73" s="235"/>
      <c r="AA73" s="235"/>
      <c r="AB73" s="235"/>
      <c r="AC73" s="236"/>
      <c r="AD73" s="330">
        <v>54</v>
      </c>
      <c r="AE73" s="330">
        <v>96</v>
      </c>
      <c r="AF73" s="330">
        <v>158</v>
      </c>
      <c r="AG73" s="330">
        <v>563</v>
      </c>
      <c r="AH73" s="330">
        <v>989</v>
      </c>
      <c r="AI73" s="330">
        <v>3315</v>
      </c>
      <c r="AJ73" s="330">
        <v>2581</v>
      </c>
      <c r="AK73" s="330">
        <v>1609</v>
      </c>
      <c r="AL73" s="279"/>
      <c r="AM73" s="229">
        <f t="shared" si="50"/>
        <v>9365</v>
      </c>
    </row>
    <row r="74" spans="1:39" ht="14" x14ac:dyDescent="0.3">
      <c r="A74" s="662"/>
      <c r="B74" s="277" t="s">
        <v>190</v>
      </c>
      <c r="G74" s="234"/>
      <c r="H74" s="235"/>
      <c r="I74" s="235"/>
      <c r="J74" s="235"/>
      <c r="K74" s="236"/>
      <c r="L74" s="252">
        <f t="shared" ref="L74:S74" si="51">SUM(L72:L73)</f>
        <v>9.6634185972638634E-3</v>
      </c>
      <c r="M74" s="251">
        <f t="shared" si="51"/>
        <v>4.0197478673019964E-3</v>
      </c>
      <c r="N74" s="251">
        <f t="shared" si="51"/>
        <v>2.7464755978488513E-2</v>
      </c>
      <c r="O74" s="251">
        <f t="shared" si="51"/>
        <v>5.9617230010896263E-2</v>
      </c>
      <c r="P74" s="251">
        <f t="shared" si="51"/>
        <v>9.1330444317229295E-2</v>
      </c>
      <c r="Q74" s="251">
        <f t="shared" si="51"/>
        <v>0.35976862379696373</v>
      </c>
      <c r="R74" s="251">
        <f t="shared" si="51"/>
        <v>0.25533295627630515</v>
      </c>
      <c r="S74" s="251">
        <f t="shared" si="51"/>
        <v>0.1379488739424819</v>
      </c>
      <c r="T74" s="279"/>
      <c r="U74" s="229">
        <f t="shared" si="49"/>
        <v>0.9451460507869307</v>
      </c>
      <c r="V74" s="249"/>
      <c r="Y74" s="234"/>
      <c r="Z74" s="235"/>
      <c r="AA74" s="235"/>
      <c r="AB74" s="235"/>
      <c r="AC74" s="236"/>
      <c r="AD74" s="252">
        <f t="shared" ref="AD74:AK74" si="52">SUM(AD72:AD73)</f>
        <v>241</v>
      </c>
      <c r="AE74" s="251">
        <f t="shared" si="52"/>
        <v>331</v>
      </c>
      <c r="AF74" s="251">
        <f t="shared" si="52"/>
        <v>645</v>
      </c>
      <c r="AG74" s="251">
        <f t="shared" si="52"/>
        <v>1627</v>
      </c>
      <c r="AH74" s="251">
        <f t="shared" si="52"/>
        <v>2566</v>
      </c>
      <c r="AI74" s="251">
        <f t="shared" si="52"/>
        <v>9660</v>
      </c>
      <c r="AJ74" s="251">
        <f t="shared" si="52"/>
        <v>6610</v>
      </c>
      <c r="AK74" s="251">
        <f t="shared" si="52"/>
        <v>4238</v>
      </c>
      <c r="AL74" s="279"/>
      <c r="AM74" s="229">
        <f t="shared" si="50"/>
        <v>25918</v>
      </c>
    </row>
    <row r="75" spans="1:39" ht="14" x14ac:dyDescent="0.3">
      <c r="A75" s="663" t="s">
        <v>191</v>
      </c>
      <c r="B75" s="277" t="s">
        <v>186</v>
      </c>
      <c r="G75" s="234"/>
      <c r="H75" s="235"/>
      <c r="I75" s="235"/>
      <c r="J75" s="235"/>
      <c r="K75" s="236"/>
      <c r="L75" s="330">
        <v>1.4876051035621965E-2</v>
      </c>
      <c r="M75" s="330">
        <v>4.7605473232096148E-3</v>
      </c>
      <c r="N75" s="330">
        <v>1.8394999353034167E-2</v>
      </c>
      <c r="O75" s="330">
        <v>4.3054852650770199E-2</v>
      </c>
      <c r="P75" s="330">
        <v>4.3850002883408609E-2</v>
      </c>
      <c r="Q75" s="330">
        <v>0.21601014679320801</v>
      </c>
      <c r="R75" s="330">
        <v>0.21612524816428552</v>
      </c>
      <c r="S75" s="330">
        <v>0.19081083035649574</v>
      </c>
      <c r="T75" s="279"/>
      <c r="U75" s="229">
        <f t="shared" si="49"/>
        <v>0.74788267856003388</v>
      </c>
      <c r="Y75" s="234"/>
      <c r="Z75" s="235"/>
      <c r="AA75" s="235"/>
      <c r="AB75" s="235"/>
      <c r="AC75" s="236"/>
      <c r="AD75" s="330">
        <v>371</v>
      </c>
      <c r="AE75" s="330">
        <v>392</v>
      </c>
      <c r="AF75" s="330">
        <v>432</v>
      </c>
      <c r="AG75" s="330">
        <v>1175</v>
      </c>
      <c r="AH75" s="330">
        <v>1232</v>
      </c>
      <c r="AI75" s="330">
        <v>5800</v>
      </c>
      <c r="AJ75" s="330">
        <v>5595</v>
      </c>
      <c r="AK75" s="330">
        <v>5862</v>
      </c>
      <c r="AL75" s="279"/>
      <c r="AM75" s="229">
        <f t="shared" si="50"/>
        <v>20859</v>
      </c>
    </row>
    <row r="76" spans="1:39" ht="14" x14ac:dyDescent="0.3">
      <c r="A76" s="663"/>
      <c r="B76" s="277" t="s">
        <v>156</v>
      </c>
      <c r="G76" s="234"/>
      <c r="H76" s="235"/>
      <c r="I76" s="235"/>
      <c r="J76" s="235"/>
      <c r="K76" s="236"/>
      <c r="L76" s="330">
        <v>4.0097172602754625E-5</v>
      </c>
      <c r="M76" s="330">
        <v>9.7154027004277868E-5</v>
      </c>
      <c r="N76" s="330">
        <v>4.6839118723003667E-4</v>
      </c>
      <c r="O76" s="330">
        <v>1.8321213893944767E-3</v>
      </c>
      <c r="P76" s="330">
        <v>1.921996879629923E-3</v>
      </c>
      <c r="Q76" s="330">
        <v>4.7336016650718515E-2</v>
      </c>
      <c r="R76" s="330">
        <v>0.10522344521885857</v>
      </c>
      <c r="S76" s="330">
        <v>9.1173854627864995E-2</v>
      </c>
      <c r="T76" s="279"/>
      <c r="U76" s="229">
        <f t="shared" si="49"/>
        <v>0.24809307715330353</v>
      </c>
      <c r="Y76" s="234"/>
      <c r="Z76" s="235"/>
      <c r="AA76" s="235"/>
      <c r="AB76" s="235"/>
      <c r="AC76" s="236"/>
      <c r="AD76" s="330">
        <v>1</v>
      </c>
      <c r="AE76" s="330">
        <v>8</v>
      </c>
      <c r="AF76" s="330">
        <v>11</v>
      </c>
      <c r="AG76" s="330">
        <v>50</v>
      </c>
      <c r="AH76" s="330">
        <v>54</v>
      </c>
      <c r="AI76" s="330">
        <v>1271</v>
      </c>
      <c r="AJ76" s="330">
        <v>2724</v>
      </c>
      <c r="AK76" s="330">
        <v>2801</v>
      </c>
      <c r="AL76" s="279"/>
      <c r="AM76" s="229">
        <f t="shared" si="50"/>
        <v>6920</v>
      </c>
    </row>
    <row r="77" spans="1:39" ht="14" x14ac:dyDescent="0.3">
      <c r="A77" s="664"/>
      <c r="B77" s="277" t="s">
        <v>192</v>
      </c>
      <c r="G77" s="234"/>
      <c r="H77" s="235"/>
      <c r="I77" s="235"/>
      <c r="J77" s="235"/>
      <c r="K77" s="236"/>
      <c r="L77" s="252">
        <f t="shared" ref="L77:S77" si="53">SUM(L75:L76)</f>
        <v>1.4916148208224719E-2</v>
      </c>
      <c r="M77" s="251">
        <f t="shared" si="53"/>
        <v>4.8577013502138925E-3</v>
      </c>
      <c r="N77" s="251">
        <f t="shared" si="53"/>
        <v>1.8863390540264202E-2</v>
      </c>
      <c r="O77" s="251">
        <f t="shared" si="53"/>
        <v>4.4886974040164673E-2</v>
      </c>
      <c r="P77" s="251">
        <f t="shared" si="53"/>
        <v>4.5771999763038529E-2</v>
      </c>
      <c r="Q77" s="251">
        <f t="shared" si="53"/>
        <v>0.26334616344392653</v>
      </c>
      <c r="R77" s="251">
        <f t="shared" si="53"/>
        <v>0.32134869338314409</v>
      </c>
      <c r="S77" s="251">
        <f t="shared" si="53"/>
        <v>0.28198468498436075</v>
      </c>
      <c r="T77" s="279"/>
      <c r="U77" s="251">
        <f t="shared" si="49"/>
        <v>0.9959757557133373</v>
      </c>
      <c r="V77" s="249"/>
      <c r="Y77" s="234"/>
      <c r="Z77" s="235"/>
      <c r="AA77" s="235"/>
      <c r="AB77" s="235"/>
      <c r="AC77" s="236"/>
      <c r="AD77" s="252">
        <f t="shared" ref="AD77:AK77" si="54">SUM(AD75:AD76)</f>
        <v>372</v>
      </c>
      <c r="AE77" s="251">
        <f t="shared" si="54"/>
        <v>400</v>
      </c>
      <c r="AF77" s="251">
        <f t="shared" si="54"/>
        <v>443</v>
      </c>
      <c r="AG77" s="251">
        <f t="shared" si="54"/>
        <v>1225</v>
      </c>
      <c r="AH77" s="251">
        <f t="shared" si="54"/>
        <v>1286</v>
      </c>
      <c r="AI77" s="251">
        <f t="shared" si="54"/>
        <v>7071</v>
      </c>
      <c r="AJ77" s="251">
        <f t="shared" si="54"/>
        <v>8319</v>
      </c>
      <c r="AK77" s="251">
        <f t="shared" si="54"/>
        <v>8663</v>
      </c>
      <c r="AL77" s="279"/>
      <c r="AM77" s="229">
        <f t="shared" si="50"/>
        <v>27779</v>
      </c>
    </row>
    <row r="78" spans="1:39" ht="14" x14ac:dyDescent="0.3">
      <c r="B78" s="274" t="s">
        <v>193</v>
      </c>
      <c r="G78" s="234"/>
      <c r="H78" s="235"/>
      <c r="I78" s="235"/>
      <c r="J78" s="235"/>
      <c r="K78" s="236"/>
      <c r="L78" s="252">
        <f t="shared" ref="L78:S78" si="55">SUM(L74,L77)</f>
        <v>2.4579566805488583E-2</v>
      </c>
      <c r="M78" s="251">
        <f t="shared" si="55"/>
        <v>8.8774492175158898E-3</v>
      </c>
      <c r="N78" s="251">
        <f t="shared" si="55"/>
        <v>4.6328146518752715E-2</v>
      </c>
      <c r="O78" s="251">
        <f t="shared" si="55"/>
        <v>0.10450420405106094</v>
      </c>
      <c r="P78" s="251">
        <f t="shared" si="55"/>
        <v>0.13710244408026784</v>
      </c>
      <c r="Q78" s="251">
        <f t="shared" si="55"/>
        <v>0.6231147872408902</v>
      </c>
      <c r="R78" s="251">
        <f t="shared" si="55"/>
        <v>0.57668164965944924</v>
      </c>
      <c r="S78" s="251">
        <f t="shared" si="55"/>
        <v>0.41993355892684264</v>
      </c>
      <c r="T78" s="280"/>
      <c r="U78" s="229">
        <f>SUM(L78:S78)</f>
        <v>1.941121806500268</v>
      </c>
      <c r="V78" s="249"/>
      <c r="Y78" s="241"/>
      <c r="Z78" s="242"/>
      <c r="AA78" s="242"/>
      <c r="AB78" s="242"/>
      <c r="AC78" s="243"/>
      <c r="AD78" s="252">
        <f t="shared" ref="AD78:AK78" si="56">SUM(AD74,AD77)</f>
        <v>613</v>
      </c>
      <c r="AE78" s="251">
        <f t="shared" si="56"/>
        <v>731</v>
      </c>
      <c r="AF78" s="251">
        <f t="shared" si="56"/>
        <v>1088</v>
      </c>
      <c r="AG78" s="251">
        <f t="shared" si="56"/>
        <v>2852</v>
      </c>
      <c r="AH78" s="251">
        <f t="shared" si="56"/>
        <v>3852</v>
      </c>
      <c r="AI78" s="251">
        <f t="shared" si="56"/>
        <v>16731</v>
      </c>
      <c r="AJ78" s="251">
        <f t="shared" si="56"/>
        <v>14929</v>
      </c>
      <c r="AK78" s="251">
        <f t="shared" si="56"/>
        <v>12901</v>
      </c>
      <c r="AL78" s="280"/>
      <c r="AM78" s="229">
        <f>SUM(AD78:AK78)</f>
        <v>53697</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194</v>
      </c>
      <c r="B80" s="177"/>
      <c r="L80" s="593">
        <f>IF(SUM(L72:L78)=0,0,L78-(L10+L13))</f>
        <v>-1.8598721518987352E-3</v>
      </c>
      <c r="M80" s="593">
        <f t="shared" ref="M80:S80" si="58">IF(SUM(M72:M78)=0,0,M78-(M10+M13))</f>
        <v>-1.4438615331010454E-3</v>
      </c>
      <c r="N80" s="593">
        <f t="shared" si="58"/>
        <v>-8.9728995617283994E-3</v>
      </c>
      <c r="O80" s="593">
        <f t="shared" si="58"/>
        <v>-2.3650979786476886E-2</v>
      </c>
      <c r="P80" s="593">
        <f t="shared" si="58"/>
        <v>-3.7123013804703869E-2</v>
      </c>
      <c r="Q80" s="593">
        <f t="shared" si="58"/>
        <v>-0.17079698848166414</v>
      </c>
      <c r="R80" s="593">
        <f t="shared" si="58"/>
        <v>-0.20492304584656562</v>
      </c>
      <c r="S80" s="593">
        <f t="shared" si="58"/>
        <v>-0.14354755405529623</v>
      </c>
      <c r="AD80" s="593">
        <f>IF(SUM(AD72:AD78)=0,0,AD78-(AD10+AD13))</f>
        <v>-55</v>
      </c>
      <c r="AE80" s="593">
        <f t="shared" ref="AE80:AK80" si="59">IF(SUM(AE72:AE78)=0,0,AE78-(AE10+AE13))</f>
        <v>-104</v>
      </c>
      <c r="AF80" s="593">
        <f t="shared" si="59"/>
        <v>-169</v>
      </c>
      <c r="AG80" s="593">
        <f t="shared" si="59"/>
        <v>-613</v>
      </c>
      <c r="AH80" s="593">
        <f t="shared" si="59"/>
        <v>-1043</v>
      </c>
      <c r="AI80" s="593">
        <f t="shared" si="59"/>
        <v>-4586</v>
      </c>
      <c r="AJ80" s="593">
        <f t="shared" si="59"/>
        <v>-5305</v>
      </c>
      <c r="AK80" s="593">
        <f t="shared" si="59"/>
        <v>-4410</v>
      </c>
    </row>
    <row r="81" spans="1:39" ht="14" x14ac:dyDescent="0.3">
      <c r="A81" s="177" t="s">
        <v>195</v>
      </c>
      <c r="B81" s="177"/>
      <c r="L81" s="593">
        <f>IF(SUM(L72:L78)=0,0,(L72+L75)-L10)</f>
        <v>-2.2053444931515037E-3</v>
      </c>
      <c r="M81" s="593">
        <f t="shared" ref="M81:S81" si="60">IF(SUM(M72:M78)=0,0,(M72+M75)-M10)</f>
        <v>-1.2630023510556126E-3</v>
      </c>
      <c r="N81" s="593">
        <f t="shared" si="60"/>
        <v>-7.196191876534197E-3</v>
      </c>
      <c r="O81" s="593">
        <f t="shared" si="60"/>
        <v>-2.2461808233976283E-2</v>
      </c>
      <c r="P81" s="593">
        <f t="shared" si="60"/>
        <v>-3.7123013804703897E-2</v>
      </c>
      <c r="Q81" s="593">
        <f t="shared" si="60"/>
        <v>-0.17079698848166414</v>
      </c>
      <c r="R81" s="593">
        <f t="shared" si="60"/>
        <v>-0.20492304584656562</v>
      </c>
      <c r="S81" s="593">
        <f t="shared" si="60"/>
        <v>-0.14354755405529618</v>
      </c>
      <c r="AD81" s="593">
        <f>IF(SUM(AD72:AD78)=0,0,(AD72+AD75)-AD10)</f>
        <v>-55</v>
      </c>
      <c r="AE81" s="593">
        <f t="shared" ref="AE81:AK81" si="61">IF(SUM(AE72:AE78)=0,0,(AE72+AE75)-AE10)</f>
        <v>-104</v>
      </c>
      <c r="AF81" s="593">
        <f t="shared" si="61"/>
        <v>-169</v>
      </c>
      <c r="AG81" s="593">
        <f t="shared" si="61"/>
        <v>-613</v>
      </c>
      <c r="AH81" s="593">
        <f t="shared" si="61"/>
        <v>-1043</v>
      </c>
      <c r="AI81" s="593">
        <f t="shared" si="61"/>
        <v>-4586</v>
      </c>
      <c r="AJ81" s="593">
        <f t="shared" si="61"/>
        <v>-5305</v>
      </c>
      <c r="AK81" s="593">
        <f t="shared" si="61"/>
        <v>-4410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205</v>
      </c>
      <c r="AE85" s="329">
        <v>208</v>
      </c>
      <c r="AF85" s="329">
        <v>247</v>
      </c>
      <c r="AG85" s="329">
        <v>254</v>
      </c>
      <c r="AH85" s="329">
        <v>374</v>
      </c>
      <c r="AI85" s="329">
        <v>8906</v>
      </c>
      <c r="AJ85" s="329">
        <v>8012</v>
      </c>
      <c r="AK85" s="329">
        <v>7315</v>
      </c>
      <c r="AL85" s="278"/>
      <c r="AM85" s="285">
        <f t="shared" ref="AM85:AM104" si="62">SUM(AD85:AK85)</f>
        <v>25521</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ref="U86:U104" si="63">SUM(L86:S86)</f>
        <v>0</v>
      </c>
      <c r="Y86" s="234"/>
      <c r="Z86" s="235"/>
      <c r="AA86" s="235"/>
      <c r="AB86" s="235"/>
      <c r="AC86" s="236"/>
      <c r="AD86" s="325">
        <v>296</v>
      </c>
      <c r="AE86" s="325">
        <v>335</v>
      </c>
      <c r="AF86" s="325">
        <v>491</v>
      </c>
      <c r="AG86" s="325">
        <v>1743</v>
      </c>
      <c r="AH86" s="325">
        <v>1907</v>
      </c>
      <c r="AI86" s="325">
        <v>8906</v>
      </c>
      <c r="AJ86" s="325">
        <v>8012</v>
      </c>
      <c r="AK86" s="325">
        <v>7315</v>
      </c>
      <c r="AL86" s="279"/>
      <c r="AM86" s="229">
        <f t="shared" si="62"/>
        <v>29005</v>
      </c>
    </row>
    <row r="87" spans="1:39" ht="14" x14ac:dyDescent="0.3">
      <c r="A87" s="212" t="s">
        <v>202</v>
      </c>
      <c r="B87" s="212" t="s">
        <v>200</v>
      </c>
      <c r="G87" s="234"/>
      <c r="H87" s="235"/>
      <c r="I87" s="235"/>
      <c r="J87" s="235"/>
      <c r="K87" s="236"/>
      <c r="L87" s="325">
        <v>7.2714015000000021E-2</v>
      </c>
      <c r="M87" s="325">
        <v>0.21822845500000002</v>
      </c>
      <c r="N87" s="325">
        <v>4.0875134999999979E-2</v>
      </c>
      <c r="O87" s="325">
        <v>0.21867924999999999</v>
      </c>
      <c r="P87" s="325">
        <v>0.66120917999999995</v>
      </c>
      <c r="Q87" s="325">
        <v>1.5854205635942733</v>
      </c>
      <c r="R87" s="325">
        <v>1.2495142381944009</v>
      </c>
      <c r="S87" s="325">
        <v>0.73797189121451812</v>
      </c>
      <c r="T87" s="279"/>
      <c r="U87" s="229">
        <f t="shared" si="63"/>
        <v>4.784612728003192</v>
      </c>
      <c r="Y87" s="234"/>
      <c r="Z87" s="235"/>
      <c r="AA87" s="235"/>
      <c r="AB87" s="235"/>
      <c r="AC87" s="236"/>
      <c r="AD87" s="325">
        <v>492</v>
      </c>
      <c r="AE87" s="325">
        <v>528</v>
      </c>
      <c r="AF87" s="325">
        <v>713</v>
      </c>
      <c r="AG87" s="325">
        <v>1830</v>
      </c>
      <c r="AH87" s="325">
        <v>2085</v>
      </c>
      <c r="AI87" s="325">
        <v>8662</v>
      </c>
      <c r="AJ87" s="325">
        <v>7887</v>
      </c>
      <c r="AK87" s="325">
        <v>7114</v>
      </c>
      <c r="AL87" s="279"/>
      <c r="AM87" s="229">
        <f t="shared" si="62"/>
        <v>29311</v>
      </c>
    </row>
    <row r="88" spans="1:39" ht="14" x14ac:dyDescent="0.3">
      <c r="A88" s="212" t="s">
        <v>203</v>
      </c>
      <c r="B88" s="212" t="s">
        <v>200</v>
      </c>
      <c r="G88" s="234"/>
      <c r="H88" s="235"/>
      <c r="I88" s="235"/>
      <c r="J88" s="235"/>
      <c r="K88" s="236"/>
      <c r="L88" s="325">
        <v>0</v>
      </c>
      <c r="M88" s="325">
        <v>0</v>
      </c>
      <c r="N88" s="325">
        <v>1.0487700000000001E-3</v>
      </c>
      <c r="O88" s="325">
        <v>3.0297800000000001E-3</v>
      </c>
      <c r="P88" s="325">
        <v>5.768235E-3</v>
      </c>
      <c r="Q88" s="325">
        <v>0.10821286747671249</v>
      </c>
      <c r="R88" s="325">
        <v>0.13030731276770011</v>
      </c>
      <c r="S88" s="325">
        <v>7.9772796382370753E-2</v>
      </c>
      <c r="T88" s="279"/>
      <c r="U88" s="229">
        <f t="shared" si="63"/>
        <v>0.32813976162678338</v>
      </c>
      <c r="Y88" s="234"/>
      <c r="Z88" s="235"/>
      <c r="AA88" s="235"/>
      <c r="AB88" s="235"/>
      <c r="AC88" s="236"/>
      <c r="AD88" s="325">
        <v>2</v>
      </c>
      <c r="AE88" s="325">
        <v>2</v>
      </c>
      <c r="AF88" s="325">
        <v>3</v>
      </c>
      <c r="AG88" s="325">
        <v>20</v>
      </c>
      <c r="AH88" s="325">
        <v>31</v>
      </c>
      <c r="AI88" s="325">
        <v>136</v>
      </c>
      <c r="AJ88" s="325">
        <v>43</v>
      </c>
      <c r="AK88" s="325">
        <v>172</v>
      </c>
      <c r="AL88" s="279"/>
      <c r="AM88" s="229">
        <f t="shared" si="62"/>
        <v>409</v>
      </c>
    </row>
    <row r="89" spans="1:39" ht="14" x14ac:dyDescent="0.3">
      <c r="A89" s="212" t="s">
        <v>204</v>
      </c>
      <c r="B89" s="212" t="s">
        <v>200</v>
      </c>
      <c r="G89" s="234"/>
      <c r="H89" s="235"/>
      <c r="I89" s="235"/>
      <c r="J89" s="235"/>
      <c r="K89" s="236"/>
      <c r="L89" s="325">
        <v>0</v>
      </c>
      <c r="M89" s="325">
        <v>0</v>
      </c>
      <c r="N89" s="325">
        <v>0</v>
      </c>
      <c r="O89" s="325">
        <v>0</v>
      </c>
      <c r="P89" s="325">
        <v>0</v>
      </c>
      <c r="Q89" s="325">
        <v>0</v>
      </c>
      <c r="R89" s="325">
        <v>0</v>
      </c>
      <c r="S89" s="325">
        <v>0</v>
      </c>
      <c r="T89" s="279"/>
      <c r="U89" s="229">
        <f t="shared" si="63"/>
        <v>0</v>
      </c>
      <c r="Y89" s="234"/>
      <c r="Z89" s="235"/>
      <c r="AA89" s="235"/>
      <c r="AB89" s="235"/>
      <c r="AC89" s="236"/>
      <c r="AD89" s="325">
        <v>16</v>
      </c>
      <c r="AE89" s="325">
        <v>0</v>
      </c>
      <c r="AF89" s="325">
        <v>18</v>
      </c>
      <c r="AG89" s="325">
        <v>126</v>
      </c>
      <c r="AH89" s="325">
        <v>15</v>
      </c>
      <c r="AI89" s="325">
        <v>35</v>
      </c>
      <c r="AJ89" s="325">
        <v>89</v>
      </c>
      <c r="AK89" s="325">
        <v>26</v>
      </c>
      <c r="AL89" s="279"/>
      <c r="AM89" s="229">
        <f t="shared" si="62"/>
        <v>325</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63"/>
        <v>0</v>
      </c>
      <c r="Y90" s="234"/>
      <c r="Z90" s="235"/>
      <c r="AA90" s="235"/>
      <c r="AB90" s="235"/>
      <c r="AC90" s="236"/>
      <c r="AD90" s="325">
        <v>0</v>
      </c>
      <c r="AE90" s="325">
        <v>0</v>
      </c>
      <c r="AF90" s="325">
        <v>11</v>
      </c>
      <c r="AG90" s="325">
        <v>18</v>
      </c>
      <c r="AH90" s="325">
        <v>3</v>
      </c>
      <c r="AI90" s="325">
        <v>21</v>
      </c>
      <c r="AJ90" s="325">
        <v>32</v>
      </c>
      <c r="AK90" s="325">
        <v>3</v>
      </c>
      <c r="AL90" s="279"/>
      <c r="AM90" s="229">
        <f t="shared" si="62"/>
        <v>88</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63"/>
        <v>0</v>
      </c>
      <c r="Y91" s="234"/>
      <c r="Z91" s="235"/>
      <c r="AA91" s="235"/>
      <c r="AB91" s="235"/>
      <c r="AC91" s="236"/>
      <c r="AD91" s="325">
        <v>0</v>
      </c>
      <c r="AE91" s="325">
        <v>0</v>
      </c>
      <c r="AF91" s="325">
        <v>2</v>
      </c>
      <c r="AG91" s="325">
        <v>53</v>
      </c>
      <c r="AH91" s="325">
        <v>22</v>
      </c>
      <c r="AI91" s="325">
        <v>95</v>
      </c>
      <c r="AJ91" s="325">
        <v>92</v>
      </c>
      <c r="AK91" s="325">
        <v>39</v>
      </c>
      <c r="AL91" s="279"/>
      <c r="AM91" s="229">
        <f t="shared" si="62"/>
        <v>303</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63"/>
        <v>0</v>
      </c>
      <c r="Y92" s="234"/>
      <c r="Z92" s="235"/>
      <c r="AA92" s="235"/>
      <c r="AB92" s="235"/>
      <c r="AC92" s="236"/>
      <c r="AD92" s="328">
        <v>85</v>
      </c>
      <c r="AE92" s="328">
        <v>154</v>
      </c>
      <c r="AF92" s="328">
        <v>342</v>
      </c>
      <c r="AG92" s="328">
        <v>1381</v>
      </c>
      <c r="AH92" s="328">
        <v>689</v>
      </c>
      <c r="AI92" s="328">
        <v>345</v>
      </c>
      <c r="AJ92" s="328">
        <v>85</v>
      </c>
      <c r="AK92" s="328">
        <v>45</v>
      </c>
      <c r="AL92" s="279"/>
      <c r="AM92" s="229">
        <f t="shared" si="62"/>
        <v>3126</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63"/>
        <v>0</v>
      </c>
      <c r="Y93" s="234"/>
      <c r="Z93" s="235"/>
      <c r="AA93" s="235"/>
      <c r="AB93" s="235"/>
      <c r="AC93" s="236"/>
      <c r="AD93" s="328">
        <v>10</v>
      </c>
      <c r="AE93" s="328">
        <v>8</v>
      </c>
      <c r="AF93" s="328">
        <v>9</v>
      </c>
      <c r="AG93" s="328">
        <v>24</v>
      </c>
      <c r="AH93" s="328">
        <v>65</v>
      </c>
      <c r="AI93" s="328">
        <v>160</v>
      </c>
      <c r="AJ93" s="328">
        <v>133</v>
      </c>
      <c r="AK93" s="328">
        <v>76</v>
      </c>
      <c r="AL93" s="279"/>
      <c r="AM93" s="229">
        <f t="shared" si="62"/>
        <v>485</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63"/>
        <v>0</v>
      </c>
      <c r="Y94" s="234"/>
      <c r="Z94" s="235"/>
      <c r="AA94" s="235"/>
      <c r="AB94" s="235"/>
      <c r="AC94" s="236"/>
      <c r="AD94" s="328">
        <v>26</v>
      </c>
      <c r="AE94" s="328">
        <v>29</v>
      </c>
      <c r="AF94" s="328">
        <v>125</v>
      </c>
      <c r="AG94" s="328">
        <v>573</v>
      </c>
      <c r="AH94" s="328">
        <v>412</v>
      </c>
      <c r="AI94" s="328">
        <v>986</v>
      </c>
      <c r="AJ94" s="328">
        <v>770</v>
      </c>
      <c r="AK94" s="328">
        <v>694</v>
      </c>
      <c r="AL94" s="279"/>
      <c r="AM94" s="229">
        <f t="shared" si="62"/>
        <v>3615</v>
      </c>
    </row>
    <row r="95" spans="1:39" ht="14" x14ac:dyDescent="0.3">
      <c r="A95" s="212" t="s">
        <v>210</v>
      </c>
      <c r="B95" s="212" t="s">
        <v>200</v>
      </c>
      <c r="G95" s="234"/>
      <c r="H95" s="235"/>
      <c r="I95" s="235"/>
      <c r="J95" s="235"/>
      <c r="K95" s="236"/>
      <c r="L95" s="325">
        <v>2.3E-3</v>
      </c>
      <c r="M95" s="325">
        <v>1.3939999999999999E-2</v>
      </c>
      <c r="N95" s="325">
        <v>6.6400000000000001E-3</v>
      </c>
      <c r="O95" s="325">
        <v>2.41E-2</v>
      </c>
      <c r="P95" s="325">
        <v>0.37112000000000001</v>
      </c>
      <c r="Q95" s="325">
        <v>0.80929688987368198</v>
      </c>
      <c r="R95" s="325">
        <v>0.45827613861726801</v>
      </c>
      <c r="S95" s="325">
        <v>0.76891632007762123</v>
      </c>
      <c r="T95" s="279"/>
      <c r="U95" s="229">
        <f t="shared" si="63"/>
        <v>2.4545893485685712</v>
      </c>
      <c r="Y95" s="234"/>
      <c r="Z95" s="235"/>
      <c r="AA95" s="235"/>
      <c r="AB95" s="235"/>
      <c r="AC95" s="236"/>
      <c r="AD95" s="328">
        <v>0</v>
      </c>
      <c r="AE95" s="328">
        <v>0</v>
      </c>
      <c r="AF95" s="328">
        <v>0</v>
      </c>
      <c r="AG95" s="328">
        <v>0</v>
      </c>
      <c r="AH95" s="328">
        <v>0</v>
      </c>
      <c r="AI95" s="328">
        <v>242</v>
      </c>
      <c r="AJ95" s="328">
        <v>311</v>
      </c>
      <c r="AK95" s="328">
        <v>305</v>
      </c>
      <c r="AL95" s="279"/>
      <c r="AM95" s="229">
        <f t="shared" si="62"/>
        <v>858</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63"/>
        <v>0</v>
      </c>
      <c r="Y96" s="234"/>
      <c r="Z96" s="235"/>
      <c r="AA96" s="235"/>
      <c r="AB96" s="235"/>
      <c r="AC96" s="236"/>
      <c r="AD96" s="328">
        <v>0</v>
      </c>
      <c r="AE96" s="328">
        <v>0</v>
      </c>
      <c r="AF96" s="328">
        <v>0</v>
      </c>
      <c r="AG96" s="328">
        <v>15</v>
      </c>
      <c r="AH96" s="328">
        <v>7</v>
      </c>
      <c r="AI96" s="328">
        <v>53</v>
      </c>
      <c r="AJ96" s="328">
        <v>56</v>
      </c>
      <c r="AK96" s="328">
        <v>30</v>
      </c>
      <c r="AL96" s="279"/>
      <c r="AM96" s="229">
        <f t="shared" si="62"/>
        <v>161</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63"/>
        <v>0</v>
      </c>
      <c r="Y97" s="234"/>
      <c r="Z97" s="235"/>
      <c r="AA97" s="235"/>
      <c r="AB97" s="235"/>
      <c r="AC97" s="236"/>
      <c r="AD97" s="328">
        <v>0</v>
      </c>
      <c r="AE97" s="328">
        <v>0</v>
      </c>
      <c r="AF97" s="328">
        <v>0</v>
      </c>
      <c r="AG97" s="328">
        <v>1</v>
      </c>
      <c r="AH97" s="328">
        <v>1</v>
      </c>
      <c r="AI97" s="328">
        <v>14</v>
      </c>
      <c r="AJ97" s="328">
        <v>33</v>
      </c>
      <c r="AK97" s="328">
        <v>56</v>
      </c>
      <c r="AL97" s="279"/>
      <c r="AM97" s="229">
        <f t="shared" si="62"/>
        <v>105</v>
      </c>
    </row>
    <row r="98" spans="1:39" ht="14" x14ac:dyDescent="0.3">
      <c r="A98" s="212" t="s">
        <v>213</v>
      </c>
      <c r="B98" s="212" t="s">
        <v>200</v>
      </c>
      <c r="G98" s="234"/>
      <c r="H98" s="235"/>
      <c r="I98" s="235"/>
      <c r="J98" s="235"/>
      <c r="K98" s="236"/>
      <c r="L98" s="325">
        <v>0</v>
      </c>
      <c r="M98" s="325">
        <v>0</v>
      </c>
      <c r="N98" s="325">
        <v>0</v>
      </c>
      <c r="O98" s="325">
        <v>0</v>
      </c>
      <c r="P98" s="325">
        <v>0</v>
      </c>
      <c r="Q98" s="325">
        <v>0</v>
      </c>
      <c r="R98" s="325">
        <v>0</v>
      </c>
      <c r="S98" s="325">
        <v>0</v>
      </c>
      <c r="T98" s="279"/>
      <c r="U98" s="229">
        <f t="shared" si="63"/>
        <v>0</v>
      </c>
      <c r="Y98" s="234"/>
      <c r="Z98" s="235"/>
      <c r="AA98" s="235"/>
      <c r="AB98" s="235"/>
      <c r="AC98" s="236"/>
      <c r="AD98" s="328">
        <v>0</v>
      </c>
      <c r="AE98" s="328">
        <v>0</v>
      </c>
      <c r="AF98" s="328">
        <v>0</v>
      </c>
      <c r="AG98" s="328">
        <v>0</v>
      </c>
      <c r="AH98" s="328">
        <v>0</v>
      </c>
      <c r="AI98" s="328">
        <v>115</v>
      </c>
      <c r="AJ98" s="328">
        <v>255</v>
      </c>
      <c r="AK98" s="328">
        <v>292</v>
      </c>
      <c r="AL98" s="279"/>
      <c r="AM98" s="229">
        <f t="shared" si="62"/>
        <v>662</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63"/>
        <v>0</v>
      </c>
      <c r="Y99" s="234"/>
      <c r="Z99" s="235"/>
      <c r="AA99" s="235"/>
      <c r="AB99" s="235"/>
      <c r="AC99" s="236"/>
      <c r="AD99" s="328">
        <v>0</v>
      </c>
      <c r="AE99" s="328">
        <v>0</v>
      </c>
      <c r="AF99" s="328">
        <v>5</v>
      </c>
      <c r="AG99" s="328">
        <v>65</v>
      </c>
      <c r="AH99" s="328">
        <v>13</v>
      </c>
      <c r="AI99" s="328">
        <v>3</v>
      </c>
      <c r="AJ99" s="328">
        <v>2</v>
      </c>
      <c r="AK99" s="328">
        <v>11</v>
      </c>
      <c r="AL99" s="279"/>
      <c r="AM99" s="229">
        <f t="shared" si="62"/>
        <v>99</v>
      </c>
    </row>
    <row r="100" spans="1:39" ht="14" x14ac:dyDescent="0.3">
      <c r="A100" s="212" t="s">
        <v>215</v>
      </c>
      <c r="B100" s="212" t="s">
        <v>200</v>
      </c>
      <c r="G100" s="234"/>
      <c r="H100" s="235"/>
      <c r="I100" s="235"/>
      <c r="J100" s="235"/>
      <c r="K100" s="236"/>
      <c r="L100" s="325">
        <v>0</v>
      </c>
      <c r="M100" s="325">
        <v>0</v>
      </c>
      <c r="N100" s="325">
        <v>0</v>
      </c>
      <c r="O100" s="325">
        <v>0</v>
      </c>
      <c r="P100" s="325">
        <v>0</v>
      </c>
      <c r="Q100" s="325">
        <v>0</v>
      </c>
      <c r="R100" s="325">
        <v>0</v>
      </c>
      <c r="S100" s="325">
        <v>0</v>
      </c>
      <c r="T100" s="279"/>
      <c r="U100" s="229">
        <f t="shared" si="63"/>
        <v>0</v>
      </c>
      <c r="Y100" s="234"/>
      <c r="Z100" s="235"/>
      <c r="AA100" s="235"/>
      <c r="AB100" s="235"/>
      <c r="AC100" s="236"/>
      <c r="AD100" s="328">
        <v>501</v>
      </c>
      <c r="AE100" s="328">
        <v>543</v>
      </c>
      <c r="AF100" s="328">
        <v>738</v>
      </c>
      <c r="AG100" s="328">
        <v>1997</v>
      </c>
      <c r="AH100" s="328">
        <v>2281</v>
      </c>
      <c r="AI100" s="328">
        <v>8906</v>
      </c>
      <c r="AJ100" s="328">
        <v>8012</v>
      </c>
      <c r="AK100" s="328">
        <v>7315</v>
      </c>
      <c r="AL100" s="279"/>
      <c r="AM100" s="229">
        <f t="shared" si="62"/>
        <v>30293</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63"/>
        <v>0</v>
      </c>
      <c r="Y101" s="234"/>
      <c r="Z101" s="235"/>
      <c r="AA101" s="235"/>
      <c r="AB101" s="235"/>
      <c r="AC101" s="236"/>
      <c r="AD101" s="328">
        <v>16</v>
      </c>
      <c r="AE101" s="328">
        <v>0</v>
      </c>
      <c r="AF101" s="328">
        <v>3</v>
      </c>
      <c r="AG101" s="328">
        <v>5</v>
      </c>
      <c r="AH101" s="328">
        <v>36</v>
      </c>
      <c r="AI101" s="328">
        <v>330</v>
      </c>
      <c r="AJ101" s="328">
        <v>302</v>
      </c>
      <c r="AK101" s="328">
        <v>275</v>
      </c>
      <c r="AL101" s="279"/>
      <c r="AM101" s="229">
        <f t="shared" si="62"/>
        <v>967</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63"/>
        <v>0</v>
      </c>
      <c r="Y102" s="234"/>
      <c r="Z102" s="235"/>
      <c r="AA102" s="235"/>
      <c r="AB102" s="235"/>
      <c r="AC102" s="236"/>
      <c r="AD102" s="328">
        <v>0</v>
      </c>
      <c r="AE102" s="328">
        <v>0</v>
      </c>
      <c r="AF102" s="328">
        <v>0</v>
      </c>
      <c r="AG102" s="328">
        <v>0</v>
      </c>
      <c r="AH102" s="328">
        <v>1</v>
      </c>
      <c r="AI102" s="328">
        <v>11</v>
      </c>
      <c r="AJ102" s="328">
        <v>1</v>
      </c>
      <c r="AK102" s="328">
        <v>2</v>
      </c>
      <c r="AL102" s="279"/>
      <c r="AM102" s="229">
        <f t="shared" si="62"/>
        <v>15</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63"/>
        <v>0</v>
      </c>
      <c r="Y103" s="234"/>
      <c r="Z103" s="235"/>
      <c r="AA103" s="235"/>
      <c r="AB103" s="235"/>
      <c r="AC103" s="236"/>
      <c r="AD103" s="328">
        <v>0</v>
      </c>
      <c r="AE103" s="328">
        <v>0</v>
      </c>
      <c r="AF103" s="328">
        <v>0</v>
      </c>
      <c r="AG103" s="328">
        <v>0</v>
      </c>
      <c r="AH103" s="328">
        <v>0</v>
      </c>
      <c r="AI103" s="328">
        <v>0</v>
      </c>
      <c r="AJ103" s="328">
        <v>0</v>
      </c>
      <c r="AK103" s="328">
        <v>0</v>
      </c>
      <c r="AL103" s="279"/>
      <c r="AM103" s="229">
        <f t="shared" si="62"/>
        <v>0</v>
      </c>
    </row>
    <row r="104" spans="1:39" ht="14" x14ac:dyDescent="0.3">
      <c r="A104" s="222" t="s">
        <v>219</v>
      </c>
      <c r="G104" s="234"/>
      <c r="H104" s="235"/>
      <c r="I104" s="235"/>
      <c r="J104" s="235"/>
      <c r="K104" s="236"/>
      <c r="L104" s="252">
        <f t="shared" ref="L104:S104" si="64">SUM(L85:L103)</f>
        <v>7.5014015000000017E-2</v>
      </c>
      <c r="M104" s="251">
        <f t="shared" si="64"/>
        <v>0.23216845500000002</v>
      </c>
      <c r="N104" s="251">
        <f t="shared" si="64"/>
        <v>4.8563904999999977E-2</v>
      </c>
      <c r="O104" s="251">
        <f t="shared" si="64"/>
        <v>0.24580903000000001</v>
      </c>
      <c r="P104" s="251">
        <f t="shared" si="64"/>
        <v>1.038097415</v>
      </c>
      <c r="Q104" s="251">
        <f t="shared" si="64"/>
        <v>2.5029303209446678</v>
      </c>
      <c r="R104" s="251">
        <f t="shared" si="64"/>
        <v>1.838097689579369</v>
      </c>
      <c r="S104" s="251">
        <f t="shared" si="64"/>
        <v>1.5866610076745102</v>
      </c>
      <c r="T104" s="280"/>
      <c r="U104" s="229">
        <f t="shared" si="63"/>
        <v>7.5673418381985469</v>
      </c>
      <c r="Y104" s="234"/>
      <c r="Z104" s="235"/>
      <c r="AA104" s="235"/>
      <c r="AB104" s="235"/>
      <c r="AC104" s="236"/>
      <c r="AD104" s="252">
        <f t="shared" ref="AD104:AK104" si="65">SUM(AD85:AD103)</f>
        <v>1649</v>
      </c>
      <c r="AE104" s="251">
        <f t="shared" si="65"/>
        <v>1807</v>
      </c>
      <c r="AF104" s="251">
        <f t="shared" si="65"/>
        <v>2707</v>
      </c>
      <c r="AG104" s="251">
        <f t="shared" si="65"/>
        <v>8105</v>
      </c>
      <c r="AH104" s="251">
        <f t="shared" si="65"/>
        <v>7942</v>
      </c>
      <c r="AI104" s="251">
        <f t="shared" si="65"/>
        <v>37926</v>
      </c>
      <c r="AJ104" s="251">
        <f t="shared" si="65"/>
        <v>34127</v>
      </c>
      <c r="AK104" s="251">
        <f t="shared" si="65"/>
        <v>31085</v>
      </c>
      <c r="AL104" s="280"/>
      <c r="AM104" s="229">
        <f t="shared" si="62"/>
        <v>125348</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327">
        <v>6.0462299999999997E-2</v>
      </c>
      <c r="M107" s="327">
        <v>0.12606792999999999</v>
      </c>
      <c r="N107" s="327">
        <v>8.5667195000000002E-2</v>
      </c>
      <c r="O107" s="327">
        <v>0.24664660999999999</v>
      </c>
      <c r="P107" s="327">
        <v>0.234345105</v>
      </c>
      <c r="Q107" s="327">
        <v>0.60956657729555064</v>
      </c>
      <c r="R107" s="327">
        <v>1.0980960485117677</v>
      </c>
      <c r="S107" s="327">
        <v>1.2037046784850862</v>
      </c>
      <c r="T107" s="278"/>
      <c r="U107" s="229">
        <f t="shared" ref="U107:U108" si="68">SUM(L107:S107)</f>
        <v>3.6645564442924039</v>
      </c>
      <c r="Y107" s="226"/>
      <c r="Z107" s="227"/>
      <c r="AA107" s="227"/>
      <c r="AB107" s="227"/>
      <c r="AC107" s="228"/>
      <c r="AD107" s="325">
        <v>561</v>
      </c>
      <c r="AE107" s="327">
        <v>851</v>
      </c>
      <c r="AF107" s="327">
        <v>1112</v>
      </c>
      <c r="AG107" s="327">
        <v>2910</v>
      </c>
      <c r="AH107" s="327">
        <v>2592</v>
      </c>
      <c r="AI107" s="327">
        <v>7313</v>
      </c>
      <c r="AJ107" s="327">
        <v>9522</v>
      </c>
      <c r="AK107" s="327">
        <v>9524</v>
      </c>
      <c r="AL107" s="229">
        <f t="shared" ref="AL107" si="69">SUM(Y107:AC107)</f>
        <v>0</v>
      </c>
      <c r="AM107" s="229">
        <f t="shared" ref="AM107:AM108" si="70">SUM(AD107:AK107)</f>
        <v>34385</v>
      </c>
    </row>
    <row r="108" spans="1:39" ht="14" x14ac:dyDescent="0.3">
      <c r="A108" s="222" t="s">
        <v>161</v>
      </c>
      <c r="G108" s="241"/>
      <c r="H108" s="242"/>
      <c r="I108" s="242"/>
      <c r="J108" s="242"/>
      <c r="K108" s="243"/>
      <c r="L108" s="252">
        <f t="shared" ref="L108:S108" si="71">SUM(L107,L104)</f>
        <v>0.13547631500000001</v>
      </c>
      <c r="M108" s="251">
        <f t="shared" si="71"/>
        <v>0.35823638499999999</v>
      </c>
      <c r="N108" s="251">
        <f t="shared" si="71"/>
        <v>0.13423109999999999</v>
      </c>
      <c r="O108" s="251">
        <f t="shared" si="71"/>
        <v>0.49245563999999997</v>
      </c>
      <c r="P108" s="251">
        <f t="shared" si="71"/>
        <v>1.27244252</v>
      </c>
      <c r="Q108" s="251">
        <f t="shared" si="71"/>
        <v>3.1124968982402184</v>
      </c>
      <c r="R108" s="251">
        <f t="shared" si="71"/>
        <v>2.9361937380911369</v>
      </c>
      <c r="S108" s="251">
        <f t="shared" si="71"/>
        <v>2.7903656861595962</v>
      </c>
      <c r="T108" s="280"/>
      <c r="U108" s="229">
        <f t="shared" si="68"/>
        <v>11.231898282490953</v>
      </c>
      <c r="Y108" s="241"/>
      <c r="Z108" s="242"/>
      <c r="AA108" s="242"/>
      <c r="AB108" s="242"/>
      <c r="AC108" s="243"/>
      <c r="AD108" s="252">
        <f t="shared" ref="AD108:AK108" si="72">SUM(AD107,AD104)</f>
        <v>2210</v>
      </c>
      <c r="AE108" s="251">
        <f t="shared" si="72"/>
        <v>2658</v>
      </c>
      <c r="AF108" s="251">
        <f t="shared" si="72"/>
        <v>3819</v>
      </c>
      <c r="AG108" s="251">
        <f t="shared" si="72"/>
        <v>11015</v>
      </c>
      <c r="AH108" s="251">
        <f t="shared" si="72"/>
        <v>10534</v>
      </c>
      <c r="AI108" s="251">
        <f t="shared" si="72"/>
        <v>45239</v>
      </c>
      <c r="AJ108" s="251">
        <f t="shared" si="72"/>
        <v>43649</v>
      </c>
      <c r="AK108" s="251">
        <f t="shared" si="72"/>
        <v>40609</v>
      </c>
      <c r="AL108" s="229">
        <f t="shared" ref="AL108" si="73">SUM(Y108:AC108)</f>
        <v>0</v>
      </c>
      <c r="AM108" s="229">
        <f t="shared" si="70"/>
        <v>159733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1"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D2906-82A5-49E1-A9A4-3E0A392BDC72}">
  <sheetPr>
    <tabColor theme="2" tint="0.59999389629810485"/>
    <pageSetUpPr autoPageBreaks="0"/>
  </sheetPr>
  <dimension ref="A1:BZ113"/>
  <sheetViews>
    <sheetView zoomScale="70" zoomScaleNormal="7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M9b - SPD</v>
      </c>
      <c r="AC1" s="193"/>
      <c r="BL1" s="194"/>
      <c r="BM1" s="194"/>
      <c r="BN1" s="194"/>
      <c r="BO1" s="194"/>
      <c r="BP1" s="194"/>
      <c r="BQ1" s="194"/>
      <c r="BR1" s="194"/>
      <c r="BS1" s="194"/>
      <c r="BT1" s="194"/>
      <c r="BU1" s="194"/>
      <c r="BV1" s="194"/>
      <c r="BW1" s="194"/>
      <c r="BX1" s="194"/>
      <c r="BY1" s="194"/>
      <c r="BZ1" s="194"/>
    </row>
    <row r="2" spans="1:78" s="192" customFormat="1" x14ac:dyDescent="0.3">
      <c r="A2" s="195" t="s">
        <v>98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6">
        <v>0</v>
      </c>
      <c r="AK9" s="216">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6">
        <v>0</v>
      </c>
      <c r="AK10" s="216">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26"/>
      <c r="Z12" s="227"/>
      <c r="AA12" s="227"/>
      <c r="AB12" s="227"/>
      <c r="AC12" s="228"/>
      <c r="AD12" s="216">
        <v>0</v>
      </c>
      <c r="AE12" s="216">
        <v>0</v>
      </c>
      <c r="AF12" s="216">
        <v>0</v>
      </c>
      <c r="AG12" s="216">
        <v>0</v>
      </c>
      <c r="AH12" s="216">
        <v>0</v>
      </c>
      <c r="AI12" s="216">
        <v>0</v>
      </c>
      <c r="AJ12" s="216">
        <v>0</v>
      </c>
      <c r="AK12" s="216">
        <v>0</v>
      </c>
      <c r="AL12" s="278"/>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4"/>
      <c r="Z13" s="235"/>
      <c r="AA13" s="235"/>
      <c r="AB13" s="235"/>
      <c r="AC13" s="236"/>
      <c r="AD13" s="216">
        <v>0</v>
      </c>
      <c r="AE13" s="216">
        <v>0</v>
      </c>
      <c r="AF13" s="216">
        <v>0</v>
      </c>
      <c r="AG13" s="216">
        <v>0</v>
      </c>
      <c r="AH13" s="216">
        <v>0</v>
      </c>
      <c r="AI13" s="216">
        <v>0</v>
      </c>
      <c r="AJ13" s="216">
        <v>0</v>
      </c>
      <c r="AK13" s="216">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6">
        <v>0</v>
      </c>
      <c r="AK15" s="216">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6">
        <v>0</v>
      </c>
      <c r="AK16" s="216">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26"/>
      <c r="Z18" s="227"/>
      <c r="AA18" s="227"/>
      <c r="AB18" s="227"/>
      <c r="AC18" s="228"/>
      <c r="AD18" s="216">
        <v>0</v>
      </c>
      <c r="AE18" s="216">
        <v>0</v>
      </c>
      <c r="AF18" s="216">
        <v>0</v>
      </c>
      <c r="AG18" s="216">
        <v>0</v>
      </c>
      <c r="AH18" s="216">
        <v>0</v>
      </c>
      <c r="AI18" s="216">
        <v>0</v>
      </c>
      <c r="AJ18" s="216">
        <v>0</v>
      </c>
      <c r="AK18" s="216">
        <v>0</v>
      </c>
      <c r="AL18" s="278"/>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4"/>
      <c r="Z19" s="235"/>
      <c r="AA19" s="235"/>
      <c r="AB19" s="235"/>
      <c r="AC19" s="236"/>
      <c r="AD19" s="216">
        <v>0</v>
      </c>
      <c r="AE19" s="216">
        <v>0</v>
      </c>
      <c r="AF19" s="216">
        <v>0</v>
      </c>
      <c r="AG19" s="216">
        <v>0</v>
      </c>
      <c r="AH19" s="216">
        <v>0</v>
      </c>
      <c r="AI19" s="216">
        <v>0</v>
      </c>
      <c r="AJ19" s="216">
        <v>0</v>
      </c>
      <c r="AK19" s="216">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6">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6">
        <v>0</v>
      </c>
      <c r="AK25" s="216">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6">
        <v>0</v>
      </c>
      <c r="AL61" s="280"/>
      <c r="AM61" s="229">
        <f t="shared" si="41"/>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6">
        <v>0</v>
      </c>
      <c r="S65" s="216">
        <v>0</v>
      </c>
      <c r="T65" s="278"/>
      <c r="U65" s="251">
        <f t="shared" ref="U65:U67" si="42">SUM(L65:S65)</f>
        <v>0</v>
      </c>
      <c r="Y65" s="226"/>
      <c r="Z65" s="227"/>
      <c r="AA65" s="227"/>
      <c r="AB65" s="227"/>
      <c r="AC65" s="228"/>
      <c r="AD65" s="216">
        <v>0</v>
      </c>
      <c r="AE65" s="216">
        <v>0</v>
      </c>
      <c r="AF65" s="216">
        <v>0</v>
      </c>
      <c r="AG65" s="216">
        <v>0</v>
      </c>
      <c r="AH65" s="216">
        <v>0</v>
      </c>
      <c r="AI65" s="216">
        <v>0</v>
      </c>
      <c r="AJ65" s="216">
        <v>0</v>
      </c>
      <c r="AK65" s="216">
        <v>0</v>
      </c>
      <c r="AL65" s="278"/>
      <c r="AM65" s="251">
        <f t="shared" ref="AM65:AM67" si="43">SUM(AD65:AK65)</f>
        <v>0</v>
      </c>
    </row>
    <row r="66" spans="1:39" ht="14" x14ac:dyDescent="0.3">
      <c r="A66" s="661"/>
      <c r="B66" s="277" t="s">
        <v>156</v>
      </c>
      <c r="G66" s="234"/>
      <c r="H66" s="235"/>
      <c r="I66" s="235"/>
      <c r="J66" s="235"/>
      <c r="K66" s="236"/>
      <c r="L66" s="216">
        <v>0</v>
      </c>
      <c r="M66" s="216">
        <v>0</v>
      </c>
      <c r="N66" s="216">
        <v>0</v>
      </c>
      <c r="O66" s="216">
        <v>0</v>
      </c>
      <c r="P66" s="216">
        <v>0</v>
      </c>
      <c r="Q66" s="216">
        <v>0</v>
      </c>
      <c r="R66" s="216">
        <v>0</v>
      </c>
      <c r="S66" s="216">
        <v>0</v>
      </c>
      <c r="T66" s="279"/>
      <c r="U66" s="251">
        <f t="shared" si="42"/>
        <v>0</v>
      </c>
      <c r="Y66" s="234"/>
      <c r="Z66" s="235"/>
      <c r="AA66" s="235"/>
      <c r="AB66" s="235"/>
      <c r="AC66" s="236"/>
      <c r="AD66" s="216">
        <v>0</v>
      </c>
      <c r="AE66" s="216">
        <v>0</v>
      </c>
      <c r="AF66" s="216">
        <v>0</v>
      </c>
      <c r="AG66" s="216">
        <v>0</v>
      </c>
      <c r="AH66" s="216">
        <v>0</v>
      </c>
      <c r="AI66" s="216">
        <v>0</v>
      </c>
      <c r="AJ66" s="216">
        <v>0</v>
      </c>
      <c r="AK66" s="216">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6">
        <v>0</v>
      </c>
      <c r="S72" s="216">
        <v>0</v>
      </c>
      <c r="T72" s="278"/>
      <c r="U72" s="229">
        <f t="shared" ref="U72:U77" si="47">SUM(L72:S72)</f>
        <v>0</v>
      </c>
      <c r="Y72" s="226"/>
      <c r="Z72" s="227"/>
      <c r="AA72" s="227"/>
      <c r="AB72" s="227"/>
      <c r="AC72" s="228"/>
      <c r="AD72" s="216">
        <v>0</v>
      </c>
      <c r="AE72" s="216">
        <v>0</v>
      </c>
      <c r="AF72" s="216">
        <v>0</v>
      </c>
      <c r="AG72" s="216">
        <v>0</v>
      </c>
      <c r="AH72" s="216">
        <v>0</v>
      </c>
      <c r="AI72" s="216">
        <v>0</v>
      </c>
      <c r="AJ72" s="216">
        <v>0</v>
      </c>
      <c r="AK72" s="216">
        <v>0</v>
      </c>
      <c r="AL72" s="278"/>
      <c r="AM72" s="229">
        <f t="shared" ref="AM72:AM77" si="48">SUM(AD72:AK72)</f>
        <v>0</v>
      </c>
    </row>
    <row r="73" spans="1:39" ht="14" x14ac:dyDescent="0.3">
      <c r="A73" s="661"/>
      <c r="B73" s="277" t="s">
        <v>156</v>
      </c>
      <c r="G73" s="234"/>
      <c r="H73" s="235"/>
      <c r="I73" s="235"/>
      <c r="J73" s="235"/>
      <c r="K73" s="236"/>
      <c r="L73" s="216">
        <v>0</v>
      </c>
      <c r="M73" s="216">
        <v>0</v>
      </c>
      <c r="N73" s="216">
        <v>0</v>
      </c>
      <c r="O73" s="216">
        <v>0</v>
      </c>
      <c r="P73" s="216">
        <v>0</v>
      </c>
      <c r="Q73" s="216">
        <v>0</v>
      </c>
      <c r="R73" s="216">
        <v>0</v>
      </c>
      <c r="S73" s="216">
        <v>0</v>
      </c>
      <c r="T73" s="279"/>
      <c r="U73" s="229">
        <f t="shared" si="47"/>
        <v>0</v>
      </c>
      <c r="Y73" s="234"/>
      <c r="Z73" s="235"/>
      <c r="AA73" s="235"/>
      <c r="AB73" s="235"/>
      <c r="AC73" s="236"/>
      <c r="AD73" s="216">
        <v>0</v>
      </c>
      <c r="AE73" s="216">
        <v>0</v>
      </c>
      <c r="AF73" s="216">
        <v>0</v>
      </c>
      <c r="AG73" s="216">
        <v>0</v>
      </c>
      <c r="AH73" s="216">
        <v>0</v>
      </c>
      <c r="AI73" s="216">
        <v>0</v>
      </c>
      <c r="AJ73" s="216">
        <v>0</v>
      </c>
      <c r="AK73" s="216">
        <v>0</v>
      </c>
      <c r="AL73" s="279"/>
      <c r="AM73" s="229">
        <f t="shared" si="48"/>
        <v>0</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3" t="s">
        <v>191</v>
      </c>
      <c r="B75" s="277" t="s">
        <v>186</v>
      </c>
      <c r="G75" s="234"/>
      <c r="H75" s="235"/>
      <c r="I75" s="235"/>
      <c r="J75" s="235"/>
      <c r="K75" s="236"/>
      <c r="L75" s="216">
        <v>0</v>
      </c>
      <c r="M75" s="216">
        <v>0</v>
      </c>
      <c r="N75" s="216">
        <v>0</v>
      </c>
      <c r="O75" s="216">
        <v>0</v>
      </c>
      <c r="P75" s="216">
        <v>0</v>
      </c>
      <c r="Q75" s="216">
        <v>0</v>
      </c>
      <c r="R75" s="216">
        <v>0</v>
      </c>
      <c r="S75" s="216">
        <v>0</v>
      </c>
      <c r="T75" s="279"/>
      <c r="U75" s="229">
        <f t="shared" si="47"/>
        <v>0</v>
      </c>
      <c r="Y75" s="234"/>
      <c r="Z75" s="235"/>
      <c r="AA75" s="235"/>
      <c r="AB75" s="235"/>
      <c r="AC75" s="236"/>
      <c r="AD75" s="216">
        <v>0</v>
      </c>
      <c r="AE75" s="216">
        <v>0</v>
      </c>
      <c r="AF75" s="216">
        <v>0</v>
      </c>
      <c r="AG75" s="216">
        <v>0</v>
      </c>
      <c r="AH75" s="216">
        <v>0</v>
      </c>
      <c r="AI75" s="216">
        <v>0</v>
      </c>
      <c r="AJ75" s="216">
        <v>0</v>
      </c>
      <c r="AK75" s="216">
        <v>0</v>
      </c>
      <c r="AL75" s="279"/>
      <c r="AM75" s="229">
        <f t="shared" si="48"/>
        <v>0</v>
      </c>
    </row>
    <row r="76" spans="1:39" ht="14" x14ac:dyDescent="0.3">
      <c r="A76" s="663"/>
      <c r="B76" s="277" t="s">
        <v>156</v>
      </c>
      <c r="G76" s="234"/>
      <c r="H76" s="235"/>
      <c r="I76" s="235"/>
      <c r="J76" s="235"/>
      <c r="K76" s="236"/>
      <c r="L76" s="216">
        <v>0</v>
      </c>
      <c r="M76" s="216">
        <v>0</v>
      </c>
      <c r="N76" s="216">
        <v>0</v>
      </c>
      <c r="O76" s="216">
        <v>0</v>
      </c>
      <c r="P76" s="216">
        <v>0</v>
      </c>
      <c r="Q76" s="216">
        <v>0</v>
      </c>
      <c r="R76" s="216">
        <v>0</v>
      </c>
      <c r="S76" s="216">
        <v>0</v>
      </c>
      <c r="T76" s="279"/>
      <c r="U76" s="229">
        <f t="shared" si="47"/>
        <v>0</v>
      </c>
      <c r="Y76" s="234"/>
      <c r="Z76" s="235"/>
      <c r="AA76" s="235"/>
      <c r="AB76" s="235"/>
      <c r="AC76" s="236"/>
      <c r="AD76" s="216">
        <v>0</v>
      </c>
      <c r="AE76" s="216">
        <v>0</v>
      </c>
      <c r="AF76" s="216">
        <v>0</v>
      </c>
      <c r="AG76" s="216">
        <v>0</v>
      </c>
      <c r="AH76" s="216">
        <v>0</v>
      </c>
      <c r="AI76" s="216">
        <v>0</v>
      </c>
      <c r="AJ76" s="216">
        <v>0</v>
      </c>
      <c r="AK76" s="216">
        <v>0</v>
      </c>
      <c r="AL76" s="279"/>
      <c r="AM76" s="229">
        <f t="shared" si="48"/>
        <v>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0</v>
      </c>
      <c r="AI87" s="216">
        <v>0</v>
      </c>
      <c r="AJ87" s="216">
        <v>0</v>
      </c>
      <c r="AK87" s="216">
        <v>0</v>
      </c>
      <c r="AL87" s="279"/>
      <c r="AM87" s="229">
        <f t="shared" si="60"/>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0</v>
      </c>
      <c r="AI88" s="216">
        <v>0</v>
      </c>
      <c r="AJ88" s="216">
        <v>0</v>
      </c>
      <c r="AK88" s="216">
        <v>0</v>
      </c>
      <c r="AL88" s="279"/>
      <c r="AM88" s="229">
        <f t="shared" si="60"/>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6">
        <v>0</v>
      </c>
      <c r="T89" s="279"/>
      <c r="U89" s="229">
        <f t="shared" si="61"/>
        <v>0</v>
      </c>
      <c r="Y89" s="234"/>
      <c r="Z89" s="235"/>
      <c r="AA89" s="235"/>
      <c r="AB89" s="235"/>
      <c r="AC89" s="236"/>
      <c r="AD89" s="216">
        <v>0</v>
      </c>
      <c r="AE89" s="216">
        <v>0</v>
      </c>
      <c r="AF89" s="216">
        <v>0</v>
      </c>
      <c r="AG89" s="216">
        <v>0</v>
      </c>
      <c r="AH89" s="216">
        <v>0</v>
      </c>
      <c r="AI89" s="216">
        <v>0</v>
      </c>
      <c r="AJ89" s="216">
        <v>0</v>
      </c>
      <c r="AK89" s="216">
        <v>0</v>
      </c>
      <c r="AL89" s="279"/>
      <c r="AM89" s="229">
        <f t="shared" si="60"/>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6">
        <v>0</v>
      </c>
      <c r="T90" s="279"/>
      <c r="U90" s="229">
        <f t="shared" si="61"/>
        <v>0</v>
      </c>
      <c r="Y90" s="234"/>
      <c r="Z90" s="235"/>
      <c r="AA90" s="235"/>
      <c r="AB90" s="235"/>
      <c r="AC90" s="236"/>
      <c r="AD90" s="216">
        <v>0</v>
      </c>
      <c r="AE90" s="216">
        <v>0</v>
      </c>
      <c r="AF90" s="216">
        <v>0</v>
      </c>
      <c r="AG90" s="216">
        <v>0</v>
      </c>
      <c r="AH90" s="216">
        <v>0</v>
      </c>
      <c r="AI90" s="216">
        <v>0</v>
      </c>
      <c r="AJ90" s="216">
        <v>0</v>
      </c>
      <c r="AK90" s="216">
        <v>0</v>
      </c>
      <c r="AL90" s="279"/>
      <c r="AM90" s="229">
        <f t="shared" si="60"/>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6">
        <v>0</v>
      </c>
      <c r="T91" s="279"/>
      <c r="U91" s="229">
        <f t="shared" si="61"/>
        <v>0</v>
      </c>
      <c r="Y91" s="234"/>
      <c r="Z91" s="235"/>
      <c r="AA91" s="235"/>
      <c r="AB91" s="235"/>
      <c r="AC91" s="236"/>
      <c r="AD91" s="216">
        <v>0</v>
      </c>
      <c r="AE91" s="216">
        <v>0</v>
      </c>
      <c r="AF91" s="216">
        <v>0</v>
      </c>
      <c r="AG91" s="216">
        <v>0</v>
      </c>
      <c r="AH91" s="216">
        <v>0</v>
      </c>
      <c r="AI91" s="216">
        <v>0</v>
      </c>
      <c r="AJ91" s="216">
        <v>0</v>
      </c>
      <c r="AK91" s="216">
        <v>0</v>
      </c>
      <c r="AL91" s="279"/>
      <c r="AM91" s="229">
        <f t="shared" si="60"/>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6">
        <v>0</v>
      </c>
      <c r="T92" s="279"/>
      <c r="U92" s="229">
        <f t="shared" si="61"/>
        <v>0</v>
      </c>
      <c r="Y92" s="234"/>
      <c r="Z92" s="235"/>
      <c r="AA92" s="235"/>
      <c r="AB92" s="235"/>
      <c r="AC92" s="236"/>
      <c r="AD92" s="216">
        <v>0</v>
      </c>
      <c r="AE92" s="216">
        <v>0</v>
      </c>
      <c r="AF92" s="216">
        <v>0</v>
      </c>
      <c r="AG92" s="216">
        <v>0</v>
      </c>
      <c r="AH92" s="216">
        <v>0</v>
      </c>
      <c r="AI92" s="216">
        <v>0</v>
      </c>
      <c r="AJ92" s="216">
        <v>0</v>
      </c>
      <c r="AK92" s="216">
        <v>0</v>
      </c>
      <c r="AL92" s="279"/>
      <c r="AM92" s="229">
        <f t="shared" si="60"/>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0</v>
      </c>
      <c r="AI93" s="216">
        <v>0</v>
      </c>
      <c r="AJ93" s="216">
        <v>0</v>
      </c>
      <c r="AK93" s="216">
        <v>0</v>
      </c>
      <c r="AL93" s="279"/>
      <c r="AM93" s="229">
        <f t="shared" si="60"/>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0</v>
      </c>
      <c r="AI94" s="216">
        <v>0</v>
      </c>
      <c r="AJ94" s="216">
        <v>0</v>
      </c>
      <c r="AK94" s="216">
        <v>0</v>
      </c>
      <c r="AL94" s="279"/>
      <c r="AM94" s="229">
        <f t="shared" si="60"/>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6">
        <v>0</v>
      </c>
      <c r="T95" s="279"/>
      <c r="U95" s="229">
        <f t="shared" si="61"/>
        <v>0</v>
      </c>
      <c r="Y95" s="234"/>
      <c r="Z95" s="235"/>
      <c r="AA95" s="235"/>
      <c r="AB95" s="235"/>
      <c r="AC95" s="236"/>
      <c r="AD95" s="216">
        <v>0</v>
      </c>
      <c r="AE95" s="216">
        <v>0</v>
      </c>
      <c r="AF95" s="216">
        <v>0</v>
      </c>
      <c r="AG95" s="216">
        <v>0</v>
      </c>
      <c r="AH95" s="216">
        <v>0</v>
      </c>
      <c r="AI95" s="216">
        <v>0</v>
      </c>
      <c r="AJ95" s="216">
        <v>0</v>
      </c>
      <c r="AK95" s="216">
        <v>0</v>
      </c>
      <c r="AL95" s="279"/>
      <c r="AM95" s="229">
        <f t="shared" si="60"/>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0</v>
      </c>
      <c r="AI96" s="216">
        <v>0</v>
      </c>
      <c r="AJ96" s="216">
        <v>0</v>
      </c>
      <c r="AK96" s="216">
        <v>0</v>
      </c>
      <c r="AL96" s="279"/>
      <c r="AM96" s="229">
        <f t="shared" si="60"/>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0</v>
      </c>
      <c r="AJ97" s="216">
        <v>0</v>
      </c>
      <c r="AK97" s="216">
        <v>0</v>
      </c>
      <c r="AL97" s="279"/>
      <c r="AM97" s="229">
        <f t="shared" si="60"/>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0</v>
      </c>
      <c r="AI98" s="216">
        <v>0</v>
      </c>
      <c r="AJ98" s="216">
        <v>0</v>
      </c>
      <c r="AK98" s="216">
        <v>0</v>
      </c>
      <c r="AL98" s="279"/>
      <c r="AM98" s="229">
        <f t="shared" si="60"/>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0</v>
      </c>
      <c r="AI99" s="216">
        <v>0</v>
      </c>
      <c r="AJ99" s="216">
        <v>0</v>
      </c>
      <c r="AK99" s="216">
        <v>0</v>
      </c>
      <c r="AL99" s="279"/>
      <c r="AM99" s="229">
        <f t="shared" si="60"/>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0</v>
      </c>
      <c r="AI101" s="216">
        <v>0</v>
      </c>
      <c r="AJ101" s="216">
        <v>0</v>
      </c>
      <c r="AK101" s="216">
        <v>0</v>
      </c>
      <c r="AL101" s="279"/>
      <c r="AM101" s="229">
        <f t="shared" si="60"/>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0</v>
      </c>
      <c r="AJ102" s="216">
        <v>0</v>
      </c>
      <c r="AK102" s="216">
        <v>0</v>
      </c>
      <c r="AL102" s="279"/>
      <c r="AM102" s="229">
        <f t="shared" si="60"/>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0</v>
      </c>
      <c r="AJ103" s="216">
        <v>0</v>
      </c>
      <c r="AK103" s="216">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6">
        <v>0</v>
      </c>
      <c r="T107" s="278"/>
      <c r="U107" s="229">
        <f t="shared" ref="U107:U108" si="66">SUM(L107:S107)</f>
        <v>0</v>
      </c>
      <c r="Y107" s="226"/>
      <c r="Z107" s="227"/>
      <c r="AA107" s="227"/>
      <c r="AB107" s="227"/>
      <c r="AC107" s="228"/>
      <c r="AD107" s="216">
        <v>0</v>
      </c>
      <c r="AE107" s="216">
        <v>0</v>
      </c>
      <c r="AF107" s="216">
        <v>0</v>
      </c>
      <c r="AG107" s="216">
        <v>0</v>
      </c>
      <c r="AH107" s="216">
        <v>0</v>
      </c>
      <c r="AI107" s="216">
        <v>0</v>
      </c>
      <c r="AJ107" s="216">
        <v>0</v>
      </c>
      <c r="AK107" s="216">
        <v>0</v>
      </c>
      <c r="AL107" s="229">
        <f t="shared" ref="AL107" si="67">SUM(Y107:AC107)</f>
        <v>0</v>
      </c>
      <c r="AM107" s="229">
        <f t="shared" ref="AM107:AM108" si="68">SUM(AD107:AK107)</f>
        <v>0</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0"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C1686-412E-4379-A830-16C1DF698834}">
  <sheetPr>
    <tabColor theme="2" tint="0.59999389629810485"/>
    <pageSetUpPr autoPageBreaks="0"/>
  </sheetPr>
  <dimension ref="A1:BZ113"/>
  <sheetViews>
    <sheetView zoomScale="70" zoomScaleNormal="7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M9c - SPD</v>
      </c>
      <c r="AC1" s="193"/>
      <c r="BL1" s="194"/>
      <c r="BM1" s="194"/>
      <c r="BN1" s="194"/>
      <c r="BO1" s="194"/>
      <c r="BP1" s="194"/>
      <c r="BQ1" s="194"/>
      <c r="BR1" s="194"/>
      <c r="BS1" s="194"/>
      <c r="BT1" s="194"/>
      <c r="BU1" s="194"/>
      <c r="BV1" s="194"/>
      <c r="BW1" s="194"/>
      <c r="BX1" s="194"/>
      <c r="BY1" s="194"/>
      <c r="BZ1" s="194"/>
    </row>
    <row r="2" spans="1:78" s="192" customFormat="1" x14ac:dyDescent="0.3">
      <c r="A2" s="195" t="s">
        <v>98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6">
        <v>0</v>
      </c>
      <c r="AK9" s="216">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6">
        <v>0</v>
      </c>
      <c r="AK10" s="216">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26"/>
      <c r="Z12" s="227"/>
      <c r="AA12" s="227"/>
      <c r="AB12" s="227"/>
      <c r="AC12" s="228"/>
      <c r="AD12" s="216">
        <v>0</v>
      </c>
      <c r="AE12" s="216">
        <v>0</v>
      </c>
      <c r="AF12" s="216">
        <v>0</v>
      </c>
      <c r="AG12" s="216">
        <v>0</v>
      </c>
      <c r="AH12" s="216">
        <v>0</v>
      </c>
      <c r="AI12" s="216">
        <v>0</v>
      </c>
      <c r="AJ12" s="216">
        <v>0</v>
      </c>
      <c r="AK12" s="216">
        <v>0</v>
      </c>
      <c r="AL12" s="278"/>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4"/>
      <c r="Z13" s="235"/>
      <c r="AA13" s="235"/>
      <c r="AB13" s="235"/>
      <c r="AC13" s="236"/>
      <c r="AD13" s="216">
        <v>0</v>
      </c>
      <c r="AE13" s="216">
        <v>0</v>
      </c>
      <c r="AF13" s="216">
        <v>0</v>
      </c>
      <c r="AG13" s="216">
        <v>0</v>
      </c>
      <c r="AH13" s="216">
        <v>0</v>
      </c>
      <c r="AI13" s="216">
        <v>0</v>
      </c>
      <c r="AJ13" s="216">
        <v>0</v>
      </c>
      <c r="AK13" s="216">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6">
        <v>0</v>
      </c>
      <c r="AK15" s="216">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6">
        <v>0</v>
      </c>
      <c r="AK16" s="216">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26"/>
      <c r="Z18" s="227"/>
      <c r="AA18" s="227"/>
      <c r="AB18" s="227"/>
      <c r="AC18" s="228"/>
      <c r="AD18" s="216">
        <v>0</v>
      </c>
      <c r="AE18" s="216">
        <v>0</v>
      </c>
      <c r="AF18" s="216">
        <v>0</v>
      </c>
      <c r="AG18" s="216">
        <v>0</v>
      </c>
      <c r="AH18" s="216">
        <v>0</v>
      </c>
      <c r="AI18" s="216">
        <v>0</v>
      </c>
      <c r="AJ18" s="216">
        <v>0</v>
      </c>
      <c r="AK18" s="216">
        <v>0</v>
      </c>
      <c r="AL18" s="278"/>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4"/>
      <c r="Z19" s="235"/>
      <c r="AA19" s="235"/>
      <c r="AB19" s="235"/>
      <c r="AC19" s="236"/>
      <c r="AD19" s="216">
        <v>0</v>
      </c>
      <c r="AE19" s="216">
        <v>0</v>
      </c>
      <c r="AF19" s="216">
        <v>0</v>
      </c>
      <c r="AG19" s="216">
        <v>0</v>
      </c>
      <c r="AH19" s="216">
        <v>0</v>
      </c>
      <c r="AI19" s="216">
        <v>0</v>
      </c>
      <c r="AJ19" s="216">
        <v>0</v>
      </c>
      <c r="AK19" s="216">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6">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6">
        <v>0</v>
      </c>
      <c r="AK25" s="216">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6">
        <v>0</v>
      </c>
      <c r="AL61" s="280"/>
      <c r="AM61" s="229">
        <f t="shared" si="41"/>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6">
        <v>0</v>
      </c>
      <c r="S65" s="216">
        <v>0</v>
      </c>
      <c r="T65" s="278"/>
      <c r="U65" s="251">
        <f t="shared" ref="U65:U67" si="42">SUM(L65:S65)</f>
        <v>0</v>
      </c>
      <c r="Y65" s="226"/>
      <c r="Z65" s="227"/>
      <c r="AA65" s="227"/>
      <c r="AB65" s="227"/>
      <c r="AC65" s="228"/>
      <c r="AD65" s="216">
        <v>0</v>
      </c>
      <c r="AE65" s="216">
        <v>0</v>
      </c>
      <c r="AF65" s="216">
        <v>0</v>
      </c>
      <c r="AG65" s="216">
        <v>0</v>
      </c>
      <c r="AH65" s="216">
        <v>0</v>
      </c>
      <c r="AI65" s="216">
        <v>0</v>
      </c>
      <c r="AJ65" s="216">
        <v>0</v>
      </c>
      <c r="AK65" s="216">
        <v>0</v>
      </c>
      <c r="AL65" s="278"/>
      <c r="AM65" s="251">
        <f t="shared" ref="AM65:AM67" si="43">SUM(AD65:AK65)</f>
        <v>0</v>
      </c>
    </row>
    <row r="66" spans="1:39" ht="14" x14ac:dyDescent="0.3">
      <c r="A66" s="661"/>
      <c r="B66" s="277" t="s">
        <v>156</v>
      </c>
      <c r="G66" s="234"/>
      <c r="H66" s="235"/>
      <c r="I66" s="235"/>
      <c r="J66" s="235"/>
      <c r="K66" s="236"/>
      <c r="L66" s="216">
        <v>0</v>
      </c>
      <c r="M66" s="216">
        <v>0</v>
      </c>
      <c r="N66" s="216">
        <v>0</v>
      </c>
      <c r="O66" s="216">
        <v>0</v>
      </c>
      <c r="P66" s="216">
        <v>0</v>
      </c>
      <c r="Q66" s="216">
        <v>0</v>
      </c>
      <c r="R66" s="216">
        <v>0</v>
      </c>
      <c r="S66" s="216">
        <v>0</v>
      </c>
      <c r="T66" s="279"/>
      <c r="U66" s="251">
        <f t="shared" si="42"/>
        <v>0</v>
      </c>
      <c r="Y66" s="234"/>
      <c r="Z66" s="235"/>
      <c r="AA66" s="235"/>
      <c r="AB66" s="235"/>
      <c r="AC66" s="236"/>
      <c r="AD66" s="216">
        <v>0</v>
      </c>
      <c r="AE66" s="216">
        <v>0</v>
      </c>
      <c r="AF66" s="216">
        <v>0</v>
      </c>
      <c r="AG66" s="216">
        <v>0</v>
      </c>
      <c r="AH66" s="216">
        <v>0</v>
      </c>
      <c r="AI66" s="216">
        <v>0</v>
      </c>
      <c r="AJ66" s="216">
        <v>0</v>
      </c>
      <c r="AK66" s="216">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6">
        <v>0</v>
      </c>
      <c r="S72" s="216">
        <v>0</v>
      </c>
      <c r="T72" s="278"/>
      <c r="U72" s="229">
        <f t="shared" ref="U72:U77" si="47">SUM(L72:S72)</f>
        <v>0</v>
      </c>
      <c r="Y72" s="226"/>
      <c r="Z72" s="227"/>
      <c r="AA72" s="227"/>
      <c r="AB72" s="227"/>
      <c r="AC72" s="228"/>
      <c r="AD72" s="216">
        <v>0</v>
      </c>
      <c r="AE72" s="216">
        <v>0</v>
      </c>
      <c r="AF72" s="216">
        <v>0</v>
      </c>
      <c r="AG72" s="216">
        <v>0</v>
      </c>
      <c r="AH72" s="216">
        <v>0</v>
      </c>
      <c r="AI72" s="216">
        <v>0</v>
      </c>
      <c r="AJ72" s="216">
        <v>0</v>
      </c>
      <c r="AK72" s="216">
        <v>0</v>
      </c>
      <c r="AL72" s="278"/>
      <c r="AM72" s="229">
        <f t="shared" ref="AM72:AM77" si="48">SUM(AD72:AK72)</f>
        <v>0</v>
      </c>
    </row>
    <row r="73" spans="1:39" ht="14" x14ac:dyDescent="0.3">
      <c r="A73" s="661"/>
      <c r="B73" s="277" t="s">
        <v>156</v>
      </c>
      <c r="G73" s="234"/>
      <c r="H73" s="235"/>
      <c r="I73" s="235"/>
      <c r="J73" s="235"/>
      <c r="K73" s="236"/>
      <c r="L73" s="216">
        <v>0</v>
      </c>
      <c r="M73" s="216">
        <v>0</v>
      </c>
      <c r="N73" s="216">
        <v>0</v>
      </c>
      <c r="O73" s="216">
        <v>0</v>
      </c>
      <c r="P73" s="216">
        <v>0</v>
      </c>
      <c r="Q73" s="216">
        <v>0</v>
      </c>
      <c r="R73" s="216">
        <v>0</v>
      </c>
      <c r="S73" s="216">
        <v>0</v>
      </c>
      <c r="T73" s="279"/>
      <c r="U73" s="229">
        <f t="shared" si="47"/>
        <v>0</v>
      </c>
      <c r="Y73" s="234"/>
      <c r="Z73" s="235"/>
      <c r="AA73" s="235"/>
      <c r="AB73" s="235"/>
      <c r="AC73" s="236"/>
      <c r="AD73" s="216">
        <v>0</v>
      </c>
      <c r="AE73" s="216">
        <v>0</v>
      </c>
      <c r="AF73" s="216">
        <v>0</v>
      </c>
      <c r="AG73" s="216">
        <v>0</v>
      </c>
      <c r="AH73" s="216">
        <v>0</v>
      </c>
      <c r="AI73" s="216">
        <v>0</v>
      </c>
      <c r="AJ73" s="216">
        <v>0</v>
      </c>
      <c r="AK73" s="216">
        <v>0</v>
      </c>
      <c r="AL73" s="279"/>
      <c r="AM73" s="229">
        <f t="shared" si="48"/>
        <v>0</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3" t="s">
        <v>191</v>
      </c>
      <c r="B75" s="277" t="s">
        <v>186</v>
      </c>
      <c r="G75" s="234"/>
      <c r="H75" s="235"/>
      <c r="I75" s="235"/>
      <c r="J75" s="235"/>
      <c r="K75" s="236"/>
      <c r="L75" s="216">
        <v>0</v>
      </c>
      <c r="M75" s="216">
        <v>0</v>
      </c>
      <c r="N75" s="216">
        <v>0</v>
      </c>
      <c r="O75" s="216">
        <v>0</v>
      </c>
      <c r="P75" s="216">
        <v>0</v>
      </c>
      <c r="Q75" s="216">
        <v>0</v>
      </c>
      <c r="R75" s="216">
        <v>0</v>
      </c>
      <c r="S75" s="216">
        <v>0</v>
      </c>
      <c r="T75" s="279"/>
      <c r="U75" s="229">
        <f t="shared" si="47"/>
        <v>0</v>
      </c>
      <c r="Y75" s="234"/>
      <c r="Z75" s="235"/>
      <c r="AA75" s="235"/>
      <c r="AB75" s="235"/>
      <c r="AC75" s="236"/>
      <c r="AD75" s="216">
        <v>0</v>
      </c>
      <c r="AE75" s="216">
        <v>0</v>
      </c>
      <c r="AF75" s="216">
        <v>0</v>
      </c>
      <c r="AG75" s="216">
        <v>0</v>
      </c>
      <c r="AH75" s="216">
        <v>0</v>
      </c>
      <c r="AI75" s="216">
        <v>0</v>
      </c>
      <c r="AJ75" s="216">
        <v>0</v>
      </c>
      <c r="AK75" s="216">
        <v>0</v>
      </c>
      <c r="AL75" s="279"/>
      <c r="AM75" s="229">
        <f t="shared" si="48"/>
        <v>0</v>
      </c>
    </row>
    <row r="76" spans="1:39" ht="14" x14ac:dyDescent="0.3">
      <c r="A76" s="663"/>
      <c r="B76" s="277" t="s">
        <v>156</v>
      </c>
      <c r="G76" s="234"/>
      <c r="H76" s="235"/>
      <c r="I76" s="235"/>
      <c r="J76" s="235"/>
      <c r="K76" s="236"/>
      <c r="L76" s="216">
        <v>0</v>
      </c>
      <c r="M76" s="216">
        <v>0</v>
      </c>
      <c r="N76" s="216">
        <v>0</v>
      </c>
      <c r="O76" s="216">
        <v>0</v>
      </c>
      <c r="P76" s="216">
        <v>0</v>
      </c>
      <c r="Q76" s="216">
        <v>0</v>
      </c>
      <c r="R76" s="216">
        <v>0</v>
      </c>
      <c r="S76" s="216">
        <v>0</v>
      </c>
      <c r="T76" s="279"/>
      <c r="U76" s="229">
        <f t="shared" si="47"/>
        <v>0</v>
      </c>
      <c r="Y76" s="234"/>
      <c r="Z76" s="235"/>
      <c r="AA76" s="235"/>
      <c r="AB76" s="235"/>
      <c r="AC76" s="236"/>
      <c r="AD76" s="216">
        <v>0</v>
      </c>
      <c r="AE76" s="216">
        <v>0</v>
      </c>
      <c r="AF76" s="216">
        <v>0</v>
      </c>
      <c r="AG76" s="216">
        <v>0</v>
      </c>
      <c r="AH76" s="216">
        <v>0</v>
      </c>
      <c r="AI76" s="216">
        <v>0</v>
      </c>
      <c r="AJ76" s="216">
        <v>0</v>
      </c>
      <c r="AK76" s="216">
        <v>0</v>
      </c>
      <c r="AL76" s="279"/>
      <c r="AM76" s="229">
        <f t="shared" si="48"/>
        <v>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0</v>
      </c>
      <c r="AI87" s="216">
        <v>0</v>
      </c>
      <c r="AJ87" s="216">
        <v>0</v>
      </c>
      <c r="AK87" s="216">
        <v>0</v>
      </c>
      <c r="AL87" s="279"/>
      <c r="AM87" s="229">
        <f t="shared" si="60"/>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0</v>
      </c>
      <c r="AI88" s="216">
        <v>0</v>
      </c>
      <c r="AJ88" s="216">
        <v>0</v>
      </c>
      <c r="AK88" s="216">
        <v>0</v>
      </c>
      <c r="AL88" s="279"/>
      <c r="AM88" s="229">
        <f t="shared" si="60"/>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6">
        <v>0</v>
      </c>
      <c r="T89" s="279"/>
      <c r="U89" s="229">
        <f t="shared" si="61"/>
        <v>0</v>
      </c>
      <c r="Y89" s="234"/>
      <c r="Z89" s="235"/>
      <c r="AA89" s="235"/>
      <c r="AB89" s="235"/>
      <c r="AC89" s="236"/>
      <c r="AD89" s="216">
        <v>0</v>
      </c>
      <c r="AE89" s="216">
        <v>0</v>
      </c>
      <c r="AF89" s="216">
        <v>0</v>
      </c>
      <c r="AG89" s="216">
        <v>0</v>
      </c>
      <c r="AH89" s="216">
        <v>0</v>
      </c>
      <c r="AI89" s="216">
        <v>0</v>
      </c>
      <c r="AJ89" s="216">
        <v>0</v>
      </c>
      <c r="AK89" s="216">
        <v>0</v>
      </c>
      <c r="AL89" s="279"/>
      <c r="AM89" s="229">
        <f t="shared" si="60"/>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6">
        <v>0</v>
      </c>
      <c r="T90" s="279"/>
      <c r="U90" s="229">
        <f t="shared" si="61"/>
        <v>0</v>
      </c>
      <c r="Y90" s="234"/>
      <c r="Z90" s="235"/>
      <c r="AA90" s="235"/>
      <c r="AB90" s="235"/>
      <c r="AC90" s="236"/>
      <c r="AD90" s="216">
        <v>0</v>
      </c>
      <c r="AE90" s="216">
        <v>0</v>
      </c>
      <c r="AF90" s="216">
        <v>0</v>
      </c>
      <c r="AG90" s="216">
        <v>0</v>
      </c>
      <c r="AH90" s="216">
        <v>0</v>
      </c>
      <c r="AI90" s="216">
        <v>0</v>
      </c>
      <c r="AJ90" s="216">
        <v>0</v>
      </c>
      <c r="AK90" s="216">
        <v>0</v>
      </c>
      <c r="AL90" s="279"/>
      <c r="AM90" s="229">
        <f t="shared" si="60"/>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6">
        <v>0</v>
      </c>
      <c r="T91" s="279"/>
      <c r="U91" s="229">
        <f t="shared" si="61"/>
        <v>0</v>
      </c>
      <c r="Y91" s="234"/>
      <c r="Z91" s="235"/>
      <c r="AA91" s="235"/>
      <c r="AB91" s="235"/>
      <c r="AC91" s="236"/>
      <c r="AD91" s="216">
        <v>0</v>
      </c>
      <c r="AE91" s="216">
        <v>0</v>
      </c>
      <c r="AF91" s="216">
        <v>0</v>
      </c>
      <c r="AG91" s="216">
        <v>0</v>
      </c>
      <c r="AH91" s="216">
        <v>0</v>
      </c>
      <c r="AI91" s="216">
        <v>0</v>
      </c>
      <c r="AJ91" s="216">
        <v>0</v>
      </c>
      <c r="AK91" s="216">
        <v>0</v>
      </c>
      <c r="AL91" s="279"/>
      <c r="AM91" s="229">
        <f t="shared" si="60"/>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6">
        <v>0</v>
      </c>
      <c r="T92" s="279"/>
      <c r="U92" s="229">
        <f t="shared" si="61"/>
        <v>0</v>
      </c>
      <c r="Y92" s="234"/>
      <c r="Z92" s="235"/>
      <c r="AA92" s="235"/>
      <c r="AB92" s="235"/>
      <c r="AC92" s="236"/>
      <c r="AD92" s="216">
        <v>0</v>
      </c>
      <c r="AE92" s="216">
        <v>0</v>
      </c>
      <c r="AF92" s="216">
        <v>0</v>
      </c>
      <c r="AG92" s="216">
        <v>0</v>
      </c>
      <c r="AH92" s="216">
        <v>0</v>
      </c>
      <c r="AI92" s="216">
        <v>0</v>
      </c>
      <c r="AJ92" s="216">
        <v>0</v>
      </c>
      <c r="AK92" s="216">
        <v>0</v>
      </c>
      <c r="AL92" s="279"/>
      <c r="AM92" s="229">
        <f t="shared" si="60"/>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0</v>
      </c>
      <c r="AI93" s="216">
        <v>0</v>
      </c>
      <c r="AJ93" s="216">
        <v>0</v>
      </c>
      <c r="AK93" s="216">
        <v>0</v>
      </c>
      <c r="AL93" s="279"/>
      <c r="AM93" s="229">
        <f t="shared" si="60"/>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0</v>
      </c>
      <c r="AI94" s="216">
        <v>0</v>
      </c>
      <c r="AJ94" s="216">
        <v>0</v>
      </c>
      <c r="AK94" s="216">
        <v>0</v>
      </c>
      <c r="AL94" s="279"/>
      <c r="AM94" s="229">
        <f t="shared" si="60"/>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6">
        <v>0</v>
      </c>
      <c r="T95" s="279"/>
      <c r="U95" s="229">
        <f t="shared" si="61"/>
        <v>0</v>
      </c>
      <c r="Y95" s="234"/>
      <c r="Z95" s="235"/>
      <c r="AA95" s="235"/>
      <c r="AB95" s="235"/>
      <c r="AC95" s="236"/>
      <c r="AD95" s="216">
        <v>0</v>
      </c>
      <c r="AE95" s="216">
        <v>0</v>
      </c>
      <c r="AF95" s="216">
        <v>0</v>
      </c>
      <c r="AG95" s="216">
        <v>0</v>
      </c>
      <c r="AH95" s="216">
        <v>0</v>
      </c>
      <c r="AI95" s="216">
        <v>0</v>
      </c>
      <c r="AJ95" s="216">
        <v>0</v>
      </c>
      <c r="AK95" s="216">
        <v>0</v>
      </c>
      <c r="AL95" s="279"/>
      <c r="AM95" s="229">
        <f t="shared" si="60"/>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0</v>
      </c>
      <c r="AI96" s="216">
        <v>0</v>
      </c>
      <c r="AJ96" s="216">
        <v>0</v>
      </c>
      <c r="AK96" s="216">
        <v>0</v>
      </c>
      <c r="AL96" s="279"/>
      <c r="AM96" s="229">
        <f t="shared" si="60"/>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0</v>
      </c>
      <c r="AJ97" s="216">
        <v>0</v>
      </c>
      <c r="AK97" s="216">
        <v>0</v>
      </c>
      <c r="AL97" s="279"/>
      <c r="AM97" s="229">
        <f t="shared" si="60"/>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0</v>
      </c>
      <c r="AI98" s="216">
        <v>0</v>
      </c>
      <c r="AJ98" s="216">
        <v>0</v>
      </c>
      <c r="AK98" s="216">
        <v>0</v>
      </c>
      <c r="AL98" s="279"/>
      <c r="AM98" s="229">
        <f t="shared" si="60"/>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0</v>
      </c>
      <c r="AI99" s="216">
        <v>0</v>
      </c>
      <c r="AJ99" s="216">
        <v>0</v>
      </c>
      <c r="AK99" s="216">
        <v>0</v>
      </c>
      <c r="AL99" s="279"/>
      <c r="AM99" s="229">
        <f t="shared" si="60"/>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0</v>
      </c>
      <c r="AI101" s="216">
        <v>0</v>
      </c>
      <c r="AJ101" s="216">
        <v>0</v>
      </c>
      <c r="AK101" s="216">
        <v>0</v>
      </c>
      <c r="AL101" s="279"/>
      <c r="AM101" s="229">
        <f t="shared" si="60"/>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0</v>
      </c>
      <c r="AJ102" s="216">
        <v>0</v>
      </c>
      <c r="AK102" s="216">
        <v>0</v>
      </c>
      <c r="AL102" s="279"/>
      <c r="AM102" s="229">
        <f t="shared" si="60"/>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0</v>
      </c>
      <c r="AJ103" s="216">
        <v>0</v>
      </c>
      <c r="AK103" s="216">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6">
        <v>0</v>
      </c>
      <c r="T107" s="278"/>
      <c r="U107" s="229">
        <f t="shared" ref="U107:U108" si="66">SUM(L107:S107)</f>
        <v>0</v>
      </c>
      <c r="Y107" s="226"/>
      <c r="Z107" s="227"/>
      <c r="AA107" s="227"/>
      <c r="AB107" s="227"/>
      <c r="AC107" s="228"/>
      <c r="AD107" s="216">
        <v>0</v>
      </c>
      <c r="AE107" s="216">
        <v>0</v>
      </c>
      <c r="AF107" s="216">
        <v>0</v>
      </c>
      <c r="AG107" s="216">
        <v>0</v>
      </c>
      <c r="AH107" s="216">
        <v>0</v>
      </c>
      <c r="AI107" s="216">
        <v>0</v>
      </c>
      <c r="AJ107" s="216">
        <v>0</v>
      </c>
      <c r="AK107" s="216">
        <v>0</v>
      </c>
      <c r="AL107" s="229">
        <f t="shared" ref="AL107" si="67">SUM(Y107:AC107)</f>
        <v>0</v>
      </c>
      <c r="AM107" s="229">
        <f t="shared" ref="AM107:AM108" si="68">SUM(AD107:AK107)</f>
        <v>0</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9"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1D04B-50AD-4108-8A75-12FC95C58E00}">
  <sheetPr>
    <tabColor theme="2" tint="0.59999389629810485"/>
    <pageSetUpPr autoPageBreaks="0"/>
  </sheetPr>
  <dimension ref="A1:BZ113"/>
  <sheetViews>
    <sheetView zoomScale="70" zoomScaleNormal="7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M9d - SPD</v>
      </c>
      <c r="AC1" s="193"/>
      <c r="BL1" s="194"/>
      <c r="BM1" s="194"/>
      <c r="BN1" s="194"/>
      <c r="BO1" s="194"/>
      <c r="BP1" s="194"/>
      <c r="BQ1" s="194"/>
      <c r="BR1" s="194"/>
      <c r="BS1" s="194"/>
      <c r="BT1" s="194"/>
      <c r="BU1" s="194"/>
      <c r="BV1" s="194"/>
      <c r="BW1" s="194"/>
      <c r="BX1" s="194"/>
      <c r="BY1" s="194"/>
      <c r="BZ1" s="194"/>
    </row>
    <row r="2" spans="1:78" s="192" customFormat="1" x14ac:dyDescent="0.3">
      <c r="A2" s="195" t="s">
        <v>98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7.4999999999999993E-5</v>
      </c>
      <c r="Q9" s="216">
        <v>7.5090752629046681E-4</v>
      </c>
      <c r="R9" s="216">
        <v>8.0096904827932683E-4</v>
      </c>
      <c r="S9" s="216">
        <v>6.6553982200962816E-4</v>
      </c>
      <c r="T9" s="95">
        <f t="shared" ref="T9:T32" si="0">SUM(G9:K9)</f>
        <v>0</v>
      </c>
      <c r="U9" s="218">
        <f t="shared" ref="U9:U32" si="1">SUM(L9:S9)</f>
        <v>2.2924163965794219E-3</v>
      </c>
      <c r="W9" s="219"/>
      <c r="Y9" s="216">
        <v>0</v>
      </c>
      <c r="Z9" s="216">
        <v>0</v>
      </c>
      <c r="AA9" s="216">
        <v>0</v>
      </c>
      <c r="AB9" s="216">
        <v>0</v>
      </c>
      <c r="AC9" s="216">
        <v>0</v>
      </c>
      <c r="AD9" s="216">
        <v>0</v>
      </c>
      <c r="AE9" s="216">
        <v>0</v>
      </c>
      <c r="AF9" s="216">
        <v>0</v>
      </c>
      <c r="AG9" s="216">
        <v>0</v>
      </c>
      <c r="AH9" s="216">
        <v>2.9740000000000002</v>
      </c>
      <c r="AI9" s="216">
        <v>45</v>
      </c>
      <c r="AJ9" s="216">
        <v>20</v>
      </c>
      <c r="AK9" s="216">
        <v>15</v>
      </c>
      <c r="AL9" s="218">
        <f t="shared" ref="AL9:AL17" si="2">SUM(Y9:AC9)</f>
        <v>0</v>
      </c>
      <c r="AM9" s="218">
        <f t="shared" ref="AM9:AM26" si="3">SUM(AD9:AK9)</f>
        <v>82.974000000000004</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2.7700000000000001E-4</v>
      </c>
      <c r="Q10" s="216">
        <v>4.1466924737095338E-3</v>
      </c>
      <c r="R10" s="216">
        <v>3.4440309517206735E-3</v>
      </c>
      <c r="S10" s="216">
        <v>3.0124601779903714E-3</v>
      </c>
      <c r="T10" s="95">
        <f t="shared" si="0"/>
        <v>0</v>
      </c>
      <c r="U10" s="218">
        <f t="shared" si="1"/>
        <v>1.0880183603420579E-2</v>
      </c>
      <c r="Y10" s="216">
        <v>0</v>
      </c>
      <c r="Z10" s="216">
        <v>0</v>
      </c>
      <c r="AA10" s="216">
        <v>0</v>
      </c>
      <c r="AB10" s="216">
        <v>0</v>
      </c>
      <c r="AC10" s="216">
        <v>0</v>
      </c>
      <c r="AD10" s="216">
        <v>0</v>
      </c>
      <c r="AE10" s="216">
        <v>0</v>
      </c>
      <c r="AF10" s="216">
        <v>0</v>
      </c>
      <c r="AG10" s="216">
        <v>0</v>
      </c>
      <c r="AH10" s="216">
        <v>10.026</v>
      </c>
      <c r="AI10" s="216">
        <v>170</v>
      </c>
      <c r="AJ10" s="216">
        <v>162</v>
      </c>
      <c r="AK10" s="216">
        <v>69</v>
      </c>
      <c r="AL10" s="218">
        <f t="shared" si="2"/>
        <v>0</v>
      </c>
      <c r="AM10" s="218">
        <f t="shared" si="3"/>
        <v>411.02600000000001</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3.5199999999999999E-4</v>
      </c>
      <c r="Q11" s="224">
        <f t="shared" si="4"/>
        <v>4.8976000000000002E-3</v>
      </c>
      <c r="R11" s="224">
        <f t="shared" si="4"/>
        <v>4.2450000000000005E-3</v>
      </c>
      <c r="S11" s="224">
        <f t="shared" si="4"/>
        <v>3.6779999999999994E-3</v>
      </c>
      <c r="T11" s="95">
        <f t="shared" si="0"/>
        <v>0</v>
      </c>
      <c r="U11" s="218">
        <f t="shared" si="1"/>
        <v>1.31726E-2</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13</v>
      </c>
      <c r="AI11" s="251">
        <f t="shared" si="5"/>
        <v>215</v>
      </c>
      <c r="AJ11" s="251">
        <f t="shared" si="5"/>
        <v>182</v>
      </c>
      <c r="AK11" s="251">
        <f t="shared" si="5"/>
        <v>84</v>
      </c>
      <c r="AL11" s="218">
        <f t="shared" si="2"/>
        <v>0</v>
      </c>
      <c r="AM11" s="218">
        <f t="shared" si="3"/>
        <v>494</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1.6539088597154443E-4</v>
      </c>
      <c r="R12" s="216">
        <v>2.8564056168458527E-4</v>
      </c>
      <c r="S12" s="216">
        <v>1.1784206103993416E-4</v>
      </c>
      <c r="T12" s="228"/>
      <c r="U12" s="229">
        <f t="shared" si="1"/>
        <v>5.688735086960638E-4</v>
      </c>
      <c r="Y12" s="226"/>
      <c r="Z12" s="227"/>
      <c r="AA12" s="227"/>
      <c r="AB12" s="227"/>
      <c r="AC12" s="228"/>
      <c r="AD12" s="216">
        <v>0</v>
      </c>
      <c r="AE12" s="216">
        <v>0</v>
      </c>
      <c r="AF12" s="216">
        <v>0</v>
      </c>
      <c r="AG12" s="216">
        <v>0</v>
      </c>
      <c r="AH12" s="216">
        <v>3</v>
      </c>
      <c r="AI12" s="216">
        <v>2</v>
      </c>
      <c r="AJ12" s="216">
        <v>12</v>
      </c>
      <c r="AK12" s="216">
        <v>2</v>
      </c>
      <c r="AL12" s="278"/>
      <c r="AM12" s="229">
        <f t="shared" si="3"/>
        <v>19</v>
      </c>
    </row>
    <row r="13" spans="1:78" ht="14" x14ac:dyDescent="0.3">
      <c r="A13" s="212" t="s">
        <v>156</v>
      </c>
      <c r="B13" s="213" t="s">
        <v>154</v>
      </c>
      <c r="C13" s="214"/>
      <c r="D13" s="215"/>
      <c r="E13" s="215"/>
      <c r="G13" s="234"/>
      <c r="H13" s="235"/>
      <c r="I13" s="235"/>
      <c r="J13" s="235"/>
      <c r="K13" s="236"/>
      <c r="L13" s="216">
        <v>0</v>
      </c>
      <c r="M13" s="216">
        <v>0</v>
      </c>
      <c r="N13" s="216">
        <v>0</v>
      </c>
      <c r="O13" s="216">
        <v>0</v>
      </c>
      <c r="P13" s="216">
        <v>2.4499999999999999E-4</v>
      </c>
      <c r="Q13" s="216">
        <v>9.4410911402845557E-4</v>
      </c>
      <c r="R13" s="216">
        <v>1.4043594383154146E-3</v>
      </c>
      <c r="S13" s="216">
        <v>6.5715793896006585E-4</v>
      </c>
      <c r="T13" s="236"/>
      <c r="U13" s="229">
        <f t="shared" si="1"/>
        <v>3.2506264913039359E-3</v>
      </c>
      <c r="Y13" s="234"/>
      <c r="Z13" s="235"/>
      <c r="AA13" s="235"/>
      <c r="AB13" s="235"/>
      <c r="AC13" s="236"/>
      <c r="AD13" s="216">
        <v>0</v>
      </c>
      <c r="AE13" s="216">
        <v>0</v>
      </c>
      <c r="AF13" s="216">
        <v>0</v>
      </c>
      <c r="AG13" s="216">
        <v>0</v>
      </c>
      <c r="AH13" s="216">
        <v>11</v>
      </c>
      <c r="AI13" s="216">
        <v>32</v>
      </c>
      <c r="AJ13" s="216">
        <v>20</v>
      </c>
      <c r="AK13" s="216">
        <v>23</v>
      </c>
      <c r="AL13" s="279"/>
      <c r="AM13" s="229">
        <f t="shared" si="3"/>
        <v>86</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2.4499999999999999E-4</v>
      </c>
      <c r="Q14" s="224">
        <f t="shared" si="6"/>
        <v>1.1095E-3</v>
      </c>
      <c r="R14" s="224">
        <f t="shared" si="6"/>
        <v>1.6899999999999999E-3</v>
      </c>
      <c r="S14" s="224">
        <f t="shared" si="6"/>
        <v>7.7499999999999997E-4</v>
      </c>
      <c r="T14" s="243"/>
      <c r="U14" s="229">
        <f>SUM(L14:S14)</f>
        <v>3.8195E-3</v>
      </c>
      <c r="Y14" s="241"/>
      <c r="Z14" s="242"/>
      <c r="AA14" s="242"/>
      <c r="AB14" s="242"/>
      <c r="AC14" s="243"/>
      <c r="AD14" s="252">
        <f t="shared" ref="AD14:AK14" si="7">SUM(AD12:AD13)</f>
        <v>0</v>
      </c>
      <c r="AE14" s="251">
        <f t="shared" si="7"/>
        <v>0</v>
      </c>
      <c r="AF14" s="251">
        <f t="shared" si="7"/>
        <v>0</v>
      </c>
      <c r="AG14" s="251">
        <f t="shared" si="7"/>
        <v>0</v>
      </c>
      <c r="AH14" s="251">
        <f t="shared" si="7"/>
        <v>14</v>
      </c>
      <c r="AI14" s="251">
        <f t="shared" si="7"/>
        <v>34</v>
      </c>
      <c r="AJ14" s="251">
        <f t="shared" si="7"/>
        <v>32</v>
      </c>
      <c r="AK14" s="251">
        <f t="shared" si="7"/>
        <v>25</v>
      </c>
      <c r="AL14" s="280"/>
      <c r="AM14" s="229">
        <f t="shared" si="3"/>
        <v>105</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7.7421128599903787E-5</v>
      </c>
      <c r="R15" s="216">
        <v>1.0814375174889649E-4</v>
      </c>
      <c r="S15" s="216">
        <v>1.8747600619989526E-4</v>
      </c>
      <c r="T15" s="95">
        <f t="shared" si="0"/>
        <v>0</v>
      </c>
      <c r="U15" s="218">
        <f t="shared" si="1"/>
        <v>3.7304088654869551E-4</v>
      </c>
      <c r="Y15" s="216">
        <v>0</v>
      </c>
      <c r="Z15" s="216">
        <v>0</v>
      </c>
      <c r="AA15" s="216">
        <v>0</v>
      </c>
      <c r="AB15" s="216">
        <v>0</v>
      </c>
      <c r="AC15" s="216">
        <v>0</v>
      </c>
      <c r="AD15" s="216">
        <v>0</v>
      </c>
      <c r="AE15" s="216">
        <v>0</v>
      </c>
      <c r="AF15" s="216">
        <v>0</v>
      </c>
      <c r="AG15" s="216">
        <v>0</v>
      </c>
      <c r="AH15" s="216">
        <v>0</v>
      </c>
      <c r="AI15" s="216">
        <v>1</v>
      </c>
      <c r="AJ15" s="216">
        <v>1</v>
      </c>
      <c r="AK15" s="216">
        <v>1.6069371959991023</v>
      </c>
      <c r="AL15" s="218">
        <f t="shared" si="2"/>
        <v>0</v>
      </c>
      <c r="AM15" s="218">
        <f t="shared" si="3"/>
        <v>3.6069371959991026</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3.2257887140009625E-4</v>
      </c>
      <c r="R16" s="216">
        <v>3.5185624825110354E-4</v>
      </c>
      <c r="S16" s="216">
        <v>5.1252399380010468E-4</v>
      </c>
      <c r="T16" s="95">
        <f t="shared" si="0"/>
        <v>0</v>
      </c>
      <c r="U16" s="218">
        <f t="shared" si="1"/>
        <v>1.1869591134513044E-3</v>
      </c>
      <c r="Y16" s="216">
        <v>0</v>
      </c>
      <c r="Z16" s="216">
        <v>0</v>
      </c>
      <c r="AA16" s="216">
        <v>0</v>
      </c>
      <c r="AB16" s="216">
        <v>0</v>
      </c>
      <c r="AC16" s="216">
        <v>0</v>
      </c>
      <c r="AD16" s="216">
        <v>0</v>
      </c>
      <c r="AE16" s="216">
        <v>0</v>
      </c>
      <c r="AF16" s="216">
        <v>0</v>
      </c>
      <c r="AG16" s="216">
        <v>0</v>
      </c>
      <c r="AH16" s="216">
        <v>0</v>
      </c>
      <c r="AI16" s="216">
        <v>4</v>
      </c>
      <c r="AJ16" s="216">
        <v>2</v>
      </c>
      <c r="AK16" s="216">
        <v>4.3930628040008965</v>
      </c>
      <c r="AL16" s="218">
        <f t="shared" si="2"/>
        <v>0</v>
      </c>
      <c r="AM16" s="218">
        <f t="shared" si="3"/>
        <v>10.393062804000897</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4.0000000000000002E-4</v>
      </c>
      <c r="R17" s="224">
        <f t="shared" si="8"/>
        <v>4.6000000000000001E-4</v>
      </c>
      <c r="S17" s="224">
        <f t="shared" si="8"/>
        <v>6.9999999999999988E-4</v>
      </c>
      <c r="T17" s="95">
        <f t="shared" si="0"/>
        <v>0</v>
      </c>
      <c r="U17" s="218">
        <f t="shared" si="1"/>
        <v>1.56E-3</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5</v>
      </c>
      <c r="AJ17" s="251">
        <f t="shared" si="9"/>
        <v>3</v>
      </c>
      <c r="AK17" s="251">
        <f t="shared" si="9"/>
        <v>5.9999999999999991</v>
      </c>
      <c r="AL17" s="218">
        <f t="shared" si="2"/>
        <v>0</v>
      </c>
      <c r="AM17" s="218">
        <f t="shared" si="3"/>
        <v>14</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1.3299929870094166E-3</v>
      </c>
      <c r="R18" s="216">
        <v>2.4068158361783658E-3</v>
      </c>
      <c r="S18" s="216">
        <v>4.5574645945945929E-4</v>
      </c>
      <c r="T18" s="218">
        <f t="shared" si="0"/>
        <v>0</v>
      </c>
      <c r="U18" s="218">
        <f t="shared" si="1"/>
        <v>4.1925552826472413E-3</v>
      </c>
      <c r="Y18" s="226"/>
      <c r="Z18" s="227"/>
      <c r="AA18" s="227"/>
      <c r="AB18" s="227"/>
      <c r="AC18" s="228"/>
      <c r="AD18" s="216">
        <v>0</v>
      </c>
      <c r="AE18" s="216">
        <v>0</v>
      </c>
      <c r="AF18" s="216">
        <v>0</v>
      </c>
      <c r="AG18" s="216">
        <v>0</v>
      </c>
      <c r="AH18" s="216">
        <v>0.43734138143905615</v>
      </c>
      <c r="AI18" s="216">
        <v>38</v>
      </c>
      <c r="AJ18" s="216">
        <v>41</v>
      </c>
      <c r="AK18" s="216">
        <v>18</v>
      </c>
      <c r="AL18" s="278"/>
      <c r="AM18" s="229">
        <f t="shared" si="3"/>
        <v>97.437341381439055</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5.5414800129905831E-3</v>
      </c>
      <c r="R19" s="216">
        <v>7.8308101638216356E-3</v>
      </c>
      <c r="S19" s="216">
        <v>1.2458205405405402E-3</v>
      </c>
      <c r="T19" s="218">
        <f t="shared" si="0"/>
        <v>0</v>
      </c>
      <c r="U19" s="218">
        <f t="shared" si="1"/>
        <v>1.4618110717352761E-2</v>
      </c>
      <c r="Y19" s="234"/>
      <c r="Z19" s="235"/>
      <c r="AA19" s="235"/>
      <c r="AB19" s="235"/>
      <c r="AC19" s="236"/>
      <c r="AD19" s="216">
        <v>0</v>
      </c>
      <c r="AE19" s="216">
        <v>0</v>
      </c>
      <c r="AF19" s="216">
        <v>0</v>
      </c>
      <c r="AG19" s="216">
        <v>0</v>
      </c>
      <c r="AH19" s="216">
        <v>1.5626586185609439</v>
      </c>
      <c r="AI19" s="216">
        <v>154</v>
      </c>
      <c r="AJ19" s="216">
        <v>136</v>
      </c>
      <c r="AK19" s="216">
        <v>48</v>
      </c>
      <c r="AL19" s="279"/>
      <c r="AM19" s="229">
        <f t="shared" si="3"/>
        <v>339.56265861856093</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6.8714729999999995E-3</v>
      </c>
      <c r="R20" s="252">
        <f t="shared" si="10"/>
        <v>1.0237626000000001E-2</v>
      </c>
      <c r="S20" s="252">
        <f t="shared" si="10"/>
        <v>1.7015669999999995E-3</v>
      </c>
      <c r="T20" s="218">
        <f t="shared" si="0"/>
        <v>0</v>
      </c>
      <c r="U20" s="218">
        <f t="shared" si="1"/>
        <v>1.8810666000000004E-2</v>
      </c>
      <c r="Y20" s="241"/>
      <c r="Z20" s="242"/>
      <c r="AA20" s="242"/>
      <c r="AB20" s="242"/>
      <c r="AC20" s="243"/>
      <c r="AD20" s="251">
        <f t="shared" ref="AD20:AK20" si="11">SUM(AD18:AD19)</f>
        <v>0</v>
      </c>
      <c r="AE20" s="251">
        <f t="shared" si="11"/>
        <v>0</v>
      </c>
      <c r="AF20" s="251">
        <f t="shared" si="11"/>
        <v>0</v>
      </c>
      <c r="AG20" s="251">
        <f t="shared" si="11"/>
        <v>0</v>
      </c>
      <c r="AH20" s="251">
        <f t="shared" si="11"/>
        <v>2</v>
      </c>
      <c r="AI20" s="251">
        <f t="shared" si="11"/>
        <v>192</v>
      </c>
      <c r="AJ20" s="251">
        <f t="shared" si="11"/>
        <v>177</v>
      </c>
      <c r="AK20" s="251">
        <f t="shared" si="11"/>
        <v>66</v>
      </c>
      <c r="AL20" s="280"/>
      <c r="AM20" s="218">
        <f t="shared" si="3"/>
        <v>437</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6">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2.2499999999999998E-3</v>
      </c>
      <c r="R25" s="216">
        <v>0</v>
      </c>
      <c r="S25" s="216">
        <v>3.5000000000000001E-3</v>
      </c>
      <c r="T25" s="218">
        <f t="shared" si="0"/>
        <v>0</v>
      </c>
      <c r="U25" s="218">
        <f t="shared" si="1"/>
        <v>5.7499999999999999E-3</v>
      </c>
      <c r="Y25" s="216">
        <v>0</v>
      </c>
      <c r="Z25" s="216">
        <v>0</v>
      </c>
      <c r="AA25" s="216">
        <v>0</v>
      </c>
      <c r="AB25" s="216">
        <v>0</v>
      </c>
      <c r="AC25" s="216">
        <v>0</v>
      </c>
      <c r="AD25" s="216">
        <v>0</v>
      </c>
      <c r="AE25" s="216">
        <v>0</v>
      </c>
      <c r="AF25" s="216">
        <v>0</v>
      </c>
      <c r="AG25" s="216">
        <v>0</v>
      </c>
      <c r="AH25" s="216">
        <v>0</v>
      </c>
      <c r="AI25" s="216">
        <v>3</v>
      </c>
      <c r="AJ25" s="216">
        <v>0</v>
      </c>
      <c r="AK25" s="216">
        <v>5</v>
      </c>
      <c r="AL25" s="218">
        <f t="shared" si="12"/>
        <v>0</v>
      </c>
      <c r="AM25" s="218">
        <f t="shared" si="3"/>
        <v>8</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2.2499999999999998E-3</v>
      </c>
      <c r="R26" s="252">
        <f t="shared" si="15"/>
        <v>0</v>
      </c>
      <c r="S26" s="252">
        <f t="shared" si="15"/>
        <v>3.5000000000000001E-3</v>
      </c>
      <c r="T26" s="218">
        <f t="shared" si="0"/>
        <v>0</v>
      </c>
      <c r="U26" s="218">
        <f t="shared" si="1"/>
        <v>5.7499999999999999E-3</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3</v>
      </c>
      <c r="AJ26" s="251">
        <f t="shared" si="16"/>
        <v>0</v>
      </c>
      <c r="AK26" s="251">
        <f t="shared" si="16"/>
        <v>5</v>
      </c>
      <c r="AL26" s="218">
        <f t="shared" si="12"/>
        <v>0</v>
      </c>
      <c r="AM26" s="218">
        <f t="shared" si="3"/>
        <v>8</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1.2804093209646509E-4</v>
      </c>
      <c r="Q30" s="216">
        <v>1.3985445141547284E-3</v>
      </c>
      <c r="R30" s="216">
        <v>5.3414956899817381E-4</v>
      </c>
      <c r="S30" s="216">
        <v>2.9410545624535569E-4</v>
      </c>
      <c r="T30" s="218">
        <f t="shared" si="0"/>
        <v>0</v>
      </c>
      <c r="U30" s="218">
        <f t="shared" si="1"/>
        <v>2.354840471494723E-3</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4.575013354801863E-4</v>
      </c>
      <c r="Q31" s="216">
        <v>5.8271032615686887E-3</v>
      </c>
      <c r="R31" s="216">
        <v>1.7381187602996471E-3</v>
      </c>
      <c r="S31" s="216">
        <v>8.0396152481378613E-4</v>
      </c>
      <c r="T31" s="218">
        <f t="shared" si="0"/>
        <v>0</v>
      </c>
      <c r="U31" s="218">
        <f t="shared" si="1"/>
        <v>8.8266848821623081E-3</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5.8554226757665136E-4</v>
      </c>
      <c r="Q32" s="252">
        <f t="shared" si="18"/>
        <v>7.2256477757234169E-3</v>
      </c>
      <c r="R32" s="252">
        <f t="shared" si="18"/>
        <v>2.2722683292978208E-3</v>
      </c>
      <c r="S32" s="252">
        <f t="shared" si="18"/>
        <v>1.0980669810591419E-3</v>
      </c>
      <c r="T32" s="218">
        <f t="shared" si="0"/>
        <v>0</v>
      </c>
      <c r="U32" s="218">
        <f t="shared" si="1"/>
        <v>1.1181525353657032E-2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1.1825422675766513E-3</v>
      </c>
      <c r="Q34" s="251">
        <f t="shared" si="19"/>
        <v>2.2754220775723418E-2</v>
      </c>
      <c r="R34" s="251">
        <f t="shared" si="19"/>
        <v>1.8904894329297824E-2</v>
      </c>
      <c r="S34" s="251">
        <f t="shared" si="19"/>
        <v>1.145263398105914E-2</v>
      </c>
      <c r="T34" s="251">
        <f t="shared" si="19"/>
        <v>0</v>
      </c>
      <c r="U34" s="251">
        <f t="shared" si="19"/>
        <v>5.4294291353657036E-2</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-4.3859069351845489E-4</v>
      </c>
      <c r="R38" s="216">
        <v>-5.6052552197240538E-4</v>
      </c>
      <c r="S38" s="216">
        <v>-6.9747769878011033E-4</v>
      </c>
      <c r="T38" s="95">
        <f>SUM(G38:K38)</f>
        <v>0</v>
      </c>
      <c r="U38" s="218">
        <f>SUM(L38:S38)</f>
        <v>-1.6965939142709707E-3</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-1.8274093064815451E-3</v>
      </c>
      <c r="R39" s="216">
        <v>-1.8237244780275946E-3</v>
      </c>
      <c r="S39" s="216">
        <v>-1.9067723012198895E-3</v>
      </c>
      <c r="T39" s="95">
        <f>SUM(G39:K39)</f>
        <v>0</v>
      </c>
      <c r="U39" s="218">
        <f>SUM(L39:S39)</f>
        <v>-5.5579060857290294E-3</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-2.2659999999999998E-3</v>
      </c>
      <c r="R40" s="252">
        <f t="shared" si="20"/>
        <v>-2.3842500000000001E-3</v>
      </c>
      <c r="S40" s="252">
        <f t="shared" si="20"/>
        <v>-2.6042499999999998E-3</v>
      </c>
      <c r="T40" s="95">
        <f t="shared" ref="T40" si="21">SUM(G40:K40)</f>
        <v>0</v>
      </c>
      <c r="U40" s="218">
        <f>SUM(L40:S40)</f>
        <v>-7.2544999999999997E-3</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1.1825422675766513E-3</v>
      </c>
      <c r="Q48" s="251">
        <f t="shared" si="25"/>
        <v>2.0488220775723417E-2</v>
      </c>
      <c r="R48" s="251">
        <f t="shared" si="25"/>
        <v>1.6520644329297823E-2</v>
      </c>
      <c r="S48" s="251">
        <f t="shared" si="25"/>
        <v>8.8483839810591415E-3</v>
      </c>
      <c r="T48" s="218">
        <f t="shared" ref="T48" si="26">SUM(G48:K48)</f>
        <v>0</v>
      </c>
      <c r="U48" s="218">
        <f t="shared" ref="U48" si="27">SUM(L48:S48)</f>
        <v>4.7039791353657032E-2</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2.030409320964651E-4</v>
      </c>
      <c r="Q50" s="251">
        <f t="shared" si="28"/>
        <v>3.7222570420260602E-3</v>
      </c>
      <c r="R50" s="251">
        <f t="shared" si="28"/>
        <v>4.1357187668893481E-3</v>
      </c>
      <c r="S50" s="251">
        <f t="shared" si="28"/>
        <v>1.7207098049542727E-3</v>
      </c>
      <c r="T50" s="95">
        <f t="shared" ref="T50:T52" si="29">SUM(G50:K50)</f>
        <v>0</v>
      </c>
      <c r="U50" s="218">
        <f t="shared" ref="U50:U52" si="30">SUM(L50:S50)</f>
        <v>9.7817265459661466E-3</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9.7950133548018641E-4</v>
      </c>
      <c r="Q51" s="218">
        <f t="shared" si="28"/>
        <v>1.9031963733697359E-2</v>
      </c>
      <c r="R51" s="218">
        <f t="shared" si="28"/>
        <v>1.4769175562408473E-2</v>
      </c>
      <c r="S51" s="218">
        <f t="shared" si="28"/>
        <v>9.7319241761048697E-3</v>
      </c>
      <c r="T51" s="95">
        <f t="shared" si="29"/>
        <v>0</v>
      </c>
      <c r="U51" s="218">
        <f t="shared" si="30"/>
        <v>4.4512564807690891E-2</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1.1825422675766516E-3</v>
      </c>
      <c r="Q52" s="332">
        <f t="shared" si="32"/>
        <v>2.2754220775723418E-2</v>
      </c>
      <c r="R52" s="332">
        <f t="shared" si="32"/>
        <v>1.890489432929782E-2</v>
      </c>
      <c r="S52" s="332">
        <f t="shared" si="32"/>
        <v>1.1452633981059142E-2</v>
      </c>
      <c r="T52" s="95">
        <f t="shared" si="29"/>
        <v>0</v>
      </c>
      <c r="U52" s="218">
        <f t="shared" si="30"/>
        <v>5.4294291353657029E-2</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2.030409320964651E-4</v>
      </c>
      <c r="Q55" s="251">
        <f t="shared" si="34"/>
        <v>3.1182754625360604E-3</v>
      </c>
      <c r="R55" s="251">
        <f t="shared" si="34"/>
        <v>3.2895526832323577E-3</v>
      </c>
      <c r="S55" s="251">
        <f t="shared" si="34"/>
        <v>9.0539004513422823E-4</v>
      </c>
      <c r="T55" s="95">
        <f t="shared" ref="T55:T57" si="35">SUM(G55:K55)</f>
        <v>0</v>
      </c>
      <c r="U55" s="218">
        <f t="shared" ref="U55:U57" si="36">SUM(L55:S55)</f>
        <v>7.5162591229991117E-3</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7.3450133548018631E-4</v>
      </c>
      <c r="Q56" s="218">
        <f t="shared" si="37"/>
        <v>1.626044531318736E-2</v>
      </c>
      <c r="R56" s="218">
        <f t="shared" si="37"/>
        <v>1.1541091646065465E-2</v>
      </c>
      <c r="S56" s="218">
        <f t="shared" si="37"/>
        <v>7.1679939359249141E-3</v>
      </c>
      <c r="T56" s="95">
        <f t="shared" si="35"/>
        <v>0</v>
      </c>
      <c r="U56" s="218">
        <f t="shared" si="36"/>
        <v>3.5704032230657927E-2</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9.3754226757665135E-4</v>
      </c>
      <c r="Q57" s="332">
        <f t="shared" si="39"/>
        <v>1.9378720775723422E-2</v>
      </c>
      <c r="R57" s="332">
        <f t="shared" si="39"/>
        <v>1.4830644329297822E-2</v>
      </c>
      <c r="S57" s="332">
        <f t="shared" si="39"/>
        <v>8.0733839810591419E-3</v>
      </c>
      <c r="T57" s="95">
        <f t="shared" si="35"/>
        <v>0</v>
      </c>
      <c r="U57" s="218">
        <f t="shared" si="36"/>
        <v>4.3220291353657035E-2</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2</v>
      </c>
      <c r="AJ61" s="216">
        <v>0</v>
      </c>
      <c r="AK61" s="216">
        <v>0</v>
      </c>
      <c r="AL61" s="280"/>
      <c r="AM61" s="229">
        <f t="shared" si="41"/>
        <v>2</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7.4999999999999993E-5</v>
      </c>
      <c r="Q65" s="216">
        <v>7.5090752629046681E-4</v>
      </c>
      <c r="R65" s="216">
        <v>8.0096904827932683E-4</v>
      </c>
      <c r="S65" s="216">
        <v>6.6553982200962816E-4</v>
      </c>
      <c r="T65" s="278"/>
      <c r="U65" s="251">
        <f t="shared" ref="U65:U67" si="42">SUM(L65:S65)</f>
        <v>2.2924163965794219E-3</v>
      </c>
      <c r="Y65" s="226"/>
      <c r="Z65" s="227"/>
      <c r="AA65" s="227"/>
      <c r="AB65" s="227"/>
      <c r="AC65" s="228"/>
      <c r="AD65" s="216">
        <v>0</v>
      </c>
      <c r="AE65" s="216">
        <v>0</v>
      </c>
      <c r="AF65" s="216">
        <v>0</v>
      </c>
      <c r="AG65" s="216">
        <v>0</v>
      </c>
      <c r="AH65" s="216">
        <v>2</v>
      </c>
      <c r="AI65" s="216">
        <v>42</v>
      </c>
      <c r="AJ65" s="216">
        <v>19</v>
      </c>
      <c r="AK65" s="216">
        <v>15</v>
      </c>
      <c r="AL65" s="278"/>
      <c r="AM65" s="251">
        <f t="shared" ref="AM65:AM67" si="43">SUM(AD65:AK65)</f>
        <v>78</v>
      </c>
    </row>
    <row r="66" spans="1:39" ht="14" x14ac:dyDescent="0.3">
      <c r="A66" s="661"/>
      <c r="B66" s="277" t="s">
        <v>156</v>
      </c>
      <c r="G66" s="234"/>
      <c r="H66" s="235"/>
      <c r="I66" s="235"/>
      <c r="J66" s="235"/>
      <c r="K66" s="236"/>
      <c r="L66" s="216">
        <v>0</v>
      </c>
      <c r="M66" s="216">
        <v>0</v>
      </c>
      <c r="N66" s="216">
        <v>0</v>
      </c>
      <c r="O66" s="216">
        <v>0</v>
      </c>
      <c r="P66" s="216">
        <v>0</v>
      </c>
      <c r="Q66" s="216">
        <v>1.6539088597154443E-4</v>
      </c>
      <c r="R66" s="216">
        <v>2.8564056168458527E-4</v>
      </c>
      <c r="S66" s="216">
        <v>1.1784206103993416E-4</v>
      </c>
      <c r="T66" s="279"/>
      <c r="U66" s="251">
        <f t="shared" si="42"/>
        <v>5.688735086960638E-4</v>
      </c>
      <c r="Y66" s="234"/>
      <c r="Z66" s="235"/>
      <c r="AA66" s="235"/>
      <c r="AB66" s="235"/>
      <c r="AC66" s="236"/>
      <c r="AD66" s="216">
        <v>0</v>
      </c>
      <c r="AE66" s="216">
        <v>0</v>
      </c>
      <c r="AF66" s="216">
        <v>0</v>
      </c>
      <c r="AG66" s="216">
        <v>0</v>
      </c>
      <c r="AH66" s="216">
        <v>3</v>
      </c>
      <c r="AI66" s="216">
        <v>2</v>
      </c>
      <c r="AJ66" s="216">
        <v>12</v>
      </c>
      <c r="AK66" s="216">
        <v>2</v>
      </c>
      <c r="AL66" s="279"/>
      <c r="AM66" s="251">
        <f t="shared" si="43"/>
        <v>19</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7.4999999999999993E-5</v>
      </c>
      <c r="Q67" s="251">
        <f t="shared" si="44"/>
        <v>9.1629841226201127E-4</v>
      </c>
      <c r="R67" s="251">
        <f t="shared" si="44"/>
        <v>1.0866096099639122E-3</v>
      </c>
      <c r="S67" s="251">
        <f t="shared" si="44"/>
        <v>7.8338188304956228E-4</v>
      </c>
      <c r="T67" s="280"/>
      <c r="U67" s="251">
        <f t="shared" si="42"/>
        <v>2.8612899052754856E-3</v>
      </c>
      <c r="V67" s="249"/>
      <c r="Y67" s="241"/>
      <c r="Z67" s="242"/>
      <c r="AA67" s="242"/>
      <c r="AB67" s="242"/>
      <c r="AC67" s="243"/>
      <c r="AD67" s="252">
        <f t="shared" ref="AD67:AK67" si="45">SUM(AD65:AD66)</f>
        <v>0</v>
      </c>
      <c r="AE67" s="251">
        <f t="shared" si="45"/>
        <v>0</v>
      </c>
      <c r="AF67" s="251">
        <f t="shared" si="45"/>
        <v>0</v>
      </c>
      <c r="AG67" s="251">
        <f t="shared" si="45"/>
        <v>0</v>
      </c>
      <c r="AH67" s="251">
        <f t="shared" si="45"/>
        <v>5</v>
      </c>
      <c r="AI67" s="251">
        <f t="shared" si="45"/>
        <v>44</v>
      </c>
      <c r="AJ67" s="251">
        <f t="shared" si="45"/>
        <v>31</v>
      </c>
      <c r="AK67" s="251">
        <f t="shared" si="45"/>
        <v>17</v>
      </c>
      <c r="AL67" s="280"/>
      <c r="AM67" s="251">
        <f t="shared" si="43"/>
        <v>97</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5.8999999999999998E-5</v>
      </c>
      <c r="Q72" s="216">
        <v>3.1286924737095336E-3</v>
      </c>
      <c r="R72" s="216">
        <v>2.6060309517206733E-3</v>
      </c>
      <c r="S72" s="216">
        <v>1.8194601779903715E-3</v>
      </c>
      <c r="T72" s="278"/>
      <c r="U72" s="229">
        <f t="shared" ref="U72:U77" si="47">SUM(L72:S72)</f>
        <v>7.6131836034205791E-3</v>
      </c>
      <c r="Y72" s="226"/>
      <c r="Z72" s="227"/>
      <c r="AA72" s="227"/>
      <c r="AB72" s="227"/>
      <c r="AC72" s="228"/>
      <c r="AD72" s="216">
        <v>0</v>
      </c>
      <c r="AE72" s="216">
        <v>0</v>
      </c>
      <c r="AF72" s="216">
        <v>0</v>
      </c>
      <c r="AG72" s="216">
        <v>0</v>
      </c>
      <c r="AH72" s="216">
        <v>3</v>
      </c>
      <c r="AI72" s="216">
        <v>144</v>
      </c>
      <c r="AJ72" s="216">
        <v>150</v>
      </c>
      <c r="AK72" s="216">
        <v>51</v>
      </c>
      <c r="AL72" s="278"/>
      <c r="AM72" s="229">
        <f t="shared" ref="AM72:AM77" si="48">SUM(AD72:AK72)</f>
        <v>348</v>
      </c>
    </row>
    <row r="73" spans="1:39" ht="14" x14ac:dyDescent="0.3">
      <c r="A73" s="661"/>
      <c r="B73" s="277" t="s">
        <v>156</v>
      </c>
      <c r="G73" s="234"/>
      <c r="H73" s="235"/>
      <c r="I73" s="235"/>
      <c r="J73" s="235"/>
      <c r="K73" s="236"/>
      <c r="L73" s="216">
        <v>0</v>
      </c>
      <c r="M73" s="216">
        <v>0</v>
      </c>
      <c r="N73" s="216">
        <v>0</v>
      </c>
      <c r="O73" s="216">
        <v>0</v>
      </c>
      <c r="P73" s="216">
        <v>2.4499999999999999E-4</v>
      </c>
      <c r="Q73" s="216">
        <v>6.8910911402845555E-4</v>
      </c>
      <c r="R73" s="216">
        <v>9.2935943831541461E-4</v>
      </c>
      <c r="S73" s="216">
        <v>3.2215793896006579E-4</v>
      </c>
      <c r="T73" s="279"/>
      <c r="U73" s="229">
        <f t="shared" si="47"/>
        <v>2.1856264913039359E-3</v>
      </c>
      <c r="Y73" s="234"/>
      <c r="Z73" s="235"/>
      <c r="AA73" s="235"/>
      <c r="AB73" s="235"/>
      <c r="AC73" s="236"/>
      <c r="AD73" s="216">
        <v>0</v>
      </c>
      <c r="AE73" s="216">
        <v>0</v>
      </c>
      <c r="AF73" s="216">
        <v>0</v>
      </c>
      <c r="AG73" s="216">
        <v>0</v>
      </c>
      <c r="AH73" s="216">
        <v>0</v>
      </c>
      <c r="AI73" s="216">
        <v>18</v>
      </c>
      <c r="AJ73" s="216">
        <v>16</v>
      </c>
      <c r="AK73" s="216">
        <v>9</v>
      </c>
      <c r="AL73" s="279"/>
      <c r="AM73" s="229">
        <f t="shared" si="48"/>
        <v>43</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3.0400000000000002E-4</v>
      </c>
      <c r="Q74" s="251">
        <f t="shared" si="49"/>
        <v>3.8178015877379894E-3</v>
      </c>
      <c r="R74" s="251">
        <f t="shared" si="49"/>
        <v>3.5353903900360879E-3</v>
      </c>
      <c r="S74" s="251">
        <f t="shared" si="49"/>
        <v>2.1416181169504373E-3</v>
      </c>
      <c r="T74" s="279"/>
      <c r="U74" s="229">
        <f t="shared" si="47"/>
        <v>9.7988100947245145E-3</v>
      </c>
      <c r="V74" s="249"/>
      <c r="Y74" s="234"/>
      <c r="Z74" s="235"/>
      <c r="AA74" s="235"/>
      <c r="AB74" s="235"/>
      <c r="AC74" s="236"/>
      <c r="AD74" s="252">
        <f t="shared" ref="AD74:AK74" si="50">SUM(AD72:AD73)</f>
        <v>0</v>
      </c>
      <c r="AE74" s="251">
        <f t="shared" si="50"/>
        <v>0</v>
      </c>
      <c r="AF74" s="251">
        <f t="shared" si="50"/>
        <v>0</v>
      </c>
      <c r="AG74" s="251">
        <f t="shared" si="50"/>
        <v>0</v>
      </c>
      <c r="AH74" s="251">
        <f t="shared" si="50"/>
        <v>3</v>
      </c>
      <c r="AI74" s="251">
        <f t="shared" si="50"/>
        <v>162</v>
      </c>
      <c r="AJ74" s="251">
        <f t="shared" si="50"/>
        <v>166</v>
      </c>
      <c r="AK74" s="251">
        <f t="shared" si="50"/>
        <v>60</v>
      </c>
      <c r="AL74" s="279"/>
      <c r="AM74" s="229">
        <f t="shared" si="48"/>
        <v>391</v>
      </c>
    </row>
    <row r="75" spans="1:39" ht="14" x14ac:dyDescent="0.3">
      <c r="A75" s="663" t="s">
        <v>191</v>
      </c>
      <c r="B75" s="277" t="s">
        <v>186</v>
      </c>
      <c r="G75" s="234"/>
      <c r="H75" s="235"/>
      <c r="I75" s="235"/>
      <c r="J75" s="235"/>
      <c r="K75" s="236"/>
      <c r="L75" s="216">
        <v>0</v>
      </c>
      <c r="M75" s="216">
        <v>0</v>
      </c>
      <c r="N75" s="216">
        <v>0</v>
      </c>
      <c r="O75" s="216">
        <v>0</v>
      </c>
      <c r="P75" s="216">
        <v>2.1800000000000001E-4</v>
      </c>
      <c r="Q75" s="216">
        <v>1.018E-3</v>
      </c>
      <c r="R75" s="216">
        <v>8.3799999999999999E-4</v>
      </c>
      <c r="S75" s="216">
        <v>1.193E-3</v>
      </c>
      <c r="T75" s="279"/>
      <c r="U75" s="229">
        <f t="shared" si="47"/>
        <v>3.2670000000000004E-3</v>
      </c>
      <c r="Y75" s="234"/>
      <c r="Z75" s="235"/>
      <c r="AA75" s="235"/>
      <c r="AB75" s="235"/>
      <c r="AC75" s="236"/>
      <c r="AD75" s="216">
        <v>0</v>
      </c>
      <c r="AE75" s="216">
        <v>0</v>
      </c>
      <c r="AF75" s="216">
        <v>0</v>
      </c>
      <c r="AG75" s="216">
        <v>0</v>
      </c>
      <c r="AH75" s="216">
        <v>8</v>
      </c>
      <c r="AI75" s="216">
        <v>29</v>
      </c>
      <c r="AJ75" s="216">
        <v>18</v>
      </c>
      <c r="AK75" s="216">
        <v>21</v>
      </c>
      <c r="AL75" s="279"/>
      <c r="AM75" s="229">
        <f t="shared" si="48"/>
        <v>76</v>
      </c>
    </row>
    <row r="76" spans="1:39" ht="14" x14ac:dyDescent="0.3">
      <c r="A76" s="663"/>
      <c r="B76" s="277" t="s">
        <v>156</v>
      </c>
      <c r="G76" s="234"/>
      <c r="H76" s="235"/>
      <c r="I76" s="235"/>
      <c r="J76" s="235"/>
      <c r="K76" s="236"/>
      <c r="L76" s="216">
        <v>0</v>
      </c>
      <c r="M76" s="216">
        <v>0</v>
      </c>
      <c r="N76" s="216">
        <v>0</v>
      </c>
      <c r="O76" s="216">
        <v>0</v>
      </c>
      <c r="P76" s="216">
        <v>0</v>
      </c>
      <c r="Q76" s="216">
        <v>2.5500000000000002E-4</v>
      </c>
      <c r="R76" s="216">
        <v>4.75E-4</v>
      </c>
      <c r="S76" s="216">
        <v>3.3500000000000001E-4</v>
      </c>
      <c r="T76" s="279"/>
      <c r="U76" s="229">
        <f t="shared" si="47"/>
        <v>1.065E-3</v>
      </c>
      <c r="Y76" s="234"/>
      <c r="Z76" s="235"/>
      <c r="AA76" s="235"/>
      <c r="AB76" s="235"/>
      <c r="AC76" s="236"/>
      <c r="AD76" s="216">
        <v>0</v>
      </c>
      <c r="AE76" s="216">
        <v>0</v>
      </c>
      <c r="AF76" s="216">
        <v>0</v>
      </c>
      <c r="AG76" s="216">
        <v>0</v>
      </c>
      <c r="AH76" s="216">
        <v>11</v>
      </c>
      <c r="AI76" s="216">
        <v>14</v>
      </c>
      <c r="AJ76" s="216">
        <v>4</v>
      </c>
      <c r="AK76" s="216">
        <v>14</v>
      </c>
      <c r="AL76" s="279"/>
      <c r="AM76" s="229">
        <f t="shared" si="48"/>
        <v>43</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2.1800000000000001E-4</v>
      </c>
      <c r="Q77" s="251">
        <f t="shared" si="51"/>
        <v>1.273E-3</v>
      </c>
      <c r="R77" s="251">
        <f t="shared" si="51"/>
        <v>1.3129999999999999E-3</v>
      </c>
      <c r="S77" s="251">
        <f t="shared" si="51"/>
        <v>1.5280000000000001E-3</v>
      </c>
      <c r="T77" s="279"/>
      <c r="U77" s="251">
        <f t="shared" si="47"/>
        <v>4.3319999999999999E-3</v>
      </c>
      <c r="V77" s="249"/>
      <c r="Y77" s="234"/>
      <c r="Z77" s="235"/>
      <c r="AA77" s="235"/>
      <c r="AB77" s="235"/>
      <c r="AC77" s="236"/>
      <c r="AD77" s="252">
        <f t="shared" ref="AD77:AK77" si="52">SUM(AD75:AD76)</f>
        <v>0</v>
      </c>
      <c r="AE77" s="251">
        <f t="shared" si="52"/>
        <v>0</v>
      </c>
      <c r="AF77" s="251">
        <f t="shared" si="52"/>
        <v>0</v>
      </c>
      <c r="AG77" s="251">
        <f t="shared" si="52"/>
        <v>0</v>
      </c>
      <c r="AH77" s="251">
        <f t="shared" si="52"/>
        <v>19</v>
      </c>
      <c r="AI77" s="251">
        <f t="shared" si="52"/>
        <v>43</v>
      </c>
      <c r="AJ77" s="251">
        <f t="shared" si="52"/>
        <v>22</v>
      </c>
      <c r="AK77" s="251">
        <f t="shared" si="52"/>
        <v>35</v>
      </c>
      <c r="AL77" s="279"/>
      <c r="AM77" s="229">
        <f t="shared" si="48"/>
        <v>119</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5.22E-4</v>
      </c>
      <c r="Q78" s="251">
        <f t="shared" si="53"/>
        <v>5.0908015877379892E-3</v>
      </c>
      <c r="R78" s="251">
        <f t="shared" si="53"/>
        <v>4.8483903900360878E-3</v>
      </c>
      <c r="S78" s="251">
        <f t="shared" si="53"/>
        <v>3.6696181169504375E-3</v>
      </c>
      <c r="T78" s="280"/>
      <c r="U78" s="229">
        <f>SUM(L78:S78)</f>
        <v>1.4130810094724514E-2</v>
      </c>
      <c r="V78" s="249"/>
      <c r="Y78" s="241"/>
      <c r="Z78" s="242"/>
      <c r="AA78" s="242"/>
      <c r="AB78" s="242"/>
      <c r="AC78" s="243"/>
      <c r="AD78" s="252">
        <f t="shared" ref="AD78:AK78" si="54">SUM(AD74,AD77)</f>
        <v>0</v>
      </c>
      <c r="AE78" s="251">
        <f t="shared" si="54"/>
        <v>0</v>
      </c>
      <c r="AF78" s="251">
        <f t="shared" si="54"/>
        <v>0</v>
      </c>
      <c r="AG78" s="251">
        <f t="shared" si="54"/>
        <v>0</v>
      </c>
      <c r="AH78" s="251">
        <f t="shared" si="54"/>
        <v>22</v>
      </c>
      <c r="AI78" s="251">
        <f t="shared" si="54"/>
        <v>205</v>
      </c>
      <c r="AJ78" s="251">
        <f t="shared" si="54"/>
        <v>188</v>
      </c>
      <c r="AK78" s="251">
        <f t="shared" si="54"/>
        <v>95</v>
      </c>
      <c r="AL78" s="280"/>
      <c r="AM78" s="229">
        <f>SUM(AD78:AK78)</f>
        <v>510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4.3368086899420177E-19</v>
      </c>
      <c r="AD80" s="593">
        <f>IF(SUM(AD72:AD78)=0,0,AD78-(AD10+AD13))</f>
        <v>0</v>
      </c>
      <c r="AE80" s="593">
        <f t="shared" ref="AE80:AK80" si="57">IF(SUM(AE72:AE78)=0,0,AE78-(AE10+AE13))</f>
        <v>0</v>
      </c>
      <c r="AF80" s="593">
        <f t="shared" si="57"/>
        <v>0</v>
      </c>
      <c r="AG80" s="593">
        <f t="shared" si="57"/>
        <v>0</v>
      </c>
      <c r="AH80" s="593">
        <f t="shared" si="57"/>
        <v>0.9740000000000002</v>
      </c>
      <c r="AI80" s="593">
        <f t="shared" si="57"/>
        <v>3</v>
      </c>
      <c r="AJ80" s="593">
        <f t="shared" si="57"/>
        <v>6</v>
      </c>
      <c r="AK80" s="593">
        <f t="shared" si="57"/>
        <v>3</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0.9740000000000002</v>
      </c>
      <c r="AI81" s="593">
        <f t="shared" si="59"/>
        <v>3</v>
      </c>
      <c r="AJ81" s="593">
        <f t="shared" si="59"/>
        <v>6</v>
      </c>
      <c r="AK81" s="593">
        <f t="shared" si="59"/>
        <v>3</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0</v>
      </c>
      <c r="AI87" s="216">
        <v>37</v>
      </c>
      <c r="AJ87" s="216">
        <v>47</v>
      </c>
      <c r="AK87" s="216">
        <v>28</v>
      </c>
      <c r="AL87" s="279"/>
      <c r="AM87" s="229">
        <f t="shared" si="60"/>
        <v>112</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1.5626586185609439</v>
      </c>
      <c r="AI88" s="216">
        <v>10</v>
      </c>
      <c r="AJ88" s="216">
        <v>3</v>
      </c>
      <c r="AK88" s="216">
        <v>1</v>
      </c>
      <c r="AL88" s="279"/>
      <c r="AM88" s="229">
        <f t="shared" si="60"/>
        <v>15.562658618560944</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6">
        <v>4.8884468468468449E-4</v>
      </c>
      <c r="T89" s="279"/>
      <c r="U89" s="229">
        <f t="shared" si="61"/>
        <v>4.8884468468468449E-4</v>
      </c>
      <c r="Y89" s="234"/>
      <c r="Z89" s="235"/>
      <c r="AA89" s="235"/>
      <c r="AB89" s="235"/>
      <c r="AC89" s="236"/>
      <c r="AD89" s="216">
        <v>0</v>
      </c>
      <c r="AE89" s="216">
        <v>0</v>
      </c>
      <c r="AF89" s="216">
        <v>0</v>
      </c>
      <c r="AG89" s="216">
        <v>0</v>
      </c>
      <c r="AH89" s="216">
        <v>0</v>
      </c>
      <c r="AI89" s="216">
        <v>0</v>
      </c>
      <c r="AJ89" s="216">
        <v>0</v>
      </c>
      <c r="AK89" s="216">
        <v>2</v>
      </c>
      <c r="AL89" s="279"/>
      <c r="AM89" s="229">
        <f t="shared" si="60"/>
        <v>2</v>
      </c>
    </row>
    <row r="90" spans="1:39" ht="14" x14ac:dyDescent="0.3">
      <c r="A90" s="212" t="s">
        <v>205</v>
      </c>
      <c r="B90" s="212" t="s">
        <v>200</v>
      </c>
      <c r="G90" s="234"/>
      <c r="H90" s="235"/>
      <c r="I90" s="235"/>
      <c r="J90" s="235"/>
      <c r="K90" s="236"/>
      <c r="L90" s="216">
        <v>0</v>
      </c>
      <c r="M90" s="216">
        <v>0</v>
      </c>
      <c r="N90" s="216">
        <v>0</v>
      </c>
      <c r="O90" s="216">
        <v>0</v>
      </c>
      <c r="P90" s="216">
        <v>0</v>
      </c>
      <c r="Q90" s="216">
        <v>9.4601092721149211E-5</v>
      </c>
      <c r="R90" s="216">
        <v>0</v>
      </c>
      <c r="S90" s="216">
        <v>2.1471711711711712E-4</v>
      </c>
      <c r="T90" s="279"/>
      <c r="U90" s="229">
        <f t="shared" si="61"/>
        <v>3.0931820983826633E-4</v>
      </c>
      <c r="Y90" s="234"/>
      <c r="Z90" s="235"/>
      <c r="AA90" s="235"/>
      <c r="AB90" s="235"/>
      <c r="AC90" s="236"/>
      <c r="AD90" s="216">
        <v>0</v>
      </c>
      <c r="AE90" s="216">
        <v>0</v>
      </c>
      <c r="AF90" s="216">
        <v>0</v>
      </c>
      <c r="AG90" s="216">
        <v>0</v>
      </c>
      <c r="AH90" s="216">
        <v>0</v>
      </c>
      <c r="AI90" s="216">
        <v>2</v>
      </c>
      <c r="AJ90" s="216">
        <v>0</v>
      </c>
      <c r="AK90" s="216">
        <v>4</v>
      </c>
      <c r="AL90" s="279"/>
      <c r="AM90" s="229">
        <f t="shared" si="60"/>
        <v>6</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6">
        <v>8.5886846846846835E-5</v>
      </c>
      <c r="T91" s="279"/>
      <c r="U91" s="229">
        <f t="shared" si="61"/>
        <v>8.5886846846846835E-5</v>
      </c>
      <c r="Y91" s="234"/>
      <c r="Z91" s="235"/>
      <c r="AA91" s="235"/>
      <c r="AB91" s="235"/>
      <c r="AC91" s="236"/>
      <c r="AD91" s="216">
        <v>0</v>
      </c>
      <c r="AE91" s="216">
        <v>0</v>
      </c>
      <c r="AF91" s="216">
        <v>0</v>
      </c>
      <c r="AG91" s="216">
        <v>0</v>
      </c>
      <c r="AH91" s="216">
        <v>0</v>
      </c>
      <c r="AI91" s="216">
        <v>0</v>
      </c>
      <c r="AJ91" s="216">
        <v>0</v>
      </c>
      <c r="AK91" s="216">
        <v>1</v>
      </c>
      <c r="AL91" s="279"/>
      <c r="AM91" s="229">
        <f t="shared" si="60"/>
        <v>1</v>
      </c>
    </row>
    <row r="92" spans="1:39" ht="14" x14ac:dyDescent="0.3">
      <c r="A92" s="212" t="s">
        <v>207</v>
      </c>
      <c r="B92" s="212" t="s">
        <v>200</v>
      </c>
      <c r="G92" s="234"/>
      <c r="H92" s="235"/>
      <c r="I92" s="235"/>
      <c r="J92" s="235"/>
      <c r="K92" s="236"/>
      <c r="L92" s="216">
        <v>0</v>
      </c>
      <c r="M92" s="216">
        <v>0</v>
      </c>
      <c r="N92" s="216">
        <v>0</v>
      </c>
      <c r="O92" s="216">
        <v>0</v>
      </c>
      <c r="P92" s="216">
        <v>0</v>
      </c>
      <c r="Q92" s="216">
        <v>1.4190163908172382E-4</v>
      </c>
      <c r="R92" s="216">
        <v>8.9727932733356402E-5</v>
      </c>
      <c r="S92" s="216">
        <v>8.5886846846846835E-5</v>
      </c>
      <c r="T92" s="279"/>
      <c r="U92" s="229">
        <f t="shared" si="61"/>
        <v>3.1751641866192707E-4</v>
      </c>
      <c r="Y92" s="234"/>
      <c r="Z92" s="235"/>
      <c r="AA92" s="235"/>
      <c r="AB92" s="235"/>
      <c r="AC92" s="236"/>
      <c r="AD92" s="216">
        <v>0</v>
      </c>
      <c r="AE92" s="216">
        <v>0</v>
      </c>
      <c r="AF92" s="216">
        <v>0</v>
      </c>
      <c r="AG92" s="216">
        <v>0</v>
      </c>
      <c r="AH92" s="216">
        <v>0</v>
      </c>
      <c r="AI92" s="216">
        <v>2</v>
      </c>
      <c r="AJ92" s="216">
        <v>2</v>
      </c>
      <c r="AK92" s="216">
        <v>1</v>
      </c>
      <c r="AL92" s="279"/>
      <c r="AM92" s="229">
        <f t="shared" si="60"/>
        <v>5</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0</v>
      </c>
      <c r="AI93" s="216">
        <v>6</v>
      </c>
      <c r="AJ93" s="216">
        <v>2</v>
      </c>
      <c r="AK93" s="216">
        <v>0</v>
      </c>
      <c r="AL93" s="279"/>
      <c r="AM93" s="229">
        <f t="shared" si="60"/>
        <v>8</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0</v>
      </c>
      <c r="AI94" s="216">
        <v>30</v>
      </c>
      <c r="AJ94" s="216">
        <v>38</v>
      </c>
      <c r="AK94" s="216">
        <v>5</v>
      </c>
      <c r="AL94" s="279"/>
      <c r="AM94" s="229">
        <f t="shared" si="60"/>
        <v>73</v>
      </c>
    </row>
    <row r="95" spans="1:39" ht="14" x14ac:dyDescent="0.3">
      <c r="A95" s="212" t="s">
        <v>210</v>
      </c>
      <c r="B95" s="212" t="s">
        <v>200</v>
      </c>
      <c r="G95" s="234"/>
      <c r="H95" s="235"/>
      <c r="I95" s="235"/>
      <c r="J95" s="235"/>
      <c r="K95" s="236"/>
      <c r="L95" s="216">
        <v>0</v>
      </c>
      <c r="M95" s="216">
        <v>0</v>
      </c>
      <c r="N95" s="216">
        <v>0</v>
      </c>
      <c r="O95" s="216">
        <v>0</v>
      </c>
      <c r="P95" s="216">
        <v>0</v>
      </c>
      <c r="Q95" s="216">
        <v>5.3049772811877101E-3</v>
      </c>
      <c r="R95" s="216">
        <v>7.7410822310882777E-3</v>
      </c>
      <c r="S95" s="216">
        <v>3.7048504504504499E-4</v>
      </c>
      <c r="T95" s="279"/>
      <c r="U95" s="229">
        <f t="shared" si="61"/>
        <v>1.3416544557321032E-2</v>
      </c>
      <c r="Y95" s="234"/>
      <c r="Z95" s="235"/>
      <c r="AA95" s="235"/>
      <c r="AB95" s="235"/>
      <c r="AC95" s="236"/>
      <c r="AD95" s="216">
        <v>0</v>
      </c>
      <c r="AE95" s="216">
        <v>0</v>
      </c>
      <c r="AF95" s="216">
        <v>0</v>
      </c>
      <c r="AG95" s="216">
        <v>0</v>
      </c>
      <c r="AH95" s="216">
        <v>0</v>
      </c>
      <c r="AI95" s="216">
        <v>10</v>
      </c>
      <c r="AJ95" s="216">
        <v>15</v>
      </c>
      <c r="AK95" s="216">
        <v>1</v>
      </c>
      <c r="AL95" s="279"/>
      <c r="AM95" s="229">
        <f t="shared" si="60"/>
        <v>26</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0</v>
      </c>
      <c r="AI96" s="216">
        <v>2</v>
      </c>
      <c r="AJ96" s="216">
        <v>0</v>
      </c>
      <c r="AK96" s="216">
        <v>0</v>
      </c>
      <c r="AL96" s="279"/>
      <c r="AM96" s="229">
        <f t="shared" si="60"/>
        <v>2</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6</v>
      </c>
      <c r="AJ97" s="216">
        <v>0</v>
      </c>
      <c r="AK97" s="216">
        <v>0</v>
      </c>
      <c r="AL97" s="279"/>
      <c r="AM97" s="229">
        <f t="shared" si="60"/>
        <v>6</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0</v>
      </c>
      <c r="AI98" s="216">
        <v>16</v>
      </c>
      <c r="AJ98" s="216">
        <v>19</v>
      </c>
      <c r="AK98" s="216">
        <v>1</v>
      </c>
      <c r="AL98" s="279"/>
      <c r="AM98" s="229">
        <f t="shared" si="60"/>
        <v>36</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0</v>
      </c>
      <c r="AI99" s="216">
        <v>2</v>
      </c>
      <c r="AJ99" s="216">
        <v>2</v>
      </c>
      <c r="AK99" s="216">
        <v>1</v>
      </c>
      <c r="AL99" s="279"/>
      <c r="AM99" s="229">
        <f t="shared" si="60"/>
        <v>5</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0</v>
      </c>
      <c r="AI101" s="216">
        <v>31</v>
      </c>
      <c r="AJ101" s="216">
        <v>8</v>
      </c>
      <c r="AK101" s="216">
        <v>3</v>
      </c>
      <c r="AL101" s="279"/>
      <c r="AM101" s="229">
        <f t="shared" si="60"/>
        <v>42</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0</v>
      </c>
      <c r="AJ102" s="216">
        <v>0</v>
      </c>
      <c r="AK102" s="216">
        <v>0</v>
      </c>
      <c r="AL102" s="279"/>
      <c r="AM102" s="229">
        <f t="shared" si="60"/>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0</v>
      </c>
      <c r="AJ103" s="216">
        <v>0</v>
      </c>
      <c r="AK103" s="216">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5.5414800129905831E-3</v>
      </c>
      <c r="R104" s="251">
        <f t="shared" si="62"/>
        <v>7.8308101638216339E-3</v>
      </c>
      <c r="S104" s="251">
        <f t="shared" si="62"/>
        <v>1.2458205405405402E-3</v>
      </c>
      <c r="T104" s="280"/>
      <c r="U104" s="229">
        <f t="shared" si="61"/>
        <v>1.4618110717352757E-2</v>
      </c>
      <c r="Y104" s="234"/>
      <c r="Z104" s="235"/>
      <c r="AA104" s="235"/>
      <c r="AB104" s="235"/>
      <c r="AC104" s="236"/>
      <c r="AD104" s="252">
        <f t="shared" ref="AD104:AK104" si="63">SUM(AD85:AD103)</f>
        <v>0</v>
      </c>
      <c r="AE104" s="251">
        <f t="shared" si="63"/>
        <v>0</v>
      </c>
      <c r="AF104" s="251">
        <f t="shared" si="63"/>
        <v>0</v>
      </c>
      <c r="AG104" s="251">
        <f t="shared" si="63"/>
        <v>0</v>
      </c>
      <c r="AH104" s="251">
        <f t="shared" si="63"/>
        <v>1.5626586185609439</v>
      </c>
      <c r="AI104" s="251">
        <f t="shared" si="63"/>
        <v>154</v>
      </c>
      <c r="AJ104" s="251">
        <f t="shared" si="63"/>
        <v>136</v>
      </c>
      <c r="AK104" s="251">
        <f t="shared" si="63"/>
        <v>48</v>
      </c>
      <c r="AL104" s="280"/>
      <c r="AM104" s="229">
        <f t="shared" si="60"/>
        <v>339.56265861856093</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1.3299929870094166E-3</v>
      </c>
      <c r="R107" s="216">
        <v>2.4068158361783658E-3</v>
      </c>
      <c r="S107" s="216">
        <v>4.5574645945945929E-4</v>
      </c>
      <c r="T107" s="278"/>
      <c r="U107" s="229">
        <f t="shared" ref="U107:U108" si="66">SUM(L107:S107)</f>
        <v>4.1925552826472413E-3</v>
      </c>
      <c r="Y107" s="226"/>
      <c r="Z107" s="227"/>
      <c r="AA107" s="227"/>
      <c r="AB107" s="227"/>
      <c r="AC107" s="228"/>
      <c r="AD107" s="216">
        <v>0</v>
      </c>
      <c r="AE107" s="216">
        <v>0</v>
      </c>
      <c r="AF107" s="216">
        <v>0</v>
      </c>
      <c r="AG107" s="216">
        <v>0</v>
      </c>
      <c r="AH107" s="216">
        <v>0.43734138143905615</v>
      </c>
      <c r="AI107" s="216">
        <v>38</v>
      </c>
      <c r="AJ107" s="216">
        <v>41</v>
      </c>
      <c r="AK107" s="216">
        <v>18</v>
      </c>
      <c r="AL107" s="229">
        <f t="shared" ref="AL107" si="67">SUM(Y107:AC107)</f>
        <v>0</v>
      </c>
      <c r="AM107" s="229">
        <f t="shared" ref="AM107:AM108" si="68">SUM(AD107:AK107)</f>
        <v>97.437341381439055</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6.8714729999999995E-3</v>
      </c>
      <c r="R108" s="251">
        <f t="shared" si="69"/>
        <v>1.0237626E-2</v>
      </c>
      <c r="S108" s="251">
        <f t="shared" si="69"/>
        <v>1.7015669999999995E-3</v>
      </c>
      <c r="T108" s="280"/>
      <c r="U108" s="229">
        <f t="shared" si="66"/>
        <v>1.8810666E-2</v>
      </c>
      <c r="Y108" s="241"/>
      <c r="Z108" s="242"/>
      <c r="AA108" s="242"/>
      <c r="AB108" s="242"/>
      <c r="AC108" s="243"/>
      <c r="AD108" s="252">
        <f t="shared" ref="AD108:AK108" si="70">SUM(AD107,AD104)</f>
        <v>0</v>
      </c>
      <c r="AE108" s="251">
        <f t="shared" si="70"/>
        <v>0</v>
      </c>
      <c r="AF108" s="251">
        <f t="shared" si="70"/>
        <v>0</v>
      </c>
      <c r="AG108" s="251">
        <f t="shared" si="70"/>
        <v>0</v>
      </c>
      <c r="AH108" s="251">
        <f t="shared" si="70"/>
        <v>2</v>
      </c>
      <c r="AI108" s="251">
        <f t="shared" si="70"/>
        <v>192</v>
      </c>
      <c r="AJ108" s="251">
        <f t="shared" si="70"/>
        <v>177</v>
      </c>
      <c r="AK108" s="251">
        <f t="shared" si="70"/>
        <v>66</v>
      </c>
      <c r="AL108" s="229">
        <f t="shared" ref="AL108" si="71">SUM(Y108:AC108)</f>
        <v>0</v>
      </c>
      <c r="AM108" s="229">
        <f t="shared" si="68"/>
        <v>437</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8"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53D60-0819-4A68-B66F-E679B588E189}">
  <sheetPr>
    <tabColor theme="2" tint="0.59999389629810485"/>
    <pageSetUpPr autoPageBreaks="0"/>
  </sheetPr>
  <dimension ref="A1:BZ113"/>
  <sheetViews>
    <sheetView zoomScale="70" zoomScaleNormal="7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15" width="8.1796875" style="203" customWidth="1"/>
    <col min="16" max="16" width="8.81640625" style="203" bestFit="1" customWidth="1"/>
    <col min="17" max="20" width="8.1796875" style="203" customWidth="1"/>
    <col min="21" max="21" width="9.81640625" style="203" bestFit="1" customWidth="1"/>
    <col min="22" max="22" width="2.1796875" style="203" customWidth="1"/>
    <col min="23" max="23" width="3.81640625" style="203" customWidth="1"/>
    <col min="24" max="29" width="8.1796875" style="203" customWidth="1"/>
    <col min="30" max="30" width="11.1796875" style="203" bestFit="1" customWidth="1"/>
    <col min="31" max="33" width="8.1796875" style="203" customWidth="1"/>
    <col min="34" max="34" width="9.81640625" style="203" bestFit="1" customWidth="1"/>
    <col min="35" max="35" width="9.1796875" style="203" bestFit="1" customWidth="1"/>
    <col min="36"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M9b - SPMW</v>
      </c>
      <c r="AC1" s="193"/>
      <c r="BL1" s="194"/>
      <c r="BM1" s="194"/>
      <c r="BN1" s="194"/>
      <c r="BO1" s="194"/>
      <c r="BP1" s="194"/>
      <c r="BQ1" s="194"/>
      <c r="BR1" s="194"/>
      <c r="BS1" s="194"/>
      <c r="BT1" s="194"/>
      <c r="BU1" s="194"/>
      <c r="BV1" s="194"/>
      <c r="BW1" s="194"/>
      <c r="BX1" s="194"/>
      <c r="BY1" s="194"/>
      <c r="BZ1" s="194"/>
    </row>
    <row r="2" spans="1:78" s="192" customFormat="1" x14ac:dyDescent="0.3">
      <c r="A2" s="195" t="s">
        <v>31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5.2709999999999996E-3</v>
      </c>
      <c r="J9" s="216">
        <v>5.8E-5</v>
      </c>
      <c r="K9" s="216">
        <v>1.2424319999999999E-2</v>
      </c>
      <c r="L9" s="216">
        <v>1.4109110000000001E-2</v>
      </c>
      <c r="M9" s="216">
        <v>1.0015418140735959E-2</v>
      </c>
      <c r="N9" s="216">
        <v>8.547677956108746E-3</v>
      </c>
      <c r="O9" s="216">
        <v>1.2172306130790192E-2</v>
      </c>
      <c r="P9" s="216">
        <v>5.4632133398724867E-3</v>
      </c>
      <c r="Q9" s="216">
        <v>3.6928709884124522E-3</v>
      </c>
      <c r="R9" s="216">
        <v>3.1900295571915178E-3</v>
      </c>
      <c r="S9" s="216">
        <v>4.0786551702670735E-3</v>
      </c>
      <c r="T9" s="189">
        <f t="shared" ref="T9:T32" si="0">SUM(G9:K9)</f>
        <v>1.775332E-2</v>
      </c>
      <c r="U9" s="345">
        <f t="shared" ref="U9:U32" si="1">SUM(L9:S9)</f>
        <v>6.1269281283378427E-2</v>
      </c>
      <c r="W9" s="219"/>
      <c r="Y9" s="216">
        <v>0</v>
      </c>
      <c r="Z9" s="216">
        <v>0</v>
      </c>
      <c r="AA9" s="216">
        <v>69</v>
      </c>
      <c r="AB9" s="216">
        <v>98</v>
      </c>
      <c r="AC9" s="216">
        <v>204</v>
      </c>
      <c r="AD9" s="216">
        <v>205</v>
      </c>
      <c r="AE9" s="216">
        <v>216</v>
      </c>
      <c r="AF9" s="216">
        <v>137</v>
      </c>
      <c r="AG9" s="216">
        <v>122</v>
      </c>
      <c r="AH9" s="216">
        <v>131</v>
      </c>
      <c r="AI9" s="216">
        <v>114</v>
      </c>
      <c r="AJ9" s="216">
        <v>94</v>
      </c>
      <c r="AK9" s="216">
        <v>73</v>
      </c>
      <c r="AL9" s="218">
        <f t="shared" ref="AL9:AL17" si="2">SUM(Y9:AC9)</f>
        <v>371</v>
      </c>
      <c r="AM9" s="218">
        <f t="shared" ref="AM9:AM26" si="3">SUM(AD9:AK9)</f>
        <v>1092</v>
      </c>
    </row>
    <row r="10" spans="1:78" ht="14" x14ac:dyDescent="0.3">
      <c r="A10" s="212" t="s">
        <v>115</v>
      </c>
      <c r="B10" s="213" t="s">
        <v>154</v>
      </c>
      <c r="C10" s="214"/>
      <c r="D10" s="221"/>
      <c r="G10" s="216">
        <v>0</v>
      </c>
      <c r="H10" s="216">
        <v>0</v>
      </c>
      <c r="I10" s="216">
        <v>1.2298E-2</v>
      </c>
      <c r="J10" s="216">
        <v>3.6934999999999996E-2</v>
      </c>
      <c r="K10" s="216">
        <v>4.2960639999999994E-2</v>
      </c>
      <c r="L10" s="216">
        <v>4.0156690000000002E-2</v>
      </c>
      <c r="M10" s="216">
        <v>2.5755581859264041E-2</v>
      </c>
      <c r="N10" s="216">
        <v>2.4840322043891253E-2</v>
      </c>
      <c r="O10" s="216">
        <v>4.5919193869209805E-2</v>
      </c>
      <c r="P10" s="216">
        <v>3.6568286660127514E-2</v>
      </c>
      <c r="Q10" s="216">
        <v>2.9479129011587547E-2</v>
      </c>
      <c r="R10" s="216">
        <v>2.663297044280848E-2</v>
      </c>
      <c r="S10" s="216">
        <v>2.5779344829732924E-2</v>
      </c>
      <c r="T10" s="189">
        <f t="shared" si="0"/>
        <v>9.2193639999999993E-2</v>
      </c>
      <c r="U10" s="345">
        <f t="shared" si="1"/>
        <v>0.2551315187166216</v>
      </c>
      <c r="Y10" s="216">
        <v>0</v>
      </c>
      <c r="Z10" s="216">
        <v>0</v>
      </c>
      <c r="AA10" s="216">
        <v>355</v>
      </c>
      <c r="AB10" s="216">
        <v>535</v>
      </c>
      <c r="AC10" s="216">
        <v>706</v>
      </c>
      <c r="AD10" s="216">
        <v>1041</v>
      </c>
      <c r="AE10" s="216">
        <v>485</v>
      </c>
      <c r="AF10" s="216">
        <v>477</v>
      </c>
      <c r="AG10" s="216">
        <v>703</v>
      </c>
      <c r="AH10" s="216">
        <v>635</v>
      </c>
      <c r="AI10" s="216">
        <v>545</v>
      </c>
      <c r="AJ10" s="216">
        <v>450</v>
      </c>
      <c r="AK10" s="216">
        <v>517</v>
      </c>
      <c r="AL10" s="218">
        <f t="shared" si="2"/>
        <v>1596</v>
      </c>
      <c r="AM10" s="218">
        <f t="shared" si="3"/>
        <v>4853</v>
      </c>
    </row>
    <row r="11" spans="1:78" ht="14" x14ac:dyDescent="0.3">
      <c r="A11" s="222" t="s">
        <v>155</v>
      </c>
      <c r="B11" s="222"/>
      <c r="C11" s="214"/>
      <c r="D11" s="215"/>
      <c r="E11" s="215"/>
      <c r="G11" s="223">
        <f t="shared" ref="G11:S11" si="4">SUM(G9:G10)</f>
        <v>0</v>
      </c>
      <c r="H11" s="224">
        <f t="shared" si="4"/>
        <v>0</v>
      </c>
      <c r="I11" s="224">
        <f t="shared" si="4"/>
        <v>1.7569000000000001E-2</v>
      </c>
      <c r="J11" s="224">
        <f t="shared" si="4"/>
        <v>3.6992999999999998E-2</v>
      </c>
      <c r="K11" s="224">
        <f t="shared" si="4"/>
        <v>5.5384959999999997E-2</v>
      </c>
      <c r="L11" s="224">
        <f t="shared" si="4"/>
        <v>5.4265800000000003E-2</v>
      </c>
      <c r="M11" s="224">
        <f t="shared" si="4"/>
        <v>3.5770999999999997E-2</v>
      </c>
      <c r="N11" s="224">
        <f t="shared" si="4"/>
        <v>3.3388000000000001E-2</v>
      </c>
      <c r="O11" s="224">
        <f t="shared" si="4"/>
        <v>5.8091499999999997E-2</v>
      </c>
      <c r="P11" s="224">
        <f t="shared" si="4"/>
        <v>4.2031499999999999E-2</v>
      </c>
      <c r="Q11" s="224">
        <f t="shared" si="4"/>
        <v>3.3172E-2</v>
      </c>
      <c r="R11" s="224">
        <f t="shared" si="4"/>
        <v>2.9822999999999999E-2</v>
      </c>
      <c r="S11" s="224">
        <f t="shared" si="4"/>
        <v>2.9857999999999996E-2</v>
      </c>
      <c r="T11" s="189">
        <f t="shared" si="0"/>
        <v>0.10994696</v>
      </c>
      <c r="U11" s="345">
        <f t="shared" si="1"/>
        <v>0.31640079999999998</v>
      </c>
      <c r="Y11" s="251">
        <f t="shared" ref="Y11:AK11" si="5">SUM(Y9:Y10)</f>
        <v>0</v>
      </c>
      <c r="Z11" s="251">
        <f t="shared" si="5"/>
        <v>0</v>
      </c>
      <c r="AA11" s="251">
        <f t="shared" si="5"/>
        <v>424</v>
      </c>
      <c r="AB11" s="251">
        <f t="shared" si="5"/>
        <v>633</v>
      </c>
      <c r="AC11" s="251">
        <f t="shared" si="5"/>
        <v>910</v>
      </c>
      <c r="AD11" s="251">
        <f t="shared" si="5"/>
        <v>1246</v>
      </c>
      <c r="AE11" s="251">
        <f t="shared" si="5"/>
        <v>701</v>
      </c>
      <c r="AF11" s="251">
        <f t="shared" si="5"/>
        <v>614</v>
      </c>
      <c r="AG11" s="251">
        <f t="shared" si="5"/>
        <v>825</v>
      </c>
      <c r="AH11" s="251">
        <f t="shared" si="5"/>
        <v>766</v>
      </c>
      <c r="AI11" s="251">
        <f t="shared" si="5"/>
        <v>659</v>
      </c>
      <c r="AJ11" s="251">
        <f t="shared" si="5"/>
        <v>544</v>
      </c>
      <c r="AK11" s="251">
        <f t="shared" si="5"/>
        <v>590</v>
      </c>
      <c r="AL11" s="218">
        <f t="shared" si="2"/>
        <v>1967</v>
      </c>
      <c r="AM11" s="218">
        <f t="shared" si="3"/>
        <v>5945</v>
      </c>
    </row>
    <row r="12" spans="1:78" ht="14" x14ac:dyDescent="0.3">
      <c r="A12" s="212" t="s">
        <v>156</v>
      </c>
      <c r="B12" s="213" t="s">
        <v>153</v>
      </c>
      <c r="C12" s="214"/>
      <c r="D12" s="215"/>
      <c r="E12" s="215"/>
      <c r="G12" s="368"/>
      <c r="H12" s="369"/>
      <c r="I12" s="369"/>
      <c r="J12" s="369"/>
      <c r="K12" s="370"/>
      <c r="L12" s="216">
        <v>0</v>
      </c>
      <c r="M12" s="216">
        <v>0</v>
      </c>
      <c r="N12" s="216">
        <v>0</v>
      </c>
      <c r="O12" s="216">
        <v>0</v>
      </c>
      <c r="P12" s="216">
        <v>1.0296650318783718E-3</v>
      </c>
      <c r="Q12" s="216">
        <v>6.9667549527420295E-4</v>
      </c>
      <c r="R12" s="216">
        <v>5.6526675640039558E-4</v>
      </c>
      <c r="S12" s="216">
        <v>7.0872253003797549E-4</v>
      </c>
      <c r="T12" s="370"/>
      <c r="U12" s="371">
        <f t="shared" si="1"/>
        <v>3.0003298135909458E-3</v>
      </c>
      <c r="Y12" s="226"/>
      <c r="Z12" s="227"/>
      <c r="AA12" s="227"/>
      <c r="AB12" s="227"/>
      <c r="AC12" s="228"/>
      <c r="AD12" s="216">
        <v>0</v>
      </c>
      <c r="AE12" s="216">
        <v>0</v>
      </c>
      <c r="AF12" s="216">
        <v>0</v>
      </c>
      <c r="AG12" s="216">
        <v>0</v>
      </c>
      <c r="AH12" s="216">
        <v>12</v>
      </c>
      <c r="AI12" s="216">
        <v>13</v>
      </c>
      <c r="AJ12" s="216">
        <v>26</v>
      </c>
      <c r="AK12" s="216">
        <v>16</v>
      </c>
      <c r="AL12" s="278"/>
      <c r="AM12" s="229">
        <f t="shared" si="3"/>
        <v>67</v>
      </c>
    </row>
    <row r="13" spans="1:78" ht="14" x14ac:dyDescent="0.3">
      <c r="A13" s="212" t="s">
        <v>156</v>
      </c>
      <c r="B13" s="213" t="s">
        <v>154</v>
      </c>
      <c r="C13" s="214"/>
      <c r="D13" s="215"/>
      <c r="E13" s="215"/>
      <c r="G13" s="372"/>
      <c r="H13" s="373"/>
      <c r="I13" s="373"/>
      <c r="J13" s="373"/>
      <c r="K13" s="374"/>
      <c r="L13" s="216">
        <v>0</v>
      </c>
      <c r="M13" s="216">
        <v>0</v>
      </c>
      <c r="N13" s="216">
        <v>0</v>
      </c>
      <c r="O13" s="216">
        <v>0</v>
      </c>
      <c r="P13" s="216">
        <v>6.7153349681216279E-3</v>
      </c>
      <c r="Q13" s="216">
        <v>5.7523245047257972E-3</v>
      </c>
      <c r="R13" s="216">
        <v>7.6602332435996038E-3</v>
      </c>
      <c r="S13" s="216">
        <v>7.7817774699620243E-3</v>
      </c>
      <c r="T13" s="374"/>
      <c r="U13" s="371">
        <f t="shared" si="1"/>
        <v>2.7909670186409052E-2</v>
      </c>
      <c r="Y13" s="234"/>
      <c r="Z13" s="235"/>
      <c r="AA13" s="235"/>
      <c r="AB13" s="235"/>
      <c r="AC13" s="236"/>
      <c r="AD13" s="216">
        <v>0</v>
      </c>
      <c r="AE13" s="216">
        <v>0</v>
      </c>
      <c r="AF13" s="216">
        <v>0</v>
      </c>
      <c r="AG13" s="216">
        <v>0</v>
      </c>
      <c r="AH13" s="216">
        <v>66</v>
      </c>
      <c r="AI13" s="216">
        <v>56</v>
      </c>
      <c r="AJ13" s="216">
        <v>25</v>
      </c>
      <c r="AK13" s="216">
        <v>34</v>
      </c>
      <c r="AL13" s="279"/>
      <c r="AM13" s="229">
        <f t="shared" si="3"/>
        <v>181</v>
      </c>
    </row>
    <row r="14" spans="1:78" ht="14" x14ac:dyDescent="0.3">
      <c r="A14" s="222" t="s">
        <v>157</v>
      </c>
      <c r="B14" s="222"/>
      <c r="C14" s="214"/>
      <c r="D14" s="215"/>
      <c r="E14" s="215"/>
      <c r="G14" s="375"/>
      <c r="H14" s="376"/>
      <c r="I14" s="376"/>
      <c r="J14" s="376"/>
      <c r="K14" s="377"/>
      <c r="L14" s="224">
        <f t="shared" ref="L14:S14" si="6">SUM(L12:L13)</f>
        <v>0</v>
      </c>
      <c r="M14" s="224">
        <f t="shared" si="6"/>
        <v>0</v>
      </c>
      <c r="N14" s="224">
        <f t="shared" si="6"/>
        <v>0</v>
      </c>
      <c r="O14" s="224">
        <f t="shared" si="6"/>
        <v>0</v>
      </c>
      <c r="P14" s="224">
        <f t="shared" si="6"/>
        <v>7.7450000000000001E-3</v>
      </c>
      <c r="Q14" s="224">
        <f t="shared" si="6"/>
        <v>6.4489999999999999E-3</v>
      </c>
      <c r="R14" s="224">
        <f t="shared" si="6"/>
        <v>8.2255000000000002E-3</v>
      </c>
      <c r="S14" s="224">
        <f t="shared" si="6"/>
        <v>8.4904999999999998E-3</v>
      </c>
      <c r="T14" s="377"/>
      <c r="U14" s="371">
        <f>SUM(L14:S14)</f>
        <v>3.091E-2</v>
      </c>
      <c r="Y14" s="241"/>
      <c r="Z14" s="242"/>
      <c r="AA14" s="242"/>
      <c r="AB14" s="242"/>
      <c r="AC14" s="243"/>
      <c r="AD14" s="252">
        <f t="shared" ref="AD14:AK14" si="7">SUM(AD12:AD13)</f>
        <v>0</v>
      </c>
      <c r="AE14" s="251">
        <f t="shared" si="7"/>
        <v>0</v>
      </c>
      <c r="AF14" s="251">
        <f t="shared" si="7"/>
        <v>0</v>
      </c>
      <c r="AG14" s="251">
        <f t="shared" si="7"/>
        <v>0</v>
      </c>
      <c r="AH14" s="251">
        <f t="shared" si="7"/>
        <v>78</v>
      </c>
      <c r="AI14" s="251">
        <f t="shared" si="7"/>
        <v>69</v>
      </c>
      <c r="AJ14" s="251">
        <f t="shared" si="7"/>
        <v>51</v>
      </c>
      <c r="AK14" s="251">
        <f t="shared" si="7"/>
        <v>50</v>
      </c>
      <c r="AL14" s="280"/>
      <c r="AM14" s="229">
        <f t="shared" si="3"/>
        <v>248</v>
      </c>
    </row>
    <row r="15" spans="1:78" ht="14" x14ac:dyDescent="0.3">
      <c r="A15" s="212" t="s">
        <v>158</v>
      </c>
      <c r="B15" s="213" t="s">
        <v>153</v>
      </c>
      <c r="C15" s="214"/>
      <c r="D15" s="215"/>
      <c r="E15" s="215"/>
      <c r="G15" s="216">
        <v>0</v>
      </c>
      <c r="H15" s="216">
        <v>0</v>
      </c>
      <c r="I15" s="216">
        <v>0</v>
      </c>
      <c r="J15" s="216">
        <v>0</v>
      </c>
      <c r="K15" s="216">
        <v>3.8399999999999996E-4</v>
      </c>
      <c r="L15" s="216">
        <v>1.2E-4</v>
      </c>
      <c r="M15" s="216">
        <v>3.2000000000000003E-4</v>
      </c>
      <c r="N15" s="216">
        <v>1.6000000000000001E-4</v>
      </c>
      <c r="O15" s="216">
        <v>0</v>
      </c>
      <c r="P15" s="216">
        <v>8.9999999999999998E-4</v>
      </c>
      <c r="Q15" s="216">
        <v>0</v>
      </c>
      <c r="R15" s="216">
        <v>3.2000000000000003E-4</v>
      </c>
      <c r="S15" s="216">
        <v>8.0000000000000007E-5</v>
      </c>
      <c r="T15" s="189">
        <f t="shared" si="0"/>
        <v>3.8399999999999996E-4</v>
      </c>
      <c r="U15" s="345">
        <f t="shared" si="1"/>
        <v>1.9E-3</v>
      </c>
      <c r="Y15" s="216">
        <v>0</v>
      </c>
      <c r="Z15" s="216">
        <v>0</v>
      </c>
      <c r="AA15" s="216">
        <v>0</v>
      </c>
      <c r="AB15" s="216">
        <v>0</v>
      </c>
      <c r="AC15" s="216">
        <v>1</v>
      </c>
      <c r="AD15" s="216">
        <v>1</v>
      </c>
      <c r="AE15" s="216">
        <v>4</v>
      </c>
      <c r="AF15" s="216">
        <v>2</v>
      </c>
      <c r="AG15" s="216">
        <v>0</v>
      </c>
      <c r="AH15" s="216">
        <v>8</v>
      </c>
      <c r="AI15" s="216">
        <v>0</v>
      </c>
      <c r="AJ15" s="216">
        <v>4</v>
      </c>
      <c r="AK15" s="216">
        <v>1</v>
      </c>
      <c r="AL15" s="218">
        <f t="shared" si="2"/>
        <v>1</v>
      </c>
      <c r="AM15" s="218">
        <f t="shared" si="3"/>
        <v>20</v>
      </c>
    </row>
    <row r="16" spans="1:78" ht="14" x14ac:dyDescent="0.3">
      <c r="A16" s="212" t="s">
        <v>158</v>
      </c>
      <c r="B16" s="213" t="s">
        <v>154</v>
      </c>
      <c r="C16" s="214"/>
      <c r="D16" s="215"/>
      <c r="E16" s="215"/>
      <c r="G16" s="216">
        <v>0</v>
      </c>
      <c r="H16" s="216">
        <v>0</v>
      </c>
      <c r="I16" s="216">
        <v>0</v>
      </c>
      <c r="J16" s="216">
        <v>2.9999999999999997E-4</v>
      </c>
      <c r="K16" s="216">
        <v>2.4319999999999998E-4</v>
      </c>
      <c r="L16" s="216">
        <v>8.9999999999999998E-4</v>
      </c>
      <c r="M16" s="216">
        <v>5.5999999999999995E-4</v>
      </c>
      <c r="N16" s="216">
        <v>8.0000000000000004E-4</v>
      </c>
      <c r="O16" s="216">
        <v>2.96E-3</v>
      </c>
      <c r="P16" s="216">
        <v>1.24E-3</v>
      </c>
      <c r="Q16" s="216">
        <v>1.8799999999999999E-3</v>
      </c>
      <c r="R16" s="216">
        <v>1.2600000000000001E-3</v>
      </c>
      <c r="S16" s="216">
        <v>3.7599999999999999E-3</v>
      </c>
      <c r="T16" s="189">
        <f t="shared" si="0"/>
        <v>5.4319999999999998E-4</v>
      </c>
      <c r="U16" s="345">
        <f t="shared" si="1"/>
        <v>1.336E-2</v>
      </c>
      <c r="Y16" s="216">
        <v>0</v>
      </c>
      <c r="Z16" s="216">
        <v>0</v>
      </c>
      <c r="AA16" s="216">
        <v>0</v>
      </c>
      <c r="AB16" s="216">
        <v>1</v>
      </c>
      <c r="AC16" s="216">
        <v>1</v>
      </c>
      <c r="AD16" s="216">
        <v>8</v>
      </c>
      <c r="AE16" s="216">
        <v>7</v>
      </c>
      <c r="AF16" s="216">
        <v>10</v>
      </c>
      <c r="AG16" s="216">
        <v>15</v>
      </c>
      <c r="AH16" s="216">
        <v>10</v>
      </c>
      <c r="AI16" s="216">
        <v>16</v>
      </c>
      <c r="AJ16" s="216">
        <v>13</v>
      </c>
      <c r="AK16" s="216">
        <v>20</v>
      </c>
      <c r="AL16" s="218">
        <f t="shared" si="2"/>
        <v>2</v>
      </c>
      <c r="AM16" s="218">
        <f t="shared" si="3"/>
        <v>99</v>
      </c>
    </row>
    <row r="17" spans="1:39" ht="14" x14ac:dyDescent="0.3">
      <c r="A17" s="222" t="s">
        <v>159</v>
      </c>
      <c r="B17" s="222"/>
      <c r="C17" s="214"/>
      <c r="D17" s="215"/>
      <c r="E17" s="215"/>
      <c r="G17" s="223">
        <f t="shared" ref="G17:S17" si="8">SUM(G15:G16)</f>
        <v>0</v>
      </c>
      <c r="H17" s="224">
        <f t="shared" si="8"/>
        <v>0</v>
      </c>
      <c r="I17" s="224">
        <f t="shared" si="8"/>
        <v>0</v>
      </c>
      <c r="J17" s="224">
        <f t="shared" si="8"/>
        <v>2.9999999999999997E-4</v>
      </c>
      <c r="K17" s="224">
        <f t="shared" si="8"/>
        <v>6.2719999999999996E-4</v>
      </c>
      <c r="L17" s="224">
        <f t="shared" si="8"/>
        <v>1.0200000000000001E-3</v>
      </c>
      <c r="M17" s="224">
        <f t="shared" si="8"/>
        <v>8.7999999999999992E-4</v>
      </c>
      <c r="N17" s="224">
        <f t="shared" si="8"/>
        <v>9.6000000000000002E-4</v>
      </c>
      <c r="O17" s="224">
        <f t="shared" si="8"/>
        <v>2.96E-3</v>
      </c>
      <c r="P17" s="224">
        <f t="shared" si="8"/>
        <v>2.14E-3</v>
      </c>
      <c r="Q17" s="224">
        <f t="shared" si="8"/>
        <v>1.8799999999999999E-3</v>
      </c>
      <c r="R17" s="224">
        <f t="shared" si="8"/>
        <v>1.58E-3</v>
      </c>
      <c r="S17" s="224">
        <f t="shared" si="8"/>
        <v>3.8400000000000001E-3</v>
      </c>
      <c r="T17" s="189">
        <f t="shared" si="0"/>
        <v>9.2719999999999999E-4</v>
      </c>
      <c r="U17" s="345">
        <f t="shared" si="1"/>
        <v>1.5259999999999999E-2</v>
      </c>
      <c r="V17" s="249"/>
      <c r="Y17" s="251">
        <f t="shared" ref="Y17:AK17" si="9">SUM(Y15:Y16)</f>
        <v>0</v>
      </c>
      <c r="Z17" s="251">
        <f t="shared" si="9"/>
        <v>0</v>
      </c>
      <c r="AA17" s="251">
        <f t="shared" si="9"/>
        <v>0</v>
      </c>
      <c r="AB17" s="251">
        <f t="shared" si="9"/>
        <v>1</v>
      </c>
      <c r="AC17" s="251">
        <f t="shared" si="9"/>
        <v>2</v>
      </c>
      <c r="AD17" s="251">
        <f t="shared" si="9"/>
        <v>9</v>
      </c>
      <c r="AE17" s="251">
        <f t="shared" si="9"/>
        <v>11</v>
      </c>
      <c r="AF17" s="251">
        <f t="shared" si="9"/>
        <v>12</v>
      </c>
      <c r="AG17" s="251">
        <f t="shared" si="9"/>
        <v>15</v>
      </c>
      <c r="AH17" s="251">
        <f t="shared" si="9"/>
        <v>18</v>
      </c>
      <c r="AI17" s="251">
        <f t="shared" si="9"/>
        <v>16</v>
      </c>
      <c r="AJ17" s="251">
        <f t="shared" si="9"/>
        <v>17</v>
      </c>
      <c r="AK17" s="251">
        <f t="shared" si="9"/>
        <v>21</v>
      </c>
      <c r="AL17" s="218">
        <f t="shared" si="2"/>
        <v>3</v>
      </c>
      <c r="AM17" s="218">
        <f t="shared" si="3"/>
        <v>119</v>
      </c>
    </row>
    <row r="18" spans="1:39" ht="14" x14ac:dyDescent="0.3">
      <c r="A18" s="212" t="s">
        <v>160</v>
      </c>
      <c r="B18" s="213" t="s">
        <v>153</v>
      </c>
      <c r="G18" s="216">
        <v>0</v>
      </c>
      <c r="H18" s="216">
        <v>0</v>
      </c>
      <c r="I18" s="216">
        <v>0</v>
      </c>
      <c r="J18" s="216">
        <v>0</v>
      </c>
      <c r="K18" s="216">
        <v>0</v>
      </c>
      <c r="L18" s="216">
        <v>8.6393904800000001E-3</v>
      </c>
      <c r="M18" s="216">
        <v>1.6320473144222077E-2</v>
      </c>
      <c r="N18" s="216">
        <v>7.9384907749754322E-3</v>
      </c>
      <c r="O18" s="216">
        <v>1.258827017438692E-2</v>
      </c>
      <c r="P18" s="216">
        <v>1.6952313129769494E-2</v>
      </c>
      <c r="Q18" s="216">
        <v>1.7563821047257965E-2</v>
      </c>
      <c r="R18" s="216">
        <v>1.3997722196077351E-2</v>
      </c>
      <c r="S18" s="216">
        <v>2.2670642576231085E-2</v>
      </c>
      <c r="T18" s="345">
        <f t="shared" si="0"/>
        <v>0</v>
      </c>
      <c r="U18" s="345">
        <f t="shared" si="1"/>
        <v>0.11667112352292032</v>
      </c>
      <c r="Y18" s="226"/>
      <c r="Z18" s="227"/>
      <c r="AA18" s="227"/>
      <c r="AB18" s="227"/>
      <c r="AC18" s="228"/>
      <c r="AD18" s="216">
        <v>0</v>
      </c>
      <c r="AE18" s="216">
        <v>0</v>
      </c>
      <c r="AF18" s="216">
        <v>0</v>
      </c>
      <c r="AG18" s="216">
        <v>0</v>
      </c>
      <c r="AH18" s="216">
        <v>341.74060814124567</v>
      </c>
      <c r="AI18" s="216">
        <v>225</v>
      </c>
      <c r="AJ18" s="216">
        <v>167</v>
      </c>
      <c r="AK18" s="216">
        <v>289</v>
      </c>
      <c r="AL18" s="278"/>
      <c r="AM18" s="229">
        <f t="shared" si="3"/>
        <v>1022.7406081412457</v>
      </c>
    </row>
    <row r="19" spans="1:39" ht="14" x14ac:dyDescent="0.3">
      <c r="A19" s="212" t="s">
        <v>160</v>
      </c>
      <c r="B19" s="213" t="s">
        <v>154</v>
      </c>
      <c r="G19" s="216">
        <v>0</v>
      </c>
      <c r="H19" s="216">
        <v>0</v>
      </c>
      <c r="I19" s="216">
        <v>0</v>
      </c>
      <c r="J19" s="216">
        <v>0</v>
      </c>
      <c r="K19" s="216">
        <v>0</v>
      </c>
      <c r="L19" s="216">
        <v>3.0354615199999998E-3</v>
      </c>
      <c r="M19" s="216">
        <v>4.1969618855777907E-2</v>
      </c>
      <c r="N19" s="216">
        <v>2.3069969225024564E-2</v>
      </c>
      <c r="O19" s="216">
        <v>4.748838982561307E-2</v>
      </c>
      <c r="P19" s="216">
        <v>7.0800330870230493E-2</v>
      </c>
      <c r="Q19" s="216">
        <v>8.2624322952742024E-2</v>
      </c>
      <c r="R19" s="216">
        <v>5.8570360803922632E-2</v>
      </c>
      <c r="S19" s="216">
        <v>6.961484442376889E-2</v>
      </c>
      <c r="T19" s="345">
        <f t="shared" si="0"/>
        <v>0</v>
      </c>
      <c r="U19" s="345">
        <f t="shared" si="1"/>
        <v>0.39717329847707961</v>
      </c>
      <c r="Y19" s="234"/>
      <c r="Z19" s="235"/>
      <c r="AA19" s="235"/>
      <c r="AB19" s="235"/>
      <c r="AC19" s="236"/>
      <c r="AD19" s="216">
        <v>0</v>
      </c>
      <c r="AE19" s="216">
        <v>0</v>
      </c>
      <c r="AF19" s="216">
        <v>0</v>
      </c>
      <c r="AG19" s="216">
        <v>0</v>
      </c>
      <c r="AH19" s="216">
        <v>1427.2593918587543</v>
      </c>
      <c r="AI19" s="216">
        <v>1051</v>
      </c>
      <c r="AJ19" s="216">
        <v>694</v>
      </c>
      <c r="AK19" s="216">
        <v>889</v>
      </c>
      <c r="AL19" s="279"/>
      <c r="AM19" s="229">
        <f t="shared" si="3"/>
        <v>4061.2593918587545</v>
      </c>
    </row>
    <row r="20" spans="1:39" ht="14" x14ac:dyDescent="0.3">
      <c r="A20" s="222" t="s">
        <v>161</v>
      </c>
      <c r="B20" s="250"/>
      <c r="G20" s="223">
        <f t="shared" ref="G20:S20" si="10">SUM(G18:G19)</f>
        <v>0</v>
      </c>
      <c r="H20" s="224">
        <f t="shared" si="10"/>
        <v>0</v>
      </c>
      <c r="I20" s="224">
        <f t="shared" si="10"/>
        <v>0</v>
      </c>
      <c r="J20" s="224">
        <f t="shared" si="10"/>
        <v>0</v>
      </c>
      <c r="K20" s="224">
        <f t="shared" si="10"/>
        <v>0</v>
      </c>
      <c r="L20" s="224">
        <f t="shared" si="10"/>
        <v>1.1674851999999999E-2</v>
      </c>
      <c r="M20" s="224">
        <f t="shared" si="10"/>
        <v>5.8290091999999988E-2</v>
      </c>
      <c r="N20" s="224">
        <f t="shared" si="10"/>
        <v>3.1008459999999995E-2</v>
      </c>
      <c r="O20" s="224">
        <f t="shared" si="10"/>
        <v>6.007665999999999E-2</v>
      </c>
      <c r="P20" s="224">
        <f t="shared" si="10"/>
        <v>8.7752643999999991E-2</v>
      </c>
      <c r="Q20" s="224">
        <f t="shared" si="10"/>
        <v>0.10018814399999999</v>
      </c>
      <c r="R20" s="224">
        <f t="shared" si="10"/>
        <v>7.2568082999999978E-2</v>
      </c>
      <c r="S20" s="224">
        <f t="shared" si="10"/>
        <v>9.2285486999999972E-2</v>
      </c>
      <c r="T20" s="345">
        <f t="shared" si="0"/>
        <v>0</v>
      </c>
      <c r="U20" s="345">
        <f t="shared" si="1"/>
        <v>0.51384442199999991</v>
      </c>
      <c r="Y20" s="241"/>
      <c r="Z20" s="242"/>
      <c r="AA20" s="242"/>
      <c r="AB20" s="242"/>
      <c r="AC20" s="243"/>
      <c r="AD20" s="251">
        <f t="shared" ref="AD20:AK20" si="11">SUM(AD18:AD19)</f>
        <v>0</v>
      </c>
      <c r="AE20" s="251">
        <f t="shared" si="11"/>
        <v>0</v>
      </c>
      <c r="AF20" s="251">
        <f t="shared" si="11"/>
        <v>0</v>
      </c>
      <c r="AG20" s="251">
        <f t="shared" si="11"/>
        <v>0</v>
      </c>
      <c r="AH20" s="251">
        <f t="shared" si="11"/>
        <v>1769</v>
      </c>
      <c r="AI20" s="251">
        <f t="shared" si="11"/>
        <v>1276</v>
      </c>
      <c r="AJ20" s="251">
        <f t="shared" si="11"/>
        <v>861</v>
      </c>
      <c r="AK20" s="251">
        <f t="shared" si="11"/>
        <v>1178</v>
      </c>
      <c r="AL20" s="280"/>
      <c r="AM20" s="218">
        <f t="shared" si="3"/>
        <v>5084</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6">
        <v>0</v>
      </c>
      <c r="T21" s="345">
        <f t="shared" si="0"/>
        <v>0</v>
      </c>
      <c r="U21" s="345">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6">
        <v>0</v>
      </c>
      <c r="T22" s="345">
        <f t="shared" si="0"/>
        <v>0</v>
      </c>
      <c r="U22" s="345">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163</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16">
        <v>0</v>
      </c>
      <c r="H24" s="216">
        <v>0</v>
      </c>
      <c r="I24" s="216">
        <v>5.8754565000000009E-2</v>
      </c>
      <c r="J24" s="216">
        <v>9.8989019999999997E-2</v>
      </c>
      <c r="K24" s="216">
        <v>7.4758500000000005E-4</v>
      </c>
      <c r="L24" s="216">
        <v>5.0000000000000001E-3</v>
      </c>
      <c r="M24" s="216">
        <v>8.4999999999999995E-4</v>
      </c>
      <c r="N24" s="216">
        <v>5.0000000000000001E-4</v>
      </c>
      <c r="O24" s="216">
        <v>2E-3</v>
      </c>
      <c r="P24" s="216">
        <v>3.2499999999999999E-3</v>
      </c>
      <c r="Q24" s="216">
        <v>2.5000000000000001E-4</v>
      </c>
      <c r="R24" s="216">
        <v>0</v>
      </c>
      <c r="S24" s="216">
        <v>2.5000000000000001E-4</v>
      </c>
      <c r="T24" s="345">
        <f>SUM(G24:K24)</f>
        <v>0.15849117000000001</v>
      </c>
      <c r="U24" s="345">
        <f>SUM(L24:S24)</f>
        <v>1.21E-2</v>
      </c>
      <c r="Y24" s="216">
        <v>0</v>
      </c>
      <c r="Z24" s="216">
        <v>0</v>
      </c>
      <c r="AA24" s="216">
        <v>48.397500000000001</v>
      </c>
      <c r="AB24" s="216">
        <v>42.589800000000004</v>
      </c>
      <c r="AC24" s="216">
        <v>0</v>
      </c>
      <c r="AD24" s="216">
        <v>1</v>
      </c>
      <c r="AE24" s="216">
        <v>3</v>
      </c>
      <c r="AF24" s="216">
        <v>2</v>
      </c>
      <c r="AG24" s="216">
        <v>1</v>
      </c>
      <c r="AH24" s="216">
        <v>1</v>
      </c>
      <c r="AI24" s="216">
        <v>1</v>
      </c>
      <c r="AJ24" s="216">
        <v>0</v>
      </c>
      <c r="AK24" s="216">
        <v>1</v>
      </c>
      <c r="AL24" s="218">
        <f t="shared" si="12"/>
        <v>90.987300000000005</v>
      </c>
      <c r="AM24" s="218">
        <f t="shared" si="3"/>
        <v>10</v>
      </c>
    </row>
    <row r="25" spans="1:39" ht="14" x14ac:dyDescent="0.3">
      <c r="A25" s="212" t="s">
        <v>164</v>
      </c>
      <c r="B25" s="213" t="s">
        <v>154</v>
      </c>
      <c r="G25" s="216">
        <v>0</v>
      </c>
      <c r="H25" s="216">
        <v>0</v>
      </c>
      <c r="I25" s="216">
        <v>0.163786251636</v>
      </c>
      <c r="J25" s="216">
        <v>0.194203035</v>
      </c>
      <c r="K25" s="216">
        <v>6.2129475000000005E-3</v>
      </c>
      <c r="L25" s="216">
        <v>9.1000000000000004E-3</v>
      </c>
      <c r="M25" s="216">
        <v>5.9750000000000003E-3</v>
      </c>
      <c r="N25" s="216">
        <v>5.2500000000000003E-3</v>
      </c>
      <c r="O25" s="216">
        <v>1.8350000000000002E-2</v>
      </c>
      <c r="P25" s="216">
        <v>2.1850000000000001E-2</v>
      </c>
      <c r="Q25" s="216">
        <v>1.3849999999999999E-2</v>
      </c>
      <c r="R25" s="216">
        <v>8.9750000000000003E-3</v>
      </c>
      <c r="S25" s="216">
        <v>3.7499999999999999E-3</v>
      </c>
      <c r="T25" s="345">
        <f>SUM(G25:K25)</f>
        <v>0.364202234136</v>
      </c>
      <c r="U25" s="345">
        <f>SUM(L25:S25)</f>
        <v>8.7099999999999997E-2</v>
      </c>
      <c r="Y25" s="216">
        <v>0</v>
      </c>
      <c r="Z25" s="216">
        <v>0</v>
      </c>
      <c r="AA25" s="216">
        <v>105.18389999999999</v>
      </c>
      <c r="AB25" s="216">
        <v>146.48310000000001</v>
      </c>
      <c r="AC25" s="216">
        <v>4</v>
      </c>
      <c r="AD25" s="216">
        <v>8</v>
      </c>
      <c r="AE25" s="216">
        <v>10</v>
      </c>
      <c r="AF25" s="216">
        <v>2</v>
      </c>
      <c r="AG25" s="216">
        <v>7</v>
      </c>
      <c r="AH25" s="216">
        <v>11</v>
      </c>
      <c r="AI25" s="216">
        <v>6</v>
      </c>
      <c r="AJ25" s="216">
        <v>11</v>
      </c>
      <c r="AK25" s="216">
        <v>4</v>
      </c>
      <c r="AL25" s="218">
        <f t="shared" si="12"/>
        <v>255.667</v>
      </c>
      <c r="AM25" s="218">
        <f t="shared" si="3"/>
        <v>59</v>
      </c>
    </row>
    <row r="26" spans="1:39" ht="14" x14ac:dyDescent="0.3">
      <c r="A26" s="222" t="s">
        <v>165</v>
      </c>
      <c r="B26" s="250"/>
      <c r="G26" s="223">
        <f t="shared" ref="G26:S26" si="15">SUM(G24:G25)</f>
        <v>0</v>
      </c>
      <c r="H26" s="224">
        <f t="shared" si="15"/>
        <v>0</v>
      </c>
      <c r="I26" s="224">
        <f t="shared" si="15"/>
        <v>0.22254081663600001</v>
      </c>
      <c r="J26" s="224">
        <f t="shared" si="15"/>
        <v>0.29319205500000001</v>
      </c>
      <c r="K26" s="224">
        <f t="shared" si="15"/>
        <v>6.9605325000000008E-3</v>
      </c>
      <c r="L26" s="224">
        <f t="shared" si="15"/>
        <v>1.4100000000000001E-2</v>
      </c>
      <c r="M26" s="224">
        <f t="shared" si="15"/>
        <v>6.8250000000000003E-3</v>
      </c>
      <c r="N26" s="224">
        <f t="shared" si="15"/>
        <v>5.7499999999999999E-3</v>
      </c>
      <c r="O26" s="224">
        <f t="shared" si="15"/>
        <v>2.035E-2</v>
      </c>
      <c r="P26" s="224">
        <f t="shared" si="15"/>
        <v>2.5100000000000001E-2</v>
      </c>
      <c r="Q26" s="224">
        <f t="shared" si="15"/>
        <v>1.41E-2</v>
      </c>
      <c r="R26" s="224">
        <f t="shared" si="15"/>
        <v>8.9750000000000003E-3</v>
      </c>
      <c r="S26" s="224">
        <f t="shared" si="15"/>
        <v>4.0000000000000001E-3</v>
      </c>
      <c r="T26" s="345">
        <f t="shared" si="0"/>
        <v>0.52269340413599996</v>
      </c>
      <c r="U26" s="345">
        <f t="shared" si="1"/>
        <v>9.920000000000001E-2</v>
      </c>
      <c r="Y26" s="251">
        <f t="shared" ref="Y26:AK26" si="16">SUM(Y24:Y25)</f>
        <v>0</v>
      </c>
      <c r="Z26" s="251">
        <f t="shared" si="16"/>
        <v>0</v>
      </c>
      <c r="AA26" s="251">
        <f t="shared" si="16"/>
        <v>153.5814</v>
      </c>
      <c r="AB26" s="251">
        <f t="shared" si="16"/>
        <v>189.0729</v>
      </c>
      <c r="AC26" s="251">
        <f t="shared" si="16"/>
        <v>4</v>
      </c>
      <c r="AD26" s="251">
        <f t="shared" si="16"/>
        <v>9</v>
      </c>
      <c r="AE26" s="251">
        <f t="shared" si="16"/>
        <v>13</v>
      </c>
      <c r="AF26" s="251">
        <f t="shared" si="16"/>
        <v>4</v>
      </c>
      <c r="AG26" s="251">
        <f t="shared" si="16"/>
        <v>8</v>
      </c>
      <c r="AH26" s="251">
        <f t="shared" si="16"/>
        <v>12</v>
      </c>
      <c r="AI26" s="251">
        <f t="shared" si="16"/>
        <v>7</v>
      </c>
      <c r="AJ26" s="251">
        <f t="shared" si="16"/>
        <v>11</v>
      </c>
      <c r="AK26" s="251">
        <f t="shared" si="16"/>
        <v>5</v>
      </c>
      <c r="AL26" s="218">
        <f t="shared" si="12"/>
        <v>346.65430000000003</v>
      </c>
      <c r="AM26" s="218">
        <f t="shared" si="3"/>
        <v>69</v>
      </c>
    </row>
    <row r="27" spans="1:39" ht="14" x14ac:dyDescent="0.3">
      <c r="A27" s="253" t="s">
        <v>166</v>
      </c>
      <c r="B27" s="213" t="s">
        <v>153</v>
      </c>
      <c r="G27" s="216">
        <v>0</v>
      </c>
      <c r="H27" s="216">
        <v>0</v>
      </c>
      <c r="I27" s="216">
        <v>5.4000000000000003E-3</v>
      </c>
      <c r="J27" s="216">
        <v>0</v>
      </c>
      <c r="K27" s="216">
        <v>0</v>
      </c>
      <c r="L27" s="216">
        <v>0</v>
      </c>
      <c r="M27" s="216">
        <v>0</v>
      </c>
      <c r="N27" s="216">
        <v>0</v>
      </c>
      <c r="O27" s="216">
        <v>0</v>
      </c>
      <c r="P27" s="216">
        <v>0</v>
      </c>
      <c r="Q27" s="216">
        <v>0</v>
      </c>
      <c r="R27" s="216">
        <v>0</v>
      </c>
      <c r="S27" s="216">
        <v>0</v>
      </c>
      <c r="T27" s="189">
        <f>SUM(G27:K27)</f>
        <v>5.4000000000000003E-3</v>
      </c>
      <c r="U27" s="345">
        <f>SUM(L27:S27)</f>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1.3094999999999999E-2</v>
      </c>
      <c r="J28" s="216">
        <v>0</v>
      </c>
      <c r="K28" s="216">
        <v>0</v>
      </c>
      <c r="L28" s="216">
        <v>0</v>
      </c>
      <c r="M28" s="216">
        <v>0</v>
      </c>
      <c r="N28" s="216">
        <v>0</v>
      </c>
      <c r="O28" s="216">
        <v>0</v>
      </c>
      <c r="P28" s="216">
        <v>0</v>
      </c>
      <c r="Q28" s="216">
        <v>0</v>
      </c>
      <c r="R28" s="216">
        <v>0</v>
      </c>
      <c r="S28" s="216">
        <v>0</v>
      </c>
      <c r="T28" s="189">
        <f>SUM(G28:K28)</f>
        <v>1.3094999999999999E-2</v>
      </c>
      <c r="U28" s="345">
        <f>SUM(L28:S28)</f>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 t="shared" ref="G29:S29" si="17">SUM(G27:G28)</f>
        <v>0</v>
      </c>
      <c r="H29" s="224">
        <f t="shared" si="17"/>
        <v>0</v>
      </c>
      <c r="I29" s="224">
        <f t="shared" si="17"/>
        <v>1.8494999999999998E-2</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1.8494999999999998E-2</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6.0000000000000001E-3</v>
      </c>
      <c r="J30" s="216">
        <v>1.03E-2</v>
      </c>
      <c r="K30" s="216">
        <v>5.6122406200000002E-3</v>
      </c>
      <c r="L30" s="216">
        <v>2.4723899999999997E-3</v>
      </c>
      <c r="M30" s="216">
        <v>2.1919354701717148E-3</v>
      </c>
      <c r="N30" s="216">
        <v>2.2009220931250087E-3</v>
      </c>
      <c r="O30" s="216">
        <v>4.9094241628603675E-3</v>
      </c>
      <c r="P30" s="216">
        <v>1.370610044801727E-3</v>
      </c>
      <c r="Q30" s="216">
        <v>1.0875045288355587E-3</v>
      </c>
      <c r="R30" s="216">
        <v>7.9983935261862082E-4</v>
      </c>
      <c r="S30" s="216">
        <v>1.4923554844093517E-3</v>
      </c>
      <c r="T30" s="345">
        <f t="shared" si="0"/>
        <v>2.1912240620000002E-2</v>
      </c>
      <c r="U30" s="345">
        <f t="shared" si="1"/>
        <v>1.6524981136822346E-2</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1.295E-2</v>
      </c>
      <c r="J31" s="216">
        <v>3.5049999999999998E-2</v>
      </c>
      <c r="K31" s="216">
        <v>1.2491761380000001E-2</v>
      </c>
      <c r="L31" s="216">
        <v>7.0368100000000001E-3</v>
      </c>
      <c r="M31" s="216">
        <v>5.7498597116098591E-3</v>
      </c>
      <c r="N31" s="216">
        <v>5.6727094759126493E-3</v>
      </c>
      <c r="O31" s="216">
        <v>1.8520467485640995E-2</v>
      </c>
      <c r="P31" s="216">
        <v>5.7242716037149552E-3</v>
      </c>
      <c r="Q31" s="216">
        <v>5.1158757061639864E-3</v>
      </c>
      <c r="R31" s="216">
        <v>3.3467501934833837E-3</v>
      </c>
      <c r="S31" s="216">
        <v>4.5825827178378386E-3</v>
      </c>
      <c r="T31" s="345">
        <f t="shared" si="0"/>
        <v>6.0491761380000002E-2</v>
      </c>
      <c r="U31" s="345">
        <f t="shared" si="1"/>
        <v>5.5749326894363675E-2</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0</v>
      </c>
      <c r="H32" s="224">
        <f t="shared" si="18"/>
        <v>0</v>
      </c>
      <c r="I32" s="224">
        <f t="shared" si="18"/>
        <v>1.8950000000000002E-2</v>
      </c>
      <c r="J32" s="224">
        <f t="shared" si="18"/>
        <v>4.5350000000000001E-2</v>
      </c>
      <c r="K32" s="224">
        <f t="shared" si="18"/>
        <v>1.8104002000000001E-2</v>
      </c>
      <c r="L32" s="224">
        <f t="shared" si="18"/>
        <v>9.5091999999999989E-3</v>
      </c>
      <c r="M32" s="224">
        <f t="shared" si="18"/>
        <v>7.9417951817815739E-3</v>
      </c>
      <c r="N32" s="224">
        <f t="shared" si="18"/>
        <v>7.873631569037658E-3</v>
      </c>
      <c r="O32" s="224">
        <f t="shared" si="18"/>
        <v>2.3429891648501362E-2</v>
      </c>
      <c r="P32" s="224">
        <f t="shared" si="18"/>
        <v>7.0948816485166821E-3</v>
      </c>
      <c r="Q32" s="224">
        <f t="shared" si="18"/>
        <v>6.2033802349995455E-3</v>
      </c>
      <c r="R32" s="224">
        <f t="shared" si="18"/>
        <v>4.1465895461020048E-3</v>
      </c>
      <c r="S32" s="224">
        <f t="shared" si="18"/>
        <v>6.0749382022471906E-3</v>
      </c>
      <c r="T32" s="345">
        <f t="shared" si="0"/>
        <v>8.2404002000000004E-2</v>
      </c>
      <c r="U32" s="345">
        <f t="shared" si="1"/>
        <v>7.2274308031186008E-2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0</v>
      </c>
      <c r="H34" s="223">
        <f t="shared" ref="H34:U34" si="19">SUM(H11,H14,H17,H20,H23,H26,H29,H32)</f>
        <v>0</v>
      </c>
      <c r="I34" s="223">
        <f t="shared" si="19"/>
        <v>0.27755481663600001</v>
      </c>
      <c r="J34" s="223">
        <f t="shared" si="19"/>
        <v>0.37583505500000003</v>
      </c>
      <c r="K34" s="223">
        <f t="shared" si="19"/>
        <v>8.1076694499999991E-2</v>
      </c>
      <c r="L34" s="223">
        <f t="shared" si="19"/>
        <v>9.0569852000000006E-2</v>
      </c>
      <c r="M34" s="223">
        <f t="shared" si="19"/>
        <v>0.10970788718178155</v>
      </c>
      <c r="N34" s="223">
        <f t="shared" si="19"/>
        <v>7.8980091569037666E-2</v>
      </c>
      <c r="O34" s="223">
        <f t="shared" si="19"/>
        <v>0.16490805164850136</v>
      </c>
      <c r="P34" s="223">
        <f t="shared" si="19"/>
        <v>0.17186402564851669</v>
      </c>
      <c r="Q34" s="223">
        <f t="shared" si="19"/>
        <v>0.16199252423499955</v>
      </c>
      <c r="R34" s="223">
        <f t="shared" si="19"/>
        <v>0.12531817254610197</v>
      </c>
      <c r="S34" s="223">
        <f t="shared" si="19"/>
        <v>0.14454892520224716</v>
      </c>
      <c r="T34" s="223">
        <f t="shared" si="19"/>
        <v>0.73446656613599992</v>
      </c>
      <c r="U34" s="223">
        <f t="shared" si="19"/>
        <v>1.0478895300311859</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343"/>
      <c r="H36" s="343"/>
      <c r="I36" s="343"/>
      <c r="J36" s="343"/>
      <c r="K36" s="343"/>
      <c r="L36" s="343"/>
      <c r="M36" s="343"/>
      <c r="N36" s="343"/>
      <c r="O36" s="343"/>
      <c r="P36" s="343"/>
      <c r="Q36" s="343"/>
      <c r="R36" s="343"/>
      <c r="S36" s="343"/>
      <c r="T36" s="343"/>
      <c r="U36" s="343"/>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6">
        <v>0</v>
      </c>
      <c r="T37" s="189">
        <f>SUM(G37:K37)</f>
        <v>0</v>
      </c>
      <c r="U37" s="345">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-1.48419E-2</v>
      </c>
      <c r="J38" s="216">
        <v>-8.0159811299999995E-2</v>
      </c>
      <c r="K38" s="216">
        <v>-1.9732914E-3</v>
      </c>
      <c r="L38" s="216">
        <v>-8.0000000000000007E-5</v>
      </c>
      <c r="M38" s="216">
        <v>-1.0779502905100065E-4</v>
      </c>
      <c r="N38" s="216">
        <v>-4.6019999999999996E-4</v>
      </c>
      <c r="O38" s="216">
        <v>-4.5762833787465944E-3</v>
      </c>
      <c r="P38" s="216">
        <v>-4.047085850907307E-3</v>
      </c>
      <c r="Q38" s="216">
        <v>-5.3196801463128093E-3</v>
      </c>
      <c r="R38" s="216">
        <v>-1.5671613339193495E-3</v>
      </c>
      <c r="S38" s="216">
        <v>-6.6306704227105766E-3</v>
      </c>
      <c r="T38" s="189">
        <f>SUM(G38:K38)</f>
        <v>-9.6975002699999993E-2</v>
      </c>
      <c r="U38" s="345">
        <f>SUM(L38:S38)</f>
        <v>-2.2788876161647636E-2</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-4.1105610000000008E-2</v>
      </c>
      <c r="J39" s="216">
        <v>-0.1572628365</v>
      </c>
      <c r="K39" s="216">
        <v>-5.6163113999999998E-3</v>
      </c>
      <c r="L39" s="216">
        <v>-1.1849999999999999E-2</v>
      </c>
      <c r="M39" s="216">
        <v>-2.7720497094899934E-4</v>
      </c>
      <c r="N39" s="216">
        <v>-1.3097999999999999E-3</v>
      </c>
      <c r="O39" s="216">
        <v>-1.7263716621253408E-2</v>
      </c>
      <c r="P39" s="216">
        <v>-1.6902414149092691E-2</v>
      </c>
      <c r="Q39" s="216">
        <v>-2.5025019853687186E-2</v>
      </c>
      <c r="R39" s="216">
        <v>-6.5574386660806503E-3</v>
      </c>
      <c r="S39" s="216">
        <v>-2.0360829577289422E-2</v>
      </c>
      <c r="T39" s="189">
        <f>SUM(G39:K39)</f>
        <v>-0.20398475790000001</v>
      </c>
      <c r="U39" s="345">
        <f>SUM(L39:S39)</f>
        <v>-9.9546423838352355E-2</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v>
      </c>
      <c r="H40" s="224">
        <f t="shared" si="20"/>
        <v>0</v>
      </c>
      <c r="I40" s="224">
        <f t="shared" si="20"/>
        <v>-5.5947510000000006E-2</v>
      </c>
      <c r="J40" s="224">
        <f t="shared" si="20"/>
        <v>-0.2374226478</v>
      </c>
      <c r="K40" s="224">
        <f t="shared" si="20"/>
        <v>-7.5896027999999994E-3</v>
      </c>
      <c r="L40" s="224">
        <f t="shared" si="20"/>
        <v>-1.193E-2</v>
      </c>
      <c r="M40" s="224">
        <f t="shared" si="20"/>
        <v>-3.8499999999999998E-4</v>
      </c>
      <c r="N40" s="224">
        <f t="shared" si="20"/>
        <v>-1.7699999999999999E-3</v>
      </c>
      <c r="O40" s="224">
        <f t="shared" si="20"/>
        <v>-2.1840000000000002E-2</v>
      </c>
      <c r="P40" s="224">
        <f t="shared" si="20"/>
        <v>-2.0949499999999996E-2</v>
      </c>
      <c r="Q40" s="224">
        <f t="shared" si="20"/>
        <v>-3.0344699999999995E-2</v>
      </c>
      <c r="R40" s="224">
        <f t="shared" si="20"/>
        <v>-8.1245999999999992E-3</v>
      </c>
      <c r="S40" s="224">
        <f t="shared" si="20"/>
        <v>-2.6991499999999998E-2</v>
      </c>
      <c r="T40" s="189">
        <f t="shared" ref="T40" si="21">SUM(G40:K40)</f>
        <v>-0.30095976059999996</v>
      </c>
      <c r="U40" s="345">
        <f>SUM(L40:S40)</f>
        <v>-0.12233529999999999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343"/>
      <c r="H42" s="343"/>
      <c r="I42" s="343"/>
      <c r="J42" s="343"/>
      <c r="K42" s="343"/>
      <c r="L42" s="343"/>
      <c r="M42" s="343"/>
      <c r="N42" s="343"/>
      <c r="O42" s="343"/>
      <c r="P42" s="343"/>
      <c r="Q42" s="343"/>
      <c r="R42" s="343"/>
      <c r="S42" s="343"/>
      <c r="T42" s="343"/>
      <c r="U42" s="343"/>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6">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6">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6">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v>
      </c>
      <c r="H48" s="223">
        <f t="shared" si="24"/>
        <v>0</v>
      </c>
      <c r="I48" s="223">
        <f t="shared" si="24"/>
        <v>0.22160730663600001</v>
      </c>
      <c r="J48" s="223">
        <f t="shared" si="24"/>
        <v>0.13841240720000003</v>
      </c>
      <c r="K48" s="223">
        <f t="shared" si="24"/>
        <v>7.3487091699999993E-2</v>
      </c>
      <c r="L48" s="223">
        <f>SUM(L34,L40,L46)</f>
        <v>7.863985200000001E-2</v>
      </c>
      <c r="M48" s="223">
        <f t="shared" ref="M48:S48" si="25">SUM(M34,M40,M46)</f>
        <v>0.10932288718178156</v>
      </c>
      <c r="N48" s="223">
        <f t="shared" si="25"/>
        <v>7.7210091569037673E-2</v>
      </c>
      <c r="O48" s="223">
        <f t="shared" si="25"/>
        <v>0.14306805164850137</v>
      </c>
      <c r="P48" s="223">
        <f t="shared" si="25"/>
        <v>0.15091452564851671</v>
      </c>
      <c r="Q48" s="223">
        <f t="shared" si="25"/>
        <v>0.13164782423499954</v>
      </c>
      <c r="R48" s="223">
        <f t="shared" si="25"/>
        <v>0.11719357254610198</v>
      </c>
      <c r="S48" s="223">
        <f t="shared" si="25"/>
        <v>0.11755742520224716</v>
      </c>
      <c r="T48" s="345">
        <f t="shared" ref="T48" si="26">SUM(G48:K48)</f>
        <v>0.43350680553600007</v>
      </c>
      <c r="U48" s="345">
        <f t="shared" ref="U48" si="27">SUM(L48:S48)</f>
        <v>0.92555423003118609</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276"/>
      <c r="H49" s="276"/>
      <c r="I49" s="276"/>
      <c r="J49" s="276"/>
      <c r="K49" s="276"/>
      <c r="L49" s="276"/>
      <c r="M49" s="276"/>
      <c r="N49" s="276"/>
      <c r="O49" s="276"/>
      <c r="P49" s="276"/>
      <c r="Q49" s="276"/>
      <c r="R49" s="276"/>
      <c r="S49" s="276"/>
      <c r="T49" s="276"/>
      <c r="U49" s="276"/>
    </row>
    <row r="50" spans="1:39" ht="14" x14ac:dyDescent="0.3">
      <c r="A50" s="222" t="s">
        <v>177</v>
      </c>
      <c r="B50" s="255" t="s">
        <v>59</v>
      </c>
      <c r="C50" s="269"/>
      <c r="D50" s="269"/>
      <c r="E50" s="269"/>
      <c r="G50" s="223">
        <f t="shared" ref="G50:S51" si="28">SUM(G9,G12,G15,G18,G21,G24,G27,G30)</f>
        <v>0</v>
      </c>
      <c r="H50" s="223">
        <f t="shared" si="28"/>
        <v>0</v>
      </c>
      <c r="I50" s="223">
        <f t="shared" si="28"/>
        <v>7.5425565000000014E-2</v>
      </c>
      <c r="J50" s="223">
        <f t="shared" si="28"/>
        <v>0.10934702</v>
      </c>
      <c r="K50" s="223">
        <f t="shared" si="28"/>
        <v>1.916814562E-2</v>
      </c>
      <c r="L50" s="223">
        <f t="shared" si="28"/>
        <v>3.034089048E-2</v>
      </c>
      <c r="M50" s="223">
        <f t="shared" si="28"/>
        <v>2.9697826755129754E-2</v>
      </c>
      <c r="N50" s="223">
        <f t="shared" si="28"/>
        <v>1.9347090824209188E-2</v>
      </c>
      <c r="O50" s="223">
        <f t="shared" si="28"/>
        <v>3.1670000468037481E-2</v>
      </c>
      <c r="P50" s="223">
        <f t="shared" si="28"/>
        <v>2.8965801546322077E-2</v>
      </c>
      <c r="Q50" s="223">
        <f t="shared" si="28"/>
        <v>2.3290872059780178E-2</v>
      </c>
      <c r="R50" s="223">
        <f t="shared" si="28"/>
        <v>1.8872857862287887E-2</v>
      </c>
      <c r="S50" s="223">
        <f t="shared" si="28"/>
        <v>2.9280375760945485E-2</v>
      </c>
      <c r="T50" s="189">
        <f t="shared" ref="T50:T52" si="29">SUM(G50:K50)</f>
        <v>0.20394073062000001</v>
      </c>
      <c r="U50" s="345">
        <f t="shared" ref="U50:U52" si="30">SUM(L50:S50)</f>
        <v>0.21146571575671208</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 t="shared" si="28"/>
        <v>0</v>
      </c>
      <c r="H51" s="345">
        <f t="shared" si="28"/>
        <v>0</v>
      </c>
      <c r="I51" s="345">
        <f t="shared" si="28"/>
        <v>0.20212925163599998</v>
      </c>
      <c r="J51" s="345">
        <f t="shared" si="28"/>
        <v>0.26648803499999996</v>
      </c>
      <c r="K51" s="345">
        <f t="shared" si="28"/>
        <v>6.1908548879999997E-2</v>
      </c>
      <c r="L51" s="345">
        <f t="shared" si="28"/>
        <v>6.0228961519999992E-2</v>
      </c>
      <c r="M51" s="345">
        <f t="shared" si="28"/>
        <v>8.0010060426651805E-2</v>
      </c>
      <c r="N51" s="345">
        <f t="shared" si="28"/>
        <v>5.9633000744828461E-2</v>
      </c>
      <c r="O51" s="345">
        <f t="shared" si="28"/>
        <v>0.13323805118046386</v>
      </c>
      <c r="P51" s="345">
        <f t="shared" si="28"/>
        <v>0.14289822410219458</v>
      </c>
      <c r="Q51" s="345">
        <f t="shared" si="28"/>
        <v>0.13870165217521935</v>
      </c>
      <c r="R51" s="345">
        <f t="shared" si="28"/>
        <v>0.10644531468381409</v>
      </c>
      <c r="S51" s="345">
        <f t="shared" si="28"/>
        <v>0.11526854944130167</v>
      </c>
      <c r="T51" s="189">
        <f t="shared" si="29"/>
        <v>0.53052583551599997</v>
      </c>
      <c r="U51" s="345">
        <f t="shared" si="30"/>
        <v>0.83642381427447388</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v>
      </c>
      <c r="H52" s="346">
        <f t="shared" si="31"/>
        <v>0</v>
      </c>
      <c r="I52" s="346">
        <f t="shared" si="31"/>
        <v>0.27755481663600001</v>
      </c>
      <c r="J52" s="346">
        <f t="shared" si="31"/>
        <v>0.37583505499999997</v>
      </c>
      <c r="K52" s="346">
        <f t="shared" si="31"/>
        <v>8.1076694499999991E-2</v>
      </c>
      <c r="L52" s="346">
        <f>SUM(L50:L51)</f>
        <v>9.0569851999999992E-2</v>
      </c>
      <c r="M52" s="346">
        <f t="shared" ref="M52:S52" si="32">SUM(M50:M51)</f>
        <v>0.10970788718178157</v>
      </c>
      <c r="N52" s="346">
        <f t="shared" si="32"/>
        <v>7.8980091569037653E-2</v>
      </c>
      <c r="O52" s="346">
        <f t="shared" si="32"/>
        <v>0.16490805164850134</v>
      </c>
      <c r="P52" s="346">
        <f t="shared" si="32"/>
        <v>0.17186402564851666</v>
      </c>
      <c r="Q52" s="346">
        <f t="shared" si="32"/>
        <v>0.16199252423499952</v>
      </c>
      <c r="R52" s="346">
        <f t="shared" si="32"/>
        <v>0.12531817254610197</v>
      </c>
      <c r="S52" s="346">
        <f t="shared" si="32"/>
        <v>0.14454892520224716</v>
      </c>
      <c r="T52" s="189">
        <f t="shared" si="29"/>
        <v>0.73446656613600003</v>
      </c>
      <c r="U52" s="345">
        <f t="shared" si="30"/>
        <v>1.0478895300311859</v>
      </c>
      <c r="Y52" s="241"/>
      <c r="Z52" s="242"/>
      <c r="AA52" s="242"/>
      <c r="AB52" s="242"/>
      <c r="AC52" s="242"/>
      <c r="AD52" s="242"/>
      <c r="AE52" s="242"/>
      <c r="AF52" s="242"/>
      <c r="AG52" s="242"/>
      <c r="AH52" s="242"/>
      <c r="AI52" s="242"/>
      <c r="AJ52" s="242"/>
      <c r="AK52" s="242"/>
      <c r="AL52" s="242"/>
      <c r="AM52" s="243"/>
    </row>
    <row r="53" spans="1:39" ht="14" x14ac:dyDescent="0.3">
      <c r="B53" s="210"/>
      <c r="G53" s="347" t="str">
        <f t="shared" ref="G53:S53" si="33">IF(ABS(G52-G34)&lt;DecimalPlaces,"OK","ERROR")</f>
        <v>OK</v>
      </c>
      <c r="H53" s="347" t="str">
        <f t="shared" si="33"/>
        <v>OK</v>
      </c>
      <c r="I53" s="347" t="str">
        <f t="shared" si="33"/>
        <v>OK</v>
      </c>
      <c r="J53" s="347" t="str">
        <f t="shared" si="33"/>
        <v>OK</v>
      </c>
      <c r="K53" s="347" t="str">
        <f t="shared" si="33"/>
        <v>OK</v>
      </c>
      <c r="L53" s="347" t="str">
        <f t="shared" si="33"/>
        <v>OK</v>
      </c>
      <c r="M53" s="347" t="str">
        <f t="shared" si="33"/>
        <v>OK</v>
      </c>
      <c r="N53" s="347" t="str">
        <f t="shared" si="33"/>
        <v>OK</v>
      </c>
      <c r="O53" s="347" t="str">
        <f t="shared" si="33"/>
        <v>OK</v>
      </c>
      <c r="P53" s="347" t="str">
        <f t="shared" si="33"/>
        <v>OK</v>
      </c>
      <c r="Q53" s="347" t="str">
        <f t="shared" si="33"/>
        <v>OK</v>
      </c>
      <c r="R53" s="347" t="str">
        <f t="shared" si="33"/>
        <v>OK</v>
      </c>
      <c r="S53" s="347" t="str">
        <f t="shared" si="33"/>
        <v>OK</v>
      </c>
      <c r="T53" s="276"/>
      <c r="U53" s="276"/>
    </row>
    <row r="54" spans="1:39" ht="14" x14ac:dyDescent="0.3">
      <c r="B54" s="210"/>
      <c r="G54" s="276"/>
      <c r="H54" s="276"/>
      <c r="I54" s="276"/>
      <c r="J54" s="276"/>
      <c r="K54" s="276"/>
      <c r="L54" s="276"/>
      <c r="M54" s="276"/>
      <c r="N54" s="276"/>
      <c r="O54" s="276"/>
      <c r="P54" s="276"/>
      <c r="Q54" s="276"/>
      <c r="R54" s="276"/>
      <c r="S54" s="276"/>
      <c r="T54" s="276"/>
      <c r="U54" s="276"/>
    </row>
    <row r="55" spans="1:39" ht="14" x14ac:dyDescent="0.3">
      <c r="A55" s="222" t="s">
        <v>180</v>
      </c>
      <c r="B55" s="255" t="s">
        <v>59</v>
      </c>
      <c r="C55" s="269"/>
      <c r="D55" s="269"/>
      <c r="E55" s="269"/>
      <c r="G55" s="223">
        <f t="shared" ref="G55:S55" si="34">SUM(G9,G15,G18,G21,G24,G27,G30)+SUM(G37,G38,G43,G44)</f>
        <v>0</v>
      </c>
      <c r="H55" s="223">
        <f t="shared" si="34"/>
        <v>0</v>
      </c>
      <c r="I55" s="223">
        <f t="shared" si="34"/>
        <v>6.0583665000000016E-2</v>
      </c>
      <c r="J55" s="223">
        <f t="shared" si="34"/>
        <v>2.9187208700000009E-2</v>
      </c>
      <c r="K55" s="223">
        <f t="shared" si="34"/>
        <v>1.719485422E-2</v>
      </c>
      <c r="L55" s="223">
        <f t="shared" si="34"/>
        <v>3.026089048E-2</v>
      </c>
      <c r="M55" s="223">
        <f t="shared" si="34"/>
        <v>2.9590031726078752E-2</v>
      </c>
      <c r="N55" s="223">
        <f t="shared" si="34"/>
        <v>1.8886890824209187E-2</v>
      </c>
      <c r="O55" s="223">
        <f t="shared" si="34"/>
        <v>2.7093717089290887E-2</v>
      </c>
      <c r="P55" s="223">
        <f t="shared" si="34"/>
        <v>2.3889050663536401E-2</v>
      </c>
      <c r="Q55" s="223">
        <f t="shared" si="34"/>
        <v>1.7274516418193168E-2</v>
      </c>
      <c r="R55" s="223">
        <f t="shared" si="34"/>
        <v>1.6740429771968143E-2</v>
      </c>
      <c r="S55" s="223">
        <f t="shared" si="34"/>
        <v>2.1940982808196931E-2</v>
      </c>
      <c r="T55" s="189">
        <f t="shared" ref="T55:T57" si="35">SUM(G55:K55)</f>
        <v>0.10696572792000003</v>
      </c>
      <c r="U55" s="345">
        <f t="shared" ref="U55:U57" si="36">SUM(L55:S55)</f>
        <v>0.18567650978147346</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 t="shared" ref="G56:S56" si="37">SUM(G10,G16,G19,G22,G25,G28,G31)+SUM(G39,G45)</f>
        <v>0</v>
      </c>
      <c r="H56" s="345">
        <f t="shared" si="37"/>
        <v>0</v>
      </c>
      <c r="I56" s="345">
        <f t="shared" si="37"/>
        <v>0.16102364163599997</v>
      </c>
      <c r="J56" s="345">
        <f t="shared" si="37"/>
        <v>0.10922519849999995</v>
      </c>
      <c r="K56" s="345">
        <f t="shared" si="37"/>
        <v>5.629223748E-2</v>
      </c>
      <c r="L56" s="345">
        <f t="shared" si="37"/>
        <v>4.8378961519999993E-2</v>
      </c>
      <c r="M56" s="345">
        <f t="shared" si="37"/>
        <v>7.97328554557028E-2</v>
      </c>
      <c r="N56" s="345">
        <f t="shared" si="37"/>
        <v>5.8323200744828461E-2</v>
      </c>
      <c r="O56" s="345">
        <f t="shared" si="37"/>
        <v>0.11597433455921045</v>
      </c>
      <c r="P56" s="345">
        <f t="shared" si="37"/>
        <v>0.11928047498498026</v>
      </c>
      <c r="Q56" s="345">
        <f t="shared" si="37"/>
        <v>0.10792430781680637</v>
      </c>
      <c r="R56" s="345">
        <f t="shared" si="37"/>
        <v>9.2227642774133839E-2</v>
      </c>
      <c r="S56" s="345">
        <f t="shared" si="37"/>
        <v>8.7125942394050221E-2</v>
      </c>
      <c r="T56" s="189">
        <f t="shared" si="35"/>
        <v>0.32654107761599993</v>
      </c>
      <c r="U56" s="345">
        <f t="shared" si="36"/>
        <v>0.70896772024971244</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38">SUM(G55:G56)</f>
        <v>0</v>
      </c>
      <c r="H57" s="346">
        <f t="shared" si="38"/>
        <v>0</v>
      </c>
      <c r="I57" s="346">
        <f t="shared" si="38"/>
        <v>0.22160730663599998</v>
      </c>
      <c r="J57" s="346">
        <f t="shared" si="38"/>
        <v>0.13841240719999998</v>
      </c>
      <c r="K57" s="346">
        <f t="shared" si="38"/>
        <v>7.3487091700000007E-2</v>
      </c>
      <c r="L57" s="346">
        <f>SUM(L55:L56)</f>
        <v>7.8639851999999996E-2</v>
      </c>
      <c r="M57" s="346">
        <f t="shared" ref="M57:S57" si="39">SUM(M55:M56)</f>
        <v>0.10932288718178156</v>
      </c>
      <c r="N57" s="346">
        <f t="shared" si="39"/>
        <v>7.7210091569037645E-2</v>
      </c>
      <c r="O57" s="346">
        <f t="shared" si="39"/>
        <v>0.14306805164850134</v>
      </c>
      <c r="P57" s="346">
        <f t="shared" si="39"/>
        <v>0.14316952564851665</v>
      </c>
      <c r="Q57" s="346">
        <f t="shared" si="39"/>
        <v>0.12519882423499953</v>
      </c>
      <c r="R57" s="346">
        <f t="shared" si="39"/>
        <v>0.10896807254610198</v>
      </c>
      <c r="S57" s="346">
        <f t="shared" si="39"/>
        <v>0.10906692520224714</v>
      </c>
      <c r="T57" s="189">
        <f t="shared" si="35"/>
        <v>0.43350680553599996</v>
      </c>
      <c r="U57" s="345">
        <f t="shared" si="36"/>
        <v>0.89464423003118587</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2</v>
      </c>
      <c r="AL60" s="307"/>
      <c r="AM60" s="229">
        <f t="shared" ref="AM60:AM61" si="41">SUM(AD60:AK60)</f>
        <v>2</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2</v>
      </c>
      <c r="AJ61" s="216">
        <v>3</v>
      </c>
      <c r="AK61" s="216">
        <v>9</v>
      </c>
      <c r="AL61" s="280"/>
      <c r="AM61" s="229">
        <f t="shared" si="41"/>
        <v>14</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5.4632133398724867E-3</v>
      </c>
      <c r="Q65" s="216">
        <v>3.6928709884124522E-3</v>
      </c>
      <c r="R65" s="216">
        <v>3.1900295571915178E-3</v>
      </c>
      <c r="S65" s="216">
        <v>4.0786551702670735E-3</v>
      </c>
      <c r="T65" s="278"/>
      <c r="U65" s="251">
        <f t="shared" ref="U65:U67" si="42">SUM(L65:S65)</f>
        <v>1.642476905574353E-2</v>
      </c>
      <c r="Y65" s="226"/>
      <c r="Z65" s="227"/>
      <c r="AA65" s="227"/>
      <c r="AB65" s="227"/>
      <c r="AC65" s="228"/>
      <c r="AD65" s="216">
        <v>0</v>
      </c>
      <c r="AE65" s="216">
        <v>0</v>
      </c>
      <c r="AF65" s="216">
        <v>0</v>
      </c>
      <c r="AG65" s="216">
        <v>0</v>
      </c>
      <c r="AH65" s="216">
        <v>131</v>
      </c>
      <c r="AI65" s="216">
        <v>114</v>
      </c>
      <c r="AJ65" s="216">
        <v>94</v>
      </c>
      <c r="AK65" s="216">
        <v>73</v>
      </c>
      <c r="AL65" s="278"/>
      <c r="AM65" s="251">
        <f t="shared" ref="AM65:AM67" si="43">SUM(AD65:AK65)</f>
        <v>412</v>
      </c>
    </row>
    <row r="66" spans="1:39" ht="14" x14ac:dyDescent="0.3">
      <c r="A66" s="661"/>
      <c r="B66" s="277" t="s">
        <v>156</v>
      </c>
      <c r="G66" s="234"/>
      <c r="H66" s="235"/>
      <c r="I66" s="235"/>
      <c r="J66" s="235"/>
      <c r="K66" s="236"/>
      <c r="L66" s="216">
        <v>0</v>
      </c>
      <c r="M66" s="216">
        <v>0</v>
      </c>
      <c r="N66" s="216">
        <v>0</v>
      </c>
      <c r="O66" s="216">
        <v>0</v>
      </c>
      <c r="P66" s="216">
        <v>1.0296650318783718E-3</v>
      </c>
      <c r="Q66" s="216">
        <v>6.9667549527420295E-4</v>
      </c>
      <c r="R66" s="216">
        <v>2.365233243599604E-3</v>
      </c>
      <c r="S66" s="216">
        <v>7.0872253003797549E-4</v>
      </c>
      <c r="T66" s="279"/>
      <c r="U66" s="251">
        <f t="shared" si="42"/>
        <v>4.800296300790154E-3</v>
      </c>
      <c r="Y66" s="234"/>
      <c r="Z66" s="235"/>
      <c r="AA66" s="235"/>
      <c r="AB66" s="235"/>
      <c r="AC66" s="236"/>
      <c r="AD66" s="216">
        <v>0</v>
      </c>
      <c r="AE66" s="216">
        <v>0</v>
      </c>
      <c r="AF66" s="216">
        <v>0</v>
      </c>
      <c r="AG66" s="216">
        <v>0</v>
      </c>
      <c r="AH66" s="216">
        <v>12</v>
      </c>
      <c r="AI66" s="216">
        <v>13</v>
      </c>
      <c r="AJ66" s="216">
        <v>26</v>
      </c>
      <c r="AK66" s="216">
        <v>16</v>
      </c>
      <c r="AL66" s="279"/>
      <c r="AM66" s="251">
        <f t="shared" si="43"/>
        <v>67</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6.4928783717508581E-3</v>
      </c>
      <c r="Q67" s="251">
        <f t="shared" si="44"/>
        <v>4.3895464836866552E-3</v>
      </c>
      <c r="R67" s="251">
        <f t="shared" si="44"/>
        <v>5.5552628007911218E-3</v>
      </c>
      <c r="S67" s="251">
        <f t="shared" si="44"/>
        <v>4.787377700305049E-3</v>
      </c>
      <c r="T67" s="280"/>
      <c r="U67" s="251">
        <f t="shared" si="42"/>
        <v>2.1225065356533686E-2</v>
      </c>
      <c r="V67" s="249"/>
      <c r="Y67" s="241"/>
      <c r="Z67" s="242"/>
      <c r="AA67" s="242"/>
      <c r="AB67" s="242"/>
      <c r="AC67" s="243"/>
      <c r="AD67" s="252">
        <f t="shared" ref="AD67:AK67" si="45">SUM(AD65:AD66)</f>
        <v>0</v>
      </c>
      <c r="AE67" s="251">
        <f t="shared" si="45"/>
        <v>0</v>
      </c>
      <c r="AF67" s="251">
        <f t="shared" si="45"/>
        <v>0</v>
      </c>
      <c r="AG67" s="251">
        <f t="shared" si="45"/>
        <v>0</v>
      </c>
      <c r="AH67" s="251">
        <f t="shared" si="45"/>
        <v>143</v>
      </c>
      <c r="AI67" s="251">
        <f t="shared" si="45"/>
        <v>127</v>
      </c>
      <c r="AJ67" s="251">
        <f t="shared" si="45"/>
        <v>120</v>
      </c>
      <c r="AK67" s="251">
        <f t="shared" si="45"/>
        <v>89</v>
      </c>
      <c r="AL67" s="280"/>
      <c r="AM67" s="251">
        <f t="shared" si="43"/>
        <v>479</v>
      </c>
    </row>
    <row r="68" spans="1:39" ht="14" x14ac:dyDescent="0.3">
      <c r="B68" s="210"/>
      <c r="G68" s="241"/>
      <c r="H68" s="242"/>
      <c r="I68" s="242"/>
      <c r="J68" s="242"/>
      <c r="K68" s="243"/>
      <c r="L68" s="281" t="str">
        <f t="shared" ref="L68:S68" si="46">IF(ABS(L67-L9)&lt;DecimalPlaces,"OK","ERROR")</f>
        <v>ERROR</v>
      </c>
      <c r="M68" s="281" t="str">
        <f t="shared" si="46"/>
        <v>ERROR</v>
      </c>
      <c r="N68" s="281" t="str">
        <f t="shared" si="46"/>
        <v>OK</v>
      </c>
      <c r="O68" s="281" t="str">
        <f t="shared" si="46"/>
        <v>ERROR</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2.2816786660127514E-2</v>
      </c>
      <c r="Q72" s="216">
        <v>1.7372129011587547E-2</v>
      </c>
      <c r="R72" s="216">
        <v>1.3347970442808483E-2</v>
      </c>
      <c r="S72" s="216">
        <v>1.2524344829732924E-2</v>
      </c>
      <c r="T72" s="278"/>
      <c r="U72" s="229">
        <f t="shared" ref="U72:U77" si="47">SUM(L72:S72)</f>
        <v>6.6061230944256477E-2</v>
      </c>
      <c r="Y72" s="226"/>
      <c r="Z72" s="227"/>
      <c r="AA72" s="227"/>
      <c r="AB72" s="227"/>
      <c r="AC72" s="228"/>
      <c r="AD72" s="216">
        <v>0</v>
      </c>
      <c r="AE72" s="216">
        <v>0</v>
      </c>
      <c r="AF72" s="216">
        <v>0</v>
      </c>
      <c r="AG72" s="216">
        <v>0</v>
      </c>
      <c r="AH72" s="216">
        <v>328</v>
      </c>
      <c r="AI72" s="216">
        <v>235</v>
      </c>
      <c r="AJ72" s="216">
        <v>158</v>
      </c>
      <c r="AK72" s="216">
        <v>236</v>
      </c>
      <c r="AL72" s="278"/>
      <c r="AM72" s="229">
        <f t="shared" ref="AM72:AM77" si="48">SUM(AD72:AK72)</f>
        <v>957</v>
      </c>
    </row>
    <row r="73" spans="1:39" ht="14" x14ac:dyDescent="0.3">
      <c r="A73" s="661"/>
      <c r="B73" s="277" t="s">
        <v>156</v>
      </c>
      <c r="G73" s="234"/>
      <c r="H73" s="235"/>
      <c r="I73" s="235"/>
      <c r="J73" s="235"/>
      <c r="K73" s="236"/>
      <c r="L73" s="216">
        <v>0</v>
      </c>
      <c r="M73" s="216">
        <v>0</v>
      </c>
      <c r="N73" s="216">
        <v>0</v>
      </c>
      <c r="O73" s="216">
        <v>0</v>
      </c>
      <c r="P73" s="216">
        <v>4.3003349681216283E-3</v>
      </c>
      <c r="Q73" s="216">
        <v>3.277324504725797E-3</v>
      </c>
      <c r="R73" s="216">
        <v>2.365233243599604E-3</v>
      </c>
      <c r="S73" s="216">
        <v>2.1762774699620245E-3</v>
      </c>
      <c r="T73" s="279"/>
      <c r="U73" s="229">
        <f t="shared" si="47"/>
        <v>1.2119170186409053E-2</v>
      </c>
      <c r="Y73" s="234"/>
      <c r="Z73" s="235"/>
      <c r="AA73" s="235"/>
      <c r="AB73" s="235"/>
      <c r="AC73" s="236"/>
      <c r="AD73" s="216">
        <v>0</v>
      </c>
      <c r="AE73" s="216">
        <v>0</v>
      </c>
      <c r="AF73" s="216">
        <v>0</v>
      </c>
      <c r="AG73" s="216">
        <v>0</v>
      </c>
      <c r="AH73" s="216">
        <v>59</v>
      </c>
      <c r="AI73" s="216">
        <v>46</v>
      </c>
      <c r="AJ73" s="216">
        <v>23</v>
      </c>
      <c r="AK73" s="216">
        <v>33</v>
      </c>
      <c r="AL73" s="279"/>
      <c r="AM73" s="229">
        <f t="shared" si="48"/>
        <v>161</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2.7117121628249141E-2</v>
      </c>
      <c r="Q74" s="251">
        <f t="shared" si="49"/>
        <v>2.0649453516313344E-2</v>
      </c>
      <c r="R74" s="251">
        <f t="shared" si="49"/>
        <v>1.5713203686408089E-2</v>
      </c>
      <c r="S74" s="251">
        <f t="shared" si="49"/>
        <v>1.4700622299694949E-2</v>
      </c>
      <c r="T74" s="279"/>
      <c r="U74" s="229">
        <f t="shared" si="47"/>
        <v>7.8180401130665517E-2</v>
      </c>
      <c r="V74" s="249"/>
      <c r="Y74" s="234"/>
      <c r="Z74" s="235"/>
      <c r="AA74" s="235"/>
      <c r="AB74" s="235"/>
      <c r="AC74" s="236"/>
      <c r="AD74" s="252">
        <f t="shared" ref="AD74:AK74" si="50">SUM(AD72:AD73)</f>
        <v>0</v>
      </c>
      <c r="AE74" s="251">
        <f t="shared" si="50"/>
        <v>0</v>
      </c>
      <c r="AF74" s="251">
        <f t="shared" si="50"/>
        <v>0</v>
      </c>
      <c r="AG74" s="251">
        <f t="shared" si="50"/>
        <v>0</v>
      </c>
      <c r="AH74" s="251">
        <f t="shared" si="50"/>
        <v>387</v>
      </c>
      <c r="AI74" s="251">
        <f t="shared" si="50"/>
        <v>281</v>
      </c>
      <c r="AJ74" s="251">
        <f t="shared" si="50"/>
        <v>181</v>
      </c>
      <c r="AK74" s="251">
        <f t="shared" si="50"/>
        <v>269</v>
      </c>
      <c r="AL74" s="279"/>
      <c r="AM74" s="229">
        <f t="shared" si="48"/>
        <v>1118</v>
      </c>
    </row>
    <row r="75" spans="1:39" ht="14" x14ac:dyDescent="0.3">
      <c r="A75" s="663" t="s">
        <v>191</v>
      </c>
      <c r="B75" s="277" t="s">
        <v>186</v>
      </c>
      <c r="G75" s="234"/>
      <c r="H75" s="235"/>
      <c r="I75" s="235"/>
      <c r="J75" s="235"/>
      <c r="K75" s="236"/>
      <c r="L75" s="216">
        <v>0</v>
      </c>
      <c r="M75" s="216">
        <v>0</v>
      </c>
      <c r="N75" s="216">
        <v>0</v>
      </c>
      <c r="O75" s="216">
        <v>0</v>
      </c>
      <c r="P75" s="216">
        <v>1.37515E-2</v>
      </c>
      <c r="Q75" s="216">
        <v>1.2107E-2</v>
      </c>
      <c r="R75" s="216">
        <v>1.3285E-2</v>
      </c>
      <c r="S75" s="216">
        <v>1.3254999999999999E-2</v>
      </c>
      <c r="T75" s="279"/>
      <c r="U75" s="229">
        <f t="shared" si="47"/>
        <v>5.2398500000000001E-2</v>
      </c>
      <c r="Y75" s="234"/>
      <c r="Z75" s="235"/>
      <c r="AA75" s="235"/>
      <c r="AB75" s="235"/>
      <c r="AC75" s="236"/>
      <c r="AD75" s="216">
        <v>0</v>
      </c>
      <c r="AE75" s="216">
        <v>0</v>
      </c>
      <c r="AF75" s="216">
        <v>0</v>
      </c>
      <c r="AG75" s="216">
        <v>0</v>
      </c>
      <c r="AH75" s="216">
        <v>307</v>
      </c>
      <c r="AI75" s="216">
        <v>310</v>
      </c>
      <c r="AJ75" s="216">
        <v>292</v>
      </c>
      <c r="AK75" s="216">
        <v>281</v>
      </c>
      <c r="AL75" s="279"/>
      <c r="AM75" s="229">
        <f t="shared" si="48"/>
        <v>1190</v>
      </c>
    </row>
    <row r="76" spans="1:39" ht="14" x14ac:dyDescent="0.3">
      <c r="A76" s="663"/>
      <c r="B76" s="277" t="s">
        <v>156</v>
      </c>
      <c r="G76" s="234"/>
      <c r="H76" s="235"/>
      <c r="I76" s="235"/>
      <c r="J76" s="235"/>
      <c r="K76" s="236"/>
      <c r="L76" s="216">
        <v>0</v>
      </c>
      <c r="M76" s="216">
        <v>0</v>
      </c>
      <c r="N76" s="216">
        <v>0</v>
      </c>
      <c r="O76" s="216">
        <v>0</v>
      </c>
      <c r="P76" s="216">
        <v>2.415E-3</v>
      </c>
      <c r="Q76" s="216">
        <v>2.4750000000000002E-3</v>
      </c>
      <c r="R76" s="216">
        <v>5.2950000000000002E-3</v>
      </c>
      <c r="S76" s="216">
        <v>5.6055000000000002E-3</v>
      </c>
      <c r="T76" s="279"/>
      <c r="U76" s="229">
        <f t="shared" si="47"/>
        <v>1.5790499999999999E-2</v>
      </c>
      <c r="Y76" s="234"/>
      <c r="Z76" s="235"/>
      <c r="AA76" s="235"/>
      <c r="AB76" s="235"/>
      <c r="AC76" s="236"/>
      <c r="AD76" s="216">
        <v>0</v>
      </c>
      <c r="AE76" s="216">
        <v>0</v>
      </c>
      <c r="AF76" s="216">
        <v>0</v>
      </c>
      <c r="AG76" s="216">
        <v>0</v>
      </c>
      <c r="AH76" s="216">
        <v>7</v>
      </c>
      <c r="AI76" s="216">
        <v>10</v>
      </c>
      <c r="AJ76" s="216">
        <v>2</v>
      </c>
      <c r="AK76" s="216">
        <v>1</v>
      </c>
      <c r="AL76" s="279"/>
      <c r="AM76" s="229">
        <f t="shared" si="48"/>
        <v>20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1.61665E-2</v>
      </c>
      <c r="Q77" s="251">
        <f t="shared" si="51"/>
        <v>1.4581999999999999E-2</v>
      </c>
      <c r="R77" s="251">
        <f t="shared" si="51"/>
        <v>1.8579999999999999E-2</v>
      </c>
      <c r="S77" s="251">
        <f t="shared" si="51"/>
        <v>1.8860499999999999E-2</v>
      </c>
      <c r="T77" s="279"/>
      <c r="U77" s="251">
        <f t="shared" si="47"/>
        <v>6.8189E-2</v>
      </c>
      <c r="V77" s="249"/>
      <c r="Y77" s="234"/>
      <c r="Z77" s="235"/>
      <c r="AA77" s="235"/>
      <c r="AB77" s="235"/>
      <c r="AC77" s="236"/>
      <c r="AD77" s="252">
        <f t="shared" ref="AD77:AK77" si="52">SUM(AD75:AD76)</f>
        <v>0</v>
      </c>
      <c r="AE77" s="251">
        <f t="shared" si="52"/>
        <v>0</v>
      </c>
      <c r="AF77" s="251">
        <f t="shared" si="52"/>
        <v>0</v>
      </c>
      <c r="AG77" s="251">
        <f t="shared" si="52"/>
        <v>0</v>
      </c>
      <c r="AH77" s="251">
        <f t="shared" si="52"/>
        <v>314</v>
      </c>
      <c r="AI77" s="251">
        <f t="shared" si="52"/>
        <v>320</v>
      </c>
      <c r="AJ77" s="251">
        <f t="shared" si="52"/>
        <v>294</v>
      </c>
      <c r="AK77" s="251">
        <f t="shared" si="52"/>
        <v>282</v>
      </c>
      <c r="AL77" s="279"/>
      <c r="AM77" s="229">
        <f t="shared" si="48"/>
        <v>1210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4.3283621628249141E-2</v>
      </c>
      <c r="Q78" s="251">
        <f t="shared" si="53"/>
        <v>3.5231453516313342E-2</v>
      </c>
      <c r="R78" s="251">
        <f t="shared" si="53"/>
        <v>3.4293203686408091E-2</v>
      </c>
      <c r="S78" s="251">
        <f t="shared" si="53"/>
        <v>3.3561122299694948E-2</v>
      </c>
      <c r="T78" s="280"/>
      <c r="U78" s="229">
        <f>SUM(L78:S78)</f>
        <v>0.14636940113066554</v>
      </c>
      <c r="V78" s="249"/>
      <c r="Y78" s="241"/>
      <c r="Z78" s="242"/>
      <c r="AA78" s="242"/>
      <c r="AB78" s="242"/>
      <c r="AC78" s="243"/>
      <c r="AD78" s="252">
        <f t="shared" ref="AD78:AK78" si="54">SUM(AD74,AD77)</f>
        <v>0</v>
      </c>
      <c r="AE78" s="251">
        <f t="shared" si="54"/>
        <v>0</v>
      </c>
      <c r="AF78" s="251">
        <f t="shared" si="54"/>
        <v>0</v>
      </c>
      <c r="AG78" s="251">
        <f t="shared" si="54"/>
        <v>0</v>
      </c>
      <c r="AH78" s="251">
        <f t="shared" si="54"/>
        <v>701</v>
      </c>
      <c r="AI78" s="251">
        <f t="shared" si="54"/>
        <v>601</v>
      </c>
      <c r="AJ78" s="251">
        <f t="shared" si="54"/>
        <v>475</v>
      </c>
      <c r="AK78" s="251">
        <f t="shared" si="54"/>
        <v>551</v>
      </c>
      <c r="AL78" s="280"/>
      <c r="AM78" s="229">
        <f>SUM(AD78:AK78)</f>
        <v>2328</v>
      </c>
    </row>
    <row r="79" spans="1:39" ht="14" x14ac:dyDescent="0.3">
      <c r="A79" s="282"/>
      <c r="G79" s="241"/>
      <c r="H79" s="242"/>
      <c r="I79" s="242"/>
      <c r="J79" s="242"/>
      <c r="K79" s="243"/>
      <c r="L79" s="281" t="str">
        <f t="shared" ref="L79:S79" si="55">IF(ABS(L78-L10)&lt;DecimalPlaces,"OK","ERROR")</f>
        <v>ERROR</v>
      </c>
      <c r="M79" s="283" t="str">
        <f t="shared" si="55"/>
        <v>ERROR</v>
      </c>
      <c r="N79" s="283" t="str">
        <f t="shared" si="55"/>
        <v>ERROR</v>
      </c>
      <c r="O79" s="283" t="str">
        <f t="shared" si="55"/>
        <v>ERROR</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6.9388939039072284E-18</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3.4694469519536142E-18</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334.02226581657675</v>
      </c>
      <c r="AI87" s="216">
        <v>224</v>
      </c>
      <c r="AJ87" s="216">
        <v>195</v>
      </c>
      <c r="AK87" s="216">
        <v>176</v>
      </c>
      <c r="AL87" s="279"/>
      <c r="AM87" s="229">
        <f t="shared" si="60"/>
        <v>929.02226581657669</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41.147670426679746</v>
      </c>
      <c r="AI88" s="216">
        <v>23</v>
      </c>
      <c r="AJ88" s="216">
        <v>10</v>
      </c>
      <c r="AK88" s="216">
        <v>26</v>
      </c>
      <c r="AL88" s="279"/>
      <c r="AM88" s="229">
        <f t="shared" si="60"/>
        <v>100.14767042667975</v>
      </c>
    </row>
    <row r="89" spans="1:39" ht="14" x14ac:dyDescent="0.3">
      <c r="A89" s="212" t="s">
        <v>204</v>
      </c>
      <c r="B89" s="212" t="s">
        <v>200</v>
      </c>
      <c r="G89" s="234"/>
      <c r="H89" s="235"/>
      <c r="I89" s="235"/>
      <c r="J89" s="235"/>
      <c r="K89" s="236"/>
      <c r="L89" s="216">
        <v>0</v>
      </c>
      <c r="M89" s="216">
        <v>0</v>
      </c>
      <c r="N89" s="216">
        <v>0</v>
      </c>
      <c r="O89" s="216">
        <v>0</v>
      </c>
      <c r="P89" s="216">
        <v>1.4509262409808727E-2</v>
      </c>
      <c r="Q89" s="216">
        <v>3.1936258922838669E-2</v>
      </c>
      <c r="R89" s="216">
        <v>2.730354553653444E-2</v>
      </c>
      <c r="S89" s="216">
        <v>3.2233902441138003E-2</v>
      </c>
      <c r="T89" s="279"/>
      <c r="U89" s="229">
        <f t="shared" si="61"/>
        <v>0.10598296931031984</v>
      </c>
      <c r="Y89" s="234"/>
      <c r="Z89" s="235"/>
      <c r="AA89" s="235"/>
      <c r="AB89" s="235"/>
      <c r="AC89" s="236"/>
      <c r="AD89" s="216">
        <v>0</v>
      </c>
      <c r="AE89" s="216">
        <v>0</v>
      </c>
      <c r="AF89" s="216">
        <v>0</v>
      </c>
      <c r="AG89" s="216">
        <v>0</v>
      </c>
      <c r="AH89" s="216">
        <v>108.11348700343306</v>
      </c>
      <c r="AI89" s="216">
        <v>143</v>
      </c>
      <c r="AJ89" s="216">
        <v>123</v>
      </c>
      <c r="AK89" s="216">
        <v>145</v>
      </c>
      <c r="AL89" s="279"/>
      <c r="AM89" s="229">
        <f t="shared" si="60"/>
        <v>519.11348700343308</v>
      </c>
    </row>
    <row r="90" spans="1:39" ht="14" x14ac:dyDescent="0.3">
      <c r="A90" s="212" t="s">
        <v>205</v>
      </c>
      <c r="B90" s="212" t="s">
        <v>200</v>
      </c>
      <c r="G90" s="234"/>
      <c r="H90" s="235"/>
      <c r="I90" s="235"/>
      <c r="J90" s="235"/>
      <c r="K90" s="236"/>
      <c r="L90" s="216">
        <v>0</v>
      </c>
      <c r="M90" s="216">
        <v>0</v>
      </c>
      <c r="N90" s="216">
        <v>0</v>
      </c>
      <c r="O90" s="216">
        <v>0</v>
      </c>
      <c r="P90" s="216">
        <v>1.4117355860323689E-2</v>
      </c>
      <c r="Q90" s="216">
        <v>9.7708688131574722E-3</v>
      </c>
      <c r="R90" s="216">
        <v>5.9647606910229632E-3</v>
      </c>
      <c r="S90" s="216">
        <v>8.9373763930772569E-3</v>
      </c>
      <c r="T90" s="279"/>
      <c r="U90" s="229">
        <f t="shared" si="61"/>
        <v>3.8790361757581382E-2</v>
      </c>
      <c r="Y90" s="234"/>
      <c r="Z90" s="235"/>
      <c r="AA90" s="235"/>
      <c r="AB90" s="235"/>
      <c r="AC90" s="236"/>
      <c r="AD90" s="216">
        <v>0</v>
      </c>
      <c r="AE90" s="216">
        <v>0</v>
      </c>
      <c r="AF90" s="216">
        <v>0</v>
      </c>
      <c r="AG90" s="216">
        <v>0</v>
      </c>
      <c r="AH90" s="216">
        <v>269.47690044139284</v>
      </c>
      <c r="AI90" s="216">
        <v>167</v>
      </c>
      <c r="AJ90" s="216">
        <v>102</v>
      </c>
      <c r="AK90" s="216">
        <v>152</v>
      </c>
      <c r="AL90" s="279"/>
      <c r="AM90" s="229">
        <f t="shared" si="60"/>
        <v>690.4769004413929</v>
      </c>
    </row>
    <row r="91" spans="1:39" ht="14" x14ac:dyDescent="0.3">
      <c r="A91" s="212" t="s">
        <v>206</v>
      </c>
      <c r="B91" s="212" t="s">
        <v>200</v>
      </c>
      <c r="G91" s="234"/>
      <c r="H91" s="235"/>
      <c r="I91" s="235"/>
      <c r="J91" s="235"/>
      <c r="K91" s="236"/>
      <c r="L91" s="216">
        <v>0</v>
      </c>
      <c r="M91" s="216">
        <v>0</v>
      </c>
      <c r="N91" s="216">
        <v>0</v>
      </c>
      <c r="O91" s="216">
        <v>0</v>
      </c>
      <c r="P91" s="216">
        <v>1.0144207803825405E-3</v>
      </c>
      <c r="Q91" s="216">
        <v>4.8370637688898381E-4</v>
      </c>
      <c r="R91" s="216">
        <v>2.3669685281837158E-4</v>
      </c>
      <c r="S91" s="216">
        <v>5.3093325107389641E-4</v>
      </c>
      <c r="T91" s="279"/>
      <c r="U91" s="229">
        <f t="shared" si="61"/>
        <v>2.2657572611637922E-3</v>
      </c>
      <c r="Y91" s="234"/>
      <c r="Z91" s="235"/>
      <c r="AA91" s="235"/>
      <c r="AB91" s="235"/>
      <c r="AC91" s="236"/>
      <c r="AD91" s="216">
        <v>0</v>
      </c>
      <c r="AE91" s="216">
        <v>0</v>
      </c>
      <c r="AF91" s="216">
        <v>0</v>
      </c>
      <c r="AG91" s="216">
        <v>0</v>
      </c>
      <c r="AH91" s="216">
        <v>19.363609612555173</v>
      </c>
      <c r="AI91" s="216">
        <v>8</v>
      </c>
      <c r="AJ91" s="216">
        <v>4</v>
      </c>
      <c r="AK91" s="216">
        <v>9</v>
      </c>
      <c r="AL91" s="279"/>
      <c r="AM91" s="229">
        <f t="shared" si="60"/>
        <v>40.363609612555173</v>
      </c>
    </row>
    <row r="92" spans="1:39" ht="14" x14ac:dyDescent="0.3">
      <c r="A92" s="212" t="s">
        <v>207</v>
      </c>
      <c r="B92" s="212" t="s">
        <v>200</v>
      </c>
      <c r="G92" s="234"/>
      <c r="H92" s="235"/>
      <c r="I92" s="235"/>
      <c r="J92" s="235"/>
      <c r="K92" s="236"/>
      <c r="L92" s="216">
        <v>0</v>
      </c>
      <c r="M92" s="216">
        <v>0</v>
      </c>
      <c r="N92" s="216">
        <v>0</v>
      </c>
      <c r="O92" s="216">
        <v>0</v>
      </c>
      <c r="P92" s="216">
        <v>1.5765789628445315E-2</v>
      </c>
      <c r="Q92" s="216">
        <v>1.1221987943824422E-2</v>
      </c>
      <c r="R92" s="216">
        <v>5.8700819498956145E-3</v>
      </c>
      <c r="S92" s="216">
        <v>7.3003322022660759E-3</v>
      </c>
      <c r="T92" s="279"/>
      <c r="U92" s="229">
        <f t="shared" si="61"/>
        <v>4.0158191724431427E-2</v>
      </c>
      <c r="Y92" s="234"/>
      <c r="Z92" s="235"/>
      <c r="AA92" s="235"/>
      <c r="AB92" s="235"/>
      <c r="AC92" s="236"/>
      <c r="AD92" s="216">
        <v>0</v>
      </c>
      <c r="AE92" s="216">
        <v>0</v>
      </c>
      <c r="AF92" s="216">
        <v>0</v>
      </c>
      <c r="AG92" s="216">
        <v>0</v>
      </c>
      <c r="AH92" s="216">
        <v>300.942766061795</v>
      </c>
      <c r="AI92" s="216">
        <v>191</v>
      </c>
      <c r="AJ92" s="216">
        <v>100</v>
      </c>
      <c r="AK92" s="216">
        <v>124</v>
      </c>
      <c r="AL92" s="279"/>
      <c r="AM92" s="229">
        <f t="shared" si="60"/>
        <v>715.94276606179506</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8.8749877390877892</v>
      </c>
      <c r="AI93" s="216">
        <v>19</v>
      </c>
      <c r="AJ93" s="216">
        <v>11</v>
      </c>
      <c r="AK93" s="216">
        <v>15</v>
      </c>
      <c r="AL93" s="279"/>
      <c r="AM93" s="229">
        <f t="shared" si="60"/>
        <v>53.874987739087786</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83.102157920549288</v>
      </c>
      <c r="AI94" s="216">
        <v>31</v>
      </c>
      <c r="AJ94" s="216">
        <v>23</v>
      </c>
      <c r="AK94" s="216">
        <v>53</v>
      </c>
      <c r="AL94" s="279"/>
      <c r="AM94" s="229">
        <f t="shared" si="60"/>
        <v>190.1021579205493</v>
      </c>
    </row>
    <row r="95" spans="1:39" ht="14" x14ac:dyDescent="0.3">
      <c r="A95" s="212" t="s">
        <v>210</v>
      </c>
      <c r="B95" s="212" t="s">
        <v>200</v>
      </c>
      <c r="G95" s="234"/>
      <c r="H95" s="235"/>
      <c r="I95" s="235"/>
      <c r="J95" s="235"/>
      <c r="K95" s="236"/>
      <c r="L95" s="216">
        <v>0</v>
      </c>
      <c r="M95" s="216">
        <v>0</v>
      </c>
      <c r="N95" s="216">
        <v>0</v>
      </c>
      <c r="O95" s="216">
        <v>0</v>
      </c>
      <c r="P95" s="216">
        <v>2.5393502191270227E-2</v>
      </c>
      <c r="Q95" s="216">
        <v>2.9211500896032461E-2</v>
      </c>
      <c r="R95" s="216">
        <v>1.9195275773651242E-2</v>
      </c>
      <c r="S95" s="216">
        <v>2.0612300136213655E-2</v>
      </c>
      <c r="T95" s="279"/>
      <c r="U95" s="229">
        <f t="shared" si="61"/>
        <v>9.4412578997167582E-2</v>
      </c>
      <c r="Y95" s="234"/>
      <c r="Z95" s="235"/>
      <c r="AA95" s="235"/>
      <c r="AB95" s="235"/>
      <c r="AC95" s="236"/>
      <c r="AD95" s="216">
        <v>0</v>
      </c>
      <c r="AE95" s="216">
        <v>0</v>
      </c>
      <c r="AF95" s="216">
        <v>0</v>
      </c>
      <c r="AG95" s="216">
        <v>0</v>
      </c>
      <c r="AH95" s="216">
        <v>79.068072584600301</v>
      </c>
      <c r="AI95" s="216">
        <v>58</v>
      </c>
      <c r="AJ95" s="216">
        <v>38</v>
      </c>
      <c r="AK95" s="216">
        <v>41</v>
      </c>
      <c r="AL95" s="279"/>
      <c r="AM95" s="229">
        <f t="shared" si="60"/>
        <v>216.06807258460032</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3.2272682687591958</v>
      </c>
      <c r="AI96" s="216">
        <v>10</v>
      </c>
      <c r="AJ96" s="216">
        <v>2</v>
      </c>
      <c r="AK96" s="216">
        <v>2</v>
      </c>
      <c r="AL96" s="279"/>
      <c r="AM96" s="229">
        <f t="shared" si="60"/>
        <v>17.227268268759197</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2</v>
      </c>
      <c r="AJ97" s="216">
        <v>2</v>
      </c>
      <c r="AK97" s="216">
        <v>2</v>
      </c>
      <c r="AL97" s="279"/>
      <c r="AM97" s="229">
        <f t="shared" si="60"/>
        <v>6</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80.681706718979896</v>
      </c>
      <c r="AI98" s="216">
        <v>35</v>
      </c>
      <c r="AJ98" s="216">
        <v>22</v>
      </c>
      <c r="AK98" s="216">
        <v>39</v>
      </c>
      <c r="AL98" s="279"/>
      <c r="AM98" s="229">
        <f t="shared" si="60"/>
        <v>176.68170671897991</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34.693133889161352</v>
      </c>
      <c r="AI99" s="216">
        <v>84</v>
      </c>
      <c r="AJ99" s="216">
        <v>23</v>
      </c>
      <c r="AK99" s="216">
        <v>8</v>
      </c>
      <c r="AL99" s="279"/>
      <c r="AM99" s="229">
        <f t="shared" si="60"/>
        <v>149.69313388916134</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64.54536537518392</v>
      </c>
      <c r="AI101" s="216">
        <v>46</v>
      </c>
      <c r="AJ101" s="216">
        <v>39</v>
      </c>
      <c r="AK101" s="216">
        <v>77</v>
      </c>
      <c r="AL101" s="279"/>
      <c r="AM101" s="229">
        <f t="shared" si="60"/>
        <v>226.54536537518391</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3</v>
      </c>
      <c r="AJ102" s="216">
        <v>0</v>
      </c>
      <c r="AK102" s="216">
        <v>20</v>
      </c>
      <c r="AL102" s="279"/>
      <c r="AM102" s="229">
        <f t="shared" si="60"/>
        <v>23</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7</v>
      </c>
      <c r="AJ103" s="216">
        <v>0</v>
      </c>
      <c r="AK103" s="216">
        <v>0</v>
      </c>
      <c r="AL103" s="279"/>
      <c r="AM103" s="229">
        <f t="shared" si="60"/>
        <v>7</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7.0800330870230493E-2</v>
      </c>
      <c r="Q104" s="251">
        <f t="shared" si="62"/>
        <v>8.262432295274201E-2</v>
      </c>
      <c r="R104" s="251">
        <f t="shared" si="62"/>
        <v>5.8570360803922625E-2</v>
      </c>
      <c r="S104" s="251">
        <f t="shared" si="62"/>
        <v>6.961484442376889E-2</v>
      </c>
      <c r="T104" s="280"/>
      <c r="U104" s="229">
        <f t="shared" si="61"/>
        <v>0.28160985905066405</v>
      </c>
      <c r="Y104" s="234"/>
      <c r="Z104" s="235"/>
      <c r="AA104" s="235"/>
      <c r="AB104" s="235"/>
      <c r="AC104" s="236"/>
      <c r="AD104" s="252">
        <f t="shared" ref="AD104:AK104" si="63">SUM(AD85:AD103)</f>
        <v>0</v>
      </c>
      <c r="AE104" s="251">
        <f t="shared" si="63"/>
        <v>0</v>
      </c>
      <c r="AF104" s="251">
        <f t="shared" si="63"/>
        <v>0</v>
      </c>
      <c r="AG104" s="251">
        <f t="shared" si="63"/>
        <v>0</v>
      </c>
      <c r="AH104" s="251">
        <f t="shared" si="63"/>
        <v>1427.2593918587543</v>
      </c>
      <c r="AI104" s="251">
        <f t="shared" si="63"/>
        <v>1051</v>
      </c>
      <c r="AJ104" s="251">
        <f t="shared" si="63"/>
        <v>694</v>
      </c>
      <c r="AK104" s="251">
        <f t="shared" si="63"/>
        <v>889</v>
      </c>
      <c r="AL104" s="280"/>
      <c r="AM104" s="229">
        <f t="shared" si="60"/>
        <v>4061.2593918587545</v>
      </c>
    </row>
    <row r="105" spans="1:39" ht="14" x14ac:dyDescent="0.3">
      <c r="A105" s="282"/>
      <c r="G105" s="241"/>
      <c r="H105" s="242"/>
      <c r="I105" s="242"/>
      <c r="J105" s="242"/>
      <c r="K105" s="243"/>
      <c r="L105" s="281" t="str">
        <f t="shared" ref="L105:S105" si="64">IF(ABS(L19-L104)&lt;DecimalPlaces,"OK","ERROR")</f>
        <v>OK</v>
      </c>
      <c r="M105" s="283" t="str">
        <f t="shared" si="64"/>
        <v>ERROR</v>
      </c>
      <c r="N105" s="283" t="str">
        <f t="shared" si="64"/>
        <v>ERROR</v>
      </c>
      <c r="O105" s="283" t="str">
        <f t="shared" si="64"/>
        <v>ERROR</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1.6952313129769494E-2</v>
      </c>
      <c r="Q107" s="216">
        <v>1.7563821047257965E-2</v>
      </c>
      <c r="R107" s="216">
        <v>1.3997722196077351E-2</v>
      </c>
      <c r="S107" s="216">
        <v>2.2670642576231085E-2</v>
      </c>
      <c r="T107" s="278"/>
      <c r="U107" s="229">
        <f t="shared" ref="U107:U108" si="66">SUM(L107:S107)</f>
        <v>7.11844989493359E-2</v>
      </c>
      <c r="Y107" s="226"/>
      <c r="Z107" s="227"/>
      <c r="AA107" s="227"/>
      <c r="AB107" s="227"/>
      <c r="AC107" s="228"/>
      <c r="AD107" s="216" t="s">
        <v>220</v>
      </c>
      <c r="AE107" s="216" t="s">
        <v>220</v>
      </c>
      <c r="AF107" s="216" t="s">
        <v>220</v>
      </c>
      <c r="AG107" s="216" t="s">
        <v>220</v>
      </c>
      <c r="AH107" s="216">
        <v>341.74060814124567</v>
      </c>
      <c r="AI107" s="216">
        <v>225</v>
      </c>
      <c r="AJ107" s="216">
        <v>167</v>
      </c>
      <c r="AK107" s="216">
        <v>289</v>
      </c>
      <c r="AL107" s="229">
        <f t="shared" ref="AL107" si="67">SUM(Y107:AC107)</f>
        <v>0</v>
      </c>
      <c r="AM107" s="229">
        <f t="shared" ref="AM107:AM108" si="68">SUM(AD107:AK107)</f>
        <v>1022.7406081412457</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8.7752643999999991E-2</v>
      </c>
      <c r="Q108" s="251">
        <f t="shared" si="69"/>
        <v>0.10018814399999998</v>
      </c>
      <c r="R108" s="251">
        <f t="shared" si="69"/>
        <v>7.2568082999999978E-2</v>
      </c>
      <c r="S108" s="251">
        <f t="shared" si="69"/>
        <v>9.2285486999999972E-2</v>
      </c>
      <c r="T108" s="280"/>
      <c r="U108" s="229">
        <f t="shared" si="66"/>
        <v>0.35279435799999992</v>
      </c>
      <c r="Y108" s="241"/>
      <c r="Z108" s="242"/>
      <c r="AA108" s="242"/>
      <c r="AB108" s="242"/>
      <c r="AC108" s="243"/>
      <c r="AD108" s="252">
        <f t="shared" ref="AD108:AK108" si="70">SUM(AD107,AD104)</f>
        <v>0</v>
      </c>
      <c r="AE108" s="251">
        <f t="shared" si="70"/>
        <v>0</v>
      </c>
      <c r="AF108" s="251">
        <f t="shared" si="70"/>
        <v>0</v>
      </c>
      <c r="AG108" s="251">
        <f t="shared" si="70"/>
        <v>0</v>
      </c>
      <c r="AH108" s="251">
        <f t="shared" si="70"/>
        <v>1769</v>
      </c>
      <c r="AI108" s="251">
        <f t="shared" si="70"/>
        <v>1276</v>
      </c>
      <c r="AJ108" s="251">
        <f t="shared" si="70"/>
        <v>861</v>
      </c>
      <c r="AK108" s="251">
        <f t="shared" si="70"/>
        <v>1178</v>
      </c>
      <c r="AL108" s="229">
        <f t="shared" ref="AL108" si="71">SUM(Y108:AC108)</f>
        <v>0</v>
      </c>
      <c r="AM108" s="229">
        <f t="shared" si="68"/>
        <v>5084</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ERROR</v>
      </c>
      <c r="M110" s="283" t="str">
        <f t="shared" si="72"/>
        <v>ERROR</v>
      </c>
      <c r="N110" s="283" t="str">
        <f t="shared" si="72"/>
        <v>ERROR</v>
      </c>
      <c r="O110" s="283" t="str">
        <f t="shared" si="72"/>
        <v>ERROR</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7"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3868-8A47-48ED-AFFB-7866B8650471}">
  <sheetPr>
    <tabColor theme="2" tint="0.59999389629810485"/>
    <pageSetUpPr autoPageBreaks="0"/>
  </sheetPr>
  <dimension ref="A1:BZ113"/>
  <sheetViews>
    <sheetView zoomScale="70" zoomScaleNormal="7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4" width="8.1796875" style="203" customWidth="1"/>
    <col min="25" max="26" width="5.453125" style="203" bestFit="1" customWidth="1"/>
    <col min="27" max="27" width="8.1796875" style="203" bestFit="1" customWidth="1"/>
    <col min="28" max="28" width="5.453125" style="203" bestFit="1" customWidth="1"/>
    <col min="29" max="29" width="9.1796875" style="203" bestFit="1" customWidth="1"/>
    <col min="30" max="33" width="11.1796875" style="203" bestFit="1" customWidth="1"/>
    <col min="34" max="37" width="12.81640625" style="203" bestFit="1" customWidth="1"/>
    <col min="38" max="38" width="8.453125" style="203" bestFit="1" customWidth="1"/>
    <col min="39" max="39" width="13"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M9c - SPMW</v>
      </c>
      <c r="AC1" s="193"/>
      <c r="BL1" s="194"/>
      <c r="BM1" s="194"/>
      <c r="BN1" s="194"/>
      <c r="BO1" s="194"/>
      <c r="BP1" s="194"/>
      <c r="BQ1" s="194"/>
      <c r="BR1" s="194"/>
      <c r="BS1" s="194"/>
      <c r="BT1" s="194"/>
      <c r="BU1" s="194"/>
      <c r="BV1" s="194"/>
      <c r="BW1" s="194"/>
      <c r="BX1" s="194"/>
      <c r="BY1" s="194"/>
      <c r="BZ1" s="194"/>
    </row>
    <row r="2" spans="1:78" s="192" customFormat="1" x14ac:dyDescent="0.3">
      <c r="A2" s="195" t="s">
        <v>31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6.9886799999999997E-3</v>
      </c>
      <c r="L9" s="216">
        <v>7.5564630000000008E-2</v>
      </c>
      <c r="M9" s="216">
        <v>0.1031981450355068</v>
      </c>
      <c r="N9" s="216">
        <v>0.14277264214870619</v>
      </c>
      <c r="O9" s="216">
        <v>8.5155539782016343E-2</v>
      </c>
      <c r="P9" s="216">
        <v>9.2396335697103787E-2</v>
      </c>
      <c r="Q9" s="216">
        <v>7.0585201233513098E-2</v>
      </c>
      <c r="R9" s="216">
        <v>7.4623236105922419E-2</v>
      </c>
      <c r="S9" s="216">
        <v>0.1140463275477806</v>
      </c>
      <c r="T9" s="189">
        <f t="shared" ref="T9:T32" si="0">SUM(G9:K9)</f>
        <v>6.9886799999999997E-3</v>
      </c>
      <c r="U9" s="345">
        <f t="shared" ref="U9:U32" si="1">SUM(L9:S9)</f>
        <v>0.75834205755054906</v>
      </c>
      <c r="W9" s="219"/>
      <c r="Y9" s="216">
        <v>0</v>
      </c>
      <c r="Z9" s="216">
        <v>0</v>
      </c>
      <c r="AA9" s="216">
        <v>0</v>
      </c>
      <c r="AB9" s="216">
        <v>0</v>
      </c>
      <c r="AC9" s="216">
        <v>115</v>
      </c>
      <c r="AD9" s="216">
        <v>2891</v>
      </c>
      <c r="AE9" s="216">
        <v>2061</v>
      </c>
      <c r="AF9" s="216">
        <v>2288</v>
      </c>
      <c r="AG9" s="216">
        <v>2448</v>
      </c>
      <c r="AH9" s="216">
        <v>2812</v>
      </c>
      <c r="AI9" s="216">
        <v>2316</v>
      </c>
      <c r="AJ9" s="216">
        <v>2653</v>
      </c>
      <c r="AK9" s="216">
        <v>2890</v>
      </c>
      <c r="AL9" s="345">
        <f t="shared" ref="AL9:AL17" si="2">SUM(Y9:AC9)</f>
        <v>115</v>
      </c>
      <c r="AM9" s="345">
        <f t="shared" ref="AM9:AM26" si="3">SUM(AD9:AK9)</f>
        <v>20359</v>
      </c>
    </row>
    <row r="10" spans="1:78" ht="14" x14ac:dyDescent="0.3">
      <c r="A10" s="212" t="s">
        <v>115</v>
      </c>
      <c r="B10" s="213" t="s">
        <v>154</v>
      </c>
      <c r="C10" s="214"/>
      <c r="D10" s="221"/>
      <c r="G10" s="216">
        <v>0</v>
      </c>
      <c r="H10" s="216">
        <v>0</v>
      </c>
      <c r="I10" s="216">
        <v>0</v>
      </c>
      <c r="J10" s="216">
        <v>0</v>
      </c>
      <c r="K10" s="216">
        <v>2.4165359999999997E-2</v>
      </c>
      <c r="L10" s="216">
        <v>0.21506857000000001</v>
      </c>
      <c r="M10" s="216">
        <v>0.26538365496449323</v>
      </c>
      <c r="N10" s="216">
        <v>0.41491015785129381</v>
      </c>
      <c r="O10" s="216">
        <v>0.32124346021798367</v>
      </c>
      <c r="P10" s="216">
        <v>0.55437200067829817</v>
      </c>
      <c r="Q10" s="216">
        <v>0.48718589876648677</v>
      </c>
      <c r="R10" s="216">
        <v>0.44239366389407753</v>
      </c>
      <c r="S10" s="216">
        <v>0.51798537245221932</v>
      </c>
      <c r="T10" s="189">
        <f t="shared" si="0"/>
        <v>2.4165359999999997E-2</v>
      </c>
      <c r="U10" s="345">
        <f t="shared" si="1"/>
        <v>3.2185427788248524</v>
      </c>
      <c r="Y10" s="216">
        <v>0</v>
      </c>
      <c r="Z10" s="216">
        <v>0</v>
      </c>
      <c r="AA10" s="216">
        <v>0</v>
      </c>
      <c r="AB10" s="216">
        <v>0</v>
      </c>
      <c r="AC10" s="216">
        <v>397</v>
      </c>
      <c r="AD10" s="216">
        <v>8355</v>
      </c>
      <c r="AE10" s="216">
        <v>4823</v>
      </c>
      <c r="AF10" s="216">
        <v>5019</v>
      </c>
      <c r="AG10" s="216">
        <v>7961</v>
      </c>
      <c r="AH10" s="216">
        <v>11654</v>
      </c>
      <c r="AI10" s="216">
        <v>11118</v>
      </c>
      <c r="AJ10" s="216">
        <v>11156</v>
      </c>
      <c r="AK10" s="216">
        <v>8831</v>
      </c>
      <c r="AL10" s="345">
        <f t="shared" si="2"/>
        <v>397</v>
      </c>
      <c r="AM10" s="345">
        <f t="shared" si="3"/>
        <v>68917</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3.1154039999999997E-2</v>
      </c>
      <c r="L11" s="224">
        <f t="shared" si="4"/>
        <v>0.29063320000000004</v>
      </c>
      <c r="M11" s="224">
        <f t="shared" si="4"/>
        <v>0.36858180000000001</v>
      </c>
      <c r="N11" s="224">
        <f t="shared" si="4"/>
        <v>0.55768280000000003</v>
      </c>
      <c r="O11" s="224">
        <f t="shared" si="4"/>
        <v>0.40639900000000001</v>
      </c>
      <c r="P11" s="224">
        <f t="shared" si="4"/>
        <v>0.64676833637540199</v>
      </c>
      <c r="Q11" s="224">
        <f t="shared" si="4"/>
        <v>0.55777109999999985</v>
      </c>
      <c r="R11" s="224">
        <f t="shared" si="4"/>
        <v>0.5170169</v>
      </c>
      <c r="S11" s="224">
        <f t="shared" si="4"/>
        <v>0.63203169999999997</v>
      </c>
      <c r="T11" s="189">
        <f t="shared" si="0"/>
        <v>3.1154039999999997E-2</v>
      </c>
      <c r="U11" s="345">
        <f t="shared" si="1"/>
        <v>3.9768848363754019</v>
      </c>
      <c r="Y11" s="251">
        <f t="shared" ref="Y11:AK11" si="5">SUM(Y9:Y10)</f>
        <v>0</v>
      </c>
      <c r="Z11" s="251">
        <f t="shared" si="5"/>
        <v>0</v>
      </c>
      <c r="AA11" s="251">
        <f t="shared" si="5"/>
        <v>0</v>
      </c>
      <c r="AB11" s="251">
        <f t="shared" si="5"/>
        <v>0</v>
      </c>
      <c r="AC11" s="251">
        <f t="shared" si="5"/>
        <v>512</v>
      </c>
      <c r="AD11" s="251">
        <f t="shared" si="5"/>
        <v>11246</v>
      </c>
      <c r="AE11" s="251">
        <f t="shared" si="5"/>
        <v>6884</v>
      </c>
      <c r="AF11" s="251">
        <f t="shared" si="5"/>
        <v>7307</v>
      </c>
      <c r="AG11" s="251">
        <f t="shared" si="5"/>
        <v>10409</v>
      </c>
      <c r="AH11" s="251">
        <f t="shared" si="5"/>
        <v>14466</v>
      </c>
      <c r="AI11" s="251">
        <f t="shared" si="5"/>
        <v>13434</v>
      </c>
      <c r="AJ11" s="251">
        <f t="shared" si="5"/>
        <v>13809</v>
      </c>
      <c r="AK11" s="251">
        <f t="shared" si="5"/>
        <v>11721</v>
      </c>
      <c r="AL11" s="345">
        <f t="shared" si="2"/>
        <v>512</v>
      </c>
      <c r="AM11" s="345">
        <f t="shared" si="3"/>
        <v>89276</v>
      </c>
    </row>
    <row r="12" spans="1:78" ht="14" x14ac:dyDescent="0.3">
      <c r="A12" s="212" t="s">
        <v>156</v>
      </c>
      <c r="B12" s="213" t="s">
        <v>153</v>
      </c>
      <c r="C12" s="214"/>
      <c r="D12" s="215"/>
      <c r="E12" s="215"/>
      <c r="G12" s="368"/>
      <c r="H12" s="369"/>
      <c r="I12" s="369"/>
      <c r="J12" s="369"/>
      <c r="K12" s="370"/>
      <c r="L12" s="216">
        <v>0</v>
      </c>
      <c r="M12" s="216">
        <v>0</v>
      </c>
      <c r="N12" s="216">
        <v>0</v>
      </c>
      <c r="O12" s="216">
        <v>0</v>
      </c>
      <c r="P12" s="216">
        <v>1.6030042094109444E-2</v>
      </c>
      <c r="Q12" s="216">
        <v>1.6549742019543973E-2</v>
      </c>
      <c r="R12" s="216">
        <v>1.3426189764861008E-2</v>
      </c>
      <c r="S12" s="216">
        <v>2.4481094054659779E-2</v>
      </c>
      <c r="T12" s="370"/>
      <c r="U12" s="371">
        <f t="shared" si="1"/>
        <v>7.0487067933174205E-2</v>
      </c>
      <c r="Y12" s="226"/>
      <c r="Z12" s="227"/>
      <c r="AA12" s="227"/>
      <c r="AB12" s="227"/>
      <c r="AC12" s="228"/>
      <c r="AD12" s="216">
        <v>0</v>
      </c>
      <c r="AE12" s="216">
        <v>0</v>
      </c>
      <c r="AF12" s="216">
        <v>0</v>
      </c>
      <c r="AG12" s="216">
        <v>0</v>
      </c>
      <c r="AH12" s="216">
        <v>390</v>
      </c>
      <c r="AI12" s="216">
        <v>454</v>
      </c>
      <c r="AJ12" s="216">
        <v>630</v>
      </c>
      <c r="AK12" s="216">
        <v>518</v>
      </c>
      <c r="AL12" s="378"/>
      <c r="AM12" s="371">
        <f t="shared" si="3"/>
        <v>1992</v>
      </c>
    </row>
    <row r="13" spans="1:78" ht="14" x14ac:dyDescent="0.3">
      <c r="A13" s="212" t="s">
        <v>156</v>
      </c>
      <c r="B13" s="213" t="s">
        <v>154</v>
      </c>
      <c r="C13" s="214"/>
      <c r="D13" s="215"/>
      <c r="E13" s="215"/>
      <c r="G13" s="372"/>
      <c r="H13" s="373"/>
      <c r="I13" s="373"/>
      <c r="J13" s="373"/>
      <c r="K13" s="374"/>
      <c r="L13" s="216">
        <v>0</v>
      </c>
      <c r="M13" s="216">
        <v>0</v>
      </c>
      <c r="N13" s="216">
        <v>0</v>
      </c>
      <c r="O13" s="216">
        <v>0</v>
      </c>
      <c r="P13" s="216">
        <v>9.9231021530488517E-2</v>
      </c>
      <c r="Q13" s="216">
        <v>0.11104275798045603</v>
      </c>
      <c r="R13" s="216">
        <v>8.8946910235139023E-2</v>
      </c>
      <c r="S13" s="216">
        <v>0.12321170594534021</v>
      </c>
      <c r="T13" s="374"/>
      <c r="U13" s="371">
        <f t="shared" si="1"/>
        <v>0.42243239569142377</v>
      </c>
      <c r="Y13" s="234"/>
      <c r="Z13" s="235"/>
      <c r="AA13" s="235"/>
      <c r="AB13" s="235"/>
      <c r="AC13" s="236"/>
      <c r="AD13" s="216">
        <v>0</v>
      </c>
      <c r="AE13" s="216">
        <v>0</v>
      </c>
      <c r="AF13" s="216">
        <v>0</v>
      </c>
      <c r="AG13" s="216">
        <v>0</v>
      </c>
      <c r="AH13" s="216">
        <v>935</v>
      </c>
      <c r="AI13" s="216">
        <v>1221</v>
      </c>
      <c r="AJ13" s="216">
        <v>1346</v>
      </c>
      <c r="AK13" s="216">
        <v>1128</v>
      </c>
      <c r="AL13" s="379"/>
      <c r="AM13" s="371">
        <f t="shared" si="3"/>
        <v>4630</v>
      </c>
    </row>
    <row r="14" spans="1:78" ht="14" x14ac:dyDescent="0.3">
      <c r="A14" s="222" t="s">
        <v>157</v>
      </c>
      <c r="B14" s="222"/>
      <c r="C14" s="214"/>
      <c r="D14" s="215"/>
      <c r="E14" s="215"/>
      <c r="G14" s="375"/>
      <c r="H14" s="376"/>
      <c r="I14" s="376"/>
      <c r="J14" s="376"/>
      <c r="K14" s="377"/>
      <c r="L14" s="224">
        <f t="shared" ref="L14:S14" si="6">SUM(L12:L13)</f>
        <v>0</v>
      </c>
      <c r="M14" s="224">
        <f t="shared" si="6"/>
        <v>0</v>
      </c>
      <c r="N14" s="224">
        <f t="shared" si="6"/>
        <v>0</v>
      </c>
      <c r="O14" s="224">
        <f t="shared" si="6"/>
        <v>0</v>
      </c>
      <c r="P14" s="224">
        <f t="shared" si="6"/>
        <v>0.11526106362459795</v>
      </c>
      <c r="Q14" s="224">
        <f t="shared" si="6"/>
        <v>0.1275925</v>
      </c>
      <c r="R14" s="224">
        <f t="shared" si="6"/>
        <v>0.10237310000000004</v>
      </c>
      <c r="S14" s="224">
        <f t="shared" si="6"/>
        <v>0.14769279999999999</v>
      </c>
      <c r="T14" s="377"/>
      <c r="U14" s="371">
        <f>SUM(L14:S14)</f>
        <v>0.49291946362459793</v>
      </c>
      <c r="Y14" s="241"/>
      <c r="Z14" s="242"/>
      <c r="AA14" s="242"/>
      <c r="AB14" s="242"/>
      <c r="AC14" s="243"/>
      <c r="AD14" s="252">
        <f t="shared" ref="AD14:AK14" si="7">SUM(AD12:AD13)</f>
        <v>0</v>
      </c>
      <c r="AE14" s="251">
        <f t="shared" si="7"/>
        <v>0</v>
      </c>
      <c r="AF14" s="251">
        <f t="shared" si="7"/>
        <v>0</v>
      </c>
      <c r="AG14" s="251">
        <f t="shared" si="7"/>
        <v>0</v>
      </c>
      <c r="AH14" s="251">
        <f t="shared" si="7"/>
        <v>1325</v>
      </c>
      <c r="AI14" s="251">
        <f t="shared" si="7"/>
        <v>1675</v>
      </c>
      <c r="AJ14" s="251">
        <f t="shared" si="7"/>
        <v>1976</v>
      </c>
      <c r="AK14" s="251">
        <f t="shared" si="7"/>
        <v>1646</v>
      </c>
      <c r="AL14" s="380"/>
      <c r="AM14" s="371">
        <f t="shared" si="3"/>
        <v>6622</v>
      </c>
    </row>
    <row r="15" spans="1:78" ht="14" x14ac:dyDescent="0.3">
      <c r="A15" s="212" t="s">
        <v>158</v>
      </c>
      <c r="B15" s="213" t="s">
        <v>153</v>
      </c>
      <c r="C15" s="214"/>
      <c r="D15" s="215"/>
      <c r="E15" s="215"/>
      <c r="G15" s="216">
        <v>0</v>
      </c>
      <c r="H15" s="216">
        <v>0</v>
      </c>
      <c r="I15" s="216">
        <v>0</v>
      </c>
      <c r="J15" s="216">
        <v>0</v>
      </c>
      <c r="K15" s="216">
        <v>2.1599999999999996E-4</v>
      </c>
      <c r="L15" s="216">
        <v>1.372E-2</v>
      </c>
      <c r="M15" s="216">
        <v>1.0279999999999999E-2</v>
      </c>
      <c r="N15" s="216">
        <v>1.0120000000000001E-2</v>
      </c>
      <c r="O15" s="216">
        <v>8.6400000000000001E-3</v>
      </c>
      <c r="P15" s="216">
        <v>7.7600000000000004E-3</v>
      </c>
      <c r="Q15" s="216">
        <v>5.0200000000000002E-3</v>
      </c>
      <c r="R15" s="216">
        <v>5.5599999999999998E-3</v>
      </c>
      <c r="S15" s="216">
        <v>6.9199999999999999E-3</v>
      </c>
      <c r="T15" s="189">
        <f t="shared" si="0"/>
        <v>2.1599999999999996E-4</v>
      </c>
      <c r="U15" s="345">
        <f t="shared" si="1"/>
        <v>6.8020000000000011E-2</v>
      </c>
      <c r="Y15" s="216">
        <v>0</v>
      </c>
      <c r="Z15" s="216">
        <v>0</v>
      </c>
      <c r="AA15" s="216">
        <v>0</v>
      </c>
      <c r="AB15" s="216">
        <v>0</v>
      </c>
      <c r="AC15" s="216">
        <v>1</v>
      </c>
      <c r="AD15" s="216">
        <v>144</v>
      </c>
      <c r="AE15" s="216">
        <v>117</v>
      </c>
      <c r="AF15" s="216">
        <v>104</v>
      </c>
      <c r="AG15" s="216">
        <v>90</v>
      </c>
      <c r="AH15" s="216">
        <v>91</v>
      </c>
      <c r="AI15" s="216">
        <v>52</v>
      </c>
      <c r="AJ15" s="216">
        <v>59</v>
      </c>
      <c r="AK15" s="216">
        <v>79</v>
      </c>
      <c r="AL15" s="345">
        <f t="shared" si="2"/>
        <v>1</v>
      </c>
      <c r="AM15" s="345">
        <f t="shared" si="3"/>
        <v>736</v>
      </c>
    </row>
    <row r="16" spans="1:78" ht="14" x14ac:dyDescent="0.3">
      <c r="A16" s="212" t="s">
        <v>158</v>
      </c>
      <c r="B16" s="213" t="s">
        <v>154</v>
      </c>
      <c r="C16" s="214"/>
      <c r="D16" s="215"/>
      <c r="E16" s="215"/>
      <c r="G16" s="216">
        <v>0</v>
      </c>
      <c r="H16" s="216">
        <v>0</v>
      </c>
      <c r="I16" s="216">
        <v>0</v>
      </c>
      <c r="J16" s="216">
        <v>0</v>
      </c>
      <c r="K16" s="216">
        <v>1.3679999999999999E-4</v>
      </c>
      <c r="L16" s="216">
        <v>4.5879999999999997E-2</v>
      </c>
      <c r="M16" s="216">
        <v>3.1119999999999998E-2</v>
      </c>
      <c r="N16" s="216">
        <v>3.5299999999999998E-2</v>
      </c>
      <c r="O16" s="216">
        <v>4.0500000000000001E-2</v>
      </c>
      <c r="P16" s="216">
        <v>4.8779999999999997E-2</v>
      </c>
      <c r="Q16" s="216">
        <v>3.4459999999999998E-2</v>
      </c>
      <c r="R16" s="216">
        <v>4.0399999999999998E-2</v>
      </c>
      <c r="S16" s="216">
        <v>5.024E-2</v>
      </c>
      <c r="T16" s="189">
        <f t="shared" si="0"/>
        <v>1.3679999999999999E-4</v>
      </c>
      <c r="U16" s="345">
        <f t="shared" si="1"/>
        <v>0.32667999999999997</v>
      </c>
      <c r="Y16" s="216">
        <v>0</v>
      </c>
      <c r="Z16" s="216">
        <v>0</v>
      </c>
      <c r="AA16" s="216">
        <v>0</v>
      </c>
      <c r="AB16" s="216">
        <v>0</v>
      </c>
      <c r="AC16" s="216">
        <v>1</v>
      </c>
      <c r="AD16" s="216">
        <v>494</v>
      </c>
      <c r="AE16" s="216">
        <v>298</v>
      </c>
      <c r="AF16" s="216">
        <v>292</v>
      </c>
      <c r="AG16" s="216">
        <v>337</v>
      </c>
      <c r="AH16" s="216">
        <v>397</v>
      </c>
      <c r="AI16" s="216">
        <v>271</v>
      </c>
      <c r="AJ16" s="216">
        <v>310</v>
      </c>
      <c r="AK16" s="216">
        <v>361</v>
      </c>
      <c r="AL16" s="345">
        <f t="shared" si="2"/>
        <v>1</v>
      </c>
      <c r="AM16" s="345">
        <f t="shared" si="3"/>
        <v>2760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3.5279999999999996E-4</v>
      </c>
      <c r="L17" s="224">
        <f t="shared" si="8"/>
        <v>5.96E-2</v>
      </c>
      <c r="M17" s="224">
        <f t="shared" si="8"/>
        <v>4.1399999999999999E-2</v>
      </c>
      <c r="N17" s="224">
        <f t="shared" si="8"/>
        <v>4.5420000000000002E-2</v>
      </c>
      <c r="O17" s="224">
        <f t="shared" si="8"/>
        <v>4.9140000000000003E-2</v>
      </c>
      <c r="P17" s="224">
        <f t="shared" si="8"/>
        <v>5.654E-2</v>
      </c>
      <c r="Q17" s="224">
        <f t="shared" si="8"/>
        <v>3.9480000000000001E-2</v>
      </c>
      <c r="R17" s="224">
        <f t="shared" si="8"/>
        <v>4.5960000000000001E-2</v>
      </c>
      <c r="S17" s="224">
        <f t="shared" si="8"/>
        <v>5.7160000000000002E-2</v>
      </c>
      <c r="T17" s="189">
        <f t="shared" si="0"/>
        <v>3.5279999999999996E-4</v>
      </c>
      <c r="U17" s="345">
        <f t="shared" si="1"/>
        <v>0.3947</v>
      </c>
      <c r="V17" s="249"/>
      <c r="Y17" s="251">
        <f t="shared" ref="Y17:AK17" si="9">SUM(Y15:Y16)</f>
        <v>0</v>
      </c>
      <c r="Z17" s="251">
        <f t="shared" si="9"/>
        <v>0</v>
      </c>
      <c r="AA17" s="251">
        <f t="shared" si="9"/>
        <v>0</v>
      </c>
      <c r="AB17" s="251">
        <f t="shared" si="9"/>
        <v>0</v>
      </c>
      <c r="AC17" s="251">
        <f t="shared" si="9"/>
        <v>2</v>
      </c>
      <c r="AD17" s="251">
        <f t="shared" si="9"/>
        <v>638</v>
      </c>
      <c r="AE17" s="251">
        <f t="shared" si="9"/>
        <v>415</v>
      </c>
      <c r="AF17" s="251">
        <f t="shared" si="9"/>
        <v>396</v>
      </c>
      <c r="AG17" s="251">
        <f t="shared" si="9"/>
        <v>427</v>
      </c>
      <c r="AH17" s="251">
        <f t="shared" si="9"/>
        <v>488</v>
      </c>
      <c r="AI17" s="251">
        <f t="shared" si="9"/>
        <v>323</v>
      </c>
      <c r="AJ17" s="251">
        <f t="shared" si="9"/>
        <v>369</v>
      </c>
      <c r="AK17" s="251">
        <f t="shared" si="9"/>
        <v>440</v>
      </c>
      <c r="AL17" s="345">
        <f t="shared" si="2"/>
        <v>2</v>
      </c>
      <c r="AM17" s="345">
        <f t="shared" si="3"/>
        <v>3496</v>
      </c>
    </row>
    <row r="18" spans="1:39" ht="14" x14ac:dyDescent="0.3">
      <c r="A18" s="212" t="s">
        <v>160</v>
      </c>
      <c r="B18" s="213" t="s">
        <v>153</v>
      </c>
      <c r="G18" s="216">
        <v>0</v>
      </c>
      <c r="H18" s="216">
        <v>0</v>
      </c>
      <c r="I18" s="216">
        <v>0</v>
      </c>
      <c r="J18" s="216">
        <v>0</v>
      </c>
      <c r="K18" s="216">
        <v>0</v>
      </c>
      <c r="L18" s="216">
        <v>0.14908520704</v>
      </c>
      <c r="M18" s="216">
        <v>0.21020489283795998</v>
      </c>
      <c r="N18" s="216">
        <v>0.15285390890848341</v>
      </c>
      <c r="O18" s="216">
        <v>0.1533144580098092</v>
      </c>
      <c r="P18" s="216">
        <v>0.25671354964237364</v>
      </c>
      <c r="Q18" s="216">
        <v>0.36898518538180158</v>
      </c>
      <c r="R18" s="216">
        <v>0.38619925944940109</v>
      </c>
      <c r="S18" s="216">
        <v>0.40422397980377256</v>
      </c>
      <c r="T18" s="345">
        <f t="shared" si="0"/>
        <v>0</v>
      </c>
      <c r="U18" s="345">
        <f t="shared" si="1"/>
        <v>2.0815804410736014</v>
      </c>
      <c r="Y18" s="226"/>
      <c r="Z18" s="227"/>
      <c r="AA18" s="227"/>
      <c r="AB18" s="227"/>
      <c r="AC18" s="228"/>
      <c r="AD18" s="216">
        <v>0</v>
      </c>
      <c r="AE18" s="216">
        <v>0</v>
      </c>
      <c r="AF18" s="216">
        <v>0</v>
      </c>
      <c r="AG18" s="216">
        <v>0</v>
      </c>
      <c r="AH18" s="216">
        <v>5723.4307503678274</v>
      </c>
      <c r="AI18" s="216">
        <v>5462</v>
      </c>
      <c r="AJ18" s="216">
        <v>5700</v>
      </c>
      <c r="AK18" s="216">
        <v>6355</v>
      </c>
      <c r="AL18" s="378"/>
      <c r="AM18" s="371">
        <f t="shared" si="3"/>
        <v>23240.430750367828</v>
      </c>
    </row>
    <row r="19" spans="1:39" ht="14" x14ac:dyDescent="0.3">
      <c r="A19" s="212" t="s">
        <v>160</v>
      </c>
      <c r="B19" s="213" t="s">
        <v>154</v>
      </c>
      <c r="G19" s="216">
        <v>0</v>
      </c>
      <c r="H19" s="216">
        <v>0</v>
      </c>
      <c r="I19" s="216">
        <v>0</v>
      </c>
      <c r="J19" s="216">
        <v>0</v>
      </c>
      <c r="K19" s="216">
        <v>0</v>
      </c>
      <c r="L19" s="216">
        <v>5.2381288960000001E-2</v>
      </c>
      <c r="M19" s="216">
        <v>0.54056148716204011</v>
      </c>
      <c r="N19" s="216">
        <v>0.44420722709151644</v>
      </c>
      <c r="O19" s="216">
        <v>0.57836832599019039</v>
      </c>
      <c r="P19" s="216">
        <v>1.0721489223576259</v>
      </c>
      <c r="Q19" s="216">
        <v>1.7357926296181978</v>
      </c>
      <c r="R19" s="216">
        <v>1.6159650585505985</v>
      </c>
      <c r="S19" s="216">
        <v>1.2412523981962271</v>
      </c>
      <c r="T19" s="345">
        <f t="shared" si="0"/>
        <v>0</v>
      </c>
      <c r="U19" s="345">
        <f t="shared" si="1"/>
        <v>7.280677337926396</v>
      </c>
      <c r="Y19" s="234"/>
      <c r="Z19" s="235"/>
      <c r="AA19" s="235"/>
      <c r="AB19" s="235"/>
      <c r="AC19" s="236"/>
      <c r="AD19" s="216">
        <v>0</v>
      </c>
      <c r="AE19" s="216">
        <v>0</v>
      </c>
      <c r="AF19" s="216">
        <v>0</v>
      </c>
      <c r="AG19" s="216">
        <v>0</v>
      </c>
      <c r="AH19" s="216">
        <v>23903.569249632175</v>
      </c>
      <c r="AI19" s="216">
        <v>25692</v>
      </c>
      <c r="AJ19" s="216">
        <v>23852</v>
      </c>
      <c r="AK19" s="216">
        <v>19515</v>
      </c>
      <c r="AL19" s="379"/>
      <c r="AM19" s="371">
        <f t="shared" si="3"/>
        <v>92962.569249632172</v>
      </c>
    </row>
    <row r="20" spans="1:39" ht="14" x14ac:dyDescent="0.3">
      <c r="A20" s="222" t="s">
        <v>161</v>
      </c>
      <c r="B20" s="250"/>
      <c r="G20" s="223">
        <f t="shared" ref="G20:S20" si="10">SUM(G18:G19)</f>
        <v>0</v>
      </c>
      <c r="H20" s="224">
        <f t="shared" si="10"/>
        <v>0</v>
      </c>
      <c r="I20" s="224">
        <f t="shared" si="10"/>
        <v>0</v>
      </c>
      <c r="J20" s="224">
        <f t="shared" si="10"/>
        <v>0</v>
      </c>
      <c r="K20" s="224">
        <f t="shared" si="10"/>
        <v>0</v>
      </c>
      <c r="L20" s="224">
        <f t="shared" si="10"/>
        <v>0.20146649599999999</v>
      </c>
      <c r="M20" s="224">
        <f t="shared" si="10"/>
        <v>0.75076638000000007</v>
      </c>
      <c r="N20" s="224">
        <f t="shared" si="10"/>
        <v>0.59706113599999988</v>
      </c>
      <c r="O20" s="224">
        <f t="shared" si="10"/>
        <v>0.73168278399999953</v>
      </c>
      <c r="P20" s="224">
        <f t="shared" si="10"/>
        <v>1.3288624719999995</v>
      </c>
      <c r="Q20" s="224">
        <f t="shared" si="10"/>
        <v>2.1047778149999994</v>
      </c>
      <c r="R20" s="224">
        <f t="shared" si="10"/>
        <v>2.0021643179999997</v>
      </c>
      <c r="S20" s="224">
        <f t="shared" si="10"/>
        <v>1.6454763779999997</v>
      </c>
      <c r="T20" s="345">
        <f t="shared" si="0"/>
        <v>0</v>
      </c>
      <c r="U20" s="345">
        <f t="shared" si="1"/>
        <v>9.3622577789999983</v>
      </c>
      <c r="Y20" s="241"/>
      <c r="Z20" s="242"/>
      <c r="AA20" s="242"/>
      <c r="AB20" s="242"/>
      <c r="AC20" s="243"/>
      <c r="AD20" s="251">
        <f t="shared" ref="AD20:AK20" si="11">SUM(AD18:AD19)</f>
        <v>0</v>
      </c>
      <c r="AE20" s="251">
        <f t="shared" si="11"/>
        <v>0</v>
      </c>
      <c r="AF20" s="251">
        <f t="shared" si="11"/>
        <v>0</v>
      </c>
      <c r="AG20" s="251">
        <f t="shared" si="11"/>
        <v>0</v>
      </c>
      <c r="AH20" s="251">
        <f t="shared" si="11"/>
        <v>29627.000000000004</v>
      </c>
      <c r="AI20" s="251">
        <f t="shared" si="11"/>
        <v>31154</v>
      </c>
      <c r="AJ20" s="251">
        <f t="shared" si="11"/>
        <v>29552</v>
      </c>
      <c r="AK20" s="251">
        <f t="shared" si="11"/>
        <v>25870</v>
      </c>
      <c r="AL20" s="380"/>
      <c r="AM20" s="345">
        <f t="shared" si="3"/>
        <v>116203</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6">
        <v>0</v>
      </c>
      <c r="T21" s="345">
        <f t="shared" si="0"/>
        <v>0</v>
      </c>
      <c r="U21" s="345">
        <f t="shared" si="1"/>
        <v>0</v>
      </c>
      <c r="Y21" s="216">
        <v>0</v>
      </c>
      <c r="Z21" s="216">
        <v>0</v>
      </c>
      <c r="AA21" s="216">
        <v>0</v>
      </c>
      <c r="AB21" s="216">
        <v>0</v>
      </c>
      <c r="AC21" s="216">
        <v>0</v>
      </c>
      <c r="AD21" s="216">
        <v>0</v>
      </c>
      <c r="AE21" s="216">
        <v>0</v>
      </c>
      <c r="AF21" s="216">
        <v>0</v>
      </c>
      <c r="AG21" s="216">
        <v>0</v>
      </c>
      <c r="AH21" s="216">
        <v>0</v>
      </c>
      <c r="AI21" s="216">
        <v>0</v>
      </c>
      <c r="AJ21" s="216">
        <v>0</v>
      </c>
      <c r="AK21" s="216">
        <v>0</v>
      </c>
      <c r="AL21" s="345">
        <f t="shared" ref="AL21:AL26" si="12">SUM(Y21:AC21)</f>
        <v>0</v>
      </c>
      <c r="AM21" s="345">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6">
        <v>0</v>
      </c>
      <c r="T22" s="345">
        <f t="shared" si="0"/>
        <v>0</v>
      </c>
      <c r="U22" s="345">
        <f t="shared" si="1"/>
        <v>0</v>
      </c>
      <c r="Y22" s="216">
        <v>0</v>
      </c>
      <c r="Z22" s="216">
        <v>0</v>
      </c>
      <c r="AA22" s="216">
        <v>0</v>
      </c>
      <c r="AB22" s="216">
        <v>0</v>
      </c>
      <c r="AC22" s="216">
        <v>0</v>
      </c>
      <c r="AD22" s="216">
        <v>0</v>
      </c>
      <c r="AE22" s="216">
        <v>0</v>
      </c>
      <c r="AF22" s="216">
        <v>0</v>
      </c>
      <c r="AG22" s="216">
        <v>0</v>
      </c>
      <c r="AH22" s="216">
        <v>0</v>
      </c>
      <c r="AI22" s="216">
        <v>0</v>
      </c>
      <c r="AJ22" s="216">
        <v>0</v>
      </c>
      <c r="AK22" s="216">
        <v>0</v>
      </c>
      <c r="AL22" s="345">
        <f t="shared" si="12"/>
        <v>0</v>
      </c>
      <c r="AM22" s="345">
        <f t="shared" si="3"/>
        <v>0</v>
      </c>
    </row>
    <row r="23" spans="1:39" ht="14" x14ac:dyDescent="0.3">
      <c r="A23" s="222" t="s">
        <v>163</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345">
        <f t="shared" si="12"/>
        <v>0</v>
      </c>
      <c r="AM23" s="345">
        <f t="shared" si="3"/>
        <v>0</v>
      </c>
    </row>
    <row r="24" spans="1:39" ht="14" x14ac:dyDescent="0.3">
      <c r="A24" s="212" t="s">
        <v>164</v>
      </c>
      <c r="B24" s="213" t="s">
        <v>153</v>
      </c>
      <c r="G24" s="216">
        <v>0</v>
      </c>
      <c r="H24" s="216">
        <v>0</v>
      </c>
      <c r="I24" s="216">
        <v>0</v>
      </c>
      <c r="J24" s="216">
        <v>0</v>
      </c>
      <c r="K24" s="216">
        <v>1.3739400000000001E-2</v>
      </c>
      <c r="L24" s="216">
        <v>2.7699999999999999E-2</v>
      </c>
      <c r="M24" s="216">
        <v>3.1350000000000003E-2</v>
      </c>
      <c r="N24" s="216">
        <v>4.8250000000000001E-2</v>
      </c>
      <c r="O24" s="216">
        <v>2.9049999999999999E-2</v>
      </c>
      <c r="P24" s="216">
        <v>1.525E-2</v>
      </c>
      <c r="Q24" s="216">
        <v>1.21E-2</v>
      </c>
      <c r="R24" s="216">
        <v>8.8000000000000005E-3</v>
      </c>
      <c r="S24" s="216">
        <v>1.435E-2</v>
      </c>
      <c r="T24" s="345">
        <f t="shared" si="0"/>
        <v>1.3739400000000001E-2</v>
      </c>
      <c r="U24" s="345">
        <f t="shared" si="1"/>
        <v>0.18685000000000002</v>
      </c>
      <c r="Y24" s="216">
        <v>0</v>
      </c>
      <c r="Z24" s="216">
        <v>0</v>
      </c>
      <c r="AA24" s="216">
        <v>0</v>
      </c>
      <c r="AB24" s="216">
        <v>0</v>
      </c>
      <c r="AC24" s="216">
        <v>10</v>
      </c>
      <c r="AD24" s="216">
        <v>15</v>
      </c>
      <c r="AE24" s="216">
        <v>25</v>
      </c>
      <c r="AF24" s="216">
        <v>19</v>
      </c>
      <c r="AG24" s="216">
        <v>19</v>
      </c>
      <c r="AH24" s="216">
        <v>15</v>
      </c>
      <c r="AI24" s="216">
        <v>8</v>
      </c>
      <c r="AJ24" s="216">
        <v>15</v>
      </c>
      <c r="AK24" s="216">
        <v>12</v>
      </c>
      <c r="AL24" s="345">
        <f t="shared" si="12"/>
        <v>10</v>
      </c>
      <c r="AM24" s="345">
        <f t="shared" si="3"/>
        <v>128</v>
      </c>
    </row>
    <row r="25" spans="1:39" ht="14" x14ac:dyDescent="0.3">
      <c r="A25" s="212" t="s">
        <v>164</v>
      </c>
      <c r="B25" s="213" t="s">
        <v>154</v>
      </c>
      <c r="G25" s="216">
        <v>0</v>
      </c>
      <c r="H25" s="216">
        <v>0</v>
      </c>
      <c r="I25" s="216">
        <v>0</v>
      </c>
      <c r="J25" s="216">
        <v>0</v>
      </c>
      <c r="K25" s="216">
        <v>0.1141839</v>
      </c>
      <c r="L25" s="216">
        <v>3.6900000000000002E-2</v>
      </c>
      <c r="M25" s="216">
        <v>9.7299999999999998E-2</v>
      </c>
      <c r="N25" s="216">
        <v>7.3899999999999993E-2</v>
      </c>
      <c r="O25" s="216">
        <v>9.5390790000000003E-2</v>
      </c>
      <c r="P25" s="216">
        <v>0.17879999999999999</v>
      </c>
      <c r="Q25" s="216">
        <v>7.6200000000000004E-2</v>
      </c>
      <c r="R25" s="216">
        <v>6.5199999999999994E-2</v>
      </c>
      <c r="S25" s="216">
        <v>4.5199999999999997E-2</v>
      </c>
      <c r="T25" s="345">
        <f t="shared" si="0"/>
        <v>0.1141839</v>
      </c>
      <c r="U25" s="345">
        <f t="shared" si="1"/>
        <v>0.66889079000000007</v>
      </c>
      <c r="Y25" s="216">
        <v>0</v>
      </c>
      <c r="Z25" s="216">
        <v>0</v>
      </c>
      <c r="AA25" s="216">
        <v>0</v>
      </c>
      <c r="AB25" s="216">
        <v>0</v>
      </c>
      <c r="AC25" s="216">
        <v>71</v>
      </c>
      <c r="AD25" s="216">
        <v>23</v>
      </c>
      <c r="AE25" s="216">
        <v>61</v>
      </c>
      <c r="AF25" s="216">
        <v>40</v>
      </c>
      <c r="AG25" s="216">
        <v>71</v>
      </c>
      <c r="AH25" s="216">
        <v>62</v>
      </c>
      <c r="AI25" s="216">
        <v>51</v>
      </c>
      <c r="AJ25" s="216">
        <v>61</v>
      </c>
      <c r="AK25" s="216">
        <v>32</v>
      </c>
      <c r="AL25" s="345">
        <f t="shared" si="12"/>
        <v>71</v>
      </c>
      <c r="AM25" s="345">
        <f t="shared" si="3"/>
        <v>401</v>
      </c>
    </row>
    <row r="26" spans="1:39" ht="14" x14ac:dyDescent="0.3">
      <c r="A26" s="222" t="s">
        <v>165</v>
      </c>
      <c r="B26" s="250"/>
      <c r="G26" s="223">
        <f t="shared" ref="G26:S26" si="15">SUM(G24:G25)</f>
        <v>0</v>
      </c>
      <c r="H26" s="224">
        <f t="shared" si="15"/>
        <v>0</v>
      </c>
      <c r="I26" s="224">
        <f t="shared" si="15"/>
        <v>0</v>
      </c>
      <c r="J26" s="224">
        <f t="shared" si="15"/>
        <v>0</v>
      </c>
      <c r="K26" s="224">
        <f t="shared" si="15"/>
        <v>0.12792330000000002</v>
      </c>
      <c r="L26" s="224">
        <f t="shared" si="15"/>
        <v>6.4600000000000005E-2</v>
      </c>
      <c r="M26" s="224">
        <f t="shared" si="15"/>
        <v>0.12864999999999999</v>
      </c>
      <c r="N26" s="224">
        <f t="shared" si="15"/>
        <v>0.12214999999999999</v>
      </c>
      <c r="O26" s="224">
        <f t="shared" si="15"/>
        <v>0.12444079</v>
      </c>
      <c r="P26" s="224">
        <f t="shared" si="15"/>
        <v>0.19405</v>
      </c>
      <c r="Q26" s="224">
        <f t="shared" si="15"/>
        <v>8.8300000000000003E-2</v>
      </c>
      <c r="R26" s="224">
        <f t="shared" si="15"/>
        <v>7.3999999999999996E-2</v>
      </c>
      <c r="S26" s="224">
        <f t="shared" si="15"/>
        <v>5.9549999999999999E-2</v>
      </c>
      <c r="T26" s="345">
        <f t="shared" si="0"/>
        <v>0.12792330000000002</v>
      </c>
      <c r="U26" s="345">
        <f t="shared" si="1"/>
        <v>0.85574078999999992</v>
      </c>
      <c r="Y26" s="251">
        <f t="shared" ref="Y26:AK26" si="16">SUM(Y24:Y25)</f>
        <v>0</v>
      </c>
      <c r="Z26" s="251">
        <f t="shared" si="16"/>
        <v>0</v>
      </c>
      <c r="AA26" s="251">
        <f t="shared" si="16"/>
        <v>0</v>
      </c>
      <c r="AB26" s="251">
        <f t="shared" si="16"/>
        <v>0</v>
      </c>
      <c r="AC26" s="251">
        <f t="shared" si="16"/>
        <v>81</v>
      </c>
      <c r="AD26" s="251">
        <f t="shared" si="16"/>
        <v>38</v>
      </c>
      <c r="AE26" s="251">
        <f t="shared" si="16"/>
        <v>86</v>
      </c>
      <c r="AF26" s="251">
        <f t="shared" si="16"/>
        <v>59</v>
      </c>
      <c r="AG26" s="251">
        <f t="shared" si="16"/>
        <v>90</v>
      </c>
      <c r="AH26" s="251">
        <f t="shared" si="16"/>
        <v>77</v>
      </c>
      <c r="AI26" s="251">
        <f t="shared" si="16"/>
        <v>59</v>
      </c>
      <c r="AJ26" s="251">
        <f t="shared" si="16"/>
        <v>76</v>
      </c>
      <c r="AK26" s="251">
        <f t="shared" si="16"/>
        <v>44</v>
      </c>
      <c r="AL26" s="345">
        <f t="shared" si="12"/>
        <v>81</v>
      </c>
      <c r="AM26" s="345">
        <f t="shared" si="3"/>
        <v>529</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6">
        <v>0</v>
      </c>
      <c r="T27" s="189">
        <f t="shared" si="0"/>
        <v>0</v>
      </c>
      <c r="U27" s="345">
        <f t="shared" si="1"/>
        <v>0</v>
      </c>
      <c r="Y27" s="234"/>
      <c r="Z27" s="235"/>
      <c r="AA27" s="235"/>
      <c r="AB27" s="235"/>
      <c r="AC27" s="235"/>
      <c r="AD27" s="235"/>
      <c r="AE27" s="235"/>
      <c r="AF27" s="235"/>
      <c r="AG27" s="235"/>
      <c r="AH27" s="235"/>
      <c r="AI27" s="235"/>
      <c r="AJ27" s="235"/>
      <c r="AK27" s="235"/>
      <c r="AL27" s="373"/>
      <c r="AM27" s="374"/>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6">
        <v>0</v>
      </c>
      <c r="T28" s="189">
        <f t="shared" si="0"/>
        <v>0</v>
      </c>
      <c r="U28" s="345">
        <f t="shared" si="1"/>
        <v>0</v>
      </c>
      <c r="Y28" s="234"/>
      <c r="Z28" s="235"/>
      <c r="AA28" s="235"/>
      <c r="AB28" s="235"/>
      <c r="AC28" s="235"/>
      <c r="AD28" s="235"/>
      <c r="AE28" s="235"/>
      <c r="AF28" s="235"/>
      <c r="AG28" s="235"/>
      <c r="AH28" s="235"/>
      <c r="AI28" s="235"/>
      <c r="AJ28" s="235"/>
      <c r="AK28" s="235"/>
      <c r="AL28" s="373"/>
      <c r="AM28" s="374"/>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0</v>
      </c>
      <c r="U29" s="345">
        <f t="shared" si="1"/>
        <v>0</v>
      </c>
      <c r="Y29" s="234"/>
      <c r="Z29" s="235"/>
      <c r="AA29" s="235"/>
      <c r="AB29" s="235"/>
      <c r="AC29" s="235"/>
      <c r="AD29" s="235"/>
      <c r="AE29" s="235"/>
      <c r="AF29" s="235"/>
      <c r="AG29" s="235"/>
      <c r="AH29" s="235"/>
      <c r="AI29" s="235"/>
      <c r="AJ29" s="235"/>
      <c r="AK29" s="235"/>
      <c r="AL29" s="373"/>
      <c r="AM29" s="374"/>
    </row>
    <row r="30" spans="1:39" ht="14" x14ac:dyDescent="0.3">
      <c r="A30" s="253" t="s">
        <v>168</v>
      </c>
      <c r="B30" s="213" t="s">
        <v>153</v>
      </c>
      <c r="G30" s="216">
        <v>0</v>
      </c>
      <c r="H30" s="216">
        <v>0</v>
      </c>
      <c r="I30" s="216">
        <v>0</v>
      </c>
      <c r="J30" s="216">
        <v>0</v>
      </c>
      <c r="K30" s="216">
        <v>8.4183609300000004E-3</v>
      </c>
      <c r="L30" s="216">
        <v>2.2315020000000001E-2</v>
      </c>
      <c r="M30" s="216">
        <v>2.1525369153583569E-2</v>
      </c>
      <c r="N30" s="216">
        <v>2.6192406733655436E-2</v>
      </c>
      <c r="O30" s="216">
        <v>6.1942055892380082E-2</v>
      </c>
      <c r="P30" s="216">
        <v>2.5884131733814337E-2</v>
      </c>
      <c r="Q30" s="216">
        <v>2.2169250137142476E-2</v>
      </c>
      <c r="R30" s="216">
        <v>2.0303275037335543E-2</v>
      </c>
      <c r="S30" s="216">
        <v>2.9647285818240693E-2</v>
      </c>
      <c r="T30" s="345">
        <f t="shared" si="0"/>
        <v>8.4183609300000004E-3</v>
      </c>
      <c r="U30" s="345">
        <f t="shared" si="1"/>
        <v>0.22997879450615213</v>
      </c>
      <c r="Y30" s="296"/>
      <c r="Z30" s="297"/>
      <c r="AA30" s="297"/>
      <c r="AB30" s="297"/>
      <c r="AC30" s="297"/>
      <c r="AD30" s="297"/>
      <c r="AE30" s="297"/>
      <c r="AF30" s="297"/>
      <c r="AG30" s="297"/>
      <c r="AH30" s="297"/>
      <c r="AI30" s="297"/>
      <c r="AJ30" s="297"/>
      <c r="AK30" s="297"/>
      <c r="AL30" s="381"/>
      <c r="AM30" s="382"/>
    </row>
    <row r="31" spans="1:39" ht="14" x14ac:dyDescent="0.3">
      <c r="A31" s="253" t="s">
        <v>168</v>
      </c>
      <c r="B31" s="213" t="s">
        <v>154</v>
      </c>
      <c r="G31" s="216">
        <v>0</v>
      </c>
      <c r="H31" s="216">
        <v>0</v>
      </c>
      <c r="I31" s="216">
        <v>0</v>
      </c>
      <c r="J31" s="216">
        <v>0</v>
      </c>
      <c r="K31" s="216">
        <v>1.8737642070000001E-2</v>
      </c>
      <c r="L31" s="216">
        <v>6.351198000000001E-2</v>
      </c>
      <c r="M31" s="216">
        <v>5.6465098794182982E-2</v>
      </c>
      <c r="N31" s="216">
        <v>6.7508938339566338E-2</v>
      </c>
      <c r="O31" s="216">
        <v>0.233672177040045</v>
      </c>
      <c r="P31" s="216">
        <v>0.10810354180070569</v>
      </c>
      <c r="Q31" s="216">
        <v>0.10428933875054171</v>
      </c>
      <c r="R31" s="216">
        <v>8.4954546731272132E-2</v>
      </c>
      <c r="S31" s="216">
        <v>9.1038054297927634E-2</v>
      </c>
      <c r="T31" s="345">
        <f t="shared" si="0"/>
        <v>1.8737642070000001E-2</v>
      </c>
      <c r="U31" s="345">
        <f t="shared" si="1"/>
        <v>0.80954367575424147</v>
      </c>
      <c r="Y31" s="296"/>
      <c r="Z31" s="297"/>
      <c r="AA31" s="297"/>
      <c r="AB31" s="297"/>
      <c r="AC31" s="297"/>
      <c r="AD31" s="297"/>
      <c r="AE31" s="297"/>
      <c r="AF31" s="297"/>
      <c r="AG31" s="297"/>
      <c r="AH31" s="297"/>
      <c r="AI31" s="297"/>
      <c r="AJ31" s="297"/>
      <c r="AK31" s="297"/>
      <c r="AL31" s="381"/>
      <c r="AM31" s="382"/>
    </row>
    <row r="32" spans="1:39" ht="14" x14ac:dyDescent="0.3">
      <c r="A32" s="254" t="s">
        <v>168</v>
      </c>
      <c r="B32" s="255" t="s">
        <v>59</v>
      </c>
      <c r="G32" s="223">
        <f t="shared" ref="G32:S32" si="18">SUM(G30:G31)</f>
        <v>0</v>
      </c>
      <c r="H32" s="224">
        <f t="shared" si="18"/>
        <v>0</v>
      </c>
      <c r="I32" s="224">
        <f t="shared" si="18"/>
        <v>0</v>
      </c>
      <c r="J32" s="224">
        <f t="shared" si="18"/>
        <v>0</v>
      </c>
      <c r="K32" s="224">
        <f t="shared" si="18"/>
        <v>2.7156003000000001E-2</v>
      </c>
      <c r="L32" s="224">
        <f t="shared" si="18"/>
        <v>8.5827000000000014E-2</v>
      </c>
      <c r="M32" s="224">
        <f t="shared" si="18"/>
        <v>7.7990467947766554E-2</v>
      </c>
      <c r="N32" s="224">
        <f t="shared" si="18"/>
        <v>9.3701345073221781E-2</v>
      </c>
      <c r="O32" s="224">
        <f t="shared" si="18"/>
        <v>0.29561423293242506</v>
      </c>
      <c r="P32" s="224">
        <f t="shared" si="18"/>
        <v>0.13398767353452004</v>
      </c>
      <c r="Q32" s="224">
        <f t="shared" si="18"/>
        <v>0.12645858888768419</v>
      </c>
      <c r="R32" s="224">
        <f t="shared" si="18"/>
        <v>0.10525782176860768</v>
      </c>
      <c r="S32" s="224">
        <f t="shared" si="18"/>
        <v>0.12068534011616833</v>
      </c>
      <c r="T32" s="345">
        <f t="shared" si="0"/>
        <v>2.7156003000000001E-2</v>
      </c>
      <c r="U32" s="345">
        <f t="shared" si="1"/>
        <v>1.0395224702603936</v>
      </c>
      <c r="Y32" s="299"/>
      <c r="Z32" s="300"/>
      <c r="AA32" s="300"/>
      <c r="AB32" s="300"/>
      <c r="AC32" s="300"/>
      <c r="AD32" s="300"/>
      <c r="AE32" s="300"/>
      <c r="AF32" s="300"/>
      <c r="AG32" s="300"/>
      <c r="AH32" s="300"/>
      <c r="AI32" s="300"/>
      <c r="AJ32" s="300"/>
      <c r="AK32" s="300"/>
      <c r="AL32" s="383"/>
      <c r="AM32" s="384"/>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342"/>
      <c r="AM33" s="342"/>
      <c r="AN33" s="262"/>
      <c r="AO33" s="262"/>
    </row>
    <row r="34" spans="1:41" ht="14" x14ac:dyDescent="0.3">
      <c r="A34" s="222" t="s">
        <v>169</v>
      </c>
      <c r="B34" s="255" t="s">
        <v>59</v>
      </c>
      <c r="C34" s="262"/>
      <c r="D34" s="262"/>
      <c r="E34" s="262"/>
      <c r="G34" s="223">
        <f>SUM(G11,G14,G17,G20,G23,G26,G29,G32)</f>
        <v>0</v>
      </c>
      <c r="H34" s="223">
        <f t="shared" ref="H34:U34" si="19">SUM(H11,H14,H17,H20,H23,H26,H29,H32)</f>
        <v>0</v>
      </c>
      <c r="I34" s="223">
        <f t="shared" si="19"/>
        <v>0</v>
      </c>
      <c r="J34" s="223">
        <f t="shared" si="19"/>
        <v>0</v>
      </c>
      <c r="K34" s="223">
        <f t="shared" si="19"/>
        <v>0.18658614300000001</v>
      </c>
      <c r="L34" s="223">
        <f t="shared" si="19"/>
        <v>0.70212669599999999</v>
      </c>
      <c r="M34" s="223">
        <f t="shared" si="19"/>
        <v>1.3673886479477666</v>
      </c>
      <c r="N34" s="223">
        <f t="shared" si="19"/>
        <v>1.4160152810732218</v>
      </c>
      <c r="O34" s="223">
        <f t="shared" si="19"/>
        <v>1.6072768069324246</v>
      </c>
      <c r="P34" s="223">
        <f t="shared" si="19"/>
        <v>2.4754695455345193</v>
      </c>
      <c r="Q34" s="223">
        <f t="shared" si="19"/>
        <v>3.0443800038876834</v>
      </c>
      <c r="R34" s="223">
        <f t="shared" si="19"/>
        <v>2.8467721397686074</v>
      </c>
      <c r="S34" s="223">
        <f t="shared" si="19"/>
        <v>2.6625962181161684</v>
      </c>
      <c r="T34" s="223">
        <f t="shared" si="19"/>
        <v>0.18658614300000001</v>
      </c>
      <c r="U34" s="223">
        <f t="shared" si="19"/>
        <v>16.122025339260393</v>
      </c>
      <c r="Y34" s="262"/>
      <c r="Z34" s="262"/>
      <c r="AA34" s="262"/>
      <c r="AB34" s="262"/>
      <c r="AC34" s="262"/>
      <c r="AD34" s="262"/>
      <c r="AE34" s="262"/>
      <c r="AF34" s="262"/>
      <c r="AG34" s="262"/>
      <c r="AH34" s="262"/>
      <c r="AI34" s="262"/>
      <c r="AJ34" s="262"/>
      <c r="AK34" s="262"/>
      <c r="AL34" s="342"/>
      <c r="AM34" s="34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342"/>
      <c r="AM35" s="342"/>
      <c r="AN35" s="262"/>
      <c r="AO35" s="262"/>
    </row>
    <row r="36" spans="1:41" ht="14" x14ac:dyDescent="0.3">
      <c r="A36" s="262" t="s">
        <v>170</v>
      </c>
      <c r="B36" s="210"/>
      <c r="G36" s="343"/>
      <c r="H36" s="343"/>
      <c r="I36" s="343"/>
      <c r="J36" s="343"/>
      <c r="K36" s="343"/>
      <c r="L36" s="343"/>
      <c r="M36" s="343"/>
      <c r="N36" s="343"/>
      <c r="O36" s="343"/>
      <c r="P36" s="343"/>
      <c r="Q36" s="343"/>
      <c r="R36" s="343"/>
      <c r="S36" s="343"/>
      <c r="T36" s="343"/>
      <c r="U36" s="343"/>
      <c r="AL36" s="276"/>
      <c r="AM36" s="276"/>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6">
        <v>0</v>
      </c>
      <c r="T37" s="189">
        <f>SUM(G37:K37)</f>
        <v>0</v>
      </c>
      <c r="U37" s="345">
        <f>SUM(L37:S37)</f>
        <v>0</v>
      </c>
      <c r="Y37" s="302"/>
      <c r="Z37" s="303"/>
      <c r="AA37" s="303"/>
      <c r="AB37" s="303"/>
      <c r="AC37" s="303"/>
      <c r="AD37" s="303"/>
      <c r="AE37" s="303"/>
      <c r="AF37" s="303"/>
      <c r="AG37" s="303"/>
      <c r="AH37" s="303"/>
      <c r="AI37" s="303"/>
      <c r="AJ37" s="303"/>
      <c r="AK37" s="303"/>
      <c r="AL37" s="385"/>
      <c r="AM37" s="386"/>
    </row>
    <row r="38" spans="1:41" ht="14" x14ac:dyDescent="0.3">
      <c r="A38" s="212" t="s">
        <v>172</v>
      </c>
      <c r="B38" s="213" t="s">
        <v>153</v>
      </c>
      <c r="G38" s="216">
        <v>0</v>
      </c>
      <c r="H38" s="216">
        <v>0</v>
      </c>
      <c r="I38" s="216">
        <v>0</v>
      </c>
      <c r="J38" s="216">
        <v>0</v>
      </c>
      <c r="K38" s="216">
        <v>-3.6265895999999999E-2</v>
      </c>
      <c r="L38" s="216">
        <v>-7.8700000000000003E-3</v>
      </c>
      <c r="M38" s="216">
        <v>-1.5754873466752743E-2</v>
      </c>
      <c r="N38" s="216">
        <v>-2.0542600000000001E-2</v>
      </c>
      <c r="O38" s="216">
        <v>-1.750732220708447E-2</v>
      </c>
      <c r="P38" s="216">
        <v>-3.6669501348700347E-2</v>
      </c>
      <c r="Q38" s="216">
        <v>-4.4698815480322528E-2</v>
      </c>
      <c r="R38" s="216">
        <v>-3.9825499453906156E-2</v>
      </c>
      <c r="S38" s="216">
        <v>-5.8271559472078689E-2</v>
      </c>
      <c r="T38" s="189">
        <f>SUM(G38:K38)</f>
        <v>-3.6265895999999999E-2</v>
      </c>
      <c r="U38" s="345">
        <f>SUM(L38:S38)</f>
        <v>-0.24114017142884492</v>
      </c>
      <c r="Y38" s="296"/>
      <c r="Z38" s="297"/>
      <c r="AA38" s="297"/>
      <c r="AB38" s="297"/>
      <c r="AC38" s="297"/>
      <c r="AD38" s="297"/>
      <c r="AE38" s="297"/>
      <c r="AF38" s="297"/>
      <c r="AG38" s="297"/>
      <c r="AH38" s="297"/>
      <c r="AI38" s="297"/>
      <c r="AJ38" s="297"/>
      <c r="AK38" s="297"/>
      <c r="AL38" s="381"/>
      <c r="AM38" s="382"/>
    </row>
    <row r="39" spans="1:41" ht="14" x14ac:dyDescent="0.3">
      <c r="A39" s="212" t="s">
        <v>172</v>
      </c>
      <c r="B39" s="213" t="s">
        <v>154</v>
      </c>
      <c r="G39" s="216">
        <v>0</v>
      </c>
      <c r="H39" s="216">
        <v>0</v>
      </c>
      <c r="I39" s="216">
        <v>0</v>
      </c>
      <c r="J39" s="216">
        <v>0</v>
      </c>
      <c r="K39" s="216">
        <v>-0.10321869600000001</v>
      </c>
      <c r="L39" s="216">
        <v>-5.9200000000000003E-2</v>
      </c>
      <c r="M39" s="216">
        <v>-4.0515126533247257E-2</v>
      </c>
      <c r="N39" s="216">
        <v>-5.8467399999999996E-2</v>
      </c>
      <c r="O39" s="216">
        <v>-6.6045177792915521E-2</v>
      </c>
      <c r="P39" s="216">
        <v>-0.15314799865129966</v>
      </c>
      <c r="Q39" s="216">
        <v>-0.21027368451967746</v>
      </c>
      <c r="R39" s="216">
        <v>-0.16664096054609379</v>
      </c>
      <c r="S39" s="216">
        <v>-0.1789347405279213</v>
      </c>
      <c r="T39" s="189">
        <f>SUM(G39:K39)</f>
        <v>-0.10321869600000001</v>
      </c>
      <c r="U39" s="345">
        <f>SUM(L39:S39)</f>
        <v>-0.93322508857115505</v>
      </c>
      <c r="Y39" s="296"/>
      <c r="Z39" s="297"/>
      <c r="AA39" s="297"/>
      <c r="AB39" s="297"/>
      <c r="AC39" s="297"/>
      <c r="AD39" s="297"/>
      <c r="AE39" s="297"/>
      <c r="AF39" s="297"/>
      <c r="AG39" s="297"/>
      <c r="AH39" s="297"/>
      <c r="AI39" s="297"/>
      <c r="AJ39" s="297"/>
      <c r="AK39" s="297"/>
      <c r="AL39" s="381"/>
      <c r="AM39" s="382"/>
    </row>
    <row r="40" spans="1:41" ht="14" x14ac:dyDescent="0.3">
      <c r="A40" s="222" t="s">
        <v>173</v>
      </c>
      <c r="B40" s="255"/>
      <c r="C40" s="269"/>
      <c r="D40" s="269"/>
      <c r="E40" s="269"/>
      <c r="G40" s="223">
        <f t="shared" ref="G40:S40" si="20">SUM(G37:G39)</f>
        <v>0</v>
      </c>
      <c r="H40" s="224">
        <f t="shared" si="20"/>
        <v>0</v>
      </c>
      <c r="I40" s="224">
        <f t="shared" si="20"/>
        <v>0</v>
      </c>
      <c r="J40" s="224">
        <f t="shared" si="20"/>
        <v>0</v>
      </c>
      <c r="K40" s="224">
        <f t="shared" si="20"/>
        <v>-0.13948459200000002</v>
      </c>
      <c r="L40" s="224">
        <f t="shared" si="20"/>
        <v>-6.7070000000000005E-2</v>
      </c>
      <c r="M40" s="224">
        <f t="shared" si="20"/>
        <v>-5.6270000000000001E-2</v>
      </c>
      <c r="N40" s="224">
        <f t="shared" si="20"/>
        <v>-7.9009999999999997E-2</v>
      </c>
      <c r="O40" s="224">
        <f t="shared" si="20"/>
        <v>-8.3552499999999988E-2</v>
      </c>
      <c r="P40" s="224">
        <f t="shared" si="20"/>
        <v>-0.1898175</v>
      </c>
      <c r="Q40" s="224">
        <f t="shared" si="20"/>
        <v>-0.25497249999999999</v>
      </c>
      <c r="R40" s="224">
        <f t="shared" si="20"/>
        <v>-0.20646645999999994</v>
      </c>
      <c r="S40" s="224">
        <f t="shared" si="20"/>
        <v>-0.23720629999999998</v>
      </c>
      <c r="T40" s="189">
        <f t="shared" ref="T40" si="21">SUM(G40:K40)</f>
        <v>-0.13948459200000002</v>
      </c>
      <c r="U40" s="345">
        <f>SUM(L40:S40)</f>
        <v>-1.1743652599999999</v>
      </c>
      <c r="Y40" s="299"/>
      <c r="Z40" s="300"/>
      <c r="AA40" s="300"/>
      <c r="AB40" s="300"/>
      <c r="AC40" s="300"/>
      <c r="AD40" s="300"/>
      <c r="AE40" s="300"/>
      <c r="AF40" s="300"/>
      <c r="AG40" s="300"/>
      <c r="AH40" s="300"/>
      <c r="AI40" s="300"/>
      <c r="AJ40" s="300"/>
      <c r="AK40" s="300"/>
      <c r="AL40" s="383"/>
      <c r="AM40" s="384"/>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344"/>
      <c r="AM41" s="344"/>
      <c r="AN41" s="269"/>
      <c r="AO41" s="269"/>
    </row>
    <row r="42" spans="1:41" ht="14" x14ac:dyDescent="0.3">
      <c r="A42" s="262" t="s">
        <v>174</v>
      </c>
      <c r="B42" s="210"/>
      <c r="G42" s="343"/>
      <c r="H42" s="343"/>
      <c r="I42" s="343"/>
      <c r="J42" s="343"/>
      <c r="K42" s="343"/>
      <c r="L42" s="343"/>
      <c r="M42" s="343"/>
      <c r="N42" s="343"/>
      <c r="O42" s="343"/>
      <c r="P42" s="343"/>
      <c r="Q42" s="343"/>
      <c r="R42" s="343"/>
      <c r="S42" s="343"/>
      <c r="T42" s="343"/>
      <c r="U42" s="343"/>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6">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6">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6">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v>
      </c>
      <c r="H48" s="223">
        <f t="shared" si="24"/>
        <v>0</v>
      </c>
      <c r="I48" s="223">
        <f t="shared" si="24"/>
        <v>0</v>
      </c>
      <c r="J48" s="223">
        <f t="shared" si="24"/>
        <v>0</v>
      </c>
      <c r="K48" s="223">
        <f t="shared" si="24"/>
        <v>4.7101550999999992E-2</v>
      </c>
      <c r="L48" s="223">
        <f>SUM(L34,L40,L46)</f>
        <v>0.63505669600000003</v>
      </c>
      <c r="M48" s="223">
        <f t="shared" ref="M48:S48" si="25">SUM(M34,M40,M46)</f>
        <v>1.3111186479477666</v>
      </c>
      <c r="N48" s="223">
        <f t="shared" si="25"/>
        <v>1.3370052810732218</v>
      </c>
      <c r="O48" s="223">
        <f t="shared" si="25"/>
        <v>1.5237243069324247</v>
      </c>
      <c r="P48" s="223">
        <f t="shared" si="25"/>
        <v>2.2856520455345191</v>
      </c>
      <c r="Q48" s="223">
        <f t="shared" si="25"/>
        <v>2.7894075038876833</v>
      </c>
      <c r="R48" s="223">
        <f t="shared" si="25"/>
        <v>2.6403056797686073</v>
      </c>
      <c r="S48" s="223">
        <f t="shared" si="25"/>
        <v>2.4253899181161684</v>
      </c>
      <c r="T48" s="345">
        <f t="shared" ref="T48" si="26">SUM(G48:K48)</f>
        <v>4.7101550999999992E-2</v>
      </c>
      <c r="U48" s="345">
        <f t="shared" ref="U48" si="27">SUM(L48:S48)</f>
        <v>14.947660079260391</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276"/>
      <c r="H49" s="276"/>
      <c r="I49" s="276"/>
      <c r="J49" s="276"/>
      <c r="K49" s="276"/>
      <c r="L49" s="276"/>
      <c r="M49" s="276"/>
      <c r="N49" s="276"/>
      <c r="O49" s="276"/>
      <c r="P49" s="276"/>
      <c r="Q49" s="276"/>
      <c r="R49" s="276"/>
      <c r="S49" s="276"/>
      <c r="T49" s="276"/>
      <c r="U49" s="276"/>
    </row>
    <row r="50" spans="1:39" ht="14" x14ac:dyDescent="0.3">
      <c r="A50" s="222" t="s">
        <v>177</v>
      </c>
      <c r="B50" s="255" t="s">
        <v>59</v>
      </c>
      <c r="C50" s="269"/>
      <c r="D50" s="269"/>
      <c r="E50" s="269"/>
      <c r="G50" s="223">
        <f>SUM(G9,G12,G15,G18,G21,G24,G27,G30)</f>
        <v>0</v>
      </c>
      <c r="H50" s="223">
        <f t="shared" ref="H50:S51" si="28">SUM(H9,H12,H15,H18,H21,H24,H27,H30)</f>
        <v>0</v>
      </c>
      <c r="I50" s="223">
        <f t="shared" si="28"/>
        <v>0</v>
      </c>
      <c r="J50" s="223">
        <f t="shared" si="28"/>
        <v>0</v>
      </c>
      <c r="K50" s="223">
        <f t="shared" si="28"/>
        <v>2.9362440930000001E-2</v>
      </c>
      <c r="L50" s="223">
        <f t="shared" si="28"/>
        <v>0.28838485704</v>
      </c>
      <c r="M50" s="223">
        <f t="shared" si="28"/>
        <v>0.37655840702705029</v>
      </c>
      <c r="N50" s="223">
        <f t="shared" si="28"/>
        <v>0.38018895779084505</v>
      </c>
      <c r="O50" s="223">
        <f t="shared" si="28"/>
        <v>0.33810205368420565</v>
      </c>
      <c r="P50" s="223">
        <f t="shared" si="28"/>
        <v>0.41403405916740116</v>
      </c>
      <c r="Q50" s="223">
        <f t="shared" si="28"/>
        <v>0.49540937877200114</v>
      </c>
      <c r="R50" s="223">
        <f t="shared" si="28"/>
        <v>0.50891196035752007</v>
      </c>
      <c r="S50" s="223">
        <f t="shared" si="28"/>
        <v>0.59366868722445365</v>
      </c>
      <c r="T50" s="189">
        <f t="shared" ref="T50:T52" si="29">SUM(G50:K50)</f>
        <v>2.9362440930000001E-2</v>
      </c>
      <c r="U50" s="345">
        <f t="shared" ref="U50:U52" si="30">SUM(L50:S50)</f>
        <v>3.395258361063477</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0</v>
      </c>
      <c r="H51" s="345">
        <f t="shared" si="28"/>
        <v>0</v>
      </c>
      <c r="I51" s="345">
        <f t="shared" si="28"/>
        <v>0</v>
      </c>
      <c r="J51" s="345">
        <f t="shared" si="28"/>
        <v>0</v>
      </c>
      <c r="K51" s="345">
        <f t="shared" si="28"/>
        <v>0.15722370207</v>
      </c>
      <c r="L51" s="345">
        <f t="shared" si="28"/>
        <v>0.41374183896</v>
      </c>
      <c r="M51" s="345">
        <f t="shared" si="28"/>
        <v>0.99083024092071625</v>
      </c>
      <c r="N51" s="345">
        <f t="shared" si="28"/>
        <v>1.0358263232823766</v>
      </c>
      <c r="O51" s="345">
        <f t="shared" si="28"/>
        <v>1.2691747532482189</v>
      </c>
      <c r="P51" s="345">
        <f t="shared" si="28"/>
        <v>2.0614354863671185</v>
      </c>
      <c r="Q51" s="345">
        <f t="shared" si="28"/>
        <v>2.5489706251156825</v>
      </c>
      <c r="R51" s="345">
        <f t="shared" si="28"/>
        <v>2.3378601794110869</v>
      </c>
      <c r="S51" s="345">
        <f t="shared" si="28"/>
        <v>2.0689275308917141</v>
      </c>
      <c r="T51" s="189">
        <f t="shared" si="29"/>
        <v>0.15722370207</v>
      </c>
      <c r="U51" s="345">
        <f t="shared" si="30"/>
        <v>12.726766978196913</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v>
      </c>
      <c r="H52" s="346">
        <f t="shared" si="31"/>
        <v>0</v>
      </c>
      <c r="I52" s="346">
        <f t="shared" si="31"/>
        <v>0</v>
      </c>
      <c r="J52" s="346">
        <f t="shared" si="31"/>
        <v>0</v>
      </c>
      <c r="K52" s="346">
        <f t="shared" si="31"/>
        <v>0.18658614300000001</v>
      </c>
      <c r="L52" s="346">
        <f>SUM(L50:L51)</f>
        <v>0.70212669599999999</v>
      </c>
      <c r="M52" s="346">
        <f t="shared" ref="M52:S52" si="32">SUM(M50:M51)</f>
        <v>1.3673886479477666</v>
      </c>
      <c r="N52" s="346">
        <f t="shared" si="32"/>
        <v>1.4160152810732216</v>
      </c>
      <c r="O52" s="346">
        <f t="shared" si="32"/>
        <v>1.6072768069324246</v>
      </c>
      <c r="P52" s="346">
        <f t="shared" si="32"/>
        <v>2.4754695455345197</v>
      </c>
      <c r="Q52" s="346">
        <f t="shared" si="32"/>
        <v>3.0443800038876838</v>
      </c>
      <c r="R52" s="346">
        <f t="shared" si="32"/>
        <v>2.846772139768607</v>
      </c>
      <c r="S52" s="346">
        <f t="shared" si="32"/>
        <v>2.6625962181161675</v>
      </c>
      <c r="T52" s="189">
        <f t="shared" si="29"/>
        <v>0.18658614300000001</v>
      </c>
      <c r="U52" s="345">
        <f t="shared" si="30"/>
        <v>16.122025339260389</v>
      </c>
      <c r="Y52" s="241"/>
      <c r="Z52" s="242"/>
      <c r="AA52" s="242"/>
      <c r="AB52" s="242"/>
      <c r="AC52" s="242"/>
      <c r="AD52" s="242"/>
      <c r="AE52" s="242"/>
      <c r="AF52" s="242"/>
      <c r="AG52" s="242"/>
      <c r="AH52" s="242"/>
      <c r="AI52" s="242"/>
      <c r="AJ52" s="242"/>
      <c r="AK52" s="242"/>
      <c r="AL52" s="242"/>
      <c r="AM52" s="243"/>
    </row>
    <row r="53" spans="1:39" ht="14" x14ac:dyDescent="0.3">
      <c r="B53" s="210"/>
      <c r="G53" s="347" t="str">
        <f t="shared" ref="G53:S53" si="33">IF(ABS(G52-G34)&lt;DecimalPlaces,"OK","ERROR")</f>
        <v>OK</v>
      </c>
      <c r="H53" s="347" t="str">
        <f t="shared" si="33"/>
        <v>OK</v>
      </c>
      <c r="I53" s="347" t="str">
        <f t="shared" si="33"/>
        <v>OK</v>
      </c>
      <c r="J53" s="347" t="str">
        <f t="shared" si="33"/>
        <v>OK</v>
      </c>
      <c r="K53" s="347" t="str">
        <f t="shared" si="33"/>
        <v>OK</v>
      </c>
      <c r="L53" s="347" t="str">
        <f t="shared" si="33"/>
        <v>OK</v>
      </c>
      <c r="M53" s="347" t="str">
        <f t="shared" si="33"/>
        <v>OK</v>
      </c>
      <c r="N53" s="347" t="str">
        <f t="shared" si="33"/>
        <v>OK</v>
      </c>
      <c r="O53" s="347" t="str">
        <f t="shared" si="33"/>
        <v>OK</v>
      </c>
      <c r="P53" s="347" t="str">
        <f t="shared" si="33"/>
        <v>OK</v>
      </c>
      <c r="Q53" s="347" t="str">
        <f t="shared" si="33"/>
        <v>OK</v>
      </c>
      <c r="R53" s="347" t="str">
        <f t="shared" si="33"/>
        <v>OK</v>
      </c>
      <c r="S53" s="347" t="str">
        <f t="shared" si="33"/>
        <v>OK</v>
      </c>
      <c r="T53" s="276"/>
      <c r="U53" s="276"/>
    </row>
    <row r="54" spans="1:39" ht="14" x14ac:dyDescent="0.3">
      <c r="B54" s="210"/>
      <c r="G54" s="276"/>
      <c r="H54" s="276"/>
      <c r="I54" s="276"/>
      <c r="J54" s="276"/>
      <c r="K54" s="276"/>
      <c r="L54" s="276"/>
      <c r="M54" s="276"/>
      <c r="N54" s="276"/>
      <c r="O54" s="276"/>
      <c r="P54" s="276"/>
      <c r="Q54" s="276"/>
      <c r="R54" s="276"/>
      <c r="S54" s="276"/>
      <c r="T54" s="276"/>
      <c r="U54" s="276"/>
    </row>
    <row r="55" spans="1:39" ht="14" x14ac:dyDescent="0.3">
      <c r="A55" s="222" t="s">
        <v>180</v>
      </c>
      <c r="B55" s="255" t="s">
        <v>59</v>
      </c>
      <c r="C55" s="269"/>
      <c r="D55" s="269"/>
      <c r="E55" s="269"/>
      <c r="G55" s="223">
        <f>SUM(G9,G15,G18,G21,G24,G27,G30)+SUM(G37,G38,G43,G44)</f>
        <v>0</v>
      </c>
      <c r="H55" s="223">
        <f t="shared" ref="H55:O55" si="34">SUM(H9,H15,H18,H21,H24,H27,H30)+SUM(H37,H38,H43,H44)</f>
        <v>0</v>
      </c>
      <c r="I55" s="223">
        <f t="shared" si="34"/>
        <v>0</v>
      </c>
      <c r="J55" s="223">
        <f t="shared" si="34"/>
        <v>0</v>
      </c>
      <c r="K55" s="223">
        <f t="shared" si="34"/>
        <v>-6.9034550699999982E-3</v>
      </c>
      <c r="L55" s="223">
        <f t="shared" si="34"/>
        <v>0.28051485704000001</v>
      </c>
      <c r="M55" s="223">
        <f t="shared" si="34"/>
        <v>0.36080353356029754</v>
      </c>
      <c r="N55" s="223">
        <f t="shared" si="34"/>
        <v>0.35964635779084503</v>
      </c>
      <c r="O55" s="223">
        <f t="shared" si="34"/>
        <v>0.3205947314771212</v>
      </c>
      <c r="P55" s="223">
        <f>SUM(P9,P12,P15,P18,P21,P24,P27,P30)+SUM(P37,P38,P43,P44)</f>
        <v>0.37736455781870082</v>
      </c>
      <c r="Q55" s="223">
        <f t="shared" ref="Q55:S55" si="35">SUM(Q9,Q12,Q15,Q18,Q21,Q24,Q27,Q30)+SUM(Q37,Q38,Q43,Q44)</f>
        <v>0.45071056329167863</v>
      </c>
      <c r="R55" s="223">
        <f t="shared" si="35"/>
        <v>0.46908646090361389</v>
      </c>
      <c r="S55" s="223">
        <f t="shared" si="35"/>
        <v>0.53539712775237491</v>
      </c>
      <c r="T55" s="189">
        <f t="shared" ref="T55:T57" si="36">SUM(G55:K55)</f>
        <v>-6.9034550699999982E-3</v>
      </c>
      <c r="U55" s="345">
        <f t="shared" ref="U55:U57" si="37">SUM(L55:S55)</f>
        <v>3.154118189634632</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0</v>
      </c>
      <c r="H56" s="345">
        <f t="shared" ref="H56:O56" si="38">SUM(H10,H16,H19,H22,H25,H28,H31)+SUM(H39,H45)</f>
        <v>0</v>
      </c>
      <c r="I56" s="345">
        <f t="shared" si="38"/>
        <v>0</v>
      </c>
      <c r="J56" s="345">
        <f t="shared" si="38"/>
        <v>0</v>
      </c>
      <c r="K56" s="345">
        <f t="shared" si="38"/>
        <v>5.4005006069999986E-2</v>
      </c>
      <c r="L56" s="345">
        <f t="shared" si="38"/>
        <v>0.35454183896000002</v>
      </c>
      <c r="M56" s="345">
        <f t="shared" si="38"/>
        <v>0.95031511438746896</v>
      </c>
      <c r="N56" s="345">
        <f t="shared" si="38"/>
        <v>0.97735892328237661</v>
      </c>
      <c r="O56" s="345">
        <f t="shared" si="38"/>
        <v>1.2031295754553035</v>
      </c>
      <c r="P56" s="345">
        <f>SUM(P10,P13,P16,P19,P22,P25,P28,P31)+SUM(P39,P45)</f>
        <v>1.9082874877158189</v>
      </c>
      <c r="Q56" s="345">
        <f t="shared" ref="Q56:S56" si="39">SUM(Q10,Q13,Q16,Q19,Q22,Q25,Q28,Q31)+SUM(Q39,Q45)</f>
        <v>2.3386969405960052</v>
      </c>
      <c r="R56" s="345">
        <f t="shared" si="39"/>
        <v>2.171219218864993</v>
      </c>
      <c r="S56" s="345">
        <f t="shared" si="39"/>
        <v>1.8899927903637928</v>
      </c>
      <c r="T56" s="189">
        <f t="shared" si="36"/>
        <v>5.4005006069999986E-2</v>
      </c>
      <c r="U56" s="345">
        <f t="shared" si="37"/>
        <v>11.793541889625759</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0</v>
      </c>
      <c r="H57" s="346">
        <f t="shared" si="40"/>
        <v>0</v>
      </c>
      <c r="I57" s="346">
        <f t="shared" si="40"/>
        <v>0</v>
      </c>
      <c r="J57" s="346">
        <f t="shared" si="40"/>
        <v>0</v>
      </c>
      <c r="K57" s="346">
        <f t="shared" si="40"/>
        <v>4.7101550999999992E-2</v>
      </c>
      <c r="L57" s="346">
        <f>SUM(L55:L56)</f>
        <v>0.63505669600000003</v>
      </c>
      <c r="M57" s="346">
        <f t="shared" ref="M57:R57" si="41">SUM(M55:M56)</f>
        <v>1.3111186479477666</v>
      </c>
      <c r="N57" s="346">
        <f t="shared" si="41"/>
        <v>1.3370052810732216</v>
      </c>
      <c r="O57" s="346">
        <f t="shared" si="41"/>
        <v>1.5237243069324247</v>
      </c>
      <c r="P57" s="346">
        <f t="shared" si="41"/>
        <v>2.2856520455345199</v>
      </c>
      <c r="Q57" s="346">
        <f t="shared" si="41"/>
        <v>2.7894075038876838</v>
      </c>
      <c r="R57" s="346">
        <f t="shared" si="41"/>
        <v>2.6403056797686069</v>
      </c>
      <c r="S57" s="346">
        <f>SUM(S55:S56)</f>
        <v>2.4253899181161676</v>
      </c>
      <c r="T57" s="189">
        <f t="shared" si="36"/>
        <v>4.7101550999999992E-2</v>
      </c>
      <c r="U57" s="345">
        <f t="shared" si="37"/>
        <v>14.947660079260391</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O58" si="42">IF(ABS(G57-G48)&lt;DecimalPlaces,"OK","ERROR")</f>
        <v>OK</v>
      </c>
      <c r="H58" s="273" t="str">
        <f t="shared" si="42"/>
        <v>OK</v>
      </c>
      <c r="I58" s="273" t="str">
        <f t="shared" si="42"/>
        <v>OK</v>
      </c>
      <c r="J58" s="273" t="str">
        <f t="shared" si="42"/>
        <v>OK</v>
      </c>
      <c r="K58" s="387" t="str">
        <f t="shared" si="42"/>
        <v>OK</v>
      </c>
      <c r="L58" s="387" t="str">
        <f t="shared" si="42"/>
        <v>OK</v>
      </c>
      <c r="M58" s="387" t="str">
        <f t="shared" si="42"/>
        <v>OK</v>
      </c>
      <c r="N58" s="387" t="str">
        <f t="shared" si="42"/>
        <v>OK</v>
      </c>
      <c r="O58" s="387" t="str">
        <f t="shared" si="42"/>
        <v>OK</v>
      </c>
      <c r="P58" s="387" t="str">
        <f>IF(ABS(P57-P48)&lt;DecimalPlaces,"OK","ERROR")</f>
        <v>OK</v>
      </c>
      <c r="Q58" s="387" t="str">
        <f>IF(ABS(Q57-Q48)&lt;DecimalPlaces,"OK","ERROR")</f>
        <v>OK</v>
      </c>
      <c r="R58" s="387" t="str">
        <f>IF(ABS(R57-R48)&lt;DecimalPlaces,"OK","ERROR")</f>
        <v>OK</v>
      </c>
      <c r="S58" s="387" t="str">
        <f>IF(ABS(S57-S48)&lt;DecimalPlaces,"OK","ERROR")</f>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13</v>
      </c>
      <c r="AI60" s="216">
        <v>27</v>
      </c>
      <c r="AJ60" s="216">
        <v>8</v>
      </c>
      <c r="AK60" s="216">
        <v>11</v>
      </c>
      <c r="AL60" s="307"/>
      <c r="AM60" s="371">
        <f t="shared" ref="AM60:AM61" si="43">SUM(AD60:AK60)</f>
        <v>59</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186</v>
      </c>
      <c r="AI61" s="216">
        <v>207</v>
      </c>
      <c r="AJ61" s="216">
        <v>116</v>
      </c>
      <c r="AK61" s="216">
        <v>70</v>
      </c>
      <c r="AL61" s="280"/>
      <c r="AM61" s="371">
        <f t="shared" si="43"/>
        <v>579</v>
      </c>
    </row>
    <row r="62" spans="1:39" ht="14" x14ac:dyDescent="0.3">
      <c r="A62" s="659"/>
      <c r="B62" s="659"/>
      <c r="U62" s="276"/>
      <c r="AM62" s="276"/>
    </row>
    <row r="63" spans="1:39" ht="13.5" customHeight="1" x14ac:dyDescent="0.3">
      <c r="A63" s="164" t="s">
        <v>184</v>
      </c>
      <c r="B63" s="164"/>
      <c r="U63" s="276"/>
      <c r="AM63" s="276"/>
    </row>
    <row r="64" spans="1:39" x14ac:dyDescent="0.25">
      <c r="AM64" s="276"/>
    </row>
    <row r="65" spans="1:39" ht="14" x14ac:dyDescent="0.3">
      <c r="A65" s="660" t="s">
        <v>185</v>
      </c>
      <c r="B65" s="277" t="s">
        <v>186</v>
      </c>
      <c r="G65" s="226"/>
      <c r="H65" s="227"/>
      <c r="I65" s="227"/>
      <c r="J65" s="227"/>
      <c r="K65" s="228"/>
      <c r="L65" s="216">
        <v>0</v>
      </c>
      <c r="M65" s="216">
        <v>0</v>
      </c>
      <c r="N65" s="216">
        <v>0</v>
      </c>
      <c r="O65" s="216">
        <v>0</v>
      </c>
      <c r="P65" s="216">
        <v>9.2396335697103787E-2</v>
      </c>
      <c r="Q65" s="216">
        <v>7.0585201233513098E-2</v>
      </c>
      <c r="R65" s="216">
        <v>7.4623236105922419E-2</v>
      </c>
      <c r="S65" s="216">
        <v>0.1140463275477806</v>
      </c>
      <c r="T65" s="378"/>
      <c r="U65" s="223">
        <f t="shared" ref="U65:U67" si="44">SUM(L65:S65)</f>
        <v>0.35165110058431992</v>
      </c>
      <c r="Y65" s="226"/>
      <c r="Z65" s="227"/>
      <c r="AA65" s="227"/>
      <c r="AB65" s="227"/>
      <c r="AC65" s="228"/>
      <c r="AD65" s="216">
        <v>0</v>
      </c>
      <c r="AE65" s="216">
        <v>0</v>
      </c>
      <c r="AF65" s="216">
        <v>0</v>
      </c>
      <c r="AG65" s="216">
        <v>0</v>
      </c>
      <c r="AH65" s="216">
        <v>2812</v>
      </c>
      <c r="AI65" s="216">
        <v>2316</v>
      </c>
      <c r="AJ65" s="216">
        <v>2637</v>
      </c>
      <c r="AK65" s="216">
        <v>2870</v>
      </c>
      <c r="AL65" s="278"/>
      <c r="AM65" s="223">
        <f t="shared" ref="AM65:AM67" si="45">SUM(AD65:AK65)</f>
        <v>10635</v>
      </c>
    </row>
    <row r="66" spans="1:39" ht="14" x14ac:dyDescent="0.3">
      <c r="A66" s="661"/>
      <c r="B66" s="277" t="s">
        <v>156</v>
      </c>
      <c r="G66" s="234"/>
      <c r="H66" s="235"/>
      <c r="I66" s="235"/>
      <c r="J66" s="235"/>
      <c r="K66" s="236"/>
      <c r="L66" s="216">
        <v>0</v>
      </c>
      <c r="M66" s="216">
        <v>0</v>
      </c>
      <c r="N66" s="216">
        <v>0</v>
      </c>
      <c r="O66" s="216">
        <v>0</v>
      </c>
      <c r="P66" s="216">
        <v>1.6030042094109444E-2</v>
      </c>
      <c r="Q66" s="216">
        <v>1.6549742019543973E-2</v>
      </c>
      <c r="R66" s="216">
        <v>1.3426189764861008E-2</v>
      </c>
      <c r="S66" s="216">
        <v>2.4481094054659779E-2</v>
      </c>
      <c r="T66" s="379"/>
      <c r="U66" s="223">
        <f t="shared" si="44"/>
        <v>7.0487067933174205E-2</v>
      </c>
      <c r="Y66" s="234"/>
      <c r="Z66" s="235"/>
      <c r="AA66" s="235"/>
      <c r="AB66" s="235"/>
      <c r="AC66" s="236"/>
      <c r="AD66" s="216">
        <v>0</v>
      </c>
      <c r="AE66" s="216">
        <v>0</v>
      </c>
      <c r="AF66" s="216">
        <v>0</v>
      </c>
      <c r="AG66" s="216">
        <v>0</v>
      </c>
      <c r="AH66" s="216">
        <v>390</v>
      </c>
      <c r="AI66" s="216">
        <v>454</v>
      </c>
      <c r="AJ66" s="216">
        <v>630</v>
      </c>
      <c r="AK66" s="216">
        <v>518</v>
      </c>
      <c r="AL66" s="279"/>
      <c r="AM66" s="223">
        <f t="shared" si="45"/>
        <v>1992</v>
      </c>
    </row>
    <row r="67" spans="1:39" ht="14" x14ac:dyDescent="0.3">
      <c r="A67" s="662"/>
      <c r="B67" s="277" t="s">
        <v>187</v>
      </c>
      <c r="G67" s="234"/>
      <c r="H67" s="235"/>
      <c r="I67" s="235"/>
      <c r="J67" s="235"/>
      <c r="K67" s="236"/>
      <c r="L67" s="224">
        <f t="shared" ref="L67:S67" si="46">SUM(L65:L66)</f>
        <v>0</v>
      </c>
      <c r="M67" s="223">
        <f t="shared" si="46"/>
        <v>0</v>
      </c>
      <c r="N67" s="223">
        <f t="shared" si="46"/>
        <v>0</v>
      </c>
      <c r="O67" s="223">
        <f t="shared" si="46"/>
        <v>0</v>
      </c>
      <c r="P67" s="223">
        <f t="shared" si="46"/>
        <v>0.10842637779121322</v>
      </c>
      <c r="Q67" s="223">
        <f t="shared" si="46"/>
        <v>8.7134943253057068E-2</v>
      </c>
      <c r="R67" s="223">
        <f t="shared" si="46"/>
        <v>8.8049425870783432E-2</v>
      </c>
      <c r="S67" s="223">
        <f t="shared" si="46"/>
        <v>0.13852742160244039</v>
      </c>
      <c r="T67" s="380"/>
      <c r="U67" s="223">
        <f t="shared" si="44"/>
        <v>0.42213816851749408</v>
      </c>
      <c r="V67" s="249"/>
      <c r="Y67" s="241"/>
      <c r="Z67" s="242"/>
      <c r="AA67" s="242"/>
      <c r="AB67" s="242"/>
      <c r="AC67" s="243"/>
      <c r="AD67" s="252">
        <f t="shared" ref="AD67:AK67" si="47">SUM(AD65:AD66)</f>
        <v>0</v>
      </c>
      <c r="AE67" s="251">
        <f t="shared" si="47"/>
        <v>0</v>
      </c>
      <c r="AF67" s="251">
        <f t="shared" si="47"/>
        <v>0</v>
      </c>
      <c r="AG67" s="251">
        <f t="shared" si="47"/>
        <v>0</v>
      </c>
      <c r="AH67" s="251">
        <f t="shared" si="47"/>
        <v>3202</v>
      </c>
      <c r="AI67" s="251">
        <f t="shared" si="47"/>
        <v>2770</v>
      </c>
      <c r="AJ67" s="251">
        <f t="shared" si="47"/>
        <v>3267</v>
      </c>
      <c r="AK67" s="251">
        <f t="shared" si="47"/>
        <v>3388</v>
      </c>
      <c r="AL67" s="280"/>
      <c r="AM67" s="223">
        <f t="shared" si="45"/>
        <v>12627</v>
      </c>
    </row>
    <row r="68" spans="1:39" ht="14" x14ac:dyDescent="0.3">
      <c r="B68" s="210"/>
      <c r="G68" s="241"/>
      <c r="H68" s="242"/>
      <c r="I68" s="242"/>
      <c r="J68" s="242"/>
      <c r="K68" s="243"/>
      <c r="L68" s="388" t="str">
        <f t="shared" ref="L68:O68" si="48">IF(ABS(L67-L9)&lt;DecimalPlaces,"OK","ERROR")</f>
        <v>ERROR</v>
      </c>
      <c r="M68" s="388" t="str">
        <f t="shared" si="48"/>
        <v>ERROR</v>
      </c>
      <c r="N68" s="388" t="str">
        <f t="shared" si="48"/>
        <v>ERROR</v>
      </c>
      <c r="O68" s="388" t="str">
        <f t="shared" si="48"/>
        <v>ERROR</v>
      </c>
      <c r="P68" s="388" t="str">
        <f>IF(ABS(P67-P9-P12)&lt;DecimalPlaces,"OK","ERROR")</f>
        <v>OK</v>
      </c>
      <c r="Q68" s="388" t="str">
        <f>IF(ABS(Q67-Q9-Q12)&lt;DecimalPlaces,"OK","ERROR")</f>
        <v>OK</v>
      </c>
      <c r="R68" s="388" t="str">
        <f>IF(ABS(R67-R9-R12)&lt;DecimalPlaces,"OK","ERROR")</f>
        <v>OK</v>
      </c>
      <c r="S68" s="388" t="str">
        <f>IF(ABS(S67-S9-S12)&lt;DecimalPlaces,"OK","ERROR")</f>
        <v>OK</v>
      </c>
      <c r="T68" s="276"/>
      <c r="U68" s="276"/>
      <c r="AH68" s="276"/>
      <c r="AI68" s="276"/>
      <c r="AJ68" s="276"/>
      <c r="AK68" s="276"/>
      <c r="AL68" s="276"/>
      <c r="AM68" s="276"/>
    </row>
    <row r="69" spans="1:39" ht="14" x14ac:dyDescent="0.3">
      <c r="A69" s="659" t="s">
        <v>188</v>
      </c>
      <c r="B69" s="659"/>
      <c r="L69" s="276"/>
      <c r="M69" s="276"/>
      <c r="N69" s="276"/>
      <c r="O69" s="276"/>
      <c r="P69" s="276"/>
      <c r="Q69" s="276"/>
      <c r="R69" s="276"/>
      <c r="S69" s="276"/>
      <c r="T69" s="276"/>
      <c r="U69" s="276"/>
      <c r="AM69" s="276"/>
    </row>
    <row r="70" spans="1:39" ht="14" x14ac:dyDescent="0.3">
      <c r="A70" s="163"/>
      <c r="B70" s="163"/>
      <c r="L70" s="276"/>
      <c r="M70" s="276"/>
      <c r="N70" s="276"/>
      <c r="O70" s="276"/>
      <c r="P70" s="276"/>
      <c r="Q70" s="276"/>
      <c r="R70" s="276"/>
      <c r="S70" s="276"/>
      <c r="T70" s="276"/>
      <c r="U70" s="276"/>
      <c r="AM70" s="276"/>
    </row>
    <row r="71" spans="1:39" ht="14" x14ac:dyDescent="0.3">
      <c r="A71" s="174"/>
      <c r="B71" s="174"/>
      <c r="L71" s="276"/>
      <c r="M71" s="276"/>
      <c r="N71" s="276"/>
      <c r="O71" s="276"/>
      <c r="P71" s="276"/>
      <c r="Q71" s="276"/>
      <c r="R71" s="276"/>
      <c r="S71" s="276"/>
      <c r="T71" s="276"/>
      <c r="U71" s="276"/>
      <c r="AM71" s="276"/>
    </row>
    <row r="72" spans="1:39" ht="14" x14ac:dyDescent="0.3">
      <c r="A72" s="660" t="s">
        <v>189</v>
      </c>
      <c r="B72" s="277" t="s">
        <v>186</v>
      </c>
      <c r="G72" s="226"/>
      <c r="H72" s="227"/>
      <c r="I72" s="227"/>
      <c r="J72" s="227"/>
      <c r="K72" s="228"/>
      <c r="L72" s="216">
        <v>0</v>
      </c>
      <c r="M72" s="216">
        <v>0</v>
      </c>
      <c r="N72" s="216">
        <v>0</v>
      </c>
      <c r="O72" s="216">
        <v>0</v>
      </c>
      <c r="P72" s="216">
        <v>0.38588781887612456</v>
      </c>
      <c r="Q72" s="216">
        <v>0.33204929876648681</v>
      </c>
      <c r="R72" s="216">
        <v>0.31224436389407756</v>
      </c>
      <c r="S72" s="216">
        <v>0.35020257245221931</v>
      </c>
      <c r="T72" s="378"/>
      <c r="U72" s="371">
        <f t="shared" ref="U72:U77" si="49">SUM(L72:S72)</f>
        <v>1.3803840539889083</v>
      </c>
      <c r="Y72" s="226"/>
      <c r="Z72" s="227"/>
      <c r="AA72" s="227"/>
      <c r="AB72" s="227"/>
      <c r="AC72" s="228"/>
      <c r="AD72" s="216">
        <v>0</v>
      </c>
      <c r="AE72" s="216">
        <v>0</v>
      </c>
      <c r="AF72" s="216">
        <v>0</v>
      </c>
      <c r="AG72" s="216">
        <v>0</v>
      </c>
      <c r="AH72" s="216">
        <v>7060</v>
      </c>
      <c r="AI72" s="216">
        <v>6456</v>
      </c>
      <c r="AJ72" s="216">
        <v>6744</v>
      </c>
      <c r="AK72" s="216">
        <v>4962</v>
      </c>
      <c r="AL72" s="278"/>
      <c r="AM72" s="371">
        <f t="shared" ref="AM72:AM77" si="50">SUM(AD72:AK72)</f>
        <v>25222</v>
      </c>
    </row>
    <row r="73" spans="1:39" ht="14" x14ac:dyDescent="0.3">
      <c r="A73" s="661"/>
      <c r="B73" s="277" t="s">
        <v>156</v>
      </c>
      <c r="G73" s="234"/>
      <c r="H73" s="235"/>
      <c r="I73" s="235"/>
      <c r="J73" s="235"/>
      <c r="K73" s="236"/>
      <c r="L73" s="216">
        <v>0</v>
      </c>
      <c r="M73" s="216">
        <v>0</v>
      </c>
      <c r="N73" s="216">
        <v>0</v>
      </c>
      <c r="O73" s="216">
        <v>0</v>
      </c>
      <c r="P73" s="216">
        <v>6.6948520561105479E-2</v>
      </c>
      <c r="Q73" s="216">
        <v>7.7853857980456034E-2</v>
      </c>
      <c r="R73" s="216">
        <v>5.6178910235139011E-2</v>
      </c>
      <c r="S73" s="216">
        <v>7.5174205945340217E-2</v>
      </c>
      <c r="T73" s="379"/>
      <c r="U73" s="371">
        <f t="shared" si="49"/>
        <v>0.27615549472204076</v>
      </c>
      <c r="Y73" s="234"/>
      <c r="Z73" s="235"/>
      <c r="AA73" s="235"/>
      <c r="AB73" s="235"/>
      <c r="AC73" s="236"/>
      <c r="AD73" s="216">
        <v>0</v>
      </c>
      <c r="AE73" s="216">
        <v>0</v>
      </c>
      <c r="AF73" s="216">
        <v>0</v>
      </c>
      <c r="AG73" s="216">
        <v>0</v>
      </c>
      <c r="AH73" s="216">
        <v>889</v>
      </c>
      <c r="AI73" s="216">
        <v>1162</v>
      </c>
      <c r="AJ73" s="216">
        <v>1280</v>
      </c>
      <c r="AK73" s="216">
        <v>1071</v>
      </c>
      <c r="AL73" s="279"/>
      <c r="AM73" s="371">
        <f t="shared" si="50"/>
        <v>4402</v>
      </c>
    </row>
    <row r="74" spans="1:39" ht="14" x14ac:dyDescent="0.3">
      <c r="A74" s="662"/>
      <c r="B74" s="277" t="s">
        <v>190</v>
      </c>
      <c r="G74" s="234"/>
      <c r="H74" s="235"/>
      <c r="I74" s="235"/>
      <c r="J74" s="235"/>
      <c r="K74" s="236"/>
      <c r="L74" s="224">
        <f t="shared" ref="L74:S74" si="51">SUM(L72:L73)</f>
        <v>0</v>
      </c>
      <c r="M74" s="223">
        <f t="shared" si="51"/>
        <v>0</v>
      </c>
      <c r="N74" s="223">
        <f t="shared" si="51"/>
        <v>0</v>
      </c>
      <c r="O74" s="223">
        <f t="shared" si="51"/>
        <v>0</v>
      </c>
      <c r="P74" s="223">
        <f t="shared" si="51"/>
        <v>0.45283633943723001</v>
      </c>
      <c r="Q74" s="223">
        <f t="shared" si="51"/>
        <v>0.40990315674694283</v>
      </c>
      <c r="R74" s="223">
        <f t="shared" si="51"/>
        <v>0.36842327412921655</v>
      </c>
      <c r="S74" s="223">
        <f t="shared" si="51"/>
        <v>0.4253767783975595</v>
      </c>
      <c r="T74" s="379"/>
      <c r="U74" s="371">
        <f t="shared" si="49"/>
        <v>1.6565395487109489</v>
      </c>
      <c r="V74" s="249"/>
      <c r="Y74" s="234"/>
      <c r="Z74" s="235"/>
      <c r="AA74" s="235"/>
      <c r="AB74" s="235"/>
      <c r="AC74" s="236"/>
      <c r="AD74" s="252">
        <f t="shared" ref="AD74:AK74" si="52">SUM(AD72:AD73)</f>
        <v>0</v>
      </c>
      <c r="AE74" s="251">
        <f t="shared" si="52"/>
        <v>0</v>
      </c>
      <c r="AF74" s="251">
        <f t="shared" si="52"/>
        <v>0</v>
      </c>
      <c r="AG74" s="251">
        <f t="shared" si="52"/>
        <v>0</v>
      </c>
      <c r="AH74" s="251">
        <f t="shared" si="52"/>
        <v>7949</v>
      </c>
      <c r="AI74" s="251">
        <f t="shared" si="52"/>
        <v>7618</v>
      </c>
      <c r="AJ74" s="251">
        <f t="shared" si="52"/>
        <v>8024</v>
      </c>
      <c r="AK74" s="251">
        <f t="shared" si="52"/>
        <v>6033</v>
      </c>
      <c r="AL74" s="279"/>
      <c r="AM74" s="371">
        <f t="shared" si="50"/>
        <v>29624</v>
      </c>
    </row>
    <row r="75" spans="1:39" ht="14" x14ac:dyDescent="0.3">
      <c r="A75" s="663" t="s">
        <v>191</v>
      </c>
      <c r="B75" s="277" t="s">
        <v>186</v>
      </c>
      <c r="G75" s="234"/>
      <c r="H75" s="235"/>
      <c r="I75" s="235"/>
      <c r="J75" s="235"/>
      <c r="K75" s="236"/>
      <c r="L75" s="216">
        <v>0</v>
      </c>
      <c r="M75" s="216">
        <v>0</v>
      </c>
      <c r="N75" s="216">
        <v>0</v>
      </c>
      <c r="O75" s="216">
        <v>0</v>
      </c>
      <c r="P75" s="216">
        <v>0.16848418180217367</v>
      </c>
      <c r="Q75" s="216">
        <v>0.15513660000000001</v>
      </c>
      <c r="R75" s="216">
        <v>0.1301493</v>
      </c>
      <c r="S75" s="216">
        <v>0.16778279999999998</v>
      </c>
      <c r="T75" s="379"/>
      <c r="U75" s="371">
        <f t="shared" si="49"/>
        <v>0.62155288180217372</v>
      </c>
      <c r="Y75" s="234"/>
      <c r="Z75" s="235"/>
      <c r="AA75" s="235"/>
      <c r="AB75" s="235"/>
      <c r="AC75" s="236"/>
      <c r="AD75" s="216">
        <v>0</v>
      </c>
      <c r="AE75" s="216">
        <v>0</v>
      </c>
      <c r="AF75" s="216">
        <v>0</v>
      </c>
      <c r="AG75" s="216">
        <v>0</v>
      </c>
      <c r="AH75" s="216">
        <v>4594</v>
      </c>
      <c r="AI75" s="216">
        <v>4662</v>
      </c>
      <c r="AJ75" s="216">
        <v>4412</v>
      </c>
      <c r="AK75" s="216">
        <v>3869</v>
      </c>
      <c r="AL75" s="279"/>
      <c r="AM75" s="371">
        <f t="shared" si="50"/>
        <v>17537</v>
      </c>
    </row>
    <row r="76" spans="1:39" ht="14" x14ac:dyDescent="0.3">
      <c r="A76" s="663"/>
      <c r="B76" s="277" t="s">
        <v>156</v>
      </c>
      <c r="G76" s="234"/>
      <c r="H76" s="235"/>
      <c r="I76" s="235"/>
      <c r="J76" s="235"/>
      <c r="K76" s="236"/>
      <c r="L76" s="216">
        <v>0</v>
      </c>
      <c r="M76" s="216">
        <v>0</v>
      </c>
      <c r="N76" s="216">
        <v>0</v>
      </c>
      <c r="O76" s="216">
        <v>0</v>
      </c>
      <c r="P76" s="216">
        <v>3.2282500969383045E-2</v>
      </c>
      <c r="Q76" s="216">
        <v>3.3188899999999993E-2</v>
      </c>
      <c r="R76" s="216">
        <v>3.2767999999999999E-2</v>
      </c>
      <c r="S76" s="216">
        <v>4.8037499999999997E-2</v>
      </c>
      <c r="T76" s="379"/>
      <c r="U76" s="371">
        <f t="shared" si="49"/>
        <v>0.14627690096938301</v>
      </c>
      <c r="Y76" s="234"/>
      <c r="Z76" s="235"/>
      <c r="AA76" s="235"/>
      <c r="AB76" s="235"/>
      <c r="AC76" s="236"/>
      <c r="AD76" s="216">
        <v>0</v>
      </c>
      <c r="AE76" s="216">
        <v>0</v>
      </c>
      <c r="AF76" s="216">
        <v>0</v>
      </c>
      <c r="AG76" s="216">
        <v>0</v>
      </c>
      <c r="AH76" s="216">
        <v>46</v>
      </c>
      <c r="AI76" s="216">
        <v>59</v>
      </c>
      <c r="AJ76" s="216">
        <v>66</v>
      </c>
      <c r="AK76" s="216">
        <v>57</v>
      </c>
      <c r="AL76" s="279"/>
      <c r="AM76" s="371">
        <f t="shared" si="50"/>
        <v>228</v>
      </c>
    </row>
    <row r="77" spans="1:39" ht="14" x14ac:dyDescent="0.3">
      <c r="A77" s="664"/>
      <c r="B77" s="277" t="s">
        <v>192</v>
      </c>
      <c r="G77" s="234"/>
      <c r="H77" s="235"/>
      <c r="I77" s="235"/>
      <c r="J77" s="235"/>
      <c r="K77" s="236"/>
      <c r="L77" s="224">
        <f t="shared" ref="L77:S77" si="53">SUM(L75:L76)</f>
        <v>0</v>
      </c>
      <c r="M77" s="223">
        <f t="shared" si="53"/>
        <v>0</v>
      </c>
      <c r="N77" s="223">
        <f t="shared" si="53"/>
        <v>0</v>
      </c>
      <c r="O77" s="223">
        <f t="shared" si="53"/>
        <v>0</v>
      </c>
      <c r="P77" s="223">
        <f t="shared" si="53"/>
        <v>0.20076668277155671</v>
      </c>
      <c r="Q77" s="223">
        <f t="shared" si="53"/>
        <v>0.18832550000000001</v>
      </c>
      <c r="R77" s="223">
        <f t="shared" si="53"/>
        <v>0.16291729999999999</v>
      </c>
      <c r="S77" s="223">
        <f t="shared" si="53"/>
        <v>0.21582029999999996</v>
      </c>
      <c r="T77" s="379"/>
      <c r="U77" s="223">
        <f t="shared" si="49"/>
        <v>0.76782978277155667</v>
      </c>
      <c r="V77" s="249"/>
      <c r="Y77" s="234"/>
      <c r="Z77" s="235"/>
      <c r="AA77" s="235"/>
      <c r="AB77" s="235"/>
      <c r="AC77" s="236"/>
      <c r="AD77" s="252">
        <f t="shared" ref="AD77:AK77" si="54">SUM(AD75:AD76)</f>
        <v>0</v>
      </c>
      <c r="AE77" s="251">
        <f t="shared" si="54"/>
        <v>0</v>
      </c>
      <c r="AF77" s="251">
        <f t="shared" si="54"/>
        <v>0</v>
      </c>
      <c r="AG77" s="251">
        <f t="shared" si="54"/>
        <v>0</v>
      </c>
      <c r="AH77" s="251">
        <f t="shared" si="54"/>
        <v>4640</v>
      </c>
      <c r="AI77" s="251">
        <f t="shared" si="54"/>
        <v>4721</v>
      </c>
      <c r="AJ77" s="251">
        <f t="shared" si="54"/>
        <v>4478</v>
      </c>
      <c r="AK77" s="251">
        <f t="shared" si="54"/>
        <v>3926</v>
      </c>
      <c r="AL77" s="279"/>
      <c r="AM77" s="371">
        <f t="shared" si="50"/>
        <v>17765</v>
      </c>
    </row>
    <row r="78" spans="1:39" ht="14" x14ac:dyDescent="0.3">
      <c r="B78" s="274" t="s">
        <v>193</v>
      </c>
      <c r="G78" s="234"/>
      <c r="H78" s="235"/>
      <c r="I78" s="235"/>
      <c r="J78" s="235"/>
      <c r="K78" s="236"/>
      <c r="L78" s="224">
        <f t="shared" ref="L78:S78" si="55">SUM(L74,L77)</f>
        <v>0</v>
      </c>
      <c r="M78" s="223">
        <f t="shared" si="55"/>
        <v>0</v>
      </c>
      <c r="N78" s="223">
        <f t="shared" si="55"/>
        <v>0</v>
      </c>
      <c r="O78" s="223">
        <f t="shared" si="55"/>
        <v>0</v>
      </c>
      <c r="P78" s="223">
        <f t="shared" si="55"/>
        <v>0.65360302220878674</v>
      </c>
      <c r="Q78" s="223">
        <f t="shared" si="55"/>
        <v>0.59822865674694281</v>
      </c>
      <c r="R78" s="223">
        <f t="shared" si="55"/>
        <v>0.53134057412921654</v>
      </c>
      <c r="S78" s="223">
        <f t="shared" si="55"/>
        <v>0.64119707839755946</v>
      </c>
      <c r="T78" s="380"/>
      <c r="U78" s="371">
        <f>SUM(L78:S78)</f>
        <v>2.4243693314825054</v>
      </c>
      <c r="V78" s="249"/>
      <c r="Y78" s="241"/>
      <c r="Z78" s="242"/>
      <c r="AA78" s="242"/>
      <c r="AB78" s="242"/>
      <c r="AC78" s="243"/>
      <c r="AD78" s="252">
        <f t="shared" ref="AD78:AK78" si="56">SUM(AD74,AD77)</f>
        <v>0</v>
      </c>
      <c r="AE78" s="251">
        <f t="shared" si="56"/>
        <v>0</v>
      </c>
      <c r="AF78" s="251">
        <f t="shared" si="56"/>
        <v>0</v>
      </c>
      <c r="AG78" s="251">
        <f t="shared" si="56"/>
        <v>0</v>
      </c>
      <c r="AH78" s="251">
        <f t="shared" si="56"/>
        <v>12589</v>
      </c>
      <c r="AI78" s="251">
        <f t="shared" si="56"/>
        <v>12339</v>
      </c>
      <c r="AJ78" s="251">
        <f t="shared" si="56"/>
        <v>12502</v>
      </c>
      <c r="AK78" s="251">
        <f t="shared" si="56"/>
        <v>9959</v>
      </c>
      <c r="AL78" s="280"/>
      <c r="AM78" s="371">
        <f>SUM(AD78:AK78)</f>
        <v>47389</v>
      </c>
    </row>
    <row r="79" spans="1:39" ht="14" x14ac:dyDescent="0.3">
      <c r="A79" s="282"/>
      <c r="G79" s="241"/>
      <c r="H79" s="242"/>
      <c r="I79" s="242"/>
      <c r="J79" s="242"/>
      <c r="K79" s="243"/>
      <c r="L79" s="388" t="str">
        <f t="shared" ref="L79:O79" si="57">IF(ABS(L78-L10)&lt;DecimalPlaces,"OK","ERROR")</f>
        <v>ERROR</v>
      </c>
      <c r="M79" s="389" t="str">
        <f t="shared" si="57"/>
        <v>ERROR</v>
      </c>
      <c r="N79" s="389" t="str">
        <f t="shared" si="57"/>
        <v>ERROR</v>
      </c>
      <c r="O79" s="389" t="str">
        <f t="shared" si="57"/>
        <v>ERROR</v>
      </c>
      <c r="P79" s="389" t="str">
        <f>IF(ABS(P78-P10-P13)&lt;DecimalPlaces,"OK","ERROR")</f>
        <v>OK</v>
      </c>
      <c r="Q79" s="389" t="str">
        <f>IF(ABS(Q78-Q10-Q13)&lt;DecimalPlaces,"OK","ERROR")</f>
        <v>OK</v>
      </c>
      <c r="R79" s="389" t="str">
        <f>IF(ABS(R78-R10-R13)&lt;DecimalPlaces,"OK","ERROR")</f>
        <v>OK</v>
      </c>
      <c r="S79" s="389" t="str">
        <f>IF(ABS(S78-S10-S13)&lt;DecimalPlaces,"OK","ERROR")</f>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-1.1102230246251565E-16</v>
      </c>
      <c r="T80" s="276"/>
      <c r="U80" s="276"/>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5.5511151231257827E-17</v>
      </c>
      <c r="R81" s="593">
        <f t="shared" si="60"/>
        <v>0</v>
      </c>
      <c r="S81" s="593">
        <f t="shared" si="60"/>
        <v>0</v>
      </c>
      <c r="T81" s="276"/>
      <c r="U81" s="276"/>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c r="L82" s="276"/>
      <c r="M82" s="276"/>
      <c r="N82" s="276"/>
      <c r="O82" s="276"/>
      <c r="P82" s="276"/>
      <c r="Q82" s="276"/>
      <c r="R82" s="276"/>
      <c r="S82" s="276"/>
      <c r="T82" s="276"/>
      <c r="U82" s="276"/>
    </row>
    <row r="83" spans="1:39" x14ac:dyDescent="0.25">
      <c r="B83" s="284"/>
      <c r="L83" s="276"/>
      <c r="M83" s="276"/>
      <c r="N83" s="276"/>
      <c r="O83" s="276"/>
      <c r="P83" s="276"/>
      <c r="Q83" s="276"/>
      <c r="R83" s="276"/>
      <c r="S83" s="276"/>
      <c r="T83" s="276"/>
      <c r="U83" s="276"/>
      <c r="Y83" s="671"/>
      <c r="Z83" s="672"/>
      <c r="AA83" s="672"/>
      <c r="AB83" s="672"/>
      <c r="AC83" s="672"/>
      <c r="AD83" s="672"/>
      <c r="AE83" s="672"/>
      <c r="AF83" s="672"/>
      <c r="AG83" s="672"/>
    </row>
    <row r="84" spans="1:39" ht="13.5" customHeight="1" x14ac:dyDescent="0.3">
      <c r="A84" s="222" t="s">
        <v>197</v>
      </c>
      <c r="B84" s="222" t="s">
        <v>36</v>
      </c>
      <c r="L84" s="276"/>
      <c r="M84" s="276"/>
      <c r="N84" s="276"/>
      <c r="O84" s="276"/>
      <c r="P84" s="276"/>
      <c r="Q84" s="276"/>
      <c r="R84" s="276"/>
      <c r="S84" s="276"/>
      <c r="T84" s="276"/>
      <c r="U84" s="276"/>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6">
        <v>0</v>
      </c>
      <c r="T85" s="378"/>
      <c r="U85" s="371">
        <f>SUM(L85:S85)</f>
        <v>0</v>
      </c>
      <c r="Y85" s="226"/>
      <c r="Z85" s="227"/>
      <c r="AA85" s="227"/>
      <c r="AB85" s="227"/>
      <c r="AC85" s="228"/>
      <c r="AD85" s="216">
        <v>0</v>
      </c>
      <c r="AE85" s="216">
        <v>0</v>
      </c>
      <c r="AF85" s="216">
        <v>0</v>
      </c>
      <c r="AG85" s="216">
        <v>0</v>
      </c>
      <c r="AH85" s="216">
        <v>0</v>
      </c>
      <c r="AI85" s="216">
        <v>0</v>
      </c>
      <c r="AJ85" s="216">
        <v>0</v>
      </c>
      <c r="AK85" s="216">
        <v>0</v>
      </c>
      <c r="AL85" s="278"/>
      <c r="AM85" s="390">
        <f t="shared" ref="AM85:AM104" si="62">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6">
        <v>0</v>
      </c>
      <c r="T86" s="379"/>
      <c r="U86" s="371">
        <f t="shared" ref="U86:U104" si="63">SUM(L86:S86)</f>
        <v>0</v>
      </c>
      <c r="Y86" s="234"/>
      <c r="Z86" s="235"/>
      <c r="AA86" s="235"/>
      <c r="AB86" s="235"/>
      <c r="AC86" s="236"/>
      <c r="AD86" s="216">
        <v>0</v>
      </c>
      <c r="AE86" s="216">
        <v>0</v>
      </c>
      <c r="AF86" s="216">
        <v>0</v>
      </c>
      <c r="AG86" s="216">
        <v>0</v>
      </c>
      <c r="AH86" s="216">
        <v>0</v>
      </c>
      <c r="AI86" s="216">
        <v>0</v>
      </c>
      <c r="AJ86" s="216">
        <v>0</v>
      </c>
      <c r="AK86" s="216">
        <v>0</v>
      </c>
      <c r="AL86" s="279"/>
      <c r="AM86" s="371">
        <f t="shared" si="62"/>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6">
        <v>0</v>
      </c>
      <c r="T87" s="379"/>
      <c r="U87" s="371">
        <f t="shared" si="63"/>
        <v>0</v>
      </c>
      <c r="Y87" s="234"/>
      <c r="Z87" s="235"/>
      <c r="AA87" s="235"/>
      <c r="AB87" s="235"/>
      <c r="AC87" s="236"/>
      <c r="AD87" s="216">
        <v>0</v>
      </c>
      <c r="AE87" s="216">
        <v>0</v>
      </c>
      <c r="AF87" s="216">
        <v>0</v>
      </c>
      <c r="AG87" s="216">
        <v>0</v>
      </c>
      <c r="AH87" s="216">
        <v>5174.9246689553702</v>
      </c>
      <c r="AI87" s="216">
        <v>4787</v>
      </c>
      <c r="AJ87" s="216">
        <v>5404</v>
      </c>
      <c r="AK87" s="216">
        <v>4330</v>
      </c>
      <c r="AL87" s="279"/>
      <c r="AM87" s="371">
        <f t="shared" si="62"/>
        <v>19695.924668955369</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6">
        <v>0</v>
      </c>
      <c r="T88" s="379"/>
      <c r="U88" s="371">
        <f t="shared" si="63"/>
        <v>0</v>
      </c>
      <c r="Y88" s="234"/>
      <c r="Z88" s="235"/>
      <c r="AA88" s="235"/>
      <c r="AB88" s="235"/>
      <c r="AC88" s="236"/>
      <c r="AD88" s="216">
        <v>0</v>
      </c>
      <c r="AE88" s="216">
        <v>0</v>
      </c>
      <c r="AF88" s="216">
        <v>0</v>
      </c>
      <c r="AG88" s="216">
        <v>0</v>
      </c>
      <c r="AH88" s="216">
        <v>1027.0781265326141</v>
      </c>
      <c r="AI88" s="216">
        <v>1200</v>
      </c>
      <c r="AJ88" s="216">
        <v>900</v>
      </c>
      <c r="AK88" s="216">
        <v>797</v>
      </c>
      <c r="AL88" s="279"/>
      <c r="AM88" s="371">
        <f t="shared" si="62"/>
        <v>3924.0781265326141</v>
      </c>
    </row>
    <row r="89" spans="1:39" ht="14" x14ac:dyDescent="0.3">
      <c r="A89" s="212" t="s">
        <v>204</v>
      </c>
      <c r="B89" s="212" t="s">
        <v>200</v>
      </c>
      <c r="G89" s="234"/>
      <c r="H89" s="235"/>
      <c r="I89" s="235"/>
      <c r="J89" s="235"/>
      <c r="K89" s="236"/>
      <c r="L89" s="216">
        <v>0</v>
      </c>
      <c r="M89" s="216">
        <v>0</v>
      </c>
      <c r="N89" s="216">
        <v>0</v>
      </c>
      <c r="O89" s="216">
        <v>0</v>
      </c>
      <c r="P89" s="216">
        <v>0.32093622225875423</v>
      </c>
      <c r="Q89" s="216">
        <v>0.78317251048133685</v>
      </c>
      <c r="R89" s="216">
        <v>0.79377873503911622</v>
      </c>
      <c r="S89" s="216">
        <v>0.54663326223096531</v>
      </c>
      <c r="T89" s="379"/>
      <c r="U89" s="371">
        <f t="shared" si="63"/>
        <v>2.4445207300101726</v>
      </c>
      <c r="Y89" s="234"/>
      <c r="Z89" s="235"/>
      <c r="AA89" s="235"/>
      <c r="AB89" s="235"/>
      <c r="AC89" s="236"/>
      <c r="AD89" s="216">
        <v>0</v>
      </c>
      <c r="AE89" s="216">
        <v>0</v>
      </c>
      <c r="AF89" s="216">
        <v>0</v>
      </c>
      <c r="AG89" s="216">
        <v>0</v>
      </c>
      <c r="AH89" s="216">
        <v>2391.4057871505643</v>
      </c>
      <c r="AI89" s="216">
        <v>3519</v>
      </c>
      <c r="AJ89" s="216">
        <v>3567</v>
      </c>
      <c r="AK89" s="216">
        <v>2456</v>
      </c>
      <c r="AL89" s="279"/>
      <c r="AM89" s="371">
        <f t="shared" si="62"/>
        <v>11933.405787150565</v>
      </c>
    </row>
    <row r="90" spans="1:39" ht="14" x14ac:dyDescent="0.3">
      <c r="A90" s="212" t="s">
        <v>205</v>
      </c>
      <c r="B90" s="212" t="s">
        <v>200</v>
      </c>
      <c r="G90" s="234"/>
      <c r="H90" s="235"/>
      <c r="I90" s="235"/>
      <c r="J90" s="235"/>
      <c r="K90" s="236"/>
      <c r="L90" s="216">
        <v>0</v>
      </c>
      <c r="M90" s="216">
        <v>0</v>
      </c>
      <c r="N90" s="216">
        <v>0</v>
      </c>
      <c r="O90" s="216">
        <v>0</v>
      </c>
      <c r="P90" s="216">
        <v>0.21679017427425212</v>
      </c>
      <c r="Q90" s="216">
        <v>0.24074066377764722</v>
      </c>
      <c r="R90" s="216">
        <v>0.19508554609290185</v>
      </c>
      <c r="S90" s="216">
        <v>0.16671304083720351</v>
      </c>
      <c r="T90" s="379"/>
      <c r="U90" s="371">
        <f t="shared" si="63"/>
        <v>0.81932942498200467</v>
      </c>
      <c r="Y90" s="234"/>
      <c r="Z90" s="235"/>
      <c r="AA90" s="235"/>
      <c r="AB90" s="235"/>
      <c r="AC90" s="236"/>
      <c r="AD90" s="216">
        <v>0</v>
      </c>
      <c r="AE90" s="216">
        <v>0</v>
      </c>
      <c r="AF90" s="216">
        <v>0</v>
      </c>
      <c r="AG90" s="216">
        <v>0</v>
      </c>
      <c r="AH90" s="216">
        <v>4138.1647376164792</v>
      </c>
      <c r="AI90" s="216">
        <v>4104</v>
      </c>
      <c r="AJ90" s="216">
        <v>3326</v>
      </c>
      <c r="AK90" s="216">
        <v>2842</v>
      </c>
      <c r="AL90" s="279"/>
      <c r="AM90" s="371">
        <f t="shared" si="62"/>
        <v>14410.16473761648</v>
      </c>
    </row>
    <row r="91" spans="1:39" ht="14" x14ac:dyDescent="0.3">
      <c r="A91" s="212" t="s">
        <v>206</v>
      </c>
      <c r="B91" s="212" t="s">
        <v>200</v>
      </c>
      <c r="G91" s="234"/>
      <c r="H91" s="235"/>
      <c r="I91" s="235"/>
      <c r="J91" s="235"/>
      <c r="K91" s="236"/>
      <c r="L91" s="216">
        <v>0</v>
      </c>
      <c r="M91" s="216">
        <v>0</v>
      </c>
      <c r="N91" s="216">
        <v>0</v>
      </c>
      <c r="O91" s="216">
        <v>0</v>
      </c>
      <c r="P91" s="216">
        <v>4.6536553300049049E-2</v>
      </c>
      <c r="Q91" s="216">
        <v>5.1659841051743469E-2</v>
      </c>
      <c r="R91" s="216">
        <v>2.868765856158664E-2</v>
      </c>
      <c r="S91" s="216">
        <v>2.10161078550084E-2</v>
      </c>
      <c r="T91" s="379"/>
      <c r="U91" s="371">
        <f t="shared" si="63"/>
        <v>0.14790016076838755</v>
      </c>
      <c r="Y91" s="234"/>
      <c r="Z91" s="235"/>
      <c r="AA91" s="235"/>
      <c r="AB91" s="235"/>
      <c r="AC91" s="236"/>
      <c r="AD91" s="216">
        <v>0</v>
      </c>
      <c r="AE91" s="216">
        <v>0</v>
      </c>
      <c r="AF91" s="216">
        <v>0</v>
      </c>
      <c r="AG91" s="216">
        <v>0</v>
      </c>
      <c r="AH91" s="216">
        <v>888.3055909759687</v>
      </c>
      <c r="AI91" s="216">
        <v>881</v>
      </c>
      <c r="AJ91" s="216">
        <v>489</v>
      </c>
      <c r="AK91" s="216">
        <v>358</v>
      </c>
      <c r="AL91" s="279"/>
      <c r="AM91" s="371">
        <f t="shared" si="62"/>
        <v>2616.3055909759687</v>
      </c>
    </row>
    <row r="92" spans="1:39" ht="14" x14ac:dyDescent="0.3">
      <c r="A92" s="212" t="s">
        <v>207</v>
      </c>
      <c r="B92" s="212" t="s">
        <v>200</v>
      </c>
      <c r="G92" s="234"/>
      <c r="H92" s="235"/>
      <c r="I92" s="235"/>
      <c r="J92" s="235"/>
      <c r="K92" s="236"/>
      <c r="L92" s="216">
        <v>0</v>
      </c>
      <c r="M92" s="216">
        <v>0</v>
      </c>
      <c r="N92" s="216">
        <v>0</v>
      </c>
      <c r="O92" s="216">
        <v>0</v>
      </c>
      <c r="P92" s="216">
        <v>0.27566884706895539</v>
      </c>
      <c r="Q92" s="216">
        <v>0.28422586705996683</v>
      </c>
      <c r="R92" s="216">
        <v>0.21042350215553232</v>
      </c>
      <c r="S92" s="216">
        <v>0.17976514992610343</v>
      </c>
      <c r="T92" s="379"/>
      <c r="U92" s="371">
        <f t="shared" si="63"/>
        <v>0.95008336621055789</v>
      </c>
      <c r="Y92" s="234"/>
      <c r="Z92" s="235"/>
      <c r="AA92" s="235"/>
      <c r="AB92" s="235"/>
      <c r="AC92" s="236"/>
      <c r="AD92" s="216">
        <v>0</v>
      </c>
      <c r="AE92" s="216">
        <v>0</v>
      </c>
      <c r="AF92" s="216">
        <v>0</v>
      </c>
      <c r="AG92" s="216">
        <v>0</v>
      </c>
      <c r="AH92" s="216">
        <v>5262.0609122118685</v>
      </c>
      <c r="AI92" s="216">
        <v>4846</v>
      </c>
      <c r="AJ92" s="216">
        <v>3588</v>
      </c>
      <c r="AK92" s="216">
        <v>3065</v>
      </c>
      <c r="AL92" s="279"/>
      <c r="AM92" s="371">
        <f t="shared" si="62"/>
        <v>16761.060912211869</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6">
        <v>0</v>
      </c>
      <c r="T93" s="379"/>
      <c r="U93" s="371">
        <f t="shared" si="63"/>
        <v>0</v>
      </c>
      <c r="Y93" s="234"/>
      <c r="Z93" s="235"/>
      <c r="AA93" s="235"/>
      <c r="AB93" s="235"/>
      <c r="AC93" s="236"/>
      <c r="AD93" s="216">
        <v>0</v>
      </c>
      <c r="AE93" s="216">
        <v>0</v>
      </c>
      <c r="AF93" s="216">
        <v>0</v>
      </c>
      <c r="AG93" s="216">
        <v>0</v>
      </c>
      <c r="AH93" s="216">
        <v>487.3175085826386</v>
      </c>
      <c r="AI93" s="216">
        <v>493</v>
      </c>
      <c r="AJ93" s="216">
        <v>497</v>
      </c>
      <c r="AK93" s="216">
        <v>523</v>
      </c>
      <c r="AL93" s="279"/>
      <c r="AM93" s="371">
        <f t="shared" si="62"/>
        <v>2000.3175085826385</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6">
        <v>0</v>
      </c>
      <c r="T94" s="379"/>
      <c r="U94" s="371">
        <f t="shared" si="63"/>
        <v>0</v>
      </c>
      <c r="Y94" s="234"/>
      <c r="Z94" s="235"/>
      <c r="AA94" s="235"/>
      <c r="AB94" s="235"/>
      <c r="AC94" s="236"/>
      <c r="AD94" s="216">
        <v>0</v>
      </c>
      <c r="AE94" s="216">
        <v>0</v>
      </c>
      <c r="AF94" s="216">
        <v>0</v>
      </c>
      <c r="AG94" s="216">
        <v>0</v>
      </c>
      <c r="AH94" s="216">
        <v>720.4876410004905</v>
      </c>
      <c r="AI94" s="216">
        <v>883</v>
      </c>
      <c r="AJ94" s="216">
        <v>1242</v>
      </c>
      <c r="AK94" s="216">
        <v>1426</v>
      </c>
      <c r="AL94" s="279"/>
      <c r="AM94" s="371">
        <f t="shared" si="62"/>
        <v>4271.4876410004908</v>
      </c>
    </row>
    <row r="95" spans="1:39" ht="14" x14ac:dyDescent="0.3">
      <c r="A95" s="212" t="s">
        <v>210</v>
      </c>
      <c r="B95" s="212" t="s">
        <v>200</v>
      </c>
      <c r="G95" s="234"/>
      <c r="H95" s="235"/>
      <c r="I95" s="235"/>
      <c r="J95" s="235"/>
      <c r="K95" s="236"/>
      <c r="L95" s="216">
        <v>0</v>
      </c>
      <c r="M95" s="216">
        <v>0</v>
      </c>
      <c r="N95" s="216">
        <v>0</v>
      </c>
      <c r="O95" s="216">
        <v>0</v>
      </c>
      <c r="P95" s="216">
        <v>0.21221712545561555</v>
      </c>
      <c r="Q95" s="216">
        <v>0.37599374724750356</v>
      </c>
      <c r="R95" s="216">
        <v>0.38798961670146132</v>
      </c>
      <c r="S95" s="216">
        <v>0.32712483734694636</v>
      </c>
      <c r="T95" s="379"/>
      <c r="U95" s="371">
        <f t="shared" si="63"/>
        <v>1.3033253267515268</v>
      </c>
      <c r="Y95" s="234"/>
      <c r="Z95" s="235"/>
      <c r="AA95" s="235"/>
      <c r="AB95" s="235"/>
      <c r="AC95" s="236"/>
      <c r="AD95" s="216">
        <v>0</v>
      </c>
      <c r="AE95" s="216">
        <v>0</v>
      </c>
      <c r="AF95" s="216">
        <v>0</v>
      </c>
      <c r="AG95" s="216">
        <v>0</v>
      </c>
      <c r="AH95" s="216">
        <v>660.78317802844538</v>
      </c>
      <c r="AI95" s="216">
        <v>743</v>
      </c>
      <c r="AJ95" s="216">
        <v>767</v>
      </c>
      <c r="AK95" s="216">
        <v>646</v>
      </c>
      <c r="AL95" s="279"/>
      <c r="AM95" s="371">
        <f t="shared" si="62"/>
        <v>2816.7831780284455</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6">
        <v>0</v>
      </c>
      <c r="T96" s="379"/>
      <c r="U96" s="371">
        <f t="shared" si="63"/>
        <v>0</v>
      </c>
      <c r="Y96" s="234"/>
      <c r="Z96" s="235"/>
      <c r="AA96" s="235"/>
      <c r="AB96" s="235"/>
      <c r="AC96" s="236"/>
      <c r="AD96" s="216">
        <v>0</v>
      </c>
      <c r="AE96" s="216">
        <v>0</v>
      </c>
      <c r="AF96" s="216">
        <v>0</v>
      </c>
      <c r="AG96" s="216">
        <v>0</v>
      </c>
      <c r="AH96" s="216">
        <v>182.34065718489455</v>
      </c>
      <c r="AI96" s="216">
        <v>346</v>
      </c>
      <c r="AJ96" s="216">
        <v>245</v>
      </c>
      <c r="AK96" s="216">
        <v>256</v>
      </c>
      <c r="AL96" s="279"/>
      <c r="AM96" s="371">
        <f t="shared" si="62"/>
        <v>1029.3406571848946</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6">
        <v>0</v>
      </c>
      <c r="T97" s="379"/>
      <c r="U97" s="371">
        <f t="shared" si="63"/>
        <v>0</v>
      </c>
      <c r="Y97" s="234"/>
      <c r="Z97" s="235"/>
      <c r="AA97" s="235"/>
      <c r="AB97" s="235"/>
      <c r="AC97" s="236"/>
      <c r="AD97" s="216">
        <v>0</v>
      </c>
      <c r="AE97" s="216">
        <v>0</v>
      </c>
      <c r="AF97" s="216">
        <v>0</v>
      </c>
      <c r="AG97" s="216">
        <v>0</v>
      </c>
      <c r="AH97" s="216">
        <v>50.022658165767538</v>
      </c>
      <c r="AI97" s="216">
        <v>89</v>
      </c>
      <c r="AJ97" s="216">
        <v>50</v>
      </c>
      <c r="AK97" s="216">
        <v>32</v>
      </c>
      <c r="AL97" s="279"/>
      <c r="AM97" s="371">
        <f t="shared" si="62"/>
        <v>221.02265816576755</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6">
        <v>0</v>
      </c>
      <c r="T98" s="379"/>
      <c r="U98" s="371">
        <f t="shared" si="63"/>
        <v>0</v>
      </c>
      <c r="Y98" s="234"/>
      <c r="Z98" s="235"/>
      <c r="AA98" s="235"/>
      <c r="AB98" s="235"/>
      <c r="AC98" s="236"/>
      <c r="AD98" s="216">
        <v>0</v>
      </c>
      <c r="AE98" s="216">
        <v>0</v>
      </c>
      <c r="AF98" s="216">
        <v>0</v>
      </c>
      <c r="AG98" s="216">
        <v>0</v>
      </c>
      <c r="AH98" s="216">
        <v>409.05625306522808</v>
      </c>
      <c r="AI98" s="216">
        <v>622</v>
      </c>
      <c r="AJ98" s="216">
        <v>630</v>
      </c>
      <c r="AK98" s="216">
        <v>339</v>
      </c>
      <c r="AL98" s="279"/>
      <c r="AM98" s="371">
        <f t="shared" si="62"/>
        <v>2000.056253065228</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6">
        <v>0</v>
      </c>
      <c r="T99" s="379"/>
      <c r="U99" s="371">
        <f t="shared" si="63"/>
        <v>0</v>
      </c>
      <c r="Y99" s="234"/>
      <c r="Z99" s="235"/>
      <c r="AA99" s="235"/>
      <c r="AB99" s="235"/>
      <c r="AC99" s="236"/>
      <c r="AD99" s="216">
        <v>0</v>
      </c>
      <c r="AE99" s="216">
        <v>0</v>
      </c>
      <c r="AF99" s="216">
        <v>0</v>
      </c>
      <c r="AG99" s="216">
        <v>0</v>
      </c>
      <c r="AH99" s="216">
        <v>857.64654242275628</v>
      </c>
      <c r="AI99" s="216">
        <v>1378</v>
      </c>
      <c r="AJ99" s="216">
        <v>1035</v>
      </c>
      <c r="AK99" s="216">
        <v>425</v>
      </c>
      <c r="AL99" s="279"/>
      <c r="AM99" s="371">
        <f t="shared" si="62"/>
        <v>3695.6465424227563</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6">
        <v>0</v>
      </c>
      <c r="T100" s="379"/>
      <c r="U100" s="371">
        <f t="shared" si="63"/>
        <v>0</v>
      </c>
      <c r="Y100" s="234"/>
      <c r="Z100" s="235"/>
      <c r="AA100" s="235"/>
      <c r="AB100" s="235"/>
      <c r="AC100" s="236"/>
      <c r="AD100" s="216">
        <v>0</v>
      </c>
      <c r="AE100" s="216">
        <v>0</v>
      </c>
      <c r="AF100" s="216">
        <v>0</v>
      </c>
      <c r="AG100" s="216">
        <v>0</v>
      </c>
      <c r="AH100" s="216">
        <v>0</v>
      </c>
      <c r="AI100" s="216">
        <v>0</v>
      </c>
      <c r="AJ100" s="216">
        <v>0</v>
      </c>
      <c r="AK100" s="216">
        <v>0</v>
      </c>
      <c r="AL100" s="279"/>
      <c r="AM100" s="371">
        <f t="shared" si="62"/>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6">
        <v>0</v>
      </c>
      <c r="T101" s="379"/>
      <c r="U101" s="371">
        <f t="shared" si="63"/>
        <v>0</v>
      </c>
      <c r="Y101" s="234"/>
      <c r="Z101" s="235"/>
      <c r="AA101" s="235"/>
      <c r="AB101" s="235"/>
      <c r="AC101" s="236"/>
      <c r="AD101" s="216">
        <v>0</v>
      </c>
      <c r="AE101" s="216">
        <v>0</v>
      </c>
      <c r="AF101" s="216">
        <v>0</v>
      </c>
      <c r="AG101" s="216">
        <v>0</v>
      </c>
      <c r="AH101" s="216">
        <v>1611.2136831780285</v>
      </c>
      <c r="AI101" s="216">
        <v>1698</v>
      </c>
      <c r="AJ101" s="216">
        <v>2086</v>
      </c>
      <c r="AK101" s="216">
        <v>1779</v>
      </c>
      <c r="AL101" s="279"/>
      <c r="AM101" s="371">
        <f t="shared" si="62"/>
        <v>7174.2136831780281</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6">
        <v>0</v>
      </c>
      <c r="T102" s="379"/>
      <c r="U102" s="371">
        <f t="shared" si="63"/>
        <v>0</v>
      </c>
      <c r="Y102" s="234"/>
      <c r="Z102" s="235"/>
      <c r="AA102" s="235"/>
      <c r="AB102" s="235"/>
      <c r="AC102" s="236"/>
      <c r="AD102" s="216">
        <v>0</v>
      </c>
      <c r="AE102" s="216">
        <v>0</v>
      </c>
      <c r="AF102" s="216">
        <v>0</v>
      </c>
      <c r="AG102" s="216">
        <v>0</v>
      </c>
      <c r="AH102" s="216">
        <v>14.522707209416382</v>
      </c>
      <c r="AI102" s="216">
        <v>21</v>
      </c>
      <c r="AJ102" s="216">
        <v>18</v>
      </c>
      <c r="AK102" s="216">
        <v>241</v>
      </c>
      <c r="AL102" s="279"/>
      <c r="AM102" s="371">
        <f t="shared" si="62"/>
        <v>294.52270720941635</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6">
        <v>0</v>
      </c>
      <c r="T103" s="379"/>
      <c r="U103" s="371">
        <f t="shared" si="63"/>
        <v>0</v>
      </c>
      <c r="Y103" s="234"/>
      <c r="Z103" s="235"/>
      <c r="AA103" s="235"/>
      <c r="AB103" s="235"/>
      <c r="AC103" s="236"/>
      <c r="AD103" s="216">
        <v>0</v>
      </c>
      <c r="AE103" s="216">
        <v>0</v>
      </c>
      <c r="AF103" s="216">
        <v>0</v>
      </c>
      <c r="AG103" s="216">
        <v>0</v>
      </c>
      <c r="AH103" s="216">
        <v>28.238597351642962</v>
      </c>
      <c r="AI103" s="216">
        <v>82</v>
      </c>
      <c r="AJ103" s="216">
        <v>8</v>
      </c>
      <c r="AK103" s="216">
        <v>0</v>
      </c>
      <c r="AL103" s="279"/>
      <c r="AM103" s="371">
        <f t="shared" si="62"/>
        <v>118.23859735164297</v>
      </c>
    </row>
    <row r="104" spans="1:39" ht="14" x14ac:dyDescent="0.3">
      <c r="A104" s="222" t="s">
        <v>219</v>
      </c>
      <c r="G104" s="234"/>
      <c r="H104" s="235"/>
      <c r="I104" s="235"/>
      <c r="J104" s="235"/>
      <c r="K104" s="236"/>
      <c r="L104" s="224">
        <f t="shared" ref="L104:S104" si="64">SUM(L85:L103)</f>
        <v>0</v>
      </c>
      <c r="M104" s="223">
        <f t="shared" si="64"/>
        <v>0</v>
      </c>
      <c r="N104" s="223">
        <f t="shared" si="64"/>
        <v>0</v>
      </c>
      <c r="O104" s="223">
        <f t="shared" si="64"/>
        <v>0</v>
      </c>
      <c r="P104" s="223">
        <f t="shared" si="64"/>
        <v>1.0721489223576264</v>
      </c>
      <c r="Q104" s="223">
        <f t="shared" si="64"/>
        <v>1.735792629618198</v>
      </c>
      <c r="R104" s="223">
        <f t="shared" si="64"/>
        <v>1.6159650585505985</v>
      </c>
      <c r="S104" s="223">
        <f t="shared" si="64"/>
        <v>1.2412523981962271</v>
      </c>
      <c r="T104" s="380"/>
      <c r="U104" s="371">
        <f t="shared" si="63"/>
        <v>5.6651590087226502</v>
      </c>
      <c r="Y104" s="234"/>
      <c r="Z104" s="235"/>
      <c r="AA104" s="235"/>
      <c r="AB104" s="235"/>
      <c r="AC104" s="236"/>
      <c r="AD104" s="252">
        <f t="shared" ref="AD104:AK104" si="65">SUM(AD85:AD103)</f>
        <v>0</v>
      </c>
      <c r="AE104" s="251">
        <f t="shared" si="65"/>
        <v>0</v>
      </c>
      <c r="AF104" s="251">
        <f t="shared" si="65"/>
        <v>0</v>
      </c>
      <c r="AG104" s="251">
        <f t="shared" si="65"/>
        <v>0</v>
      </c>
      <c r="AH104" s="251">
        <f t="shared" si="65"/>
        <v>23903.569249632175</v>
      </c>
      <c r="AI104" s="251">
        <f t="shared" si="65"/>
        <v>25692</v>
      </c>
      <c r="AJ104" s="251">
        <f t="shared" si="65"/>
        <v>23852</v>
      </c>
      <c r="AK104" s="251">
        <f t="shared" si="65"/>
        <v>19515</v>
      </c>
      <c r="AL104" s="280"/>
      <c r="AM104" s="371">
        <f t="shared" si="62"/>
        <v>92962.569249632172</v>
      </c>
    </row>
    <row r="105" spans="1:39" ht="14" x14ac:dyDescent="0.3">
      <c r="A105" s="282"/>
      <c r="G105" s="241"/>
      <c r="H105" s="242"/>
      <c r="I105" s="242"/>
      <c r="J105" s="242"/>
      <c r="K105" s="243"/>
      <c r="L105" s="388" t="str">
        <f t="shared" ref="L105:S105" si="66">IF(ABS(L19-L104)&lt;DecimalPlaces,"OK","ERROR")</f>
        <v>ERROR</v>
      </c>
      <c r="M105" s="389" t="str">
        <f t="shared" si="66"/>
        <v>ERROR</v>
      </c>
      <c r="N105" s="389" t="str">
        <f t="shared" si="66"/>
        <v>ERROR</v>
      </c>
      <c r="O105" s="389" t="str">
        <f t="shared" si="66"/>
        <v>ERROR</v>
      </c>
      <c r="P105" s="389" t="str">
        <f t="shared" si="66"/>
        <v>OK</v>
      </c>
      <c r="Q105" s="389" t="str">
        <f t="shared" si="66"/>
        <v>OK</v>
      </c>
      <c r="R105" s="389" t="str">
        <f t="shared" si="66"/>
        <v>OK</v>
      </c>
      <c r="S105" s="389" t="str">
        <f t="shared" si="66"/>
        <v>OK</v>
      </c>
      <c r="T105" s="276"/>
      <c r="U105" s="276"/>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c r="AM105" s="276"/>
    </row>
    <row r="106" spans="1:39" ht="14" x14ac:dyDescent="0.3">
      <c r="A106" s="282"/>
      <c r="G106" s="210"/>
      <c r="H106" s="210"/>
      <c r="I106" s="210"/>
      <c r="J106" s="210"/>
      <c r="K106" s="210"/>
      <c r="L106" s="391"/>
      <c r="M106" s="391"/>
      <c r="N106" s="391"/>
      <c r="O106" s="391"/>
      <c r="P106" s="391"/>
      <c r="Q106" s="391"/>
      <c r="R106" s="391"/>
      <c r="S106" s="391"/>
      <c r="T106" s="276"/>
      <c r="U106" s="276"/>
      <c r="Y106" s="286"/>
      <c r="Z106" s="286"/>
      <c r="AA106" s="286"/>
      <c r="AB106" s="286"/>
      <c r="AC106" s="286"/>
      <c r="AD106" s="286"/>
      <c r="AE106" s="286"/>
      <c r="AF106" s="286"/>
      <c r="AG106" s="286"/>
      <c r="AH106" s="286"/>
      <c r="AI106" s="286"/>
      <c r="AJ106" s="286"/>
      <c r="AK106" s="286"/>
      <c r="AM106" s="276"/>
    </row>
    <row r="107" spans="1:39" ht="14" x14ac:dyDescent="0.3">
      <c r="A107" s="212" t="s">
        <v>160</v>
      </c>
      <c r="B107" s="213" t="s">
        <v>153</v>
      </c>
      <c r="G107" s="226"/>
      <c r="H107" s="227"/>
      <c r="I107" s="227"/>
      <c r="J107" s="227"/>
      <c r="K107" s="228"/>
      <c r="L107" s="216">
        <v>0</v>
      </c>
      <c r="M107" s="216">
        <v>0</v>
      </c>
      <c r="N107" s="216">
        <v>0</v>
      </c>
      <c r="O107" s="216">
        <v>0</v>
      </c>
      <c r="P107" s="216">
        <v>0.2567135496423737</v>
      </c>
      <c r="Q107" s="216">
        <v>0.36898518538180158</v>
      </c>
      <c r="R107" s="216">
        <v>0.38619925944940109</v>
      </c>
      <c r="S107" s="216">
        <v>0.40422397980377256</v>
      </c>
      <c r="T107" s="378"/>
      <c r="U107" s="371">
        <f t="shared" ref="U107:U108" si="68">SUM(L107:S107)</f>
        <v>1.416121974277349</v>
      </c>
      <c r="Y107" s="226"/>
      <c r="Z107" s="227"/>
      <c r="AA107" s="227"/>
      <c r="AB107" s="227"/>
      <c r="AC107" s="228"/>
      <c r="AD107" s="216" t="s">
        <v>220</v>
      </c>
      <c r="AE107" s="216" t="s">
        <v>220</v>
      </c>
      <c r="AF107" s="216" t="s">
        <v>220</v>
      </c>
      <c r="AG107" s="216" t="s">
        <v>220</v>
      </c>
      <c r="AH107" s="216">
        <v>5723.4307503678274</v>
      </c>
      <c r="AI107" s="216">
        <v>5462</v>
      </c>
      <c r="AJ107" s="216">
        <v>5700</v>
      </c>
      <c r="AK107" s="216">
        <v>6355</v>
      </c>
      <c r="AL107" s="229">
        <f t="shared" ref="AL107" si="69">SUM(Y107:AC107)</f>
        <v>0</v>
      </c>
      <c r="AM107" s="371">
        <f t="shared" ref="AM107:AM108" si="70">SUM(AD107:AK107)</f>
        <v>23240.430750367828</v>
      </c>
    </row>
    <row r="108" spans="1:39" ht="14" x14ac:dyDescent="0.3">
      <c r="A108" s="222" t="s">
        <v>161</v>
      </c>
      <c r="G108" s="241"/>
      <c r="H108" s="242"/>
      <c r="I108" s="242"/>
      <c r="J108" s="242"/>
      <c r="K108" s="243"/>
      <c r="L108" s="224">
        <f t="shared" ref="L108:S108" si="71">SUM(L107,L104)</f>
        <v>0</v>
      </c>
      <c r="M108" s="223">
        <f t="shared" si="71"/>
        <v>0</v>
      </c>
      <c r="N108" s="223">
        <f t="shared" si="71"/>
        <v>0</v>
      </c>
      <c r="O108" s="223">
        <f t="shared" si="71"/>
        <v>0</v>
      </c>
      <c r="P108" s="223">
        <f t="shared" si="71"/>
        <v>1.328862472</v>
      </c>
      <c r="Q108" s="223">
        <f t="shared" si="71"/>
        <v>2.1047778149999994</v>
      </c>
      <c r="R108" s="223">
        <f t="shared" si="71"/>
        <v>2.0021643179999997</v>
      </c>
      <c r="S108" s="223">
        <f t="shared" si="71"/>
        <v>1.6454763779999997</v>
      </c>
      <c r="T108" s="380"/>
      <c r="U108" s="371">
        <f t="shared" si="68"/>
        <v>7.0812809829999992</v>
      </c>
      <c r="Y108" s="241"/>
      <c r="Z108" s="242"/>
      <c r="AA108" s="242"/>
      <c r="AB108" s="242"/>
      <c r="AC108" s="243"/>
      <c r="AD108" s="252">
        <f t="shared" ref="AD108:AK108" si="72">SUM(AD107,AD104)</f>
        <v>0</v>
      </c>
      <c r="AE108" s="251">
        <f t="shared" si="72"/>
        <v>0</v>
      </c>
      <c r="AF108" s="251">
        <f t="shared" si="72"/>
        <v>0</v>
      </c>
      <c r="AG108" s="251">
        <f t="shared" si="72"/>
        <v>0</v>
      </c>
      <c r="AH108" s="251">
        <f t="shared" si="72"/>
        <v>29627.000000000004</v>
      </c>
      <c r="AI108" s="251">
        <f t="shared" si="72"/>
        <v>31154</v>
      </c>
      <c r="AJ108" s="251">
        <f t="shared" si="72"/>
        <v>29552</v>
      </c>
      <c r="AK108" s="251">
        <f t="shared" si="72"/>
        <v>25870</v>
      </c>
      <c r="AL108" s="229">
        <f t="shared" ref="AL108" si="73">SUM(Y108:AC108)</f>
        <v>0</v>
      </c>
      <c r="AM108" s="371">
        <f t="shared" si="70"/>
        <v>116203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ERROR</v>
      </c>
      <c r="M110" s="283" t="str">
        <f t="shared" si="74"/>
        <v>ERROR</v>
      </c>
      <c r="N110" s="283" t="str">
        <f t="shared" si="74"/>
        <v>ERROR</v>
      </c>
      <c r="O110" s="283" t="str">
        <f t="shared" si="74"/>
        <v>ERROR</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6"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E03B8-69E3-4339-B18E-31E05B1DCEC4}">
  <sheetPr>
    <tabColor theme="2" tint="0.59999389629810485"/>
    <pageSetUpPr autoPageBreaks="0"/>
  </sheetPr>
  <dimension ref="A1:BZ113"/>
  <sheetViews>
    <sheetView zoomScale="70" zoomScaleNormal="7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M9d - SPMW</v>
      </c>
      <c r="AC1" s="193"/>
      <c r="BL1" s="194"/>
      <c r="BM1" s="194"/>
      <c r="BN1" s="194"/>
      <c r="BO1" s="194"/>
      <c r="BP1" s="194"/>
      <c r="BQ1" s="194"/>
      <c r="BR1" s="194"/>
      <c r="BS1" s="194"/>
      <c r="BT1" s="194"/>
      <c r="BU1" s="194"/>
      <c r="BV1" s="194"/>
      <c r="BW1" s="194"/>
      <c r="BX1" s="194"/>
      <c r="BY1" s="194"/>
      <c r="BZ1" s="194"/>
    </row>
    <row r="2" spans="1:78" s="192" customFormat="1" x14ac:dyDescent="0.3">
      <c r="A2" s="195" t="s">
        <v>31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6">
        <v>0</v>
      </c>
      <c r="AK9" s="216">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6">
        <v>0</v>
      </c>
      <c r="AK10" s="216">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26"/>
      <c r="Z12" s="227"/>
      <c r="AA12" s="227"/>
      <c r="AB12" s="227"/>
      <c r="AC12" s="228"/>
      <c r="AD12" s="216">
        <v>0</v>
      </c>
      <c r="AE12" s="216">
        <v>0</v>
      </c>
      <c r="AF12" s="216">
        <v>0</v>
      </c>
      <c r="AG12" s="216">
        <v>0</v>
      </c>
      <c r="AH12" s="216">
        <v>0</v>
      </c>
      <c r="AI12" s="216">
        <v>0</v>
      </c>
      <c r="AJ12" s="216">
        <v>0</v>
      </c>
      <c r="AK12" s="216">
        <v>0</v>
      </c>
      <c r="AL12" s="278"/>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4"/>
      <c r="Z13" s="235"/>
      <c r="AA13" s="235"/>
      <c r="AB13" s="235"/>
      <c r="AC13" s="236"/>
      <c r="AD13" s="216">
        <v>0</v>
      </c>
      <c r="AE13" s="216">
        <v>0</v>
      </c>
      <c r="AF13" s="216">
        <v>0</v>
      </c>
      <c r="AG13" s="216">
        <v>0</v>
      </c>
      <c r="AH13" s="216">
        <v>0</v>
      </c>
      <c r="AI13" s="216">
        <v>0</v>
      </c>
      <c r="AJ13" s="216">
        <v>0</v>
      </c>
      <c r="AK13" s="216">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6">
        <v>0</v>
      </c>
      <c r="AK15" s="216">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6">
        <v>0</v>
      </c>
      <c r="AK16" s="216">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26"/>
      <c r="Z18" s="227"/>
      <c r="AA18" s="227"/>
      <c r="AB18" s="227"/>
      <c r="AC18" s="228"/>
      <c r="AD18" s="216">
        <v>0</v>
      </c>
      <c r="AE18" s="216">
        <v>0</v>
      </c>
      <c r="AF18" s="216">
        <v>0</v>
      </c>
      <c r="AG18" s="216">
        <v>0</v>
      </c>
      <c r="AH18" s="216">
        <v>0</v>
      </c>
      <c r="AI18" s="216">
        <v>0</v>
      </c>
      <c r="AJ18" s="216">
        <v>0</v>
      </c>
      <c r="AK18" s="216">
        <v>0</v>
      </c>
      <c r="AL18" s="278"/>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4"/>
      <c r="Z19" s="235"/>
      <c r="AA19" s="235"/>
      <c r="AB19" s="235"/>
      <c r="AC19" s="236"/>
      <c r="AD19" s="216">
        <v>0</v>
      </c>
      <c r="AE19" s="216">
        <v>0</v>
      </c>
      <c r="AF19" s="216">
        <v>0</v>
      </c>
      <c r="AG19" s="216">
        <v>0</v>
      </c>
      <c r="AH19" s="216">
        <v>0</v>
      </c>
      <c r="AI19" s="216">
        <v>0</v>
      </c>
      <c r="AJ19" s="216">
        <v>0</v>
      </c>
      <c r="AK19" s="216">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6">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6">
        <v>0</v>
      </c>
      <c r="AK25" s="216">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6">
        <v>0</v>
      </c>
      <c r="AL61" s="280"/>
      <c r="AM61" s="229">
        <f t="shared" si="41"/>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6">
        <v>0</v>
      </c>
      <c r="S65" s="216">
        <v>0</v>
      </c>
      <c r="T65" s="278"/>
      <c r="U65" s="251">
        <f t="shared" ref="U65:U67" si="42">SUM(L65:S65)</f>
        <v>0</v>
      </c>
      <c r="Y65" s="226"/>
      <c r="Z65" s="227"/>
      <c r="AA65" s="227"/>
      <c r="AB65" s="227"/>
      <c r="AC65" s="228"/>
      <c r="AD65" s="216">
        <v>0</v>
      </c>
      <c r="AE65" s="216">
        <v>0</v>
      </c>
      <c r="AF65" s="216">
        <v>0</v>
      </c>
      <c r="AG65" s="216">
        <v>0</v>
      </c>
      <c r="AH65" s="216">
        <v>0</v>
      </c>
      <c r="AI65" s="216">
        <v>0</v>
      </c>
      <c r="AJ65" s="216">
        <v>0</v>
      </c>
      <c r="AK65" s="216">
        <v>0</v>
      </c>
      <c r="AL65" s="278"/>
      <c r="AM65" s="251">
        <f t="shared" ref="AM65:AM67" si="43">SUM(AD65:AK65)</f>
        <v>0</v>
      </c>
    </row>
    <row r="66" spans="1:39" ht="14" x14ac:dyDescent="0.3">
      <c r="A66" s="661"/>
      <c r="B66" s="277" t="s">
        <v>156</v>
      </c>
      <c r="G66" s="234"/>
      <c r="H66" s="235"/>
      <c r="I66" s="235"/>
      <c r="J66" s="235"/>
      <c r="K66" s="236"/>
      <c r="L66" s="216">
        <v>0</v>
      </c>
      <c r="M66" s="216">
        <v>0</v>
      </c>
      <c r="N66" s="216">
        <v>0</v>
      </c>
      <c r="O66" s="216">
        <v>0</v>
      </c>
      <c r="P66" s="216">
        <v>0</v>
      </c>
      <c r="Q66" s="216">
        <v>0</v>
      </c>
      <c r="R66" s="216">
        <v>0</v>
      </c>
      <c r="S66" s="216">
        <v>0</v>
      </c>
      <c r="T66" s="279"/>
      <c r="U66" s="251">
        <f t="shared" si="42"/>
        <v>0</v>
      </c>
      <c r="Y66" s="234"/>
      <c r="Z66" s="235"/>
      <c r="AA66" s="235"/>
      <c r="AB66" s="235"/>
      <c r="AC66" s="236"/>
      <c r="AD66" s="216">
        <v>0</v>
      </c>
      <c r="AE66" s="216">
        <v>0</v>
      </c>
      <c r="AF66" s="216">
        <v>0</v>
      </c>
      <c r="AG66" s="216">
        <v>0</v>
      </c>
      <c r="AH66" s="216">
        <v>0</v>
      </c>
      <c r="AI66" s="216">
        <v>0</v>
      </c>
      <c r="AJ66" s="216">
        <v>0</v>
      </c>
      <c r="AK66" s="216">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6">
        <v>0</v>
      </c>
      <c r="S72" s="216">
        <v>0</v>
      </c>
      <c r="T72" s="278"/>
      <c r="U72" s="229">
        <f t="shared" ref="U72:U77" si="47">SUM(L72:S72)</f>
        <v>0</v>
      </c>
      <c r="Y72" s="226"/>
      <c r="Z72" s="227"/>
      <c r="AA72" s="227"/>
      <c r="AB72" s="227"/>
      <c r="AC72" s="228"/>
      <c r="AD72" s="216">
        <v>0</v>
      </c>
      <c r="AE72" s="216">
        <v>0</v>
      </c>
      <c r="AF72" s="216">
        <v>0</v>
      </c>
      <c r="AG72" s="216">
        <v>0</v>
      </c>
      <c r="AH72" s="216">
        <v>0</v>
      </c>
      <c r="AI72" s="216">
        <v>0</v>
      </c>
      <c r="AJ72" s="216">
        <v>0</v>
      </c>
      <c r="AK72" s="216">
        <v>0</v>
      </c>
      <c r="AL72" s="278"/>
      <c r="AM72" s="229">
        <f t="shared" ref="AM72:AM77" si="48">SUM(AD72:AK72)</f>
        <v>0</v>
      </c>
    </row>
    <row r="73" spans="1:39" ht="14" x14ac:dyDescent="0.3">
      <c r="A73" s="661"/>
      <c r="B73" s="277" t="s">
        <v>156</v>
      </c>
      <c r="G73" s="234"/>
      <c r="H73" s="235"/>
      <c r="I73" s="235"/>
      <c r="J73" s="235"/>
      <c r="K73" s="236"/>
      <c r="L73" s="216">
        <v>0</v>
      </c>
      <c r="M73" s="216">
        <v>0</v>
      </c>
      <c r="N73" s="216">
        <v>0</v>
      </c>
      <c r="O73" s="216">
        <v>0</v>
      </c>
      <c r="P73" s="216">
        <v>0</v>
      </c>
      <c r="Q73" s="216">
        <v>0</v>
      </c>
      <c r="R73" s="216">
        <v>0</v>
      </c>
      <c r="S73" s="216">
        <v>0</v>
      </c>
      <c r="T73" s="279"/>
      <c r="U73" s="229">
        <f t="shared" si="47"/>
        <v>0</v>
      </c>
      <c r="Y73" s="234"/>
      <c r="Z73" s="235"/>
      <c r="AA73" s="235"/>
      <c r="AB73" s="235"/>
      <c r="AC73" s="236"/>
      <c r="AD73" s="216">
        <v>0</v>
      </c>
      <c r="AE73" s="216">
        <v>0</v>
      </c>
      <c r="AF73" s="216">
        <v>0</v>
      </c>
      <c r="AG73" s="216">
        <v>0</v>
      </c>
      <c r="AH73" s="216">
        <v>0</v>
      </c>
      <c r="AI73" s="216">
        <v>0</v>
      </c>
      <c r="AJ73" s="216">
        <v>0</v>
      </c>
      <c r="AK73" s="216">
        <v>0</v>
      </c>
      <c r="AL73" s="279"/>
      <c r="AM73" s="229">
        <f t="shared" si="48"/>
        <v>0</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3" t="s">
        <v>191</v>
      </c>
      <c r="B75" s="277" t="s">
        <v>186</v>
      </c>
      <c r="G75" s="234"/>
      <c r="H75" s="235"/>
      <c r="I75" s="235"/>
      <c r="J75" s="235"/>
      <c r="K75" s="236"/>
      <c r="L75" s="216">
        <v>0</v>
      </c>
      <c r="M75" s="216">
        <v>0</v>
      </c>
      <c r="N75" s="216">
        <v>0</v>
      </c>
      <c r="O75" s="216">
        <v>0</v>
      </c>
      <c r="P75" s="216">
        <v>0</v>
      </c>
      <c r="Q75" s="216">
        <v>0</v>
      </c>
      <c r="R75" s="216">
        <v>0</v>
      </c>
      <c r="S75" s="216">
        <v>0</v>
      </c>
      <c r="T75" s="279"/>
      <c r="U75" s="229">
        <f t="shared" si="47"/>
        <v>0</v>
      </c>
      <c r="Y75" s="234"/>
      <c r="Z75" s="235"/>
      <c r="AA75" s="235"/>
      <c r="AB75" s="235"/>
      <c r="AC75" s="236"/>
      <c r="AD75" s="216">
        <v>0</v>
      </c>
      <c r="AE75" s="216">
        <v>0</v>
      </c>
      <c r="AF75" s="216">
        <v>0</v>
      </c>
      <c r="AG75" s="216">
        <v>0</v>
      </c>
      <c r="AH75" s="216">
        <v>0</v>
      </c>
      <c r="AI75" s="216">
        <v>0</v>
      </c>
      <c r="AJ75" s="216">
        <v>0</v>
      </c>
      <c r="AK75" s="216">
        <v>0</v>
      </c>
      <c r="AL75" s="279"/>
      <c r="AM75" s="229">
        <f t="shared" si="48"/>
        <v>0</v>
      </c>
    </row>
    <row r="76" spans="1:39" ht="14" x14ac:dyDescent="0.3">
      <c r="A76" s="663"/>
      <c r="B76" s="277" t="s">
        <v>156</v>
      </c>
      <c r="G76" s="234"/>
      <c r="H76" s="235"/>
      <c r="I76" s="235"/>
      <c r="J76" s="235"/>
      <c r="K76" s="236"/>
      <c r="L76" s="216">
        <v>0</v>
      </c>
      <c r="M76" s="216">
        <v>0</v>
      </c>
      <c r="N76" s="216">
        <v>0</v>
      </c>
      <c r="O76" s="216">
        <v>0</v>
      </c>
      <c r="P76" s="216">
        <v>0</v>
      </c>
      <c r="Q76" s="216">
        <v>0</v>
      </c>
      <c r="R76" s="216">
        <v>0</v>
      </c>
      <c r="S76" s="216">
        <v>0</v>
      </c>
      <c r="T76" s="279"/>
      <c r="U76" s="229">
        <f t="shared" si="47"/>
        <v>0</v>
      </c>
      <c r="Y76" s="234"/>
      <c r="Z76" s="235"/>
      <c r="AA76" s="235"/>
      <c r="AB76" s="235"/>
      <c r="AC76" s="236"/>
      <c r="AD76" s="216">
        <v>0</v>
      </c>
      <c r="AE76" s="216">
        <v>0</v>
      </c>
      <c r="AF76" s="216">
        <v>0</v>
      </c>
      <c r="AG76" s="216">
        <v>0</v>
      </c>
      <c r="AH76" s="216">
        <v>0</v>
      </c>
      <c r="AI76" s="216">
        <v>0</v>
      </c>
      <c r="AJ76" s="216">
        <v>0</v>
      </c>
      <c r="AK76" s="216">
        <v>0</v>
      </c>
      <c r="AL76" s="279"/>
      <c r="AM76" s="229">
        <f t="shared" si="48"/>
        <v>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0</v>
      </c>
      <c r="AI87" s="216">
        <v>0</v>
      </c>
      <c r="AJ87" s="216">
        <v>0</v>
      </c>
      <c r="AK87" s="216">
        <v>0</v>
      </c>
      <c r="AL87" s="279"/>
      <c r="AM87" s="229">
        <f t="shared" si="60"/>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0</v>
      </c>
      <c r="AI88" s="216">
        <v>0</v>
      </c>
      <c r="AJ88" s="216">
        <v>0</v>
      </c>
      <c r="AK88" s="216">
        <v>0</v>
      </c>
      <c r="AL88" s="279"/>
      <c r="AM88" s="229">
        <f t="shared" si="60"/>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6">
        <v>0</v>
      </c>
      <c r="T89" s="279"/>
      <c r="U89" s="229">
        <f t="shared" si="61"/>
        <v>0</v>
      </c>
      <c r="Y89" s="234"/>
      <c r="Z89" s="235"/>
      <c r="AA89" s="235"/>
      <c r="AB89" s="235"/>
      <c r="AC89" s="236"/>
      <c r="AD89" s="216">
        <v>0</v>
      </c>
      <c r="AE89" s="216">
        <v>0</v>
      </c>
      <c r="AF89" s="216">
        <v>0</v>
      </c>
      <c r="AG89" s="216">
        <v>0</v>
      </c>
      <c r="AH89" s="216">
        <v>0</v>
      </c>
      <c r="AI89" s="216">
        <v>0</v>
      </c>
      <c r="AJ89" s="216">
        <v>0</v>
      </c>
      <c r="AK89" s="216">
        <v>0</v>
      </c>
      <c r="AL89" s="279"/>
      <c r="AM89" s="229">
        <f t="shared" si="60"/>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6">
        <v>0</v>
      </c>
      <c r="T90" s="279"/>
      <c r="U90" s="229">
        <f t="shared" si="61"/>
        <v>0</v>
      </c>
      <c r="Y90" s="234"/>
      <c r="Z90" s="235"/>
      <c r="AA90" s="235"/>
      <c r="AB90" s="235"/>
      <c r="AC90" s="236"/>
      <c r="AD90" s="216">
        <v>0</v>
      </c>
      <c r="AE90" s="216">
        <v>0</v>
      </c>
      <c r="AF90" s="216">
        <v>0</v>
      </c>
      <c r="AG90" s="216">
        <v>0</v>
      </c>
      <c r="AH90" s="216">
        <v>0</v>
      </c>
      <c r="AI90" s="216">
        <v>0</v>
      </c>
      <c r="AJ90" s="216">
        <v>0</v>
      </c>
      <c r="AK90" s="216">
        <v>0</v>
      </c>
      <c r="AL90" s="279"/>
      <c r="AM90" s="229">
        <f t="shared" si="60"/>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6">
        <v>0</v>
      </c>
      <c r="T91" s="279"/>
      <c r="U91" s="229">
        <f t="shared" si="61"/>
        <v>0</v>
      </c>
      <c r="Y91" s="234"/>
      <c r="Z91" s="235"/>
      <c r="AA91" s="235"/>
      <c r="AB91" s="235"/>
      <c r="AC91" s="236"/>
      <c r="AD91" s="216">
        <v>0</v>
      </c>
      <c r="AE91" s="216">
        <v>0</v>
      </c>
      <c r="AF91" s="216">
        <v>0</v>
      </c>
      <c r="AG91" s="216">
        <v>0</v>
      </c>
      <c r="AH91" s="216">
        <v>0</v>
      </c>
      <c r="AI91" s="216">
        <v>0</v>
      </c>
      <c r="AJ91" s="216">
        <v>0</v>
      </c>
      <c r="AK91" s="216">
        <v>0</v>
      </c>
      <c r="AL91" s="279"/>
      <c r="AM91" s="229">
        <f t="shared" si="60"/>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6">
        <v>0</v>
      </c>
      <c r="T92" s="279"/>
      <c r="U92" s="229">
        <f t="shared" si="61"/>
        <v>0</v>
      </c>
      <c r="Y92" s="234"/>
      <c r="Z92" s="235"/>
      <c r="AA92" s="235"/>
      <c r="AB92" s="235"/>
      <c r="AC92" s="236"/>
      <c r="AD92" s="216">
        <v>0</v>
      </c>
      <c r="AE92" s="216">
        <v>0</v>
      </c>
      <c r="AF92" s="216">
        <v>0</v>
      </c>
      <c r="AG92" s="216">
        <v>0</v>
      </c>
      <c r="AH92" s="216">
        <v>0</v>
      </c>
      <c r="AI92" s="216">
        <v>0</v>
      </c>
      <c r="AJ92" s="216">
        <v>0</v>
      </c>
      <c r="AK92" s="216">
        <v>0</v>
      </c>
      <c r="AL92" s="279"/>
      <c r="AM92" s="229">
        <f t="shared" si="60"/>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0</v>
      </c>
      <c r="AI93" s="216">
        <v>0</v>
      </c>
      <c r="AJ93" s="216">
        <v>0</v>
      </c>
      <c r="AK93" s="216">
        <v>0</v>
      </c>
      <c r="AL93" s="279"/>
      <c r="AM93" s="229">
        <f t="shared" si="60"/>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0</v>
      </c>
      <c r="AI94" s="216">
        <v>0</v>
      </c>
      <c r="AJ94" s="216">
        <v>0</v>
      </c>
      <c r="AK94" s="216">
        <v>0</v>
      </c>
      <c r="AL94" s="279"/>
      <c r="AM94" s="229">
        <f t="shared" si="60"/>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6">
        <v>0</v>
      </c>
      <c r="T95" s="279"/>
      <c r="U95" s="229">
        <f t="shared" si="61"/>
        <v>0</v>
      </c>
      <c r="Y95" s="234"/>
      <c r="Z95" s="235"/>
      <c r="AA95" s="235"/>
      <c r="AB95" s="235"/>
      <c r="AC95" s="236"/>
      <c r="AD95" s="216">
        <v>0</v>
      </c>
      <c r="AE95" s="216">
        <v>0</v>
      </c>
      <c r="AF95" s="216">
        <v>0</v>
      </c>
      <c r="AG95" s="216">
        <v>0</v>
      </c>
      <c r="AH95" s="216">
        <v>0</v>
      </c>
      <c r="AI95" s="216">
        <v>0</v>
      </c>
      <c r="AJ95" s="216">
        <v>0</v>
      </c>
      <c r="AK95" s="216">
        <v>0</v>
      </c>
      <c r="AL95" s="279"/>
      <c r="AM95" s="229">
        <f t="shared" si="60"/>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0</v>
      </c>
      <c r="AI96" s="216">
        <v>0</v>
      </c>
      <c r="AJ96" s="216">
        <v>0</v>
      </c>
      <c r="AK96" s="216">
        <v>0</v>
      </c>
      <c r="AL96" s="279"/>
      <c r="AM96" s="229">
        <f t="shared" si="60"/>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0</v>
      </c>
      <c r="AJ97" s="216">
        <v>0</v>
      </c>
      <c r="AK97" s="216">
        <v>0</v>
      </c>
      <c r="AL97" s="279"/>
      <c r="AM97" s="229">
        <f t="shared" si="60"/>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0</v>
      </c>
      <c r="AI98" s="216">
        <v>0</v>
      </c>
      <c r="AJ98" s="216">
        <v>0</v>
      </c>
      <c r="AK98" s="216">
        <v>0</v>
      </c>
      <c r="AL98" s="279"/>
      <c r="AM98" s="229">
        <f t="shared" si="60"/>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0</v>
      </c>
      <c r="AI99" s="216">
        <v>0</v>
      </c>
      <c r="AJ99" s="216">
        <v>0</v>
      </c>
      <c r="AK99" s="216">
        <v>0</v>
      </c>
      <c r="AL99" s="279"/>
      <c r="AM99" s="229">
        <f t="shared" si="60"/>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0</v>
      </c>
      <c r="AI101" s="216">
        <v>0</v>
      </c>
      <c r="AJ101" s="216">
        <v>0</v>
      </c>
      <c r="AK101" s="216">
        <v>0</v>
      </c>
      <c r="AL101" s="279"/>
      <c r="AM101" s="229">
        <f t="shared" si="60"/>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0</v>
      </c>
      <c r="AJ102" s="216">
        <v>0</v>
      </c>
      <c r="AK102" s="216">
        <v>0</v>
      </c>
      <c r="AL102" s="279"/>
      <c r="AM102" s="229">
        <f t="shared" si="60"/>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0</v>
      </c>
      <c r="AJ103" s="216">
        <v>0</v>
      </c>
      <c r="AK103" s="216">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6">
        <v>0</v>
      </c>
      <c r="T107" s="278"/>
      <c r="U107" s="229">
        <f t="shared" ref="U107:U108" si="66">SUM(L107:S107)</f>
        <v>0</v>
      </c>
      <c r="Y107" s="226"/>
      <c r="Z107" s="227"/>
      <c r="AA107" s="227"/>
      <c r="AB107" s="227"/>
      <c r="AC107" s="228"/>
      <c r="AD107" s="216">
        <v>0</v>
      </c>
      <c r="AE107" s="216">
        <v>0</v>
      </c>
      <c r="AF107" s="216">
        <v>0</v>
      </c>
      <c r="AG107" s="216">
        <v>0</v>
      </c>
      <c r="AH107" s="216">
        <v>0</v>
      </c>
      <c r="AI107" s="216">
        <v>0</v>
      </c>
      <c r="AJ107" s="216">
        <v>0</v>
      </c>
      <c r="AK107" s="216">
        <v>0</v>
      </c>
      <c r="AL107" s="229">
        <f t="shared" ref="AL107" si="67">SUM(Y107:AC107)</f>
        <v>0</v>
      </c>
      <c r="AM107" s="229">
        <f t="shared" ref="AM107:AM108" si="68">SUM(AD107:AK107)</f>
        <v>0</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5"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98C8-0B1F-44E9-BBEA-DA53BFBEBD79}">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6" width="8.1796875" style="203" customWidth="1"/>
    <col min="7" max="21" width="10.81640625" style="203" customWidth="1"/>
    <col min="22" max="22" width="2.1796875" style="203" customWidth="1"/>
    <col min="23" max="23" width="3.81640625" style="203" customWidth="1"/>
    <col min="24" max="24" width="8.1796875" style="203" customWidth="1"/>
    <col min="25" max="29" width="10.81640625" style="203" customWidth="1"/>
    <col min="30" max="37" width="12.453125" style="203" bestFit="1" customWidth="1"/>
    <col min="38" max="38" width="11.81640625" style="203" bestFit="1" customWidth="1"/>
    <col min="39" max="39" width="13.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M9b - LPN</v>
      </c>
      <c r="AC1" s="193"/>
      <c r="BL1" s="194"/>
      <c r="BM1" s="194"/>
      <c r="BN1" s="194"/>
      <c r="BO1" s="194"/>
      <c r="BP1" s="194"/>
      <c r="BQ1" s="194"/>
      <c r="BR1" s="194"/>
      <c r="BS1" s="194"/>
      <c r="BT1" s="194"/>
      <c r="BU1" s="194"/>
      <c r="BV1" s="194"/>
      <c r="BW1" s="194"/>
      <c r="BX1" s="194"/>
      <c r="BY1" s="194"/>
      <c r="BZ1" s="194"/>
    </row>
    <row r="2" spans="1:78" s="192" customFormat="1" x14ac:dyDescent="0.3">
      <c r="A2" s="195" t="s">
        <v>103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392">
        <v>4.3578699953265534E-2</v>
      </c>
      <c r="H9" s="393">
        <v>0.35368892981698302</v>
      </c>
      <c r="I9" s="393">
        <v>0.4929142394797067</v>
      </c>
      <c r="J9" s="393">
        <v>0.6011326019691311</v>
      </c>
      <c r="K9" s="393">
        <v>0.68213394354696066</v>
      </c>
      <c r="L9" s="393">
        <v>0.37034153946753356</v>
      </c>
      <c r="M9" s="393">
        <v>0.35622738843799662</v>
      </c>
      <c r="N9" s="393">
        <v>0.38464991324020148</v>
      </c>
      <c r="O9" s="393">
        <v>0.39280404607946851</v>
      </c>
      <c r="P9" s="393">
        <v>0.38785071018926587</v>
      </c>
      <c r="Q9" s="393">
        <v>0.32438521225937694</v>
      </c>
      <c r="R9" s="393">
        <v>0.37689740800325644</v>
      </c>
      <c r="S9" s="393">
        <v>0.37426293105738995</v>
      </c>
      <c r="T9" s="394">
        <f t="shared" ref="T9:T32" si="0">SUM(G9:K9)</f>
        <v>2.1734484147660469</v>
      </c>
      <c r="U9" s="345">
        <f t="shared" ref="U9:U32" si="1">SUM(L9:S9)</f>
        <v>2.9674191487344901</v>
      </c>
      <c r="W9" s="219"/>
      <c r="Y9" s="392">
        <v>380.46409931507895</v>
      </c>
      <c r="Z9" s="392">
        <v>3171.1796433845238</v>
      </c>
      <c r="AA9" s="392">
        <v>5071.709614140882</v>
      </c>
      <c r="AB9" s="392">
        <v>4840.3334567913189</v>
      </c>
      <c r="AC9" s="392">
        <v>5252.9760332792303</v>
      </c>
      <c r="AD9" s="392">
        <v>-4.9887126661396906</v>
      </c>
      <c r="AE9" s="392">
        <v>1282.2064323127483</v>
      </c>
      <c r="AF9" s="392">
        <v>1473.8250090618408</v>
      </c>
      <c r="AG9" s="392">
        <v>1289.6443824829626</v>
      </c>
      <c r="AH9" s="392">
        <v>1203.9844557706615</v>
      </c>
      <c r="AI9" s="392">
        <v>1237.2022217410386</v>
      </c>
      <c r="AJ9" s="392">
        <v>1371</v>
      </c>
      <c r="AK9" s="392">
        <v>1193</v>
      </c>
      <c r="AL9" s="345">
        <f t="shared" ref="AL9:AL17" si="2">SUM(Y9:AC9)</f>
        <v>18716.662846911036</v>
      </c>
      <c r="AM9" s="345">
        <f t="shared" ref="AM9:AM26" si="3">SUM(AD9:AK9)</f>
        <v>9045.873788703113</v>
      </c>
    </row>
    <row r="10" spans="1:78" ht="14" x14ac:dyDescent="0.3">
      <c r="A10" s="212" t="s">
        <v>115</v>
      </c>
      <c r="B10" s="213" t="s">
        <v>154</v>
      </c>
      <c r="C10" s="214"/>
      <c r="D10" s="221"/>
      <c r="G10" s="392">
        <v>0.41061755999999999</v>
      </c>
      <c r="H10" s="393">
        <v>0.4183095710412138</v>
      </c>
      <c r="I10" s="393">
        <v>0.6792102610875369</v>
      </c>
      <c r="J10" s="393">
        <v>0.71718199999999999</v>
      </c>
      <c r="K10" s="393">
        <v>1.185657695713128</v>
      </c>
      <c r="L10" s="393">
        <v>0.69769296053246643</v>
      </c>
      <c r="M10" s="393">
        <v>0.63308986156200353</v>
      </c>
      <c r="N10" s="393">
        <v>0.51819898675979847</v>
      </c>
      <c r="O10" s="393">
        <v>0.55392795392053151</v>
      </c>
      <c r="P10" s="393">
        <v>0.5750007898107341</v>
      </c>
      <c r="Q10" s="393">
        <v>0.43507328774062304</v>
      </c>
      <c r="R10" s="393">
        <v>0.60066659199674355</v>
      </c>
      <c r="S10" s="393">
        <v>0.50953356894261004</v>
      </c>
      <c r="T10" s="394">
        <f t="shared" si="0"/>
        <v>3.4109770878418786</v>
      </c>
      <c r="U10" s="345">
        <f t="shared" si="1"/>
        <v>4.5231840012655109</v>
      </c>
      <c r="Y10" s="392">
        <v>10559.535900684921</v>
      </c>
      <c r="Z10" s="392">
        <v>9892.8203566154752</v>
      </c>
      <c r="AA10" s="392">
        <v>11280.29038585912</v>
      </c>
      <c r="AB10" s="392">
        <v>10635.666543208681</v>
      </c>
      <c r="AC10" s="392">
        <v>16107.02396672077</v>
      </c>
      <c r="AD10" s="392">
        <v>4824.9887126661415</v>
      </c>
      <c r="AE10" s="392">
        <v>6896.793567687253</v>
      </c>
      <c r="AF10" s="392">
        <v>6076.1749909381588</v>
      </c>
      <c r="AG10" s="392">
        <v>6013.3556175170379</v>
      </c>
      <c r="AH10" s="392">
        <v>5572.015544229338</v>
      </c>
      <c r="AI10" s="392">
        <v>6350.7977782589614</v>
      </c>
      <c r="AJ10" s="392">
        <v>5084</v>
      </c>
      <c r="AK10" s="392">
        <v>4554</v>
      </c>
      <c r="AL10" s="345">
        <f t="shared" si="2"/>
        <v>58475.337153088964</v>
      </c>
      <c r="AM10" s="345">
        <f t="shared" si="3"/>
        <v>45372.126211296891</v>
      </c>
    </row>
    <row r="11" spans="1:78" ht="14" x14ac:dyDescent="0.3">
      <c r="A11" s="222" t="s">
        <v>155</v>
      </c>
      <c r="B11" s="222"/>
      <c r="C11" s="214"/>
      <c r="D11" s="215"/>
      <c r="E11" s="215"/>
      <c r="G11" s="223">
        <f t="shared" ref="G11:S11" si="4">SUM(G9:G10)</f>
        <v>0.45419625995326551</v>
      </c>
      <c r="H11" s="224">
        <f t="shared" si="4"/>
        <v>0.77199850085819688</v>
      </c>
      <c r="I11" s="224">
        <f t="shared" si="4"/>
        <v>1.1721245005672436</v>
      </c>
      <c r="J11" s="224">
        <f t="shared" si="4"/>
        <v>1.318314601969131</v>
      </c>
      <c r="K11" s="224">
        <f t="shared" si="4"/>
        <v>1.8677916392600886</v>
      </c>
      <c r="L11" s="224">
        <f t="shared" si="4"/>
        <v>1.0680345</v>
      </c>
      <c r="M11" s="224">
        <f t="shared" si="4"/>
        <v>0.98931725000000015</v>
      </c>
      <c r="N11" s="224">
        <f t="shared" si="4"/>
        <v>0.90284889999999995</v>
      </c>
      <c r="O11" s="224">
        <f t="shared" si="4"/>
        <v>0.94673200000000002</v>
      </c>
      <c r="P11" s="224">
        <f t="shared" si="4"/>
        <v>0.96285149999999997</v>
      </c>
      <c r="Q11" s="224">
        <f t="shared" si="4"/>
        <v>0.75945850000000004</v>
      </c>
      <c r="R11" s="224">
        <f t="shared" si="4"/>
        <v>0.97756399999999999</v>
      </c>
      <c r="S11" s="224">
        <f t="shared" si="4"/>
        <v>0.88379649999999998</v>
      </c>
      <c r="T11" s="394">
        <f t="shared" si="0"/>
        <v>5.5844255026079255</v>
      </c>
      <c r="U11" s="345">
        <f t="shared" si="1"/>
        <v>7.4906031500000001</v>
      </c>
      <c r="Y11" s="223">
        <f t="shared" ref="Y11:AK11" si="5">SUM(Y9:Y10)</f>
        <v>10940</v>
      </c>
      <c r="Z11" s="223">
        <f t="shared" si="5"/>
        <v>13064</v>
      </c>
      <c r="AA11" s="223">
        <f t="shared" si="5"/>
        <v>16352.000000000002</v>
      </c>
      <c r="AB11" s="223">
        <f t="shared" si="5"/>
        <v>15476</v>
      </c>
      <c r="AC11" s="223">
        <f t="shared" si="5"/>
        <v>21360</v>
      </c>
      <c r="AD11" s="223">
        <f t="shared" si="5"/>
        <v>4820.0000000000018</v>
      </c>
      <c r="AE11" s="223">
        <f t="shared" si="5"/>
        <v>8179.0000000000018</v>
      </c>
      <c r="AF11" s="223">
        <f t="shared" si="5"/>
        <v>7550</v>
      </c>
      <c r="AG11" s="223">
        <f t="shared" si="5"/>
        <v>7303</v>
      </c>
      <c r="AH11" s="223">
        <f t="shared" si="5"/>
        <v>6776</v>
      </c>
      <c r="AI11" s="223">
        <f t="shared" si="5"/>
        <v>7588</v>
      </c>
      <c r="AJ11" s="223">
        <f t="shared" si="5"/>
        <v>6455</v>
      </c>
      <c r="AK11" s="223">
        <f t="shared" si="5"/>
        <v>5747</v>
      </c>
      <c r="AL11" s="345">
        <f t="shared" si="2"/>
        <v>77192</v>
      </c>
      <c r="AM11" s="345">
        <f t="shared" si="3"/>
        <v>54418</v>
      </c>
    </row>
    <row r="12" spans="1:78" ht="14" x14ac:dyDescent="0.3">
      <c r="A12" s="212" t="s">
        <v>156</v>
      </c>
      <c r="B12" s="213" t="s">
        <v>153</v>
      </c>
      <c r="C12" s="214"/>
      <c r="D12" s="215"/>
      <c r="E12" s="215"/>
      <c r="G12" s="395"/>
      <c r="H12" s="396"/>
      <c r="I12" s="396"/>
      <c r="J12" s="396"/>
      <c r="K12" s="397"/>
      <c r="L12" s="398">
        <v>0.24933798842838653</v>
      </c>
      <c r="M12" s="398">
        <v>0.16289884613101438</v>
      </c>
      <c r="N12" s="398">
        <v>0.16167033722498969</v>
      </c>
      <c r="O12" s="398">
        <v>0.16399455420645057</v>
      </c>
      <c r="P12" s="398">
        <v>0.15019451656876137</v>
      </c>
      <c r="Q12" s="398">
        <v>7.9903287867854694E-2</v>
      </c>
      <c r="R12" s="398">
        <v>7.7225316930679036E-2</v>
      </c>
      <c r="S12" s="398">
        <v>8.0271335620555176E-2</v>
      </c>
      <c r="T12" s="399"/>
      <c r="U12" s="371">
        <f t="shared" si="1"/>
        <v>1.1254961829786916</v>
      </c>
      <c r="Y12" s="395"/>
      <c r="Z12" s="396"/>
      <c r="AA12" s="396"/>
      <c r="AB12" s="396"/>
      <c r="AC12" s="397"/>
      <c r="AD12" s="398">
        <v>4213.4210539154128</v>
      </c>
      <c r="AE12" s="398">
        <v>2878.2263497279632</v>
      </c>
      <c r="AF12" s="398">
        <v>2845.1749909381592</v>
      </c>
      <c r="AG12" s="398">
        <v>2959.1034869981872</v>
      </c>
      <c r="AH12" s="398">
        <v>2692.2714325556999</v>
      </c>
      <c r="AI12" s="398">
        <v>1728.52971691734</v>
      </c>
      <c r="AJ12" s="398">
        <v>1735</v>
      </c>
      <c r="AK12" s="398">
        <v>1837</v>
      </c>
      <c r="AL12" s="400"/>
      <c r="AM12" s="371">
        <f t="shared" si="3"/>
        <v>20888.72703105276</v>
      </c>
    </row>
    <row r="13" spans="1:78" ht="14" x14ac:dyDescent="0.3">
      <c r="A13" s="212" t="s">
        <v>156</v>
      </c>
      <c r="B13" s="213" t="s">
        <v>154</v>
      </c>
      <c r="C13" s="214"/>
      <c r="D13" s="215"/>
      <c r="E13" s="215"/>
      <c r="G13" s="401"/>
      <c r="H13" s="402"/>
      <c r="I13" s="402"/>
      <c r="J13" s="402"/>
      <c r="K13" s="403"/>
      <c r="L13" s="398">
        <v>0.25663651157161343</v>
      </c>
      <c r="M13" s="398">
        <v>0.19750415386898562</v>
      </c>
      <c r="N13" s="398">
        <v>0.18672266277501035</v>
      </c>
      <c r="O13" s="398">
        <v>0.19248744579354946</v>
      </c>
      <c r="P13" s="398">
        <v>0.20283548343123861</v>
      </c>
      <c r="Q13" s="398">
        <v>0.13972371213214532</v>
      </c>
      <c r="R13" s="398">
        <v>0.17216268306932098</v>
      </c>
      <c r="S13" s="398">
        <v>0.15353116437944481</v>
      </c>
      <c r="T13" s="404"/>
      <c r="U13" s="371">
        <f t="shared" si="1"/>
        <v>1.5016038170213086</v>
      </c>
      <c r="Y13" s="401"/>
      <c r="Z13" s="402"/>
      <c r="AA13" s="402"/>
      <c r="AB13" s="402"/>
      <c r="AC13" s="403"/>
      <c r="AD13" s="398">
        <v>5234.5789460845863</v>
      </c>
      <c r="AE13" s="398">
        <v>4235.7736502720363</v>
      </c>
      <c r="AF13" s="398">
        <v>4032.8250090618412</v>
      </c>
      <c r="AG13" s="398">
        <v>4284.8965130018132</v>
      </c>
      <c r="AH13" s="398">
        <v>4473.7285674443001</v>
      </c>
      <c r="AI13" s="398">
        <v>3353.47028308266</v>
      </c>
      <c r="AJ13" s="398">
        <v>4281</v>
      </c>
      <c r="AK13" s="398">
        <v>3840</v>
      </c>
      <c r="AL13" s="405"/>
      <c r="AM13" s="371">
        <f t="shared" si="3"/>
        <v>33736.27296894724</v>
      </c>
    </row>
    <row r="14" spans="1:78" ht="14" x14ac:dyDescent="0.3">
      <c r="A14" s="222" t="s">
        <v>157</v>
      </c>
      <c r="B14" s="222"/>
      <c r="C14" s="214"/>
      <c r="D14" s="215"/>
      <c r="E14" s="215"/>
      <c r="G14" s="406"/>
      <c r="H14" s="407"/>
      <c r="I14" s="407"/>
      <c r="J14" s="407"/>
      <c r="K14" s="408"/>
      <c r="L14" s="224">
        <f t="shared" ref="L14:S14" si="6">SUM(L12:L13)</f>
        <v>0.50597449999999999</v>
      </c>
      <c r="M14" s="224">
        <f t="shared" si="6"/>
        <v>0.36040300000000003</v>
      </c>
      <c r="N14" s="224">
        <f t="shared" si="6"/>
        <v>0.34839300000000006</v>
      </c>
      <c r="O14" s="224">
        <f t="shared" si="6"/>
        <v>0.35648200000000002</v>
      </c>
      <c r="P14" s="224">
        <f t="shared" si="6"/>
        <v>0.35302999999999995</v>
      </c>
      <c r="Q14" s="224">
        <f t="shared" si="6"/>
        <v>0.21962700000000002</v>
      </c>
      <c r="R14" s="224">
        <f t="shared" si="6"/>
        <v>0.249388</v>
      </c>
      <c r="S14" s="224">
        <f t="shared" si="6"/>
        <v>0.23380249999999997</v>
      </c>
      <c r="T14" s="409"/>
      <c r="U14" s="371">
        <f>SUM(L14:S14)</f>
        <v>2.6271000000000004</v>
      </c>
      <c r="Y14" s="406"/>
      <c r="Z14" s="407"/>
      <c r="AA14" s="407"/>
      <c r="AB14" s="407"/>
      <c r="AC14" s="408"/>
      <c r="AD14" s="224">
        <f t="shared" ref="AD14:AK14" si="7">SUM(AD12:AD13)</f>
        <v>9448</v>
      </c>
      <c r="AE14" s="223">
        <f t="shared" si="7"/>
        <v>7114</v>
      </c>
      <c r="AF14" s="223">
        <f t="shared" si="7"/>
        <v>6878</v>
      </c>
      <c r="AG14" s="223">
        <f t="shared" si="7"/>
        <v>7244</v>
      </c>
      <c r="AH14" s="223">
        <f t="shared" si="7"/>
        <v>7166</v>
      </c>
      <c r="AI14" s="223">
        <f t="shared" si="7"/>
        <v>5082</v>
      </c>
      <c r="AJ14" s="223">
        <f t="shared" si="7"/>
        <v>6016</v>
      </c>
      <c r="AK14" s="223">
        <f t="shared" si="7"/>
        <v>5677</v>
      </c>
      <c r="AL14" s="410"/>
      <c r="AM14" s="371">
        <f t="shared" si="3"/>
        <v>54625</v>
      </c>
    </row>
    <row r="15" spans="1:78" ht="14" x14ac:dyDescent="0.3">
      <c r="A15" s="212" t="s">
        <v>158</v>
      </c>
      <c r="B15" s="213" t="s">
        <v>153</v>
      </c>
      <c r="C15" s="214"/>
      <c r="D15" s="215"/>
      <c r="E15" s="215"/>
      <c r="G15" s="392">
        <v>8.7177785468462614E-4</v>
      </c>
      <c r="H15" s="393">
        <v>6.7656943776882462E-3</v>
      </c>
      <c r="I15" s="393">
        <v>4.0638753925268972E-2</v>
      </c>
      <c r="J15" s="393">
        <v>0.10058159887009481</v>
      </c>
      <c r="K15" s="393">
        <v>7.1286252667527444E-2</v>
      </c>
      <c r="L15" s="393">
        <v>4.1662604913558693E-2</v>
      </c>
      <c r="M15" s="393">
        <v>3.3898071644581709E-2</v>
      </c>
      <c r="N15" s="393">
        <v>2.4002016460356268E-2</v>
      </c>
      <c r="O15" s="393">
        <v>2.2443679437069427E-2</v>
      </c>
      <c r="P15" s="393">
        <v>1.8280739311520366E-2</v>
      </c>
      <c r="Q15" s="393">
        <v>1.4449943246600542E-2</v>
      </c>
      <c r="R15" s="393">
        <v>1.9135246369116916E-2</v>
      </c>
      <c r="S15" s="393">
        <v>1.6536793143758763E-2</v>
      </c>
      <c r="T15" s="394">
        <f t="shared" si="0"/>
        <v>0.22014407769526409</v>
      </c>
      <c r="U15" s="345">
        <f t="shared" si="1"/>
        <v>0.19040909452656268</v>
      </c>
      <c r="Y15" s="392">
        <v>9.2238668145470761</v>
      </c>
      <c r="Z15" s="392">
        <v>75.414498059084991</v>
      </c>
      <c r="AA15" s="392">
        <v>386.98445482138175</v>
      </c>
      <c r="AB15" s="392">
        <v>1134.0388086004798</v>
      </c>
      <c r="AC15" s="392">
        <v>736.64663321865703</v>
      </c>
      <c r="AD15" s="392">
        <v>410.57876499992904</v>
      </c>
      <c r="AE15" s="392">
        <v>320.70002694897153</v>
      </c>
      <c r="AF15" s="392">
        <v>252</v>
      </c>
      <c r="AG15" s="392">
        <v>230.3884972154261</v>
      </c>
      <c r="AH15" s="392">
        <v>192.77528594967464</v>
      </c>
      <c r="AI15" s="392">
        <v>146.94857538915807</v>
      </c>
      <c r="AJ15" s="392">
        <v>183</v>
      </c>
      <c r="AK15" s="392">
        <v>154</v>
      </c>
      <c r="AL15" s="345">
        <f t="shared" si="2"/>
        <v>2342.3082615141507</v>
      </c>
      <c r="AM15" s="345">
        <f t="shared" si="3"/>
        <v>1890.3911505031592</v>
      </c>
    </row>
    <row r="16" spans="1:78" ht="14" x14ac:dyDescent="0.3">
      <c r="A16" s="212" t="s">
        <v>158</v>
      </c>
      <c r="B16" s="213" t="s">
        <v>154</v>
      </c>
      <c r="C16" s="214"/>
      <c r="D16" s="215"/>
      <c r="E16" s="215"/>
      <c r="G16" s="392">
        <v>2.9428222145315375E-2</v>
      </c>
      <c r="H16" s="393">
        <v>3.7887044065390722E-2</v>
      </c>
      <c r="I16" s="393">
        <v>0.13861827693873102</v>
      </c>
      <c r="J16" s="393">
        <v>0.31657840112990521</v>
      </c>
      <c r="K16" s="393">
        <v>0.23695374733247257</v>
      </c>
      <c r="L16" s="393">
        <v>0.1091973950864413</v>
      </c>
      <c r="M16" s="393">
        <v>9.6421928355418296E-2</v>
      </c>
      <c r="N16" s="393">
        <v>6.2937983539643735E-2</v>
      </c>
      <c r="O16" s="393">
        <v>5.8916320562930571E-2</v>
      </c>
      <c r="P16" s="393">
        <v>4.9919260688479634E-2</v>
      </c>
      <c r="Q16" s="393">
        <v>5.985005675339946E-2</v>
      </c>
      <c r="R16" s="393">
        <v>5.7484753630883081E-2</v>
      </c>
      <c r="S16" s="393">
        <v>5.2463206856241229E-2</v>
      </c>
      <c r="T16" s="394">
        <f t="shared" si="0"/>
        <v>0.75946569161181487</v>
      </c>
      <c r="U16" s="345">
        <f t="shared" si="1"/>
        <v>0.54719090547343718</v>
      </c>
      <c r="Y16" s="392">
        <v>309.77613318545292</v>
      </c>
      <c r="Z16" s="392">
        <v>409.58550194091498</v>
      </c>
      <c r="AA16" s="392">
        <v>1162.0155451786184</v>
      </c>
      <c r="AB16" s="392">
        <v>2893.9611913995204</v>
      </c>
      <c r="AC16" s="392">
        <v>1891.3533667813431</v>
      </c>
      <c r="AD16" s="392">
        <v>922.42123500007096</v>
      </c>
      <c r="AE16" s="392">
        <v>775.29997305102847</v>
      </c>
      <c r="AF16" s="392">
        <v>520</v>
      </c>
      <c r="AG16" s="392">
        <v>458.61150278457387</v>
      </c>
      <c r="AH16" s="392">
        <v>464.22471405032536</v>
      </c>
      <c r="AI16" s="392">
        <v>543.05142461084199</v>
      </c>
      <c r="AJ16" s="392">
        <v>452</v>
      </c>
      <c r="AK16" s="392">
        <v>390</v>
      </c>
      <c r="AL16" s="345">
        <f t="shared" si="2"/>
        <v>6666.6917384858498</v>
      </c>
      <c r="AM16" s="345">
        <f t="shared" si="3"/>
        <v>4525.6088494968408</v>
      </c>
    </row>
    <row r="17" spans="1:39" ht="14" x14ac:dyDescent="0.3">
      <c r="A17" s="222" t="s">
        <v>159</v>
      </c>
      <c r="B17" s="222"/>
      <c r="C17" s="214"/>
      <c r="D17" s="215"/>
      <c r="E17" s="215"/>
      <c r="G17" s="223">
        <f t="shared" ref="G17:S17" si="8">SUM(G15:G16)</f>
        <v>3.0300000000000001E-2</v>
      </c>
      <c r="H17" s="224">
        <f t="shared" si="8"/>
        <v>4.4652738443078967E-2</v>
      </c>
      <c r="I17" s="224">
        <f t="shared" si="8"/>
        <v>0.17925703086399999</v>
      </c>
      <c r="J17" s="224">
        <f t="shared" si="8"/>
        <v>0.41716000000000003</v>
      </c>
      <c r="K17" s="224">
        <f t="shared" si="8"/>
        <v>0.30824000000000001</v>
      </c>
      <c r="L17" s="224">
        <f t="shared" si="8"/>
        <v>0.15085999999999999</v>
      </c>
      <c r="M17" s="224">
        <f t="shared" si="8"/>
        <v>0.13031999999999999</v>
      </c>
      <c r="N17" s="224">
        <f t="shared" si="8"/>
        <v>8.6940000000000003E-2</v>
      </c>
      <c r="O17" s="224">
        <f t="shared" si="8"/>
        <v>8.1360000000000002E-2</v>
      </c>
      <c r="P17" s="224">
        <f t="shared" si="8"/>
        <v>6.8199999999999997E-2</v>
      </c>
      <c r="Q17" s="224">
        <f t="shared" si="8"/>
        <v>7.4300000000000005E-2</v>
      </c>
      <c r="R17" s="224">
        <f t="shared" si="8"/>
        <v>7.6619999999999994E-2</v>
      </c>
      <c r="S17" s="224">
        <f t="shared" si="8"/>
        <v>6.8999999999999992E-2</v>
      </c>
      <c r="T17" s="394">
        <f t="shared" si="0"/>
        <v>0.9796097693070791</v>
      </c>
      <c r="U17" s="345">
        <f t="shared" si="1"/>
        <v>0.73760000000000003</v>
      </c>
      <c r="V17" s="249"/>
      <c r="Y17" s="223">
        <f t="shared" ref="Y17:AK17" si="9">SUM(Y15:Y16)</f>
        <v>319</v>
      </c>
      <c r="Z17" s="223">
        <f t="shared" si="9"/>
        <v>485</v>
      </c>
      <c r="AA17" s="223">
        <f t="shared" si="9"/>
        <v>1549</v>
      </c>
      <c r="AB17" s="223">
        <f t="shared" si="9"/>
        <v>4028</v>
      </c>
      <c r="AC17" s="223">
        <f t="shared" si="9"/>
        <v>2628</v>
      </c>
      <c r="AD17" s="223">
        <f t="shared" si="9"/>
        <v>1333</v>
      </c>
      <c r="AE17" s="223">
        <f t="shared" si="9"/>
        <v>1096</v>
      </c>
      <c r="AF17" s="223">
        <f t="shared" si="9"/>
        <v>772</v>
      </c>
      <c r="AG17" s="223">
        <f t="shared" si="9"/>
        <v>689</v>
      </c>
      <c r="AH17" s="223">
        <f t="shared" si="9"/>
        <v>657</v>
      </c>
      <c r="AI17" s="223">
        <f t="shared" si="9"/>
        <v>690</v>
      </c>
      <c r="AJ17" s="223">
        <f t="shared" si="9"/>
        <v>635</v>
      </c>
      <c r="AK17" s="223">
        <f t="shared" si="9"/>
        <v>544</v>
      </c>
      <c r="AL17" s="345">
        <f t="shared" si="2"/>
        <v>9009</v>
      </c>
      <c r="AM17" s="345">
        <f t="shared" si="3"/>
        <v>6416</v>
      </c>
    </row>
    <row r="18" spans="1:39" ht="14" x14ac:dyDescent="0.3">
      <c r="A18" s="212" t="s">
        <v>160</v>
      </c>
      <c r="B18" s="213" t="s">
        <v>153</v>
      </c>
      <c r="G18" s="392">
        <v>6.6998446697373162E-2</v>
      </c>
      <c r="H18" s="393">
        <v>0.72114986240718926</v>
      </c>
      <c r="I18" s="393">
        <v>0.28297282534640023</v>
      </c>
      <c r="J18" s="393">
        <v>0.40886256152419947</v>
      </c>
      <c r="K18" s="393">
        <v>0.47024910951681237</v>
      </c>
      <c r="L18" s="393">
        <v>0.27148327292698798</v>
      </c>
      <c r="M18" s="393">
        <v>0.25903168109365637</v>
      </c>
      <c r="N18" s="393">
        <v>0.28136919136425642</v>
      </c>
      <c r="O18" s="393">
        <v>0.30858195958999235</v>
      </c>
      <c r="P18" s="393">
        <v>0.30683614397511627</v>
      </c>
      <c r="Q18" s="393">
        <v>0.23779061159139647</v>
      </c>
      <c r="R18" s="393">
        <v>0.29468108325576498</v>
      </c>
      <c r="S18" s="393">
        <v>0.32160986596350483</v>
      </c>
      <c r="T18" s="345">
        <f t="shared" si="0"/>
        <v>1.9502328054919744</v>
      </c>
      <c r="U18" s="345">
        <f t="shared" si="1"/>
        <v>2.2813838097606758</v>
      </c>
      <c r="Y18" s="395"/>
      <c r="Z18" s="396"/>
      <c r="AA18" s="396"/>
      <c r="AB18" s="396"/>
      <c r="AC18" s="397"/>
      <c r="AD18" s="411">
        <v>12612.035687066145</v>
      </c>
      <c r="AE18" s="411">
        <v>11816.111965896869</v>
      </c>
      <c r="AF18" s="411">
        <v>11003.163507311139</v>
      </c>
      <c r="AG18" s="411">
        <v>11025.450281042335</v>
      </c>
      <c r="AH18" s="411">
        <v>10255.64521252269</v>
      </c>
      <c r="AI18" s="411">
        <v>12490.628908078435</v>
      </c>
      <c r="AJ18" s="411">
        <v>9759</v>
      </c>
      <c r="AK18" s="411">
        <v>10106</v>
      </c>
      <c r="AL18" s="400"/>
      <c r="AM18" s="371">
        <f t="shared" si="3"/>
        <v>89068.035561917612</v>
      </c>
    </row>
    <row r="19" spans="1:39" ht="14" x14ac:dyDescent="0.3">
      <c r="A19" s="212" t="s">
        <v>160</v>
      </c>
      <c r="B19" s="213" t="s">
        <v>154</v>
      </c>
      <c r="G19" s="392">
        <v>1.6634283634141962</v>
      </c>
      <c r="H19" s="393">
        <v>1.8754142143094661</v>
      </c>
      <c r="I19" s="393">
        <v>0.5171271746535997</v>
      </c>
      <c r="J19" s="393">
        <v>0.64107459847580062</v>
      </c>
      <c r="K19" s="393">
        <v>0.77692452081652119</v>
      </c>
      <c r="L19" s="393">
        <v>0.63489672707301203</v>
      </c>
      <c r="M19" s="393">
        <v>0.76514368890634366</v>
      </c>
      <c r="N19" s="393">
        <v>0.70929589863574349</v>
      </c>
      <c r="O19" s="393">
        <v>0.78241232041000763</v>
      </c>
      <c r="P19" s="393">
        <v>0.80942307602488373</v>
      </c>
      <c r="Q19" s="393">
        <v>0.68158084840860356</v>
      </c>
      <c r="R19" s="393">
        <v>0.64492707674423499</v>
      </c>
      <c r="S19" s="393">
        <v>0.60167543403649515</v>
      </c>
      <c r="T19" s="345">
        <f t="shared" si="0"/>
        <v>5.4739688716695838</v>
      </c>
      <c r="U19" s="345">
        <f t="shared" si="1"/>
        <v>5.629355070239324</v>
      </c>
      <c r="Y19" s="401"/>
      <c r="Z19" s="402"/>
      <c r="AA19" s="402"/>
      <c r="AB19" s="402"/>
      <c r="AC19" s="403"/>
      <c r="AD19" s="411">
        <v>14115.964312933855</v>
      </c>
      <c r="AE19" s="411">
        <v>15894.888034103131</v>
      </c>
      <c r="AF19" s="411">
        <v>15127.836492688861</v>
      </c>
      <c r="AG19" s="411">
        <v>15637.549718957667</v>
      </c>
      <c r="AH19" s="411">
        <v>15433.354787477308</v>
      </c>
      <c r="AI19" s="411">
        <v>8903.3710919215646</v>
      </c>
      <c r="AJ19" s="411">
        <v>16370</v>
      </c>
      <c r="AK19" s="411">
        <v>14775</v>
      </c>
      <c r="AL19" s="405"/>
      <c r="AM19" s="371">
        <f t="shared" si="3"/>
        <v>116257.96443808239</v>
      </c>
    </row>
    <row r="20" spans="1:39" ht="14" x14ac:dyDescent="0.3">
      <c r="A20" s="222" t="s">
        <v>161</v>
      </c>
      <c r="B20" s="250"/>
      <c r="G20" s="223">
        <f t="shared" ref="G20:S20" si="10">SUM(G18:G19)</f>
        <v>1.7304268101115694</v>
      </c>
      <c r="H20" s="224">
        <f t="shared" si="10"/>
        <v>2.5965640767166551</v>
      </c>
      <c r="I20" s="224">
        <f t="shared" si="10"/>
        <v>0.80009999999999992</v>
      </c>
      <c r="J20" s="224">
        <f t="shared" si="10"/>
        <v>1.04993716</v>
      </c>
      <c r="K20" s="224">
        <f t="shared" si="10"/>
        <v>1.2471736303333336</v>
      </c>
      <c r="L20" s="224">
        <f t="shared" si="10"/>
        <v>0.90637999999999996</v>
      </c>
      <c r="M20" s="224">
        <f t="shared" si="10"/>
        <v>1.02417537</v>
      </c>
      <c r="N20" s="224">
        <f t="shared" si="10"/>
        <v>0.99066508999999991</v>
      </c>
      <c r="O20" s="224">
        <f t="shared" si="10"/>
        <v>1.0909942799999999</v>
      </c>
      <c r="P20" s="224">
        <f t="shared" si="10"/>
        <v>1.1162592199999999</v>
      </c>
      <c r="Q20" s="224">
        <f t="shared" si="10"/>
        <v>0.91937146000000003</v>
      </c>
      <c r="R20" s="224">
        <f t="shared" si="10"/>
        <v>0.93960815999999991</v>
      </c>
      <c r="S20" s="224">
        <f t="shared" si="10"/>
        <v>0.92328529999999998</v>
      </c>
      <c r="T20" s="345">
        <f t="shared" si="0"/>
        <v>7.4242016771615571</v>
      </c>
      <c r="U20" s="345">
        <f t="shared" si="1"/>
        <v>7.9107388799999985</v>
      </c>
      <c r="Y20" s="406"/>
      <c r="Z20" s="407"/>
      <c r="AA20" s="407"/>
      <c r="AB20" s="407"/>
      <c r="AC20" s="408"/>
      <c r="AD20" s="223">
        <f t="shared" ref="AD20:AK20" si="11">SUM(AD18:AD19)</f>
        <v>26728</v>
      </c>
      <c r="AE20" s="223">
        <f t="shared" si="11"/>
        <v>27711</v>
      </c>
      <c r="AF20" s="223">
        <f t="shared" si="11"/>
        <v>26131</v>
      </c>
      <c r="AG20" s="223">
        <f t="shared" si="11"/>
        <v>26663</v>
      </c>
      <c r="AH20" s="223">
        <f t="shared" si="11"/>
        <v>25689</v>
      </c>
      <c r="AI20" s="223">
        <f t="shared" si="11"/>
        <v>21394</v>
      </c>
      <c r="AJ20" s="223">
        <f t="shared" si="11"/>
        <v>26129</v>
      </c>
      <c r="AK20" s="223">
        <f t="shared" si="11"/>
        <v>24881</v>
      </c>
      <c r="AL20" s="410"/>
      <c r="AM20" s="345">
        <f t="shared" si="3"/>
        <v>205326</v>
      </c>
    </row>
    <row r="21" spans="1:39" ht="14" x14ac:dyDescent="0.3">
      <c r="A21" s="212" t="s">
        <v>162</v>
      </c>
      <c r="B21" s="213" t="s">
        <v>153</v>
      </c>
      <c r="G21" s="392">
        <v>0</v>
      </c>
      <c r="H21" s="393">
        <v>0</v>
      </c>
      <c r="I21" s="393">
        <v>6.1559538560136719E-2</v>
      </c>
      <c r="J21" s="393">
        <v>0.1281408032128514</v>
      </c>
      <c r="K21" s="393">
        <v>0.22105482028088549</v>
      </c>
      <c r="L21" s="393">
        <v>0.39323260787396308</v>
      </c>
      <c r="M21" s="392">
        <v>0.14451200231558081</v>
      </c>
      <c r="N21" s="392">
        <v>0.26806957991801827</v>
      </c>
      <c r="O21" s="392">
        <v>0.34241490398642704</v>
      </c>
      <c r="P21" s="392">
        <v>0.29019733289790045</v>
      </c>
      <c r="Q21" s="392">
        <v>0.20968431334376014</v>
      </c>
      <c r="R21" s="392">
        <v>0.4091576853610252</v>
      </c>
      <c r="S21" s="392">
        <v>0.27098663136212958</v>
      </c>
      <c r="T21" s="345">
        <f t="shared" si="0"/>
        <v>0.41075516205387363</v>
      </c>
      <c r="U21" s="345">
        <f t="shared" si="1"/>
        <v>2.3282550570588043</v>
      </c>
      <c r="Y21" s="392">
        <v>0</v>
      </c>
      <c r="Z21" s="392">
        <v>0</v>
      </c>
      <c r="AA21" s="392">
        <v>6.7058320871608625</v>
      </c>
      <c r="AB21" s="392">
        <v>18.718072289156623</v>
      </c>
      <c r="AC21" s="392">
        <v>27.249940490359435</v>
      </c>
      <c r="AD21" s="392">
        <v>51.720193265494942</v>
      </c>
      <c r="AE21" s="392">
        <v>19.699018854359434</v>
      </c>
      <c r="AF21" s="392">
        <v>47</v>
      </c>
      <c r="AG21" s="392">
        <v>66.23669294943501</v>
      </c>
      <c r="AH21" s="392">
        <v>55.481667663564892</v>
      </c>
      <c r="AI21" s="392">
        <v>30.143297515724729</v>
      </c>
      <c r="AJ21" s="392">
        <v>68</v>
      </c>
      <c r="AK21" s="392">
        <v>53</v>
      </c>
      <c r="AL21" s="345">
        <f t="shared" ref="AL21:AL26" si="12">SUM(Y21:AC21)</f>
        <v>52.673844866676923</v>
      </c>
      <c r="AM21" s="345">
        <f t="shared" si="3"/>
        <v>391.28087024857899</v>
      </c>
    </row>
    <row r="22" spans="1:39" ht="14" x14ac:dyDescent="0.3">
      <c r="A22" s="212" t="s">
        <v>162</v>
      </c>
      <c r="B22" s="213" t="s">
        <v>154</v>
      </c>
      <c r="G22" s="392">
        <v>0</v>
      </c>
      <c r="H22" s="393">
        <v>0</v>
      </c>
      <c r="I22" s="393">
        <v>0.16534046143986328</v>
      </c>
      <c r="J22" s="393">
        <v>0.39070919678714855</v>
      </c>
      <c r="K22" s="393">
        <v>0.59709517971911452</v>
      </c>
      <c r="L22" s="393">
        <v>0.51716739212603691</v>
      </c>
      <c r="M22" s="392">
        <v>0.32478799768441924</v>
      </c>
      <c r="N22" s="392">
        <v>0.83313042008198168</v>
      </c>
      <c r="O22" s="392">
        <v>0.74718509601357297</v>
      </c>
      <c r="P22" s="392">
        <v>0.54520266710209964</v>
      </c>
      <c r="Q22" s="392">
        <v>0.62121568665623983</v>
      </c>
      <c r="R22" s="392">
        <v>0.92439231463897475</v>
      </c>
      <c r="S22" s="392">
        <v>0.84240436863787038</v>
      </c>
      <c r="T22" s="345">
        <f t="shared" si="0"/>
        <v>1.1531448379461264</v>
      </c>
      <c r="U22" s="345">
        <f t="shared" si="1"/>
        <v>5.3554859429411952</v>
      </c>
      <c r="Y22" s="392">
        <v>0</v>
      </c>
      <c r="Z22" s="392">
        <v>0</v>
      </c>
      <c r="AA22" s="392">
        <v>18.294167912839136</v>
      </c>
      <c r="AB22" s="392">
        <v>42.281927710843377</v>
      </c>
      <c r="AC22" s="392">
        <v>53.750059509640565</v>
      </c>
      <c r="AD22" s="392">
        <v>93.279806734505058</v>
      </c>
      <c r="AE22" s="392">
        <v>52.30098114564057</v>
      </c>
      <c r="AF22" s="392">
        <v>120</v>
      </c>
      <c r="AG22" s="392">
        <v>100.76330705056499</v>
      </c>
      <c r="AH22" s="392">
        <v>84.518332336435108</v>
      </c>
      <c r="AI22" s="392">
        <v>83.856702484275274</v>
      </c>
      <c r="AJ22" s="392">
        <v>142</v>
      </c>
      <c r="AK22" s="392">
        <v>140</v>
      </c>
      <c r="AL22" s="345">
        <f t="shared" si="12"/>
        <v>114.32615513332308</v>
      </c>
      <c r="AM22" s="345">
        <f t="shared" si="3"/>
        <v>816.71912975142095</v>
      </c>
    </row>
    <row r="23" spans="1:39" ht="14" x14ac:dyDescent="0.3">
      <c r="A23" s="222" t="s">
        <v>163</v>
      </c>
      <c r="B23" s="250"/>
      <c r="G23" s="223">
        <f t="shared" ref="G23:S23" si="13">SUM(G21:G22)</f>
        <v>0</v>
      </c>
      <c r="H23" s="224">
        <f t="shared" si="13"/>
        <v>0</v>
      </c>
      <c r="I23" s="224">
        <f t="shared" si="13"/>
        <v>0.22689999999999999</v>
      </c>
      <c r="J23" s="224">
        <f t="shared" si="13"/>
        <v>0.51884999999999992</v>
      </c>
      <c r="K23" s="224">
        <f t="shared" si="13"/>
        <v>0.81815000000000004</v>
      </c>
      <c r="L23" s="224">
        <f t="shared" si="13"/>
        <v>0.91039999999999999</v>
      </c>
      <c r="M23" s="224">
        <f t="shared" si="13"/>
        <v>0.46930000000000005</v>
      </c>
      <c r="N23" s="224">
        <f t="shared" si="13"/>
        <v>1.1012</v>
      </c>
      <c r="O23" s="224">
        <f t="shared" si="13"/>
        <v>1.0895999999999999</v>
      </c>
      <c r="P23" s="224">
        <f t="shared" si="13"/>
        <v>0.83540000000000014</v>
      </c>
      <c r="Q23" s="224">
        <f t="shared" si="13"/>
        <v>0.83089999999999997</v>
      </c>
      <c r="R23" s="224">
        <f t="shared" si="13"/>
        <v>1.33355</v>
      </c>
      <c r="S23" s="224">
        <f t="shared" si="13"/>
        <v>1.113391</v>
      </c>
      <c r="T23" s="345">
        <f t="shared" si="0"/>
        <v>1.5638999999999998</v>
      </c>
      <c r="U23" s="345">
        <f t="shared" si="1"/>
        <v>7.6837409999999995</v>
      </c>
      <c r="Y23" s="223">
        <f t="shared" ref="Y23:AK23" si="14">SUM(Y21:Y22)</f>
        <v>0</v>
      </c>
      <c r="Z23" s="223">
        <f t="shared" si="14"/>
        <v>0</v>
      </c>
      <c r="AA23" s="223">
        <f t="shared" si="14"/>
        <v>25</v>
      </c>
      <c r="AB23" s="223">
        <f t="shared" si="14"/>
        <v>61</v>
      </c>
      <c r="AC23" s="223">
        <f t="shared" si="14"/>
        <v>81</v>
      </c>
      <c r="AD23" s="223">
        <f t="shared" si="14"/>
        <v>145</v>
      </c>
      <c r="AE23" s="223">
        <f t="shared" si="14"/>
        <v>72</v>
      </c>
      <c r="AF23" s="223">
        <f t="shared" si="14"/>
        <v>167</v>
      </c>
      <c r="AG23" s="223">
        <f t="shared" si="14"/>
        <v>167</v>
      </c>
      <c r="AH23" s="223">
        <f t="shared" si="14"/>
        <v>140</v>
      </c>
      <c r="AI23" s="223">
        <f t="shared" si="14"/>
        <v>114</v>
      </c>
      <c r="AJ23" s="223">
        <f t="shared" si="14"/>
        <v>210</v>
      </c>
      <c r="AK23" s="223">
        <f t="shared" si="14"/>
        <v>193</v>
      </c>
      <c r="AL23" s="345">
        <f t="shared" si="12"/>
        <v>167</v>
      </c>
      <c r="AM23" s="345">
        <f t="shared" si="3"/>
        <v>1208</v>
      </c>
    </row>
    <row r="24" spans="1:39" ht="14" x14ac:dyDescent="0.3">
      <c r="A24" s="212" t="s">
        <v>164</v>
      </c>
      <c r="B24" s="213" t="s">
        <v>153</v>
      </c>
      <c r="G24" s="392">
        <v>1.0428183793141477E-2</v>
      </c>
      <c r="H24" s="393">
        <v>3.3882454951081428E-2</v>
      </c>
      <c r="I24" s="393">
        <v>9.5367026852023667E-2</v>
      </c>
      <c r="J24" s="393">
        <v>0.55933471984475724</v>
      </c>
      <c r="K24" s="393">
        <v>0.37407413355194968</v>
      </c>
      <c r="L24" s="393">
        <v>0.14728319651450944</v>
      </c>
      <c r="M24" s="393">
        <v>0.12540395402685214</v>
      </c>
      <c r="N24" s="393">
        <v>0.11379779568851266</v>
      </c>
      <c r="O24" s="393">
        <v>0.10732264161951932</v>
      </c>
      <c r="P24" s="393">
        <v>7.8802775427232852E-2</v>
      </c>
      <c r="Q24" s="393">
        <v>6.5396825938412173E-2</v>
      </c>
      <c r="R24" s="393">
        <v>4.8488974642830279E-2</v>
      </c>
      <c r="S24" s="393">
        <v>3.6238612381849618E-2</v>
      </c>
      <c r="T24" s="345">
        <f t="shared" si="0"/>
        <v>1.0730865189929535</v>
      </c>
      <c r="U24" s="345">
        <f t="shared" si="1"/>
        <v>0.72273477623971849</v>
      </c>
      <c r="Y24" s="392">
        <v>6.0301637550780143</v>
      </c>
      <c r="Z24" s="392">
        <v>28.147135549407007</v>
      </c>
      <c r="AA24" s="392">
        <v>94.578580619753041</v>
      </c>
      <c r="AB24" s="392">
        <v>316.17340000601104</v>
      </c>
      <c r="AC24" s="392">
        <v>189.16718465358667</v>
      </c>
      <c r="AD24" s="392">
        <v>81.160918662776666</v>
      </c>
      <c r="AE24" s="392">
        <v>70.128507121519576</v>
      </c>
      <c r="AF24" s="392">
        <v>70</v>
      </c>
      <c r="AG24" s="392">
        <v>60.476980519049356</v>
      </c>
      <c r="AH24" s="392">
        <v>75.229379882799861</v>
      </c>
      <c r="AI24" s="392">
        <v>51.808792605151879</v>
      </c>
      <c r="AJ24" s="392">
        <v>58</v>
      </c>
      <c r="AK24" s="392">
        <v>40</v>
      </c>
      <c r="AL24" s="345">
        <f t="shared" si="12"/>
        <v>634.09646458383577</v>
      </c>
      <c r="AM24" s="345">
        <f t="shared" si="3"/>
        <v>506.80457879129733</v>
      </c>
    </row>
    <row r="25" spans="1:39" ht="14" x14ac:dyDescent="0.3">
      <c r="A25" s="212" t="s">
        <v>164</v>
      </c>
      <c r="B25" s="213" t="s">
        <v>154</v>
      </c>
      <c r="G25" s="392">
        <v>0.28256785459687439</v>
      </c>
      <c r="H25" s="393">
        <v>0.12362399565892239</v>
      </c>
      <c r="I25" s="393">
        <v>0.31350746277833069</v>
      </c>
      <c r="J25" s="393">
        <v>1.5982786368208166</v>
      </c>
      <c r="K25" s="393">
        <v>0.63979096150992509</v>
      </c>
      <c r="L25" s="393">
        <v>0.29496680348549054</v>
      </c>
      <c r="M25" s="393">
        <v>0.16399604597314787</v>
      </c>
      <c r="N25" s="393">
        <v>0.13705220431148735</v>
      </c>
      <c r="O25" s="393">
        <v>7.6167358380480679E-2</v>
      </c>
      <c r="P25" s="393">
        <v>0.10909722457276715</v>
      </c>
      <c r="Q25" s="393">
        <v>7.3625674061587834E-2</v>
      </c>
      <c r="R25" s="393">
        <v>0.13078602535716971</v>
      </c>
      <c r="S25" s="393">
        <v>4.8086387618150386E-2</v>
      </c>
      <c r="T25" s="345">
        <f t="shared" si="0"/>
        <v>2.9577689113648691</v>
      </c>
      <c r="U25" s="345">
        <f t="shared" si="1"/>
        <v>1.0337777237602814</v>
      </c>
      <c r="Y25" s="392">
        <v>213.81321340009399</v>
      </c>
      <c r="Z25" s="392">
        <v>123.51556175508318</v>
      </c>
      <c r="AA25" s="392">
        <v>291.8112149528713</v>
      </c>
      <c r="AB25" s="392">
        <v>738.58188003530552</v>
      </c>
      <c r="AC25" s="392">
        <v>342.10070450293529</v>
      </c>
      <c r="AD25" s="392">
        <v>137.83908133722332</v>
      </c>
      <c r="AE25" s="392">
        <v>121.87149287848044</v>
      </c>
      <c r="AF25" s="392">
        <v>112</v>
      </c>
      <c r="AG25" s="392">
        <v>71.523019480950651</v>
      </c>
      <c r="AH25" s="392">
        <v>109.77062011720014</v>
      </c>
      <c r="AI25" s="392">
        <v>118.19120739484812</v>
      </c>
      <c r="AJ25" s="392">
        <v>124</v>
      </c>
      <c r="AK25" s="392">
        <v>54</v>
      </c>
      <c r="AL25" s="345">
        <f t="shared" si="12"/>
        <v>1709.8225746462892</v>
      </c>
      <c r="AM25" s="345">
        <f t="shared" si="3"/>
        <v>849.19542120870267</v>
      </c>
    </row>
    <row r="26" spans="1:39" ht="14" x14ac:dyDescent="0.3">
      <c r="A26" s="222" t="s">
        <v>165</v>
      </c>
      <c r="B26" s="250"/>
      <c r="G26" s="223">
        <f t="shared" ref="G26:S26" si="15">SUM(G24:G25)</f>
        <v>0.29299603839001587</v>
      </c>
      <c r="H26" s="224">
        <f t="shared" si="15"/>
        <v>0.15750645061000382</v>
      </c>
      <c r="I26" s="224">
        <f t="shared" si="15"/>
        <v>0.40887448963035433</v>
      </c>
      <c r="J26" s="224">
        <f t="shared" si="15"/>
        <v>2.157613356665574</v>
      </c>
      <c r="K26" s="224">
        <f t="shared" si="15"/>
        <v>1.0138650950618748</v>
      </c>
      <c r="L26" s="224">
        <f t="shared" si="15"/>
        <v>0.44224999999999998</v>
      </c>
      <c r="M26" s="224">
        <f t="shared" si="15"/>
        <v>0.28939999999999999</v>
      </c>
      <c r="N26" s="224">
        <f t="shared" si="15"/>
        <v>0.25085000000000002</v>
      </c>
      <c r="O26" s="224">
        <f t="shared" si="15"/>
        <v>0.18348999999999999</v>
      </c>
      <c r="P26" s="224">
        <f t="shared" si="15"/>
        <v>0.18790000000000001</v>
      </c>
      <c r="Q26" s="224">
        <f t="shared" si="15"/>
        <v>0.13902249999999999</v>
      </c>
      <c r="R26" s="224">
        <f t="shared" si="15"/>
        <v>0.17927499999999999</v>
      </c>
      <c r="S26" s="224">
        <f t="shared" si="15"/>
        <v>8.4325000000000011E-2</v>
      </c>
      <c r="T26" s="345">
        <f t="shared" si="0"/>
        <v>4.030855430357823</v>
      </c>
      <c r="U26" s="345">
        <f t="shared" si="1"/>
        <v>1.7565124999999999</v>
      </c>
      <c r="Y26" s="223">
        <f t="shared" ref="Y26:AK26" si="16">SUM(Y24:Y25)</f>
        <v>219.84337715517199</v>
      </c>
      <c r="Z26" s="223">
        <f t="shared" si="16"/>
        <v>151.66269730449019</v>
      </c>
      <c r="AA26" s="223">
        <f t="shared" si="16"/>
        <v>386.38979557262434</v>
      </c>
      <c r="AB26" s="223">
        <f t="shared" si="16"/>
        <v>1054.7552800413166</v>
      </c>
      <c r="AC26" s="223">
        <f t="shared" si="16"/>
        <v>531.26788915652196</v>
      </c>
      <c r="AD26" s="223">
        <f t="shared" si="16"/>
        <v>219</v>
      </c>
      <c r="AE26" s="223">
        <f t="shared" si="16"/>
        <v>192</v>
      </c>
      <c r="AF26" s="223">
        <f t="shared" si="16"/>
        <v>182</v>
      </c>
      <c r="AG26" s="223">
        <f t="shared" si="16"/>
        <v>132</v>
      </c>
      <c r="AH26" s="223">
        <f t="shared" si="16"/>
        <v>185</v>
      </c>
      <c r="AI26" s="223">
        <f t="shared" si="16"/>
        <v>170</v>
      </c>
      <c r="AJ26" s="223">
        <f t="shared" si="16"/>
        <v>182</v>
      </c>
      <c r="AK26" s="223">
        <f t="shared" si="16"/>
        <v>94</v>
      </c>
      <c r="AL26" s="345">
        <f t="shared" si="12"/>
        <v>2343.9190392301252</v>
      </c>
      <c r="AM26" s="345">
        <f t="shared" si="3"/>
        <v>1356</v>
      </c>
    </row>
    <row r="27" spans="1:39" ht="14" x14ac:dyDescent="0.3">
      <c r="A27" s="253" t="s">
        <v>166</v>
      </c>
      <c r="B27" s="213" t="s">
        <v>153</v>
      </c>
      <c r="G27" s="392">
        <v>8.8086629151654001E-3</v>
      </c>
      <c r="H27" s="393">
        <v>0</v>
      </c>
      <c r="I27" s="393">
        <v>0</v>
      </c>
      <c r="J27" s="393">
        <v>0</v>
      </c>
      <c r="K27" s="393">
        <v>1.7132783749306046E-2</v>
      </c>
      <c r="L27" s="393">
        <v>0</v>
      </c>
      <c r="M27" s="393">
        <v>0</v>
      </c>
      <c r="N27" s="393">
        <v>0</v>
      </c>
      <c r="O27" s="393">
        <v>0</v>
      </c>
      <c r="P27" s="393">
        <v>0</v>
      </c>
      <c r="Q27" s="393">
        <v>0</v>
      </c>
      <c r="R27" s="393">
        <v>0</v>
      </c>
      <c r="S27" s="393">
        <v>0</v>
      </c>
      <c r="T27" s="394">
        <f t="shared" si="0"/>
        <v>2.5941446664471447E-2</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392">
        <v>0.22626933708483463</v>
      </c>
      <c r="H28" s="393">
        <v>0</v>
      </c>
      <c r="I28" s="393">
        <v>0</v>
      </c>
      <c r="J28" s="393">
        <v>0</v>
      </c>
      <c r="K28" s="393">
        <v>5.0773216250693948E-2</v>
      </c>
      <c r="L28" s="393">
        <v>0</v>
      </c>
      <c r="M28" s="393">
        <v>0</v>
      </c>
      <c r="N28" s="393">
        <v>0</v>
      </c>
      <c r="O28" s="393">
        <v>0</v>
      </c>
      <c r="P28" s="393">
        <v>0</v>
      </c>
      <c r="Q28" s="393">
        <v>0</v>
      </c>
      <c r="R28" s="393">
        <v>0</v>
      </c>
      <c r="S28" s="393">
        <v>0</v>
      </c>
      <c r="T28" s="394">
        <f t="shared" si="0"/>
        <v>0.27704255333552857</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0.23507800000000004</v>
      </c>
      <c r="H29" s="224">
        <f t="shared" ref="H29:S29" si="17">SUM(H27:H28)</f>
        <v>0</v>
      </c>
      <c r="I29" s="224">
        <f t="shared" si="17"/>
        <v>0</v>
      </c>
      <c r="J29" s="224">
        <f t="shared" si="17"/>
        <v>0</v>
      </c>
      <c r="K29" s="224">
        <f t="shared" si="17"/>
        <v>6.7905999999999994E-2</v>
      </c>
      <c r="L29" s="224">
        <f t="shared" si="17"/>
        <v>0</v>
      </c>
      <c r="M29" s="224">
        <f t="shared" si="17"/>
        <v>0</v>
      </c>
      <c r="N29" s="224">
        <f t="shared" si="17"/>
        <v>0</v>
      </c>
      <c r="O29" s="224">
        <f t="shared" si="17"/>
        <v>0</v>
      </c>
      <c r="P29" s="224">
        <f t="shared" si="17"/>
        <v>0</v>
      </c>
      <c r="Q29" s="224">
        <f t="shared" si="17"/>
        <v>0</v>
      </c>
      <c r="R29" s="224">
        <f t="shared" si="17"/>
        <v>0</v>
      </c>
      <c r="S29" s="224">
        <f t="shared" si="17"/>
        <v>0</v>
      </c>
      <c r="T29" s="394">
        <f t="shared" si="0"/>
        <v>0.30298400000000003</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392">
        <v>7.5032025688061207E-3</v>
      </c>
      <c r="H30" s="393">
        <v>3.7534691003773317E-2</v>
      </c>
      <c r="I30" s="393">
        <v>0</v>
      </c>
      <c r="J30" s="393">
        <v>0</v>
      </c>
      <c r="K30" s="393">
        <v>0</v>
      </c>
      <c r="L30" s="393">
        <v>0.17964611283129162</v>
      </c>
      <c r="M30" s="393">
        <v>0.16733561650375839</v>
      </c>
      <c r="N30" s="393">
        <v>0.16525780836518586</v>
      </c>
      <c r="O30" s="393">
        <v>0.1667415437660654</v>
      </c>
      <c r="P30" s="393">
        <v>0.1456064083411242</v>
      </c>
      <c r="Q30" s="393">
        <v>0.11604731523761995</v>
      </c>
      <c r="R30" s="393">
        <v>0.1235211580304693</v>
      </c>
      <c r="S30" s="393">
        <v>0.13282455256874845</v>
      </c>
      <c r="T30" s="345">
        <f t="shared" si="0"/>
        <v>4.5037893572579438E-2</v>
      </c>
      <c r="U30" s="345">
        <f t="shared" si="1"/>
        <v>1.196980515644263</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392">
        <v>0.19273579743119396</v>
      </c>
      <c r="H31" s="393">
        <v>0.12809830899622665</v>
      </c>
      <c r="I31" s="393">
        <v>0</v>
      </c>
      <c r="J31" s="393">
        <v>0</v>
      </c>
      <c r="K31" s="393">
        <v>0</v>
      </c>
      <c r="L31" s="393">
        <v>0.28278846716870831</v>
      </c>
      <c r="M31" s="393">
        <v>0.26995355349624162</v>
      </c>
      <c r="N31" s="393">
        <v>0.22478428163481415</v>
      </c>
      <c r="O31" s="393">
        <v>0.2267512162339346</v>
      </c>
      <c r="P31" s="393">
        <v>0.21890595165887577</v>
      </c>
      <c r="Q31" s="393">
        <v>0.23458661476238005</v>
      </c>
      <c r="R31" s="393">
        <v>0.2468234119695307</v>
      </c>
      <c r="S31" s="393">
        <v>0.23563492743125158</v>
      </c>
      <c r="T31" s="345">
        <f t="shared" si="0"/>
        <v>0.32083410642742061</v>
      </c>
      <c r="U31" s="345">
        <f t="shared" si="1"/>
        <v>1.9402284243557371</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0.20023900000000008</v>
      </c>
      <c r="H32" s="224">
        <f t="shared" si="18"/>
        <v>0.16563299999999997</v>
      </c>
      <c r="I32" s="224">
        <f t="shared" si="18"/>
        <v>0</v>
      </c>
      <c r="J32" s="224">
        <f t="shared" si="18"/>
        <v>0</v>
      </c>
      <c r="K32" s="224">
        <f t="shared" si="18"/>
        <v>0</v>
      </c>
      <c r="L32" s="224">
        <f t="shared" si="18"/>
        <v>0.46243457999999993</v>
      </c>
      <c r="M32" s="224">
        <f t="shared" si="18"/>
        <v>0.43728917</v>
      </c>
      <c r="N32" s="224">
        <f t="shared" si="18"/>
        <v>0.39004209000000001</v>
      </c>
      <c r="O32" s="224">
        <f t="shared" si="18"/>
        <v>0.39349276</v>
      </c>
      <c r="P32" s="224">
        <f t="shared" si="18"/>
        <v>0.36451235999999998</v>
      </c>
      <c r="Q32" s="224">
        <f t="shared" si="18"/>
        <v>0.35063392999999998</v>
      </c>
      <c r="R32" s="224">
        <f t="shared" si="18"/>
        <v>0.37034456999999998</v>
      </c>
      <c r="S32" s="224">
        <f t="shared" si="18"/>
        <v>0.36845948000000006</v>
      </c>
      <c r="T32" s="345">
        <f t="shared" si="0"/>
        <v>0.36587200000000009</v>
      </c>
      <c r="U32" s="345">
        <f t="shared" si="1"/>
        <v>3.1372089399999998</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2.9432361084548511</v>
      </c>
      <c r="H34" s="223">
        <f t="shared" ref="H34:U34" si="19">SUM(H11,H14,H17,H20,H23,H26,H29,H32)</f>
        <v>3.7363547666279349</v>
      </c>
      <c r="I34" s="223">
        <f t="shared" si="19"/>
        <v>2.787256021061598</v>
      </c>
      <c r="J34" s="223">
        <f t="shared" si="19"/>
        <v>5.4618751186347048</v>
      </c>
      <c r="K34" s="223">
        <f t="shared" si="19"/>
        <v>5.3231263646552964</v>
      </c>
      <c r="L34" s="223">
        <f t="shared" si="19"/>
        <v>4.4463335800000001</v>
      </c>
      <c r="M34" s="223">
        <f t="shared" si="19"/>
        <v>3.7002047900000004</v>
      </c>
      <c r="N34" s="223">
        <f t="shared" si="19"/>
        <v>4.0709390799999996</v>
      </c>
      <c r="O34" s="223">
        <f t="shared" si="19"/>
        <v>4.1421510399999999</v>
      </c>
      <c r="P34" s="223">
        <f t="shared" si="19"/>
        <v>3.8881530799999995</v>
      </c>
      <c r="Q34" s="223">
        <f t="shared" si="19"/>
        <v>3.2933133899999998</v>
      </c>
      <c r="R34" s="223">
        <f t="shared" si="19"/>
        <v>4.1263497299999994</v>
      </c>
      <c r="S34" s="223">
        <f t="shared" si="19"/>
        <v>3.6760597800000001</v>
      </c>
      <c r="T34" s="223">
        <f t="shared" si="19"/>
        <v>20.251848379434385</v>
      </c>
      <c r="U34" s="223">
        <f t="shared" si="19"/>
        <v>31.343504469999999</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412"/>
      <c r="H36" s="412"/>
      <c r="I36" s="412"/>
      <c r="J36" s="412"/>
      <c r="K36" s="412"/>
      <c r="L36" s="412"/>
      <c r="M36" s="412"/>
      <c r="N36" s="412"/>
      <c r="O36" s="412"/>
      <c r="P36" s="412"/>
      <c r="Q36" s="412"/>
      <c r="R36" s="412"/>
      <c r="S36" s="412"/>
      <c r="T36" s="413"/>
      <c r="U36" s="413"/>
    </row>
    <row r="37" spans="1:41" ht="14" x14ac:dyDescent="0.3">
      <c r="A37" s="212" t="s">
        <v>171</v>
      </c>
      <c r="B37" s="213" t="s">
        <v>153</v>
      </c>
      <c r="G37" s="392">
        <v>-4.3578699953265534E-2</v>
      </c>
      <c r="H37" s="393">
        <v>-0.35287775262223503</v>
      </c>
      <c r="I37" s="393">
        <v>-0.4899525005672436</v>
      </c>
      <c r="J37" s="393">
        <v>-0.6011326019691311</v>
      </c>
      <c r="K37" s="393">
        <v>-0.68213394354696066</v>
      </c>
      <c r="L37" s="393">
        <v>-0.46489200000000003</v>
      </c>
      <c r="M37" s="393">
        <v>-0.34900353784087745</v>
      </c>
      <c r="N37" s="393">
        <v>-0.38571949999999999</v>
      </c>
      <c r="O37" s="393">
        <v>-0.36925084412770137</v>
      </c>
      <c r="P37" s="393">
        <v>-0.35994719282348686</v>
      </c>
      <c r="Q37" s="393">
        <v>-0.30136986262807375</v>
      </c>
      <c r="R37" s="393">
        <v>-0.35797601521358058</v>
      </c>
      <c r="S37" s="393">
        <v>-0.35684358256040399</v>
      </c>
      <c r="T37" s="394">
        <f>SUM(G37:K37)</f>
        <v>-2.1696754986588358</v>
      </c>
      <c r="U37" s="345">
        <f>SUM(L37:S37)</f>
        <v>-2.9450025351941238</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392">
        <v>-7.6153218454109344E-3</v>
      </c>
      <c r="H38" s="393">
        <v>-1.9884890731868256E-2</v>
      </c>
      <c r="I38" s="393">
        <v>-3.2670811740165819E-2</v>
      </c>
      <c r="J38" s="393">
        <v>-0.1812880165029388</v>
      </c>
      <c r="K38" s="393">
        <v>-0.11927517214087813</v>
      </c>
      <c r="L38" s="393">
        <v>-0.17096905579190361</v>
      </c>
      <c r="M38" s="393">
        <v>-6.1592922251925634E-2</v>
      </c>
      <c r="N38" s="393">
        <v>-3.5024053033282536E-2</v>
      </c>
      <c r="O38" s="393">
        <v>-4.9915587825865533E-2</v>
      </c>
      <c r="P38" s="393">
        <v>-8.8671929700607666E-2</v>
      </c>
      <c r="Q38" s="393">
        <v>1.4153220161680126E-3</v>
      </c>
      <c r="R38" s="393">
        <v>-4.7870993586135918E-2</v>
      </c>
      <c r="S38" s="393">
        <v>-2.6196209320114572E-2</v>
      </c>
      <c r="T38" s="394">
        <f>SUM(G38:K38)</f>
        <v>-0.36073421296126196</v>
      </c>
      <c r="U38" s="345">
        <f>SUM(L38:S38)</f>
        <v>-0.47882542949366746</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392">
        <v>-0.20543348976625772</v>
      </c>
      <c r="H39" s="393">
        <v>-9.6207649572115542E-2</v>
      </c>
      <c r="I39" s="393">
        <v>-0.10088945863560549</v>
      </c>
      <c r="J39" s="393">
        <v>-0.51313372579379146</v>
      </c>
      <c r="K39" s="393">
        <v>-0.23889088850338472</v>
      </c>
      <c r="L39" s="393">
        <v>-0.29971069420809643</v>
      </c>
      <c r="M39" s="393">
        <v>-0.16838388990719694</v>
      </c>
      <c r="N39" s="393">
        <v>-7.1620886966717465E-2</v>
      </c>
      <c r="O39" s="393">
        <v>-8.0139568046433074E-2</v>
      </c>
      <c r="P39" s="393">
        <v>-8.5458877475905443E-2</v>
      </c>
      <c r="Q39" s="393">
        <v>-7.6633459388094266E-2</v>
      </c>
      <c r="R39" s="393">
        <v>-0.12576314120028345</v>
      </c>
      <c r="S39" s="393">
        <v>-8.5479208119481481E-2</v>
      </c>
      <c r="T39" s="394">
        <f>SUM(G39:K39)</f>
        <v>-1.1545552122711549</v>
      </c>
      <c r="U39" s="345">
        <f>SUM(L39:S39)</f>
        <v>-0.9931897253122085</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-0.25662751156493419</v>
      </c>
      <c r="H40" s="224">
        <f t="shared" si="20"/>
        <v>-0.46897029292621883</v>
      </c>
      <c r="I40" s="224">
        <f t="shared" si="20"/>
        <v>-0.62351277094301494</v>
      </c>
      <c r="J40" s="224">
        <f t="shared" si="20"/>
        <v>-1.2955543442658612</v>
      </c>
      <c r="K40" s="224">
        <f t="shared" si="20"/>
        <v>-1.0403000041912236</v>
      </c>
      <c r="L40" s="224">
        <f t="shared" si="20"/>
        <v>-0.93557175000000004</v>
      </c>
      <c r="M40" s="224">
        <f t="shared" si="20"/>
        <v>-0.57898035000000003</v>
      </c>
      <c r="N40" s="224">
        <f t="shared" si="20"/>
        <v>-0.49236444000000001</v>
      </c>
      <c r="O40" s="224">
        <f t="shared" si="20"/>
        <v>-0.49930599999999997</v>
      </c>
      <c r="P40" s="224">
        <f t="shared" si="20"/>
        <v>-0.53407799999999994</v>
      </c>
      <c r="Q40" s="224">
        <f t="shared" si="20"/>
        <v>-0.37658800000000003</v>
      </c>
      <c r="R40" s="224">
        <f t="shared" si="20"/>
        <v>-0.53161014999999989</v>
      </c>
      <c r="S40" s="224">
        <f t="shared" si="20"/>
        <v>-0.46851900000000002</v>
      </c>
      <c r="T40" s="394">
        <f t="shared" ref="T40" si="21">SUM(G40:K40)</f>
        <v>-3.6849649238912527</v>
      </c>
      <c r="U40" s="345">
        <f>SUM(L40:S40)</f>
        <v>-4.4170176899999989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2"/>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412"/>
      <c r="H42" s="412"/>
      <c r="I42" s="412"/>
      <c r="J42" s="412"/>
      <c r="K42" s="412"/>
      <c r="L42" s="412"/>
      <c r="M42" s="412"/>
      <c r="N42" s="412"/>
      <c r="O42" s="412"/>
      <c r="P42" s="412"/>
      <c r="Q42" s="412"/>
      <c r="R42" s="412"/>
      <c r="S42" s="412"/>
      <c r="T42" s="413"/>
      <c r="U42" s="413"/>
    </row>
    <row r="43" spans="1:41" ht="14" x14ac:dyDescent="0.3">
      <c r="A43" s="212" t="s">
        <v>171</v>
      </c>
      <c r="B43" s="213" t="s">
        <v>153</v>
      </c>
      <c r="G43" s="392">
        <v>0</v>
      </c>
      <c r="H43" s="393">
        <v>0</v>
      </c>
      <c r="I43" s="393">
        <v>0</v>
      </c>
      <c r="J43" s="393">
        <v>0</v>
      </c>
      <c r="K43" s="393">
        <v>0</v>
      </c>
      <c r="L43" s="393">
        <v>-0.49419999999999997</v>
      </c>
      <c r="M43" s="393">
        <v>-0.14451200231558081</v>
      </c>
      <c r="N43" s="393">
        <v>-0.2848</v>
      </c>
      <c r="O43" s="393">
        <v>-0.34241490398642704</v>
      </c>
      <c r="P43" s="393">
        <v>-0.29019733289790045</v>
      </c>
      <c r="Q43" s="393">
        <v>-0.20968431334376014</v>
      </c>
      <c r="R43" s="393">
        <v>-0.4091576853610252</v>
      </c>
      <c r="S43" s="393">
        <v>-0.27098663136212958</v>
      </c>
      <c r="T43" s="394">
        <f>SUM(G43:K43)</f>
        <v>0</v>
      </c>
      <c r="U43" s="345">
        <f>SUM(L43:S43)</f>
        <v>-2.4459528692668231</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392">
        <v>0</v>
      </c>
      <c r="H44" s="393">
        <v>0</v>
      </c>
      <c r="I44" s="393">
        <v>0</v>
      </c>
      <c r="J44" s="393">
        <v>0</v>
      </c>
      <c r="K44" s="393">
        <v>0</v>
      </c>
      <c r="L44" s="393">
        <v>0</v>
      </c>
      <c r="M44" s="393">
        <v>0</v>
      </c>
      <c r="N44" s="393">
        <v>-2.3531388686623793E-3</v>
      </c>
      <c r="O44" s="393">
        <v>-1.5359233147695074E-3</v>
      </c>
      <c r="P44" s="393">
        <v>0</v>
      </c>
      <c r="Q44" s="393">
        <v>0</v>
      </c>
      <c r="R44" s="393">
        <v>0</v>
      </c>
      <c r="S44" s="393">
        <v>-1.4045973791414581E-3</v>
      </c>
      <c r="T44" s="394">
        <f>SUM(G44:K44)</f>
        <v>0</v>
      </c>
      <c r="U44" s="345">
        <f>SUM(L44:S44)</f>
        <v>-5.2936595625733447E-3</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392">
        <v>0</v>
      </c>
      <c r="H45" s="393">
        <v>0</v>
      </c>
      <c r="I45" s="393">
        <v>0</v>
      </c>
      <c r="J45" s="393">
        <v>0</v>
      </c>
      <c r="K45" s="393">
        <v>0</v>
      </c>
      <c r="L45" s="393">
        <v>-9.1000000000000004E-3</v>
      </c>
      <c r="M45" s="393">
        <v>-5.0487997684419229E-2</v>
      </c>
      <c r="N45" s="393">
        <v>-1.0996861131337621E-2</v>
      </c>
      <c r="O45" s="393">
        <v>-1.4349172698803448E-2</v>
      </c>
      <c r="P45" s="393">
        <v>-1.8402667102099538E-2</v>
      </c>
      <c r="Q45" s="393">
        <v>-1.291568665623985E-2</v>
      </c>
      <c r="R45" s="393">
        <v>-3.0892314638974787E-2</v>
      </c>
      <c r="S45" s="393">
        <v>-1.9926271258728964E-2</v>
      </c>
      <c r="T45" s="394">
        <f>SUM(G45:K45)</f>
        <v>0</v>
      </c>
      <c r="U45" s="345">
        <f>SUM(L45:S45)</f>
        <v>-0.16707097117060343</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-0.50329999999999997</v>
      </c>
      <c r="M46" s="224">
        <f t="shared" si="22"/>
        <v>-0.19500000000000003</v>
      </c>
      <c r="N46" s="224">
        <f t="shared" si="22"/>
        <v>-0.29815000000000003</v>
      </c>
      <c r="O46" s="224">
        <f t="shared" si="22"/>
        <v>-0.35829999999999995</v>
      </c>
      <c r="P46" s="224">
        <f t="shared" si="22"/>
        <v>-0.30859999999999999</v>
      </c>
      <c r="Q46" s="224">
        <f t="shared" si="22"/>
        <v>-0.22259999999999999</v>
      </c>
      <c r="R46" s="224">
        <f t="shared" si="22"/>
        <v>-0.44005</v>
      </c>
      <c r="S46" s="224">
        <f t="shared" si="22"/>
        <v>-0.29231750000000001</v>
      </c>
      <c r="T46" s="394">
        <f t="shared" ref="T46" si="23">SUM(G46:K46)</f>
        <v>0</v>
      </c>
      <c r="U46" s="345">
        <f>SUM(L46:S46)</f>
        <v>-2.6183174999999999</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2"/>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2.6866085968899167</v>
      </c>
      <c r="H48" s="223">
        <f t="shared" si="24"/>
        <v>3.2673844737017159</v>
      </c>
      <c r="I48" s="223">
        <f t="shared" si="24"/>
        <v>2.1637432501185829</v>
      </c>
      <c r="J48" s="223">
        <f t="shared" si="24"/>
        <v>4.1663207743688435</v>
      </c>
      <c r="K48" s="223">
        <f t="shared" si="24"/>
        <v>4.2828263604640728</v>
      </c>
      <c r="L48" s="223">
        <f>SUM(L34,L40,L46)</f>
        <v>3.00746183</v>
      </c>
      <c r="M48" s="223">
        <f t="shared" ref="M48:S48" si="25">SUM(M34,M40,M46)</f>
        <v>2.9262244400000004</v>
      </c>
      <c r="N48" s="223">
        <f t="shared" si="25"/>
        <v>3.2804246399999992</v>
      </c>
      <c r="O48" s="223">
        <f t="shared" si="25"/>
        <v>3.2845450400000002</v>
      </c>
      <c r="P48" s="223">
        <f t="shared" si="25"/>
        <v>3.0454750799999992</v>
      </c>
      <c r="Q48" s="223">
        <f t="shared" si="25"/>
        <v>2.69412539</v>
      </c>
      <c r="R48" s="223">
        <f t="shared" si="25"/>
        <v>3.1546895799999999</v>
      </c>
      <c r="S48" s="223">
        <f t="shared" si="25"/>
        <v>2.9152232800000002</v>
      </c>
      <c r="T48" s="345">
        <f t="shared" ref="T48" si="26">SUM(G48:K48)</f>
        <v>16.566883455543131</v>
      </c>
      <c r="U48" s="345">
        <f t="shared" ref="U48" si="27">SUM(L48:S48)</f>
        <v>24.308169279999998</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414"/>
    </row>
    <row r="50" spans="1:39" ht="14" x14ac:dyDescent="0.3">
      <c r="A50" s="222" t="s">
        <v>177</v>
      </c>
      <c r="B50" s="255" t="s">
        <v>59</v>
      </c>
      <c r="C50" s="269"/>
      <c r="D50" s="269"/>
      <c r="E50" s="269"/>
      <c r="G50" s="223">
        <f>SUM(G9,G12,G15,G18,G21,G24,G27,G30)</f>
        <v>0.13818897378243633</v>
      </c>
      <c r="H50" s="223">
        <f t="shared" ref="H50:S51" si="28">SUM(H9,H12,H15,H18,H21,H24,H27,H30)</f>
        <v>1.1530216325567153</v>
      </c>
      <c r="I50" s="223">
        <f t="shared" si="28"/>
        <v>0.9734523841635363</v>
      </c>
      <c r="J50" s="223">
        <f t="shared" si="28"/>
        <v>1.7980522854210341</v>
      </c>
      <c r="K50" s="223">
        <f t="shared" si="28"/>
        <v>1.8359310433134417</v>
      </c>
      <c r="L50" s="223">
        <f t="shared" si="28"/>
        <v>1.6529873229562309</v>
      </c>
      <c r="M50" s="223">
        <f t="shared" si="28"/>
        <v>1.2493075601534405</v>
      </c>
      <c r="N50" s="223">
        <f t="shared" si="28"/>
        <v>1.3988166422615207</v>
      </c>
      <c r="O50" s="223">
        <f t="shared" si="28"/>
        <v>1.5043033286849925</v>
      </c>
      <c r="P50" s="223">
        <f t="shared" si="28"/>
        <v>1.3777686267109215</v>
      </c>
      <c r="Q50" s="223">
        <f t="shared" si="28"/>
        <v>1.0476575094850209</v>
      </c>
      <c r="R50" s="223">
        <f t="shared" si="28"/>
        <v>1.3491068725931423</v>
      </c>
      <c r="S50" s="223">
        <f t="shared" si="28"/>
        <v>1.2327307220979364</v>
      </c>
      <c r="T50" s="394">
        <f t="shared" ref="T50:T52" si="29">SUM(G50:K50)</f>
        <v>5.8986463192371641</v>
      </c>
      <c r="U50" s="345">
        <f t="shared" ref="U50:U52" si="30">SUM(L50:S50)</f>
        <v>10.812678584943205</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2.8050471346724142</v>
      </c>
      <c r="H51" s="345">
        <f t="shared" si="28"/>
        <v>2.5833331340712196</v>
      </c>
      <c r="I51" s="345">
        <f t="shared" si="28"/>
        <v>1.8138036368980617</v>
      </c>
      <c r="J51" s="345">
        <f t="shared" si="28"/>
        <v>3.6638228332136711</v>
      </c>
      <c r="K51" s="345">
        <f t="shared" si="28"/>
        <v>3.4871953213418552</v>
      </c>
      <c r="L51" s="345">
        <f t="shared" si="28"/>
        <v>2.7933462570437686</v>
      </c>
      <c r="M51" s="345">
        <f t="shared" si="28"/>
        <v>2.4508972298465599</v>
      </c>
      <c r="N51" s="345">
        <f t="shared" si="28"/>
        <v>2.6721224377384796</v>
      </c>
      <c r="O51" s="345">
        <f t="shared" si="28"/>
        <v>2.6378477113150076</v>
      </c>
      <c r="P51" s="345">
        <f t="shared" si="28"/>
        <v>2.5103844532890784</v>
      </c>
      <c r="Q51" s="345">
        <f t="shared" si="28"/>
        <v>2.2456558805149789</v>
      </c>
      <c r="R51" s="345">
        <f t="shared" si="28"/>
        <v>2.7772428574068577</v>
      </c>
      <c r="S51" s="345">
        <f t="shared" si="28"/>
        <v>2.4433290579020635</v>
      </c>
      <c r="T51" s="394">
        <f t="shared" si="29"/>
        <v>14.353202060197219</v>
      </c>
      <c r="U51" s="345">
        <f t="shared" si="30"/>
        <v>20.530825885056792</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2.9432361084548506</v>
      </c>
      <c r="H52" s="346">
        <f t="shared" si="31"/>
        <v>3.7363547666279349</v>
      </c>
      <c r="I52" s="346">
        <f t="shared" si="31"/>
        <v>2.787256021061598</v>
      </c>
      <c r="J52" s="346">
        <f t="shared" si="31"/>
        <v>5.4618751186347048</v>
      </c>
      <c r="K52" s="346">
        <f t="shared" si="31"/>
        <v>5.3231263646552964</v>
      </c>
      <c r="L52" s="346">
        <f>SUM(L50:L51)</f>
        <v>4.4463335799999992</v>
      </c>
      <c r="M52" s="346">
        <f t="shared" ref="M52:S52" si="32">SUM(M50:M51)</f>
        <v>3.7002047900000004</v>
      </c>
      <c r="N52" s="346">
        <f t="shared" si="32"/>
        <v>4.0709390800000005</v>
      </c>
      <c r="O52" s="346">
        <f t="shared" si="32"/>
        <v>4.1421510399999999</v>
      </c>
      <c r="P52" s="346">
        <f t="shared" si="32"/>
        <v>3.8881530799999999</v>
      </c>
      <c r="Q52" s="346">
        <f t="shared" si="32"/>
        <v>3.2933133899999998</v>
      </c>
      <c r="R52" s="346">
        <f t="shared" si="32"/>
        <v>4.1263497300000003</v>
      </c>
      <c r="S52" s="346">
        <f t="shared" si="32"/>
        <v>3.6760597800000001</v>
      </c>
      <c r="T52" s="394">
        <f t="shared" si="29"/>
        <v>20.251848379434385</v>
      </c>
      <c r="U52" s="345">
        <f t="shared" si="30"/>
        <v>31.343504469999996</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414"/>
    </row>
    <row r="54" spans="1:39" ht="14" x14ac:dyDescent="0.3">
      <c r="B54" s="210"/>
      <c r="G54" s="391"/>
      <c r="H54" s="391"/>
      <c r="I54" s="391"/>
      <c r="J54" s="391"/>
      <c r="K54" s="391"/>
      <c r="L54" s="391"/>
      <c r="M54" s="391"/>
      <c r="N54" s="391"/>
      <c r="O54" s="391"/>
      <c r="P54" s="391"/>
      <c r="Q54" s="391"/>
      <c r="R54" s="391"/>
      <c r="S54" s="391"/>
      <c r="T54" s="414"/>
      <c r="U54" s="414"/>
    </row>
    <row r="55" spans="1:39" ht="14" x14ac:dyDescent="0.3">
      <c r="A55" s="222" t="s">
        <v>180</v>
      </c>
      <c r="B55" s="255" t="s">
        <v>59</v>
      </c>
      <c r="C55" s="269"/>
      <c r="D55" s="269"/>
      <c r="E55" s="269"/>
      <c r="G55" s="223">
        <f>SUM(G9,G15,G18,G21,G24,G27,G30)+SUM(G37,G38,G43,G44)</f>
        <v>8.6994951983759866E-2</v>
      </c>
      <c r="H55" s="223">
        <f t="shared" ref="H55:K55" si="34">SUM(H9,H15,H18,H21,H24,H27,H30)+SUM(H37,H38,H43,H44)</f>
        <v>0.78025898920261194</v>
      </c>
      <c r="I55" s="223">
        <f t="shared" si="34"/>
        <v>0.45082907185612686</v>
      </c>
      <c r="J55" s="223">
        <f t="shared" si="34"/>
        <v>1.0156316669489642</v>
      </c>
      <c r="K55" s="223">
        <f t="shared" si="34"/>
        <v>1.0345219276256028</v>
      </c>
      <c r="L55" s="415">
        <f>SUM(L9,L12,L15,L18,L21,L24,L27,L30)+SUM(L37,L38,L43,L44)</f>
        <v>0.52292626716432733</v>
      </c>
      <c r="M55" s="415">
        <f t="shared" ref="M55:S55" si="35">SUM(M9,M12,M15,M18,M21,M24,M27,M30)+SUM(M37,M38,M43,M44)</f>
        <v>0.6941990977450565</v>
      </c>
      <c r="N55" s="415">
        <f t="shared" si="35"/>
        <v>0.69091995035957576</v>
      </c>
      <c r="O55" s="415">
        <f t="shared" si="35"/>
        <v>0.74118606943022913</v>
      </c>
      <c r="P55" s="415">
        <f t="shared" si="35"/>
        <v>0.63895217128892656</v>
      </c>
      <c r="Q55" s="415">
        <f t="shared" si="35"/>
        <v>0.53801865552935502</v>
      </c>
      <c r="R55" s="415">
        <f t="shared" si="35"/>
        <v>0.53410217843240071</v>
      </c>
      <c r="S55" s="415">
        <f t="shared" si="35"/>
        <v>0.57729970147614684</v>
      </c>
      <c r="T55" s="394">
        <f t="shared" ref="T55:T57" si="36">SUM(G55:K55)</f>
        <v>3.3682366076170656</v>
      </c>
      <c r="U55" s="345">
        <f t="shared" ref="U55:U57" si="37">SUM(L55:S55)</f>
        <v>4.9376040914260173</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2.5996136449061567</v>
      </c>
      <c r="H56" s="345">
        <f t="shared" ref="H56:K56" si="38">SUM(H10,H16,H19,H22,H25,H28,H31)+SUM(H39,H45)</f>
        <v>2.4871254844991042</v>
      </c>
      <c r="I56" s="345">
        <f t="shared" si="38"/>
        <v>1.7129141782624562</v>
      </c>
      <c r="J56" s="345">
        <f t="shared" si="38"/>
        <v>3.1506891074198795</v>
      </c>
      <c r="K56" s="345">
        <f t="shared" si="38"/>
        <v>3.2483044328384705</v>
      </c>
      <c r="L56" s="416">
        <f>SUM(L10,L13,L16,L19,L22,L25,L28,L31)+SUM(L39,L45)</f>
        <v>2.484535562835672</v>
      </c>
      <c r="M56" s="416">
        <f t="shared" ref="M56:S56" si="39">SUM(M10,M13,M16,M19,M22,M25,M28,M31)+SUM(M39,M45)</f>
        <v>2.2320253422549436</v>
      </c>
      <c r="N56" s="416">
        <f t="shared" si="39"/>
        <v>2.5895046896404246</v>
      </c>
      <c r="O56" s="416">
        <f t="shared" si="39"/>
        <v>2.5433589705697712</v>
      </c>
      <c r="P56" s="416">
        <f t="shared" si="39"/>
        <v>2.4065229087110733</v>
      </c>
      <c r="Q56" s="416">
        <f t="shared" si="39"/>
        <v>2.1561067344706446</v>
      </c>
      <c r="R56" s="416">
        <f t="shared" si="39"/>
        <v>2.6205874015675996</v>
      </c>
      <c r="S56" s="416">
        <f t="shared" si="39"/>
        <v>2.3379235785238528</v>
      </c>
      <c r="T56" s="394">
        <f t="shared" si="36"/>
        <v>13.198646847926067</v>
      </c>
      <c r="U56" s="345">
        <f t="shared" si="37"/>
        <v>19.370565188573984</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2.6866085968899167</v>
      </c>
      <c r="H57" s="346">
        <f t="shared" si="40"/>
        <v>3.2673844737017159</v>
      </c>
      <c r="I57" s="346">
        <f t="shared" si="40"/>
        <v>2.1637432501185829</v>
      </c>
      <c r="J57" s="346">
        <f t="shared" si="40"/>
        <v>4.1663207743688435</v>
      </c>
      <c r="K57" s="346">
        <f t="shared" si="40"/>
        <v>4.2828263604640728</v>
      </c>
      <c r="L57" s="346">
        <f>SUM(L55:L56)</f>
        <v>3.0074618299999996</v>
      </c>
      <c r="M57" s="346">
        <f t="shared" ref="M57:S57" si="41">SUM(M55:M56)</f>
        <v>2.9262244400000004</v>
      </c>
      <c r="N57" s="346">
        <f t="shared" si="41"/>
        <v>3.2804246400000006</v>
      </c>
      <c r="O57" s="346">
        <f t="shared" si="41"/>
        <v>3.2845450400000002</v>
      </c>
      <c r="P57" s="346">
        <f t="shared" si="41"/>
        <v>3.0454750800000001</v>
      </c>
      <c r="Q57" s="346">
        <f t="shared" si="41"/>
        <v>2.6941253899999995</v>
      </c>
      <c r="R57" s="346">
        <f t="shared" si="41"/>
        <v>3.1546895800000003</v>
      </c>
      <c r="S57" s="346">
        <f t="shared" si="41"/>
        <v>2.9152232799999998</v>
      </c>
      <c r="T57" s="394">
        <f t="shared" si="36"/>
        <v>16.566883455543131</v>
      </c>
      <c r="U57" s="345">
        <f t="shared" si="37"/>
        <v>24.308169279999998</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417">
        <v>341.55244362914135</v>
      </c>
      <c r="AE60" s="418">
        <v>520.54932739020342</v>
      </c>
      <c r="AF60" s="418">
        <v>319.16423624355917</v>
      </c>
      <c r="AG60" s="418">
        <v>197.20943265104953</v>
      </c>
      <c r="AH60" s="418">
        <v>169.26610473629967</v>
      </c>
      <c r="AI60" s="418">
        <v>134.70286077339489</v>
      </c>
      <c r="AJ60" s="418">
        <v>31</v>
      </c>
      <c r="AK60" s="418">
        <v>27</v>
      </c>
      <c r="AL60" s="419"/>
      <c r="AM60" s="420">
        <f t="shared" ref="AM60:AM61" si="43">SUM(AD60:AK60)</f>
        <v>1740.444405423648</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417">
        <v>192.44755637085862</v>
      </c>
      <c r="AE61" s="418">
        <v>398.45067260979653</v>
      </c>
      <c r="AF61" s="418">
        <v>210.83576375644083</v>
      </c>
      <c r="AG61" s="418">
        <v>116.7905673489505</v>
      </c>
      <c r="AH61" s="418">
        <v>99.733895263700319</v>
      </c>
      <c r="AI61" s="418">
        <v>202.29713922660511</v>
      </c>
      <c r="AJ61" s="418">
        <v>84</v>
      </c>
      <c r="AK61" s="418">
        <v>28</v>
      </c>
      <c r="AL61" s="421"/>
      <c r="AM61" s="420">
        <f t="shared" si="43"/>
        <v>1332.555594576352</v>
      </c>
    </row>
    <row r="62" spans="1:39" ht="14" x14ac:dyDescent="0.3">
      <c r="A62" s="659"/>
      <c r="B62" s="659"/>
      <c r="U62" s="276"/>
      <c r="AD62" s="422"/>
      <c r="AE62" s="422"/>
      <c r="AF62" s="422"/>
      <c r="AG62" s="422"/>
      <c r="AH62" s="422"/>
      <c r="AI62" s="422"/>
      <c r="AJ62" s="422"/>
      <c r="AK62" s="422"/>
      <c r="AL62" s="423"/>
      <c r="AM62" s="423"/>
    </row>
    <row r="63" spans="1:39" ht="13.5" customHeight="1" x14ac:dyDescent="0.3">
      <c r="A63" s="164" t="s">
        <v>184</v>
      </c>
      <c r="B63" s="164"/>
      <c r="U63" s="276"/>
      <c r="AD63" s="422"/>
      <c r="AE63" s="422"/>
      <c r="AF63" s="422"/>
      <c r="AG63" s="422"/>
      <c r="AH63" s="422"/>
      <c r="AI63" s="422"/>
      <c r="AJ63" s="422"/>
      <c r="AK63" s="422"/>
      <c r="AL63" s="423"/>
      <c r="AM63" s="423"/>
    </row>
    <row r="64" spans="1:39" ht="14" x14ac:dyDescent="0.3">
      <c r="AD64" s="422"/>
      <c r="AE64" s="422"/>
      <c r="AF64" s="422"/>
      <c r="AG64" s="422"/>
      <c r="AH64" s="422"/>
      <c r="AI64" s="422"/>
      <c r="AJ64" s="422"/>
      <c r="AK64" s="422"/>
      <c r="AL64" s="423"/>
      <c r="AM64" s="423"/>
    </row>
    <row r="65" spans="1:39" ht="14" x14ac:dyDescent="0.3">
      <c r="A65" s="660" t="s">
        <v>185</v>
      </c>
      <c r="B65" s="277" t="s">
        <v>186</v>
      </c>
      <c r="G65" s="226"/>
      <c r="H65" s="227"/>
      <c r="I65" s="227"/>
      <c r="J65" s="227"/>
      <c r="K65" s="228"/>
      <c r="L65" s="398">
        <v>0.37034153946753356</v>
      </c>
      <c r="M65" s="398">
        <v>0.35622738843799662</v>
      </c>
      <c r="N65" s="398">
        <v>0.38464991324020148</v>
      </c>
      <c r="O65" s="398">
        <v>0.39280404607946851</v>
      </c>
      <c r="P65" s="398">
        <v>0.38785071018926587</v>
      </c>
      <c r="Q65" s="398">
        <v>0.32438521225937694</v>
      </c>
      <c r="R65" s="398">
        <v>0.37689740800325644</v>
      </c>
      <c r="S65" s="398">
        <v>0.37426293105738995</v>
      </c>
      <c r="T65" s="400"/>
      <c r="U65" s="223">
        <f t="shared" ref="U65:U67" si="44">SUM(L65:S65)</f>
        <v>2.9674191487344901</v>
      </c>
      <c r="Y65" s="226"/>
      <c r="Z65" s="227"/>
      <c r="AA65" s="227"/>
      <c r="AB65" s="227"/>
      <c r="AC65" s="228"/>
      <c r="AD65" s="417">
        <v>-4.9887126661396906</v>
      </c>
      <c r="AE65" s="417">
        <v>1282.2064323127483</v>
      </c>
      <c r="AF65" s="417">
        <v>1473.8250090618408</v>
      </c>
      <c r="AG65" s="417">
        <v>1289.6443824829626</v>
      </c>
      <c r="AH65" s="417">
        <v>1203.9844557706615</v>
      </c>
      <c r="AI65" s="417">
        <v>1237.2022217410386</v>
      </c>
      <c r="AJ65" s="417">
        <v>1371</v>
      </c>
      <c r="AK65" s="417">
        <v>1193</v>
      </c>
      <c r="AL65" s="424"/>
      <c r="AM65" s="425">
        <f t="shared" ref="AM65:AM67" si="45">SUM(AD65:AK65)</f>
        <v>9045.873788703113</v>
      </c>
    </row>
    <row r="66" spans="1:39" ht="14" x14ac:dyDescent="0.3">
      <c r="A66" s="661"/>
      <c r="B66" s="277" t="s">
        <v>156</v>
      </c>
      <c r="G66" s="234"/>
      <c r="H66" s="235"/>
      <c r="I66" s="235"/>
      <c r="J66" s="235"/>
      <c r="K66" s="236"/>
      <c r="L66" s="398">
        <v>0.24933798842838653</v>
      </c>
      <c r="M66" s="398">
        <v>0.16289884613101438</v>
      </c>
      <c r="N66" s="398">
        <v>0.16167033722498969</v>
      </c>
      <c r="O66" s="398">
        <v>0.16399455420645057</v>
      </c>
      <c r="P66" s="398">
        <v>0.15019451656876137</v>
      </c>
      <c r="Q66" s="398">
        <v>7.9903287867854694E-2</v>
      </c>
      <c r="R66" s="398">
        <v>7.7225316930679036E-2</v>
      </c>
      <c r="S66" s="398">
        <v>8.0271335620555176E-2</v>
      </c>
      <c r="T66" s="405"/>
      <c r="U66" s="223">
        <f t="shared" si="44"/>
        <v>1.1254961829786916</v>
      </c>
      <c r="Y66" s="234"/>
      <c r="Z66" s="235"/>
      <c r="AA66" s="235"/>
      <c r="AB66" s="235"/>
      <c r="AC66" s="236"/>
      <c r="AD66" s="417">
        <v>4213.4210539154128</v>
      </c>
      <c r="AE66" s="417">
        <v>2878.2263497279632</v>
      </c>
      <c r="AF66" s="417">
        <v>2845.1749909381592</v>
      </c>
      <c r="AG66" s="417">
        <v>2959.1034869981872</v>
      </c>
      <c r="AH66" s="417">
        <v>2692.2714325556999</v>
      </c>
      <c r="AI66" s="417">
        <v>1728.52971691734</v>
      </c>
      <c r="AJ66" s="417">
        <v>1735</v>
      </c>
      <c r="AK66" s="417">
        <v>1837</v>
      </c>
      <c r="AL66" s="426"/>
      <c r="AM66" s="425">
        <f t="shared" si="45"/>
        <v>20888.72703105276</v>
      </c>
    </row>
    <row r="67" spans="1:39" ht="14" x14ac:dyDescent="0.3">
      <c r="A67" s="662"/>
      <c r="B67" s="277" t="s">
        <v>187</v>
      </c>
      <c r="G67" s="234"/>
      <c r="H67" s="235"/>
      <c r="I67" s="235"/>
      <c r="J67" s="235"/>
      <c r="K67" s="236"/>
      <c r="L67" s="224">
        <f t="shared" ref="L67:S67" si="46">SUM(L65:L66)</f>
        <v>0.61967952789592007</v>
      </c>
      <c r="M67" s="223">
        <f t="shared" si="46"/>
        <v>0.51912623456901097</v>
      </c>
      <c r="N67" s="223">
        <f t="shared" si="46"/>
        <v>0.54632025046519117</v>
      </c>
      <c r="O67" s="223">
        <f t="shared" si="46"/>
        <v>0.5567986002859191</v>
      </c>
      <c r="P67" s="223">
        <f t="shared" si="46"/>
        <v>0.53804522675802724</v>
      </c>
      <c r="Q67" s="223">
        <f t="shared" si="46"/>
        <v>0.40428850012723161</v>
      </c>
      <c r="R67" s="223">
        <f t="shared" si="46"/>
        <v>0.45412272493393546</v>
      </c>
      <c r="S67" s="223">
        <f t="shared" si="46"/>
        <v>0.45453426667794511</v>
      </c>
      <c r="T67" s="410"/>
      <c r="U67" s="223">
        <f t="shared" si="44"/>
        <v>4.092915331713181</v>
      </c>
      <c r="V67" s="249"/>
      <c r="Y67" s="241"/>
      <c r="Z67" s="242"/>
      <c r="AA67" s="242"/>
      <c r="AB67" s="242"/>
      <c r="AC67" s="243"/>
      <c r="AD67" s="427">
        <f t="shared" ref="AD67:AK67" si="47">SUM(AD65:AD66)</f>
        <v>4208.4323412492731</v>
      </c>
      <c r="AE67" s="425">
        <f t="shared" si="47"/>
        <v>4160.4327820407116</v>
      </c>
      <c r="AF67" s="425">
        <f t="shared" si="47"/>
        <v>4319</v>
      </c>
      <c r="AG67" s="425">
        <f t="shared" si="47"/>
        <v>4248.7478694811498</v>
      </c>
      <c r="AH67" s="425">
        <f t="shared" si="47"/>
        <v>3896.2558883263614</v>
      </c>
      <c r="AI67" s="425">
        <f t="shared" si="47"/>
        <v>2965.7319386583786</v>
      </c>
      <c r="AJ67" s="425">
        <f t="shared" si="47"/>
        <v>3106</v>
      </c>
      <c r="AK67" s="425">
        <f t="shared" si="47"/>
        <v>3030</v>
      </c>
      <c r="AL67" s="421"/>
      <c r="AM67" s="425">
        <f t="shared" si="45"/>
        <v>29934.600819755877</v>
      </c>
    </row>
    <row r="68" spans="1:39" ht="14" x14ac:dyDescent="0.3">
      <c r="B68" s="210"/>
      <c r="G68" s="241"/>
      <c r="H68" s="242"/>
      <c r="I68" s="242"/>
      <c r="J68" s="242"/>
      <c r="K68" s="243"/>
      <c r="L68" s="428" t="str">
        <f t="shared" ref="L68:S68" si="48">IF(ABS(L67-L9-L12)&lt;DecimalPlaces,"OK","ERROR")</f>
        <v>OK</v>
      </c>
      <c r="M68" s="428" t="str">
        <f t="shared" si="48"/>
        <v>OK</v>
      </c>
      <c r="N68" s="428" t="str">
        <f t="shared" si="48"/>
        <v>OK</v>
      </c>
      <c r="O68" s="428" t="str">
        <f t="shared" si="48"/>
        <v>OK</v>
      </c>
      <c r="P68" s="428" t="str">
        <f t="shared" si="48"/>
        <v>OK</v>
      </c>
      <c r="Q68" s="428" t="str">
        <f t="shared" si="48"/>
        <v>OK</v>
      </c>
      <c r="R68" s="428" t="str">
        <f t="shared" si="48"/>
        <v>OK</v>
      </c>
      <c r="S68" s="428" t="str">
        <f t="shared" si="48"/>
        <v>OK</v>
      </c>
      <c r="T68" s="391"/>
      <c r="U68" s="391"/>
      <c r="AH68" s="276"/>
      <c r="AI68" s="276"/>
      <c r="AJ68" s="276"/>
      <c r="AK68" s="276"/>
      <c r="AL68" s="276"/>
    </row>
    <row r="69" spans="1:39" ht="14" x14ac:dyDescent="0.3">
      <c r="A69" s="659" t="s">
        <v>188</v>
      </c>
      <c r="B69" s="659"/>
      <c r="L69" s="391"/>
      <c r="M69" s="391"/>
      <c r="N69" s="391"/>
      <c r="O69" s="391"/>
      <c r="P69" s="391"/>
      <c r="Q69" s="391"/>
      <c r="R69" s="391"/>
      <c r="S69" s="391"/>
      <c r="T69" s="391"/>
      <c r="U69" s="391"/>
    </row>
    <row r="70" spans="1:39" ht="14" x14ac:dyDescent="0.3">
      <c r="A70" s="163"/>
      <c r="B70" s="163"/>
      <c r="L70" s="391"/>
      <c r="M70" s="391"/>
      <c r="N70" s="391"/>
      <c r="O70" s="391"/>
      <c r="P70" s="391"/>
      <c r="Q70" s="391"/>
      <c r="R70" s="391"/>
      <c r="S70" s="391"/>
      <c r="T70" s="391"/>
      <c r="U70" s="391"/>
    </row>
    <row r="71" spans="1:39" ht="14" x14ac:dyDescent="0.3">
      <c r="A71" s="174"/>
      <c r="B71" s="174"/>
      <c r="L71" s="391"/>
      <c r="M71" s="391"/>
      <c r="N71" s="391"/>
      <c r="O71" s="391"/>
      <c r="P71" s="391"/>
      <c r="Q71" s="391"/>
      <c r="R71" s="391"/>
      <c r="S71" s="391"/>
      <c r="T71" s="391"/>
      <c r="U71" s="391"/>
    </row>
    <row r="72" spans="1:39" ht="14" x14ac:dyDescent="0.3">
      <c r="A72" s="660" t="s">
        <v>189</v>
      </c>
      <c r="B72" s="277" t="s">
        <v>186</v>
      </c>
      <c r="G72" s="226"/>
      <c r="H72" s="227"/>
      <c r="I72" s="227"/>
      <c r="J72" s="227"/>
      <c r="K72" s="228"/>
      <c r="L72" s="398">
        <v>3.2746774857085166E-2</v>
      </c>
      <c r="M72" s="398">
        <v>5.4125562381082147E-2</v>
      </c>
      <c r="N72" s="398">
        <v>2.8914013553247013E-2</v>
      </c>
      <c r="O72" s="398">
        <v>2.0414231668735888E-2</v>
      </c>
      <c r="P72" s="398">
        <v>3.2822194386470015E-2</v>
      </c>
      <c r="Q72" s="398">
        <v>2.3962748874301602E-2</v>
      </c>
      <c r="R72" s="398">
        <v>4.0170188295802212E-2</v>
      </c>
      <c r="S72" s="398">
        <v>3.0790432661127586E-2</v>
      </c>
      <c r="T72" s="400"/>
      <c r="U72" s="371">
        <f t="shared" ref="U72:U77" si="49">SUM(L72:S72)</f>
        <v>0.26394614667785166</v>
      </c>
      <c r="Y72" s="226"/>
      <c r="Z72" s="227"/>
      <c r="AA72" s="227"/>
      <c r="AB72" s="227"/>
      <c r="AC72" s="228"/>
      <c r="AD72" s="429">
        <v>300.71291808362304</v>
      </c>
      <c r="AE72" s="429">
        <v>764.07546895120674</v>
      </c>
      <c r="AF72" s="429">
        <v>365.87914681128171</v>
      </c>
      <c r="AG72" s="429">
        <v>232.96654677489951</v>
      </c>
      <c r="AH72" s="429">
        <v>585.65325213778215</v>
      </c>
      <c r="AI72" s="429">
        <v>362.24756936403952</v>
      </c>
      <c r="AJ72" s="429">
        <v>350</v>
      </c>
      <c r="AK72" s="429">
        <v>284</v>
      </c>
      <c r="AL72" s="430"/>
      <c r="AM72" s="431">
        <f t="shared" ref="AM72:AM77" si="50">SUM(AD72:AK72)</f>
        <v>3245.5349021228326</v>
      </c>
    </row>
    <row r="73" spans="1:39" ht="14" x14ac:dyDescent="0.3">
      <c r="A73" s="661"/>
      <c r="B73" s="277" t="s">
        <v>156</v>
      </c>
      <c r="G73" s="234"/>
      <c r="H73" s="235"/>
      <c r="I73" s="235"/>
      <c r="J73" s="235"/>
      <c r="K73" s="236"/>
      <c r="L73" s="398">
        <v>1.4238075510940289E-2</v>
      </c>
      <c r="M73" s="398">
        <v>1.8823122351956812E-2</v>
      </c>
      <c r="N73" s="398">
        <v>1.0337709621443019E-2</v>
      </c>
      <c r="O73" s="398">
        <v>7.0688567902972375E-3</v>
      </c>
      <c r="P73" s="398">
        <v>1.1527666818450952E-2</v>
      </c>
      <c r="Q73" s="398">
        <v>7.7819437203842639E-3</v>
      </c>
      <c r="R73" s="398">
        <v>1.1676810540915702E-2</v>
      </c>
      <c r="S73" s="398">
        <v>9.4180831294080336E-3</v>
      </c>
      <c r="T73" s="405"/>
      <c r="U73" s="371">
        <f t="shared" si="49"/>
        <v>9.0872268483796301E-2</v>
      </c>
      <c r="Y73" s="234"/>
      <c r="Z73" s="235"/>
      <c r="AA73" s="235"/>
      <c r="AB73" s="235"/>
      <c r="AC73" s="236"/>
      <c r="AD73" s="429">
        <v>293.6483613310395</v>
      </c>
      <c r="AE73" s="429">
        <v>411.36051630200558</v>
      </c>
      <c r="AF73" s="429">
        <v>225.62449865733285</v>
      </c>
      <c r="AG73" s="429">
        <v>158.39553517280822</v>
      </c>
      <c r="AH73" s="429">
        <v>256.59972955390248</v>
      </c>
      <c r="AI73" s="429">
        <v>187.44507692829262</v>
      </c>
      <c r="AJ73" s="429">
        <v>291</v>
      </c>
      <c r="AK73" s="429">
        <v>236</v>
      </c>
      <c r="AL73" s="432"/>
      <c r="AM73" s="431">
        <f t="shared" si="50"/>
        <v>2060.0737179453813</v>
      </c>
    </row>
    <row r="74" spans="1:39" ht="14" x14ac:dyDescent="0.3">
      <c r="A74" s="662"/>
      <c r="B74" s="277" t="s">
        <v>190</v>
      </c>
      <c r="G74" s="234"/>
      <c r="H74" s="235"/>
      <c r="I74" s="235"/>
      <c r="J74" s="235"/>
      <c r="K74" s="236"/>
      <c r="L74" s="224">
        <f t="shared" ref="L74:S74" si="51">SUM(L72:L73)</f>
        <v>4.6984850368025452E-2</v>
      </c>
      <c r="M74" s="223">
        <f t="shared" si="51"/>
        <v>7.2948684733038963E-2</v>
      </c>
      <c r="N74" s="223">
        <f t="shared" si="51"/>
        <v>3.9251723174690029E-2</v>
      </c>
      <c r="O74" s="223">
        <f t="shared" si="51"/>
        <v>2.7483088459033127E-2</v>
      </c>
      <c r="P74" s="223">
        <f t="shared" si="51"/>
        <v>4.4349861204920966E-2</v>
      </c>
      <c r="Q74" s="223">
        <f t="shared" si="51"/>
        <v>3.1744692594685868E-2</v>
      </c>
      <c r="R74" s="223">
        <f t="shared" si="51"/>
        <v>5.1846998836717915E-2</v>
      </c>
      <c r="S74" s="223">
        <f t="shared" si="51"/>
        <v>4.0208515790535623E-2</v>
      </c>
      <c r="T74" s="405"/>
      <c r="U74" s="371">
        <f t="shared" si="49"/>
        <v>0.35481841516164792</v>
      </c>
      <c r="V74" s="249"/>
      <c r="Y74" s="234"/>
      <c r="Z74" s="235"/>
      <c r="AA74" s="235"/>
      <c r="AB74" s="235"/>
      <c r="AC74" s="236"/>
      <c r="AD74" s="433">
        <f t="shared" ref="AD74:AK74" si="52">SUM(AD72:AD73)</f>
        <v>594.36127941466248</v>
      </c>
      <c r="AE74" s="434">
        <f t="shared" si="52"/>
        <v>1175.4359852532123</v>
      </c>
      <c r="AF74" s="434">
        <f t="shared" si="52"/>
        <v>591.50364546861454</v>
      </c>
      <c r="AG74" s="434">
        <f t="shared" si="52"/>
        <v>391.36208194770774</v>
      </c>
      <c r="AH74" s="434">
        <f t="shared" si="52"/>
        <v>842.25298169168468</v>
      </c>
      <c r="AI74" s="434">
        <f t="shared" si="52"/>
        <v>549.69264629233214</v>
      </c>
      <c r="AJ74" s="434">
        <f t="shared" si="52"/>
        <v>641</v>
      </c>
      <c r="AK74" s="434">
        <f t="shared" si="52"/>
        <v>520</v>
      </c>
      <c r="AL74" s="432"/>
      <c r="AM74" s="431">
        <f t="shared" si="50"/>
        <v>5305.6086200682139</v>
      </c>
    </row>
    <row r="75" spans="1:39" ht="14" x14ac:dyDescent="0.3">
      <c r="A75" s="663" t="s">
        <v>191</v>
      </c>
      <c r="B75" s="277" t="s">
        <v>186</v>
      </c>
      <c r="G75" s="234"/>
      <c r="H75" s="235"/>
      <c r="I75" s="235"/>
      <c r="J75" s="235"/>
      <c r="K75" s="236"/>
      <c r="L75" s="398">
        <v>0.66494618567538122</v>
      </c>
      <c r="M75" s="398">
        <v>0.5789642991809214</v>
      </c>
      <c r="N75" s="398">
        <v>0.48928497320655145</v>
      </c>
      <c r="O75" s="398">
        <v>0.53351372225179561</v>
      </c>
      <c r="P75" s="398">
        <v>0.54217859542426405</v>
      </c>
      <c r="Q75" s="398">
        <v>0.41111053886632143</v>
      </c>
      <c r="R75" s="398">
        <v>0.56049640370094134</v>
      </c>
      <c r="S75" s="398">
        <v>0.47874313628148252</v>
      </c>
      <c r="T75" s="405"/>
      <c r="U75" s="371">
        <f t="shared" si="49"/>
        <v>4.259237854587659</v>
      </c>
      <c r="Y75" s="234"/>
      <c r="Z75" s="235"/>
      <c r="AA75" s="235"/>
      <c r="AB75" s="235"/>
      <c r="AC75" s="236"/>
      <c r="AD75" s="429">
        <v>4524.2757945825188</v>
      </c>
      <c r="AE75" s="429">
        <v>6132.7180987360462</v>
      </c>
      <c r="AF75" s="429">
        <v>5710.2958441268775</v>
      </c>
      <c r="AG75" s="429">
        <v>5780.3890707421388</v>
      </c>
      <c r="AH75" s="429">
        <v>4986.3622920915559</v>
      </c>
      <c r="AI75" s="429">
        <v>5988.5502088949215</v>
      </c>
      <c r="AJ75" s="429">
        <v>4734</v>
      </c>
      <c r="AK75" s="429">
        <v>4270</v>
      </c>
      <c r="AL75" s="432"/>
      <c r="AM75" s="431">
        <f t="shared" si="50"/>
        <v>42126.591309174059</v>
      </c>
    </row>
    <row r="76" spans="1:39" ht="14" x14ac:dyDescent="0.3">
      <c r="A76" s="663"/>
      <c r="B76" s="277" t="s">
        <v>156</v>
      </c>
      <c r="G76" s="234"/>
      <c r="H76" s="235"/>
      <c r="I76" s="235"/>
      <c r="J76" s="235"/>
      <c r="K76" s="236"/>
      <c r="L76" s="398">
        <v>0.24239843606067316</v>
      </c>
      <c r="M76" s="398">
        <v>0.1786810315170288</v>
      </c>
      <c r="N76" s="398">
        <v>0.17638495315356734</v>
      </c>
      <c r="O76" s="398">
        <v>0.18541858900325223</v>
      </c>
      <c r="P76" s="398">
        <v>0.19130781661278767</v>
      </c>
      <c r="Q76" s="398">
        <v>0.13194176841176103</v>
      </c>
      <c r="R76" s="398">
        <v>0.16048587252840527</v>
      </c>
      <c r="S76" s="398">
        <v>0.14411308125003677</v>
      </c>
      <c r="T76" s="405"/>
      <c r="U76" s="371">
        <f t="shared" si="49"/>
        <v>1.4107315485375125</v>
      </c>
      <c r="Y76" s="234"/>
      <c r="Z76" s="235"/>
      <c r="AA76" s="235"/>
      <c r="AB76" s="235"/>
      <c r="AC76" s="236"/>
      <c r="AD76" s="429">
        <v>4940.930584753547</v>
      </c>
      <c r="AE76" s="429">
        <v>3824.4131339700307</v>
      </c>
      <c r="AF76" s="429">
        <v>3807.2005104045083</v>
      </c>
      <c r="AG76" s="429">
        <v>4126.500977829005</v>
      </c>
      <c r="AH76" s="429">
        <v>4217.1288378903973</v>
      </c>
      <c r="AI76" s="429">
        <v>3166.0252061543674</v>
      </c>
      <c r="AJ76" s="429">
        <v>3990</v>
      </c>
      <c r="AK76" s="429">
        <v>3604</v>
      </c>
      <c r="AL76" s="432"/>
      <c r="AM76" s="431">
        <f t="shared" si="50"/>
        <v>31676.199251001857</v>
      </c>
    </row>
    <row r="77" spans="1:39" ht="14" x14ac:dyDescent="0.3">
      <c r="A77" s="664"/>
      <c r="B77" s="277" t="s">
        <v>192</v>
      </c>
      <c r="G77" s="234"/>
      <c r="H77" s="235"/>
      <c r="I77" s="235"/>
      <c r="J77" s="235"/>
      <c r="K77" s="236"/>
      <c r="L77" s="224">
        <f t="shared" ref="L77:S77" si="53">SUM(L75:L76)</f>
        <v>0.90734462173605435</v>
      </c>
      <c r="M77" s="223">
        <f t="shared" si="53"/>
        <v>0.75764533069795026</v>
      </c>
      <c r="N77" s="223">
        <f t="shared" si="53"/>
        <v>0.66566992636011879</v>
      </c>
      <c r="O77" s="223">
        <f t="shared" si="53"/>
        <v>0.71893231125504786</v>
      </c>
      <c r="P77" s="223">
        <f t="shared" si="53"/>
        <v>0.73348641203705167</v>
      </c>
      <c r="Q77" s="223">
        <f t="shared" si="53"/>
        <v>0.5430523072780824</v>
      </c>
      <c r="R77" s="223">
        <f t="shared" si="53"/>
        <v>0.72098227622934663</v>
      </c>
      <c r="S77" s="223">
        <f t="shared" si="53"/>
        <v>0.62285621753151932</v>
      </c>
      <c r="T77" s="405"/>
      <c r="U77" s="223">
        <f t="shared" si="49"/>
        <v>5.6699694031251715</v>
      </c>
      <c r="V77" s="249"/>
      <c r="Y77" s="234"/>
      <c r="Z77" s="235"/>
      <c r="AA77" s="235"/>
      <c r="AB77" s="235"/>
      <c r="AC77" s="236"/>
      <c r="AD77" s="433">
        <f t="shared" ref="AD77:AK77" si="54">SUM(AD75:AD76)</f>
        <v>9465.2063793360649</v>
      </c>
      <c r="AE77" s="434">
        <f t="shared" si="54"/>
        <v>9957.1312327060768</v>
      </c>
      <c r="AF77" s="434">
        <f t="shared" si="54"/>
        <v>9517.4963545313858</v>
      </c>
      <c r="AG77" s="434">
        <f t="shared" si="54"/>
        <v>9906.8900485711438</v>
      </c>
      <c r="AH77" s="434">
        <f t="shared" si="54"/>
        <v>9203.4911299819541</v>
      </c>
      <c r="AI77" s="434">
        <f t="shared" si="54"/>
        <v>9154.5754150492885</v>
      </c>
      <c r="AJ77" s="434">
        <f t="shared" si="54"/>
        <v>8724</v>
      </c>
      <c r="AK77" s="434">
        <f t="shared" si="54"/>
        <v>7874</v>
      </c>
      <c r="AL77" s="432"/>
      <c r="AM77" s="431">
        <f t="shared" si="50"/>
        <v>73802.790560175912</v>
      </c>
    </row>
    <row r="78" spans="1:39" ht="14" x14ac:dyDescent="0.3">
      <c r="B78" s="274" t="s">
        <v>193</v>
      </c>
      <c r="G78" s="234"/>
      <c r="H78" s="235"/>
      <c r="I78" s="235"/>
      <c r="J78" s="235"/>
      <c r="K78" s="236"/>
      <c r="L78" s="224">
        <f t="shared" ref="L78:S78" si="55">SUM(L74,L77)</f>
        <v>0.95432947210407981</v>
      </c>
      <c r="M78" s="223">
        <f t="shared" si="55"/>
        <v>0.83059401543098921</v>
      </c>
      <c r="N78" s="223">
        <f t="shared" si="55"/>
        <v>0.70492164953480885</v>
      </c>
      <c r="O78" s="223">
        <f t="shared" si="55"/>
        <v>0.746415399714081</v>
      </c>
      <c r="P78" s="223">
        <f t="shared" si="55"/>
        <v>0.77783627324197269</v>
      </c>
      <c r="Q78" s="223">
        <f t="shared" si="55"/>
        <v>0.57479699987276822</v>
      </c>
      <c r="R78" s="223">
        <f t="shared" si="55"/>
        <v>0.77282927506606458</v>
      </c>
      <c r="S78" s="223">
        <f t="shared" si="55"/>
        <v>0.66306473332205496</v>
      </c>
      <c r="T78" s="410"/>
      <c r="U78" s="371">
        <f>SUM(L78:S78)</f>
        <v>6.0247878182868195</v>
      </c>
      <c r="V78" s="249"/>
      <c r="Y78" s="241"/>
      <c r="Z78" s="242"/>
      <c r="AA78" s="242"/>
      <c r="AB78" s="242"/>
      <c r="AC78" s="243"/>
      <c r="AD78" s="433">
        <f t="shared" ref="AD78:AK78" si="56">SUM(AD74,AD77)</f>
        <v>10059.567658750728</v>
      </c>
      <c r="AE78" s="434">
        <f t="shared" si="56"/>
        <v>11132.567217959289</v>
      </c>
      <c r="AF78" s="434">
        <f t="shared" si="56"/>
        <v>10109</v>
      </c>
      <c r="AG78" s="434">
        <f t="shared" si="56"/>
        <v>10298.252130518851</v>
      </c>
      <c r="AH78" s="434">
        <f t="shared" si="56"/>
        <v>10045.744111673639</v>
      </c>
      <c r="AI78" s="434">
        <f t="shared" si="56"/>
        <v>9704.2680613416214</v>
      </c>
      <c r="AJ78" s="434">
        <f t="shared" si="56"/>
        <v>9365</v>
      </c>
      <c r="AK78" s="434">
        <f t="shared" si="56"/>
        <v>8394</v>
      </c>
      <c r="AL78" s="435"/>
      <c r="AM78" s="431">
        <f>SUM(AD78:AK78)</f>
        <v>79108.399180244131</v>
      </c>
    </row>
    <row r="79" spans="1:39" ht="14" x14ac:dyDescent="0.3">
      <c r="A79" s="282"/>
      <c r="G79" s="241"/>
      <c r="H79" s="242"/>
      <c r="I79" s="242"/>
      <c r="J79" s="242"/>
      <c r="K79" s="243"/>
      <c r="L79" s="428" t="str">
        <f t="shared" ref="L79:S79" si="57">IF(ABS(L78-L10-L13)&lt;DecimalPlaces,"OK","ERROR")</f>
        <v>OK</v>
      </c>
      <c r="M79" s="428" t="str">
        <f t="shared" si="57"/>
        <v>OK</v>
      </c>
      <c r="N79" s="428" t="str">
        <f t="shared" si="57"/>
        <v>OK</v>
      </c>
      <c r="O79" s="428" t="str">
        <f t="shared" si="57"/>
        <v>OK</v>
      </c>
      <c r="P79" s="428" t="str">
        <f t="shared" si="57"/>
        <v>OK</v>
      </c>
      <c r="Q79" s="428" t="str">
        <f t="shared" si="57"/>
        <v>OK</v>
      </c>
      <c r="R79" s="428" t="str">
        <f t="shared" si="57"/>
        <v>OK</v>
      </c>
      <c r="S79" s="428" t="str">
        <f t="shared" si="57"/>
        <v>OK</v>
      </c>
      <c r="T79" s="391"/>
      <c r="U79" s="391"/>
    </row>
    <row r="80" spans="1:39" ht="14" x14ac:dyDescent="0.3">
      <c r="A80" s="177" t="s">
        <v>194</v>
      </c>
      <c r="B80" s="177"/>
      <c r="L80" s="595">
        <f>IF(SUM(L72:L78)=0,0,L78-(L10+L13))</f>
        <v>0</v>
      </c>
      <c r="M80" s="595">
        <f t="shared" ref="M80:S80" si="58">IF(SUM(M72:M78)=0,0,M78-(M10+M13))</f>
        <v>0</v>
      </c>
      <c r="N80" s="595">
        <f t="shared" si="58"/>
        <v>0</v>
      </c>
      <c r="O80" s="595">
        <f t="shared" si="58"/>
        <v>0</v>
      </c>
      <c r="P80" s="595">
        <f t="shared" si="58"/>
        <v>0</v>
      </c>
      <c r="Q80" s="595">
        <f t="shared" si="58"/>
        <v>-1.1102230246251565E-16</v>
      </c>
      <c r="R80" s="595">
        <f t="shared" si="58"/>
        <v>0</v>
      </c>
      <c r="S80" s="595">
        <f t="shared" si="58"/>
        <v>1.1102230246251565E-16</v>
      </c>
      <c r="T80" s="391"/>
      <c r="U80" s="391"/>
      <c r="AD80" s="595">
        <f>IF(SUM(AD72:AD78)=0,0,AD78-(AD10+AD13))</f>
        <v>0</v>
      </c>
      <c r="AE80" s="595">
        <f t="shared" ref="AE80:AK80" si="59">IF(SUM(AE72:AE78)=0,0,AE78-(AE10+AE13))</f>
        <v>0</v>
      </c>
      <c r="AF80" s="595">
        <f t="shared" si="59"/>
        <v>0</v>
      </c>
      <c r="AG80" s="595">
        <f t="shared" si="59"/>
        <v>0</v>
      </c>
      <c r="AH80" s="595">
        <f t="shared" si="59"/>
        <v>1.8189894035458565E-12</v>
      </c>
      <c r="AI80" s="595">
        <f t="shared" si="59"/>
        <v>0</v>
      </c>
      <c r="AJ80" s="595">
        <f t="shared" si="59"/>
        <v>0</v>
      </c>
      <c r="AK80" s="595">
        <f t="shared" si="59"/>
        <v>0</v>
      </c>
    </row>
    <row r="81" spans="1:39" ht="14" x14ac:dyDescent="0.3">
      <c r="A81" s="177" t="s">
        <v>195</v>
      </c>
      <c r="B81" s="177"/>
      <c r="L81" s="595">
        <f>IF(SUM(L72:L78)=0,0,(L72+L75)-L10)</f>
        <v>0</v>
      </c>
      <c r="M81" s="595">
        <f t="shared" ref="M81:S81" si="60">IF(SUM(M72:M78)=0,0,(M72+M75)-M10)</f>
        <v>0</v>
      </c>
      <c r="N81" s="595">
        <f t="shared" si="60"/>
        <v>0</v>
      </c>
      <c r="O81" s="595">
        <f t="shared" si="60"/>
        <v>0</v>
      </c>
      <c r="P81" s="595">
        <f t="shared" si="60"/>
        <v>0</v>
      </c>
      <c r="Q81" s="595">
        <f t="shared" si="60"/>
        <v>0</v>
      </c>
      <c r="R81" s="595">
        <f t="shared" si="60"/>
        <v>0</v>
      </c>
      <c r="S81" s="595">
        <f t="shared" si="60"/>
        <v>1.1102230246251565E-16</v>
      </c>
      <c r="T81" s="391"/>
      <c r="U81" s="391"/>
      <c r="AD81" s="595">
        <f>IF(SUM(AD72:AD78)=0,0,(AD72+AD75)-AD10)</f>
        <v>0</v>
      </c>
      <c r="AE81" s="595">
        <f t="shared" ref="AE81:AK81" si="61">IF(SUM(AE72:AE78)=0,0,(AE72+AE75)-AE10)</f>
        <v>0</v>
      </c>
      <c r="AF81" s="595">
        <f t="shared" si="61"/>
        <v>0</v>
      </c>
      <c r="AG81" s="595">
        <f t="shared" si="61"/>
        <v>0</v>
      </c>
      <c r="AH81" s="595">
        <f t="shared" si="61"/>
        <v>0</v>
      </c>
      <c r="AI81" s="595">
        <f t="shared" si="61"/>
        <v>0</v>
      </c>
      <c r="AJ81" s="595">
        <f t="shared" si="61"/>
        <v>0</v>
      </c>
      <c r="AK81" s="595">
        <f t="shared" si="61"/>
        <v>0</v>
      </c>
    </row>
    <row r="82" spans="1:39" ht="14" x14ac:dyDescent="0.3">
      <c r="A82" s="164" t="s">
        <v>196</v>
      </c>
      <c r="B82" s="164"/>
      <c r="L82" s="391"/>
      <c r="M82" s="391"/>
      <c r="N82" s="391"/>
      <c r="O82" s="391"/>
      <c r="P82" s="391"/>
      <c r="Q82" s="391"/>
      <c r="R82" s="391"/>
      <c r="S82" s="391"/>
      <c r="T82" s="391"/>
      <c r="U82" s="391"/>
    </row>
    <row r="83" spans="1:39" ht="14" x14ac:dyDescent="0.3">
      <c r="B83" s="284"/>
      <c r="L83" s="391"/>
      <c r="M83" s="391"/>
      <c r="N83" s="391"/>
      <c r="O83" s="391"/>
      <c r="P83" s="391"/>
      <c r="Q83" s="391"/>
      <c r="R83" s="391"/>
      <c r="S83" s="391"/>
      <c r="T83" s="391"/>
      <c r="U83" s="391"/>
      <c r="Y83" s="671"/>
      <c r="Z83" s="672"/>
      <c r="AA83" s="672"/>
      <c r="AB83" s="672"/>
      <c r="AC83" s="672"/>
      <c r="AD83" s="672"/>
      <c r="AE83" s="672"/>
      <c r="AF83" s="672"/>
      <c r="AG83" s="672"/>
    </row>
    <row r="84" spans="1:39" ht="13.5" customHeight="1" x14ac:dyDescent="0.3">
      <c r="A84" s="222" t="s">
        <v>197</v>
      </c>
      <c r="B84" s="222" t="s">
        <v>36</v>
      </c>
      <c r="L84" s="391"/>
      <c r="M84" s="391"/>
      <c r="N84" s="391"/>
      <c r="O84" s="391"/>
      <c r="P84" s="391"/>
      <c r="Q84" s="391"/>
      <c r="R84" s="391"/>
      <c r="S84" s="391"/>
      <c r="T84" s="391"/>
      <c r="U84" s="391"/>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98">
        <v>0.37601965999999998</v>
      </c>
      <c r="M85" s="398">
        <v>0.49960209</v>
      </c>
      <c r="N85" s="398">
        <v>0.50834774999999999</v>
      </c>
      <c r="O85" s="398">
        <v>0.56616443999999999</v>
      </c>
      <c r="P85" s="398">
        <v>0.56477728999999999</v>
      </c>
      <c r="Q85" s="398">
        <v>0.44806862840860351</v>
      </c>
      <c r="R85" s="398">
        <v>0.39089156674423492</v>
      </c>
      <c r="S85" s="398">
        <v>0.34854420444815432</v>
      </c>
      <c r="T85" s="400"/>
      <c r="U85" s="371">
        <f>SUM(L85:S85)</f>
        <v>3.7024156296009929</v>
      </c>
      <c r="Y85" s="226"/>
      <c r="Z85" s="227"/>
      <c r="AA85" s="227"/>
      <c r="AB85" s="227"/>
      <c r="AC85" s="228"/>
      <c r="AD85" s="436">
        <v>6558</v>
      </c>
      <c r="AE85" s="436">
        <v>7821</v>
      </c>
      <c r="AF85" s="436">
        <v>7765</v>
      </c>
      <c r="AG85" s="436">
        <v>7980</v>
      </c>
      <c r="AH85" s="436">
        <v>7510</v>
      </c>
      <c r="AI85" s="436">
        <v>3032.37109192156</v>
      </c>
      <c r="AJ85" s="436">
        <v>7452</v>
      </c>
      <c r="AK85" s="436">
        <v>6399</v>
      </c>
      <c r="AL85" s="437"/>
      <c r="AM85" s="438">
        <f t="shared" ref="AM85:AM105" si="62">SUM(AD85:AK85)</f>
        <v>54517.371091921559</v>
      </c>
    </row>
    <row r="86" spans="1:39" ht="14" x14ac:dyDescent="0.3">
      <c r="A86" s="212" t="s">
        <v>201</v>
      </c>
      <c r="B86" s="212" t="s">
        <v>200</v>
      </c>
      <c r="G86" s="234"/>
      <c r="H86" s="235"/>
      <c r="I86" s="235"/>
      <c r="J86" s="235"/>
      <c r="K86" s="236"/>
      <c r="L86" s="398">
        <v>1.7139999999999999E-2</v>
      </c>
      <c r="M86" s="398">
        <v>1.44E-2</v>
      </c>
      <c r="N86" s="398">
        <v>1.482E-2</v>
      </c>
      <c r="O86" s="398">
        <v>1.6389999999999998E-2</v>
      </c>
      <c r="P86" s="398">
        <v>1.8710000000000001E-2</v>
      </c>
      <c r="Q86" s="398">
        <v>1.8319999999999999E-2</v>
      </c>
      <c r="R86" s="398">
        <v>2.0660000000000001E-2</v>
      </c>
      <c r="S86" s="398">
        <v>1.54E-2</v>
      </c>
      <c r="T86" s="405"/>
      <c r="U86" s="371">
        <f t="shared" ref="U86:U105" si="63">SUM(L86:S86)</f>
        <v>0.13584000000000002</v>
      </c>
      <c r="Y86" s="234"/>
      <c r="Z86" s="235"/>
      <c r="AA86" s="235"/>
      <c r="AB86" s="235"/>
      <c r="AC86" s="236"/>
      <c r="AD86" s="417">
        <v>1714</v>
      </c>
      <c r="AE86" s="417">
        <v>1440</v>
      </c>
      <c r="AF86" s="417">
        <v>1482</v>
      </c>
      <c r="AG86" s="417">
        <v>1639</v>
      </c>
      <c r="AH86" s="417">
        <v>1871</v>
      </c>
      <c r="AI86" s="417">
        <v>1832</v>
      </c>
      <c r="AJ86" s="417">
        <v>2066</v>
      </c>
      <c r="AK86" s="417">
        <v>1540</v>
      </c>
      <c r="AL86" s="439"/>
      <c r="AM86" s="420">
        <f t="shared" si="62"/>
        <v>13584</v>
      </c>
    </row>
    <row r="87" spans="1:39" ht="14" x14ac:dyDescent="0.3">
      <c r="A87" s="212" t="s">
        <v>202</v>
      </c>
      <c r="B87" s="212" t="s">
        <v>200</v>
      </c>
      <c r="G87" s="234"/>
      <c r="H87" s="235"/>
      <c r="I87" s="235"/>
      <c r="J87" s="235"/>
      <c r="K87" s="236"/>
      <c r="L87" s="398">
        <v>0</v>
      </c>
      <c r="M87" s="398">
        <v>0</v>
      </c>
      <c r="N87" s="398">
        <v>0</v>
      </c>
      <c r="O87" s="398">
        <v>0</v>
      </c>
      <c r="P87" s="398">
        <v>0</v>
      </c>
      <c r="Q87" s="398">
        <v>0</v>
      </c>
      <c r="R87" s="398">
        <v>0</v>
      </c>
      <c r="S87" s="398">
        <v>0</v>
      </c>
      <c r="T87" s="405"/>
      <c r="U87" s="371">
        <f t="shared" si="63"/>
        <v>0</v>
      </c>
      <c r="Y87" s="234"/>
      <c r="Z87" s="235"/>
      <c r="AA87" s="235"/>
      <c r="AB87" s="235"/>
      <c r="AC87" s="236"/>
      <c r="AD87" s="417">
        <v>0</v>
      </c>
      <c r="AE87" s="417">
        <v>0</v>
      </c>
      <c r="AF87" s="417">
        <v>0</v>
      </c>
      <c r="AG87" s="417">
        <v>0</v>
      </c>
      <c r="AH87" s="417">
        <v>0</v>
      </c>
      <c r="AI87" s="417">
        <v>0</v>
      </c>
      <c r="AJ87" s="417">
        <v>0</v>
      </c>
      <c r="AK87" s="417">
        <v>0</v>
      </c>
      <c r="AL87" s="439"/>
      <c r="AM87" s="420">
        <f t="shared" si="62"/>
        <v>0</v>
      </c>
    </row>
    <row r="88" spans="1:39" ht="14" x14ac:dyDescent="0.3">
      <c r="A88" s="212" t="s">
        <v>203</v>
      </c>
      <c r="B88" s="212" t="s">
        <v>200</v>
      </c>
      <c r="G88" s="234"/>
      <c r="H88" s="235"/>
      <c r="I88" s="235"/>
      <c r="J88" s="235"/>
      <c r="K88" s="236"/>
      <c r="L88" s="398">
        <v>0</v>
      </c>
      <c r="M88" s="398">
        <v>0</v>
      </c>
      <c r="N88" s="398">
        <v>0</v>
      </c>
      <c r="O88" s="398">
        <v>0</v>
      </c>
      <c r="P88" s="398">
        <v>0</v>
      </c>
      <c r="Q88" s="398">
        <v>0</v>
      </c>
      <c r="R88" s="398">
        <v>0</v>
      </c>
      <c r="S88" s="398">
        <v>0</v>
      </c>
      <c r="T88" s="405"/>
      <c r="U88" s="371">
        <f t="shared" si="63"/>
        <v>0</v>
      </c>
      <c r="Y88" s="234"/>
      <c r="Z88" s="235"/>
      <c r="AA88" s="235"/>
      <c r="AB88" s="235"/>
      <c r="AC88" s="236"/>
      <c r="AD88" s="417">
        <v>0</v>
      </c>
      <c r="AE88" s="417">
        <v>0</v>
      </c>
      <c r="AF88" s="417">
        <v>0</v>
      </c>
      <c r="AG88" s="417">
        <v>0</v>
      </c>
      <c r="AH88" s="417">
        <v>0</v>
      </c>
      <c r="AI88" s="417">
        <v>0</v>
      </c>
      <c r="AJ88" s="417">
        <v>0</v>
      </c>
      <c r="AK88" s="417">
        <v>0</v>
      </c>
      <c r="AL88" s="439"/>
      <c r="AM88" s="420">
        <f t="shared" si="62"/>
        <v>0</v>
      </c>
    </row>
    <row r="89" spans="1:39" ht="14" x14ac:dyDescent="0.3">
      <c r="A89" s="212" t="s">
        <v>204</v>
      </c>
      <c r="B89" s="212" t="s">
        <v>200</v>
      </c>
      <c r="G89" s="234"/>
      <c r="H89" s="235"/>
      <c r="I89" s="235"/>
      <c r="J89" s="235"/>
      <c r="K89" s="236"/>
      <c r="L89" s="398">
        <v>0</v>
      </c>
      <c r="M89" s="398">
        <v>0</v>
      </c>
      <c r="N89" s="398">
        <v>0</v>
      </c>
      <c r="O89" s="398">
        <v>0</v>
      </c>
      <c r="P89" s="398">
        <v>0</v>
      </c>
      <c r="Q89" s="398">
        <v>0</v>
      </c>
      <c r="R89" s="398">
        <v>0</v>
      </c>
      <c r="S89" s="398">
        <v>0</v>
      </c>
      <c r="T89" s="405"/>
      <c r="U89" s="371">
        <f t="shared" si="63"/>
        <v>0</v>
      </c>
      <c r="Y89" s="234"/>
      <c r="Z89" s="235"/>
      <c r="AA89" s="235"/>
      <c r="AB89" s="235"/>
      <c r="AC89" s="236"/>
      <c r="AD89" s="417">
        <v>0</v>
      </c>
      <c r="AE89" s="417">
        <v>0</v>
      </c>
      <c r="AF89" s="417">
        <v>0</v>
      </c>
      <c r="AG89" s="417">
        <v>0</v>
      </c>
      <c r="AH89" s="417">
        <v>0</v>
      </c>
      <c r="AI89" s="417">
        <v>0</v>
      </c>
      <c r="AJ89" s="417">
        <v>0</v>
      </c>
      <c r="AK89" s="417">
        <v>0</v>
      </c>
      <c r="AL89" s="439"/>
      <c r="AM89" s="420">
        <f t="shared" si="62"/>
        <v>0</v>
      </c>
    </row>
    <row r="90" spans="1:39" ht="14" x14ac:dyDescent="0.3">
      <c r="A90" s="212" t="s">
        <v>205</v>
      </c>
      <c r="B90" s="212" t="s">
        <v>200</v>
      </c>
      <c r="G90" s="234"/>
      <c r="H90" s="235"/>
      <c r="I90" s="235"/>
      <c r="J90" s="235"/>
      <c r="K90" s="236"/>
      <c r="L90" s="398">
        <v>0</v>
      </c>
      <c r="M90" s="398">
        <v>0</v>
      </c>
      <c r="N90" s="398">
        <v>0</v>
      </c>
      <c r="O90" s="398">
        <v>0</v>
      </c>
      <c r="P90" s="398">
        <v>0</v>
      </c>
      <c r="Q90" s="398">
        <v>0</v>
      </c>
      <c r="R90" s="398">
        <v>0</v>
      </c>
      <c r="S90" s="398">
        <v>0</v>
      </c>
      <c r="T90" s="405"/>
      <c r="U90" s="371">
        <f t="shared" si="63"/>
        <v>0</v>
      </c>
      <c r="Y90" s="234"/>
      <c r="Z90" s="235"/>
      <c r="AA90" s="235"/>
      <c r="AB90" s="235"/>
      <c r="AC90" s="236"/>
      <c r="AD90" s="417">
        <v>0</v>
      </c>
      <c r="AE90" s="417">
        <v>0</v>
      </c>
      <c r="AF90" s="417">
        <v>0</v>
      </c>
      <c r="AG90" s="417">
        <v>0</v>
      </c>
      <c r="AH90" s="417">
        <v>0</v>
      </c>
      <c r="AI90" s="417">
        <v>0</v>
      </c>
      <c r="AJ90" s="417">
        <v>0</v>
      </c>
      <c r="AK90" s="417">
        <v>0</v>
      </c>
      <c r="AL90" s="439"/>
      <c r="AM90" s="420">
        <f t="shared" si="62"/>
        <v>0</v>
      </c>
    </row>
    <row r="91" spans="1:39" ht="14" x14ac:dyDescent="0.3">
      <c r="A91" s="212" t="s">
        <v>206</v>
      </c>
      <c r="B91" s="212" t="s">
        <v>200</v>
      </c>
      <c r="G91" s="234"/>
      <c r="H91" s="235"/>
      <c r="I91" s="235"/>
      <c r="J91" s="235"/>
      <c r="K91" s="236"/>
      <c r="L91" s="398">
        <v>1.7957669999999998E-2</v>
      </c>
      <c r="M91" s="398">
        <v>2.4234080000000002E-2</v>
      </c>
      <c r="N91" s="398">
        <v>2.771703E-2</v>
      </c>
      <c r="O91" s="398">
        <v>3.2284180000000003E-2</v>
      </c>
      <c r="P91" s="398">
        <v>2.9455579999999999E-2</v>
      </c>
      <c r="Q91" s="398">
        <v>9.9179899999999998E-3</v>
      </c>
      <c r="R91" s="398">
        <v>4.8373149999999997E-2</v>
      </c>
      <c r="S91" s="398">
        <v>4.5696532800000002E-2</v>
      </c>
      <c r="T91" s="405"/>
      <c r="U91" s="371">
        <f t="shared" si="63"/>
        <v>0.23563621279999999</v>
      </c>
      <c r="Y91" s="234"/>
      <c r="Z91" s="235"/>
      <c r="AA91" s="235"/>
      <c r="AB91" s="235"/>
      <c r="AC91" s="236"/>
      <c r="AD91" s="417">
        <v>1700</v>
      </c>
      <c r="AE91" s="417">
        <v>2150</v>
      </c>
      <c r="AF91" s="417">
        <v>2459</v>
      </c>
      <c r="AG91" s="417">
        <v>2705</v>
      </c>
      <c r="AH91" s="417">
        <v>2468</v>
      </c>
      <c r="AI91" s="417">
        <v>831</v>
      </c>
      <c r="AJ91" s="417">
        <v>3935</v>
      </c>
      <c r="AK91" s="417">
        <v>3474</v>
      </c>
      <c r="AL91" s="439"/>
      <c r="AM91" s="420">
        <f t="shared" si="62"/>
        <v>19722</v>
      </c>
    </row>
    <row r="92" spans="1:39" ht="14" x14ac:dyDescent="0.3">
      <c r="A92" s="212" t="s">
        <v>207</v>
      </c>
      <c r="B92" s="212" t="s">
        <v>200</v>
      </c>
      <c r="G92" s="234"/>
      <c r="H92" s="235"/>
      <c r="I92" s="235"/>
      <c r="J92" s="235"/>
      <c r="K92" s="236"/>
      <c r="L92" s="398">
        <v>0</v>
      </c>
      <c r="M92" s="398">
        <v>0</v>
      </c>
      <c r="N92" s="398">
        <v>0</v>
      </c>
      <c r="O92" s="398">
        <v>0</v>
      </c>
      <c r="P92" s="398">
        <v>0</v>
      </c>
      <c r="Q92" s="398">
        <v>0</v>
      </c>
      <c r="R92" s="398">
        <v>0</v>
      </c>
      <c r="S92" s="398">
        <v>0</v>
      </c>
      <c r="T92" s="405"/>
      <c r="U92" s="371">
        <f t="shared" si="63"/>
        <v>0</v>
      </c>
      <c r="Y92" s="234"/>
      <c r="Z92" s="235"/>
      <c r="AA92" s="235"/>
      <c r="AB92" s="235"/>
      <c r="AC92" s="236"/>
      <c r="AD92" s="417">
        <v>0</v>
      </c>
      <c r="AE92" s="417">
        <v>0</v>
      </c>
      <c r="AF92" s="417">
        <v>0</v>
      </c>
      <c r="AG92" s="417">
        <v>0</v>
      </c>
      <c r="AH92" s="417">
        <v>0</v>
      </c>
      <c r="AI92" s="417">
        <v>0</v>
      </c>
      <c r="AJ92" s="417">
        <v>0</v>
      </c>
      <c r="AK92" s="417">
        <v>0</v>
      </c>
      <c r="AL92" s="439"/>
      <c r="AM92" s="420">
        <f t="shared" si="62"/>
        <v>0</v>
      </c>
    </row>
    <row r="93" spans="1:39" ht="14" x14ac:dyDescent="0.3">
      <c r="A93" s="212" t="s">
        <v>208</v>
      </c>
      <c r="B93" s="212" t="s">
        <v>200</v>
      </c>
      <c r="G93" s="234"/>
      <c r="H93" s="235"/>
      <c r="I93" s="235"/>
      <c r="J93" s="235"/>
      <c r="K93" s="236"/>
      <c r="L93" s="398">
        <v>4.16724E-3</v>
      </c>
      <c r="M93" s="398">
        <v>3.5843899999999998E-3</v>
      </c>
      <c r="N93" s="398">
        <v>4.2099700000000004E-3</v>
      </c>
      <c r="O93" s="398">
        <v>4.6546499999999998E-3</v>
      </c>
      <c r="P93" s="398">
        <v>5.6571900000000003E-3</v>
      </c>
      <c r="Q93" s="398">
        <v>6.3016799999999996E-3</v>
      </c>
      <c r="R93" s="398">
        <v>5.9375399999999998E-3</v>
      </c>
      <c r="S93" s="398">
        <v>6.2941252000000003E-3</v>
      </c>
      <c r="T93" s="405"/>
      <c r="U93" s="371">
        <f t="shared" si="63"/>
        <v>4.0806785200000001E-2</v>
      </c>
      <c r="Y93" s="234"/>
      <c r="Z93" s="235"/>
      <c r="AA93" s="235"/>
      <c r="AB93" s="235"/>
      <c r="AC93" s="236"/>
      <c r="AD93" s="417">
        <v>263</v>
      </c>
      <c r="AE93" s="417">
        <v>212</v>
      </c>
      <c r="AF93" s="417">
        <v>249</v>
      </c>
      <c r="AG93" s="417">
        <v>293</v>
      </c>
      <c r="AH93" s="417">
        <v>316</v>
      </c>
      <c r="AI93" s="417">
        <v>352</v>
      </c>
      <c r="AJ93" s="417">
        <v>322</v>
      </c>
      <c r="AK93" s="417">
        <v>319</v>
      </c>
      <c r="AL93" s="439"/>
      <c r="AM93" s="420">
        <f t="shared" si="62"/>
        <v>2326</v>
      </c>
    </row>
    <row r="94" spans="1:39" ht="14" x14ac:dyDescent="0.3">
      <c r="A94" s="212" t="s">
        <v>209</v>
      </c>
      <c r="B94" s="212" t="s">
        <v>200</v>
      </c>
      <c r="G94" s="234"/>
      <c r="H94" s="235"/>
      <c r="I94" s="235"/>
      <c r="J94" s="235"/>
      <c r="K94" s="236"/>
      <c r="L94" s="398">
        <v>3.4383700000000001E-3</v>
      </c>
      <c r="M94" s="398">
        <v>4.4466699999999998E-3</v>
      </c>
      <c r="N94" s="398">
        <v>2.7897400000000002E-3</v>
      </c>
      <c r="O94" s="398">
        <v>4.6904599999999996E-3</v>
      </c>
      <c r="P94" s="398">
        <v>4.4219200000000002E-3</v>
      </c>
      <c r="Q94" s="398">
        <v>6.99988E-3</v>
      </c>
      <c r="R94" s="398">
        <v>6.4722900000000003E-3</v>
      </c>
      <c r="S94" s="398">
        <v>1.0950594000000001E-2</v>
      </c>
      <c r="T94" s="405"/>
      <c r="U94" s="371">
        <f t="shared" si="63"/>
        <v>4.4209923999999998E-2</v>
      </c>
      <c r="Y94" s="234"/>
      <c r="Z94" s="235"/>
      <c r="AA94" s="235"/>
      <c r="AB94" s="235"/>
      <c r="AC94" s="236"/>
      <c r="AD94" s="417">
        <v>217</v>
      </c>
      <c r="AE94" s="417">
        <v>263</v>
      </c>
      <c r="AF94" s="417">
        <v>165</v>
      </c>
      <c r="AG94" s="417">
        <v>262</v>
      </c>
      <c r="AH94" s="417">
        <v>247</v>
      </c>
      <c r="AI94" s="417">
        <v>391</v>
      </c>
      <c r="AJ94" s="417">
        <v>351</v>
      </c>
      <c r="AK94" s="417">
        <v>555</v>
      </c>
      <c r="AL94" s="439"/>
      <c r="AM94" s="420">
        <f t="shared" si="62"/>
        <v>2451</v>
      </c>
    </row>
    <row r="95" spans="1:39" ht="14" x14ac:dyDescent="0.3">
      <c r="A95" s="212" t="s">
        <v>210</v>
      </c>
      <c r="B95" s="212" t="s">
        <v>200</v>
      </c>
      <c r="G95" s="234"/>
      <c r="H95" s="235"/>
      <c r="I95" s="235"/>
      <c r="J95" s="235"/>
      <c r="K95" s="236"/>
      <c r="L95" s="398">
        <v>0</v>
      </c>
      <c r="M95" s="398">
        <v>0</v>
      </c>
      <c r="N95" s="398">
        <v>0</v>
      </c>
      <c r="O95" s="398">
        <v>0</v>
      </c>
      <c r="P95" s="398">
        <v>0</v>
      </c>
      <c r="Q95" s="398">
        <v>0</v>
      </c>
      <c r="R95" s="398">
        <v>0</v>
      </c>
      <c r="S95" s="398">
        <v>0</v>
      </c>
      <c r="T95" s="405"/>
      <c r="U95" s="371">
        <f t="shared" si="63"/>
        <v>0</v>
      </c>
      <c r="Y95" s="234"/>
      <c r="Z95" s="235"/>
      <c r="AA95" s="235"/>
      <c r="AB95" s="235"/>
      <c r="AC95" s="236"/>
      <c r="AD95" s="417">
        <v>0</v>
      </c>
      <c r="AE95" s="417">
        <v>0</v>
      </c>
      <c r="AF95" s="417">
        <v>0</v>
      </c>
      <c r="AG95" s="417">
        <v>0</v>
      </c>
      <c r="AH95" s="417">
        <v>0</v>
      </c>
      <c r="AI95" s="417">
        <v>0</v>
      </c>
      <c r="AJ95" s="417">
        <v>0</v>
      </c>
      <c r="AK95" s="417">
        <v>0</v>
      </c>
      <c r="AL95" s="439"/>
      <c r="AM95" s="420">
        <f t="shared" si="62"/>
        <v>0</v>
      </c>
    </row>
    <row r="96" spans="1:39" ht="14" x14ac:dyDescent="0.3">
      <c r="A96" s="212" t="s">
        <v>211</v>
      </c>
      <c r="B96" s="212" t="s">
        <v>200</v>
      </c>
      <c r="G96" s="234"/>
      <c r="H96" s="235"/>
      <c r="I96" s="235"/>
      <c r="J96" s="235"/>
      <c r="K96" s="236"/>
      <c r="L96" s="398">
        <v>0</v>
      </c>
      <c r="M96" s="398">
        <v>0</v>
      </c>
      <c r="N96" s="398">
        <v>0</v>
      </c>
      <c r="O96" s="398">
        <v>0</v>
      </c>
      <c r="P96" s="398">
        <v>0</v>
      </c>
      <c r="Q96" s="398">
        <v>0</v>
      </c>
      <c r="R96" s="398">
        <v>0</v>
      </c>
      <c r="S96" s="398">
        <v>0</v>
      </c>
      <c r="T96" s="405"/>
      <c r="U96" s="371">
        <f t="shared" si="63"/>
        <v>0</v>
      </c>
      <c r="Y96" s="234"/>
      <c r="Z96" s="235"/>
      <c r="AA96" s="235"/>
      <c r="AB96" s="235"/>
      <c r="AC96" s="236"/>
      <c r="AD96" s="417">
        <v>0</v>
      </c>
      <c r="AE96" s="417">
        <v>0</v>
      </c>
      <c r="AF96" s="417">
        <v>0</v>
      </c>
      <c r="AG96" s="417">
        <v>0</v>
      </c>
      <c r="AH96" s="417">
        <v>0</v>
      </c>
      <c r="AI96" s="417">
        <v>0</v>
      </c>
      <c r="AJ96" s="417">
        <v>0</v>
      </c>
      <c r="AK96" s="417">
        <v>0</v>
      </c>
      <c r="AL96" s="439"/>
      <c r="AM96" s="420">
        <f t="shared" si="62"/>
        <v>0</v>
      </c>
    </row>
    <row r="97" spans="1:39" ht="14" x14ac:dyDescent="0.3">
      <c r="A97" s="212" t="s">
        <v>212</v>
      </c>
      <c r="B97" s="212" t="s">
        <v>200</v>
      </c>
      <c r="G97" s="234"/>
      <c r="H97" s="235"/>
      <c r="I97" s="235"/>
      <c r="J97" s="235"/>
      <c r="K97" s="236"/>
      <c r="L97" s="398">
        <v>8.2834000000000005E-2</v>
      </c>
      <c r="M97" s="398">
        <v>8.2336000000000006E-2</v>
      </c>
      <c r="N97" s="398">
        <v>7.2541999999999995E-2</v>
      </c>
      <c r="O97" s="398">
        <v>9.0304000000000009E-2</v>
      </c>
      <c r="P97" s="398">
        <v>0.114706</v>
      </c>
      <c r="Q97" s="398">
        <v>0.13611999999999999</v>
      </c>
      <c r="R97" s="398">
        <v>0.119188</v>
      </c>
      <c r="S97" s="398">
        <v>0.111552</v>
      </c>
      <c r="T97" s="405"/>
      <c r="U97" s="371">
        <f t="shared" si="63"/>
        <v>0.80958200000000002</v>
      </c>
      <c r="Y97" s="234"/>
      <c r="Z97" s="235"/>
      <c r="AA97" s="235"/>
      <c r="AB97" s="235"/>
      <c r="AC97" s="236"/>
      <c r="AD97" s="417">
        <v>499</v>
      </c>
      <c r="AE97" s="417">
        <v>496</v>
      </c>
      <c r="AF97" s="417">
        <v>437</v>
      </c>
      <c r="AG97" s="417">
        <v>596</v>
      </c>
      <c r="AH97" s="417">
        <v>691</v>
      </c>
      <c r="AI97" s="417">
        <v>820</v>
      </c>
      <c r="AJ97" s="417">
        <v>718</v>
      </c>
      <c r="AK97" s="417">
        <v>672</v>
      </c>
      <c r="AL97" s="439"/>
      <c r="AM97" s="420">
        <f t="shared" si="62"/>
        <v>4929</v>
      </c>
    </row>
    <row r="98" spans="1:39" ht="14" x14ac:dyDescent="0.3">
      <c r="A98" s="212" t="s">
        <v>213</v>
      </c>
      <c r="B98" s="212" t="s">
        <v>200</v>
      </c>
      <c r="G98" s="234"/>
      <c r="H98" s="235"/>
      <c r="I98" s="235"/>
      <c r="J98" s="235"/>
      <c r="K98" s="236"/>
      <c r="L98" s="398">
        <v>0</v>
      </c>
      <c r="M98" s="398">
        <v>0</v>
      </c>
      <c r="N98" s="398">
        <v>0</v>
      </c>
      <c r="O98" s="398">
        <v>0</v>
      </c>
      <c r="P98" s="398">
        <v>0</v>
      </c>
      <c r="Q98" s="398">
        <v>0</v>
      </c>
      <c r="R98" s="398">
        <v>0</v>
      </c>
      <c r="S98" s="398">
        <v>0</v>
      </c>
      <c r="T98" s="405"/>
      <c r="U98" s="371">
        <f t="shared" si="63"/>
        <v>0</v>
      </c>
      <c r="Y98" s="234"/>
      <c r="Z98" s="235"/>
      <c r="AA98" s="235"/>
      <c r="AB98" s="235"/>
      <c r="AC98" s="236"/>
      <c r="AD98" s="417">
        <v>0</v>
      </c>
      <c r="AE98" s="417">
        <v>0</v>
      </c>
      <c r="AF98" s="417">
        <v>0</v>
      </c>
      <c r="AG98" s="417">
        <v>0</v>
      </c>
      <c r="AH98" s="417">
        <v>0</v>
      </c>
      <c r="AI98" s="417">
        <v>0</v>
      </c>
      <c r="AJ98" s="417">
        <v>0</v>
      </c>
      <c r="AK98" s="417">
        <v>0</v>
      </c>
      <c r="AL98" s="439"/>
      <c r="AM98" s="420">
        <f t="shared" si="62"/>
        <v>0</v>
      </c>
    </row>
    <row r="99" spans="1:39" ht="14" x14ac:dyDescent="0.3">
      <c r="A99" s="212" t="s">
        <v>214</v>
      </c>
      <c r="B99" s="212" t="s">
        <v>200</v>
      </c>
      <c r="G99" s="234"/>
      <c r="H99" s="235"/>
      <c r="I99" s="235"/>
      <c r="J99" s="235"/>
      <c r="K99" s="236"/>
      <c r="L99" s="398">
        <v>0</v>
      </c>
      <c r="M99" s="398">
        <v>0</v>
      </c>
      <c r="N99" s="398">
        <v>0</v>
      </c>
      <c r="O99" s="398">
        <v>0</v>
      </c>
      <c r="P99" s="398">
        <v>0</v>
      </c>
      <c r="Q99" s="398">
        <v>0</v>
      </c>
      <c r="R99" s="398">
        <v>0</v>
      </c>
      <c r="S99" s="398">
        <v>0</v>
      </c>
      <c r="T99" s="405"/>
      <c r="U99" s="371">
        <f t="shared" si="63"/>
        <v>0</v>
      </c>
      <c r="Y99" s="234"/>
      <c r="Z99" s="235"/>
      <c r="AA99" s="235"/>
      <c r="AB99" s="235"/>
      <c r="AC99" s="236"/>
      <c r="AD99" s="417">
        <v>0</v>
      </c>
      <c r="AE99" s="417">
        <v>0</v>
      </c>
      <c r="AF99" s="417">
        <v>0</v>
      </c>
      <c r="AG99" s="417">
        <v>0</v>
      </c>
      <c r="AH99" s="417">
        <v>0</v>
      </c>
      <c r="AI99" s="417">
        <v>0</v>
      </c>
      <c r="AJ99" s="417">
        <v>0</v>
      </c>
      <c r="AK99" s="417">
        <v>0</v>
      </c>
      <c r="AL99" s="439"/>
      <c r="AM99" s="420">
        <f t="shared" si="62"/>
        <v>0</v>
      </c>
    </row>
    <row r="100" spans="1:39" ht="14" x14ac:dyDescent="0.3">
      <c r="A100" s="212" t="s">
        <v>215</v>
      </c>
      <c r="B100" s="212" t="s">
        <v>200</v>
      </c>
      <c r="G100" s="234"/>
      <c r="H100" s="235"/>
      <c r="I100" s="235"/>
      <c r="J100" s="235"/>
      <c r="K100" s="236"/>
      <c r="L100" s="398">
        <v>0</v>
      </c>
      <c r="M100" s="398">
        <v>0</v>
      </c>
      <c r="N100" s="398">
        <v>0</v>
      </c>
      <c r="O100" s="398">
        <v>0</v>
      </c>
      <c r="P100" s="398">
        <v>0</v>
      </c>
      <c r="Q100" s="398">
        <v>0</v>
      </c>
      <c r="R100" s="398">
        <v>0</v>
      </c>
      <c r="S100" s="398">
        <v>0</v>
      </c>
      <c r="T100" s="405"/>
      <c r="U100" s="371">
        <f t="shared" si="63"/>
        <v>0</v>
      </c>
      <c r="Y100" s="234"/>
      <c r="Z100" s="235"/>
      <c r="AA100" s="235"/>
      <c r="AB100" s="235"/>
      <c r="AC100" s="236"/>
      <c r="AD100" s="417">
        <v>0</v>
      </c>
      <c r="AE100" s="417">
        <v>0</v>
      </c>
      <c r="AF100" s="417">
        <v>0</v>
      </c>
      <c r="AG100" s="417">
        <v>0</v>
      </c>
      <c r="AH100" s="417">
        <v>0</v>
      </c>
      <c r="AI100" s="417">
        <v>0</v>
      </c>
      <c r="AJ100" s="417">
        <v>0</v>
      </c>
      <c r="AK100" s="417">
        <v>0</v>
      </c>
      <c r="AL100" s="439"/>
      <c r="AM100" s="420">
        <f t="shared" si="62"/>
        <v>0</v>
      </c>
    </row>
    <row r="101" spans="1:39" ht="14" x14ac:dyDescent="0.3">
      <c r="A101" s="212" t="s">
        <v>216</v>
      </c>
      <c r="B101" s="212" t="s">
        <v>200</v>
      </c>
      <c r="G101" s="234"/>
      <c r="H101" s="235"/>
      <c r="I101" s="235"/>
      <c r="J101" s="235"/>
      <c r="K101" s="236"/>
      <c r="L101" s="398">
        <v>1.1003199999999999E-2</v>
      </c>
      <c r="M101" s="398">
        <v>1.9551840000000001E-2</v>
      </c>
      <c r="N101" s="398">
        <v>1.9636480000000001E-2</v>
      </c>
      <c r="O101" s="398">
        <v>1.574304E-2</v>
      </c>
      <c r="P101" s="398">
        <v>1.525088E-2</v>
      </c>
      <c r="Q101" s="398">
        <v>2.217568E-2</v>
      </c>
      <c r="R101" s="398">
        <v>1.8366879999999999E-2</v>
      </c>
      <c r="S101" s="398">
        <v>1.218816E-2</v>
      </c>
      <c r="T101" s="405"/>
      <c r="U101" s="371">
        <f t="shared" si="63"/>
        <v>0.13391616000000001</v>
      </c>
      <c r="Y101" s="234"/>
      <c r="Z101" s="235"/>
      <c r="AA101" s="235"/>
      <c r="AB101" s="235"/>
      <c r="AC101" s="236"/>
      <c r="AD101" s="417">
        <v>130</v>
      </c>
      <c r="AE101" s="417">
        <v>231</v>
      </c>
      <c r="AF101" s="417">
        <v>232</v>
      </c>
      <c r="AG101" s="417">
        <v>186</v>
      </c>
      <c r="AH101" s="417">
        <v>192</v>
      </c>
      <c r="AI101" s="417">
        <v>262</v>
      </c>
      <c r="AJ101" s="417">
        <v>217</v>
      </c>
      <c r="AK101" s="417">
        <v>144</v>
      </c>
      <c r="AL101" s="439"/>
      <c r="AM101" s="420">
        <f t="shared" si="62"/>
        <v>1594</v>
      </c>
    </row>
    <row r="102" spans="1:39" ht="14" x14ac:dyDescent="0.3">
      <c r="A102" s="212" t="s">
        <v>217</v>
      </c>
      <c r="B102" s="212" t="s">
        <v>200</v>
      </c>
      <c r="G102" s="234"/>
      <c r="H102" s="235"/>
      <c r="I102" s="235"/>
      <c r="J102" s="235"/>
      <c r="K102" s="236"/>
      <c r="L102" s="398">
        <v>0</v>
      </c>
      <c r="M102" s="398">
        <v>0</v>
      </c>
      <c r="N102" s="398">
        <v>0</v>
      </c>
      <c r="O102" s="398">
        <v>0</v>
      </c>
      <c r="P102" s="398">
        <v>0</v>
      </c>
      <c r="Q102" s="398">
        <v>0</v>
      </c>
      <c r="R102" s="398">
        <v>0</v>
      </c>
      <c r="S102" s="398">
        <v>0</v>
      </c>
      <c r="T102" s="405"/>
      <c r="U102" s="371">
        <f t="shared" si="63"/>
        <v>0</v>
      </c>
      <c r="Y102" s="234"/>
      <c r="Z102" s="235"/>
      <c r="AA102" s="235"/>
      <c r="AB102" s="235"/>
      <c r="AC102" s="236"/>
      <c r="AD102" s="417">
        <v>0</v>
      </c>
      <c r="AE102" s="417">
        <v>0</v>
      </c>
      <c r="AF102" s="417">
        <v>0</v>
      </c>
      <c r="AG102" s="417">
        <v>0</v>
      </c>
      <c r="AH102" s="417">
        <v>0</v>
      </c>
      <c r="AI102" s="417">
        <v>0</v>
      </c>
      <c r="AJ102" s="417">
        <v>0</v>
      </c>
      <c r="AK102" s="417">
        <v>0</v>
      </c>
      <c r="AL102" s="439"/>
      <c r="AM102" s="420">
        <f t="shared" si="62"/>
        <v>0</v>
      </c>
    </row>
    <row r="103" spans="1:39" ht="14" x14ac:dyDescent="0.3">
      <c r="A103" s="212" t="s">
        <v>218</v>
      </c>
      <c r="B103" s="212" t="s">
        <v>200</v>
      </c>
      <c r="G103" s="234"/>
      <c r="H103" s="235"/>
      <c r="I103" s="235"/>
      <c r="J103" s="235"/>
      <c r="K103" s="236"/>
      <c r="L103" s="398">
        <v>0</v>
      </c>
      <c r="M103" s="398">
        <v>0</v>
      </c>
      <c r="N103" s="398">
        <v>0</v>
      </c>
      <c r="O103" s="398">
        <v>0</v>
      </c>
      <c r="P103" s="398">
        <v>0</v>
      </c>
      <c r="Q103" s="398">
        <v>0</v>
      </c>
      <c r="R103" s="398">
        <v>0</v>
      </c>
      <c r="S103" s="398">
        <v>0</v>
      </c>
      <c r="T103" s="405"/>
      <c r="U103" s="371">
        <f t="shared" si="63"/>
        <v>0</v>
      </c>
      <c r="Y103" s="234"/>
      <c r="Z103" s="235"/>
      <c r="AA103" s="235"/>
      <c r="AB103" s="235"/>
      <c r="AC103" s="236"/>
      <c r="AD103" s="417">
        <v>0</v>
      </c>
      <c r="AE103" s="417">
        <v>0</v>
      </c>
      <c r="AF103" s="417">
        <v>0</v>
      </c>
      <c r="AG103" s="417">
        <v>0</v>
      </c>
      <c r="AH103" s="417">
        <v>0</v>
      </c>
      <c r="AI103" s="417">
        <v>0</v>
      </c>
      <c r="AJ103" s="417">
        <v>0</v>
      </c>
      <c r="AK103" s="417">
        <v>0</v>
      </c>
      <c r="AL103" s="439"/>
      <c r="AM103" s="420">
        <f t="shared" si="62"/>
        <v>0</v>
      </c>
    </row>
    <row r="104" spans="1:39" ht="14" x14ac:dyDescent="0.3">
      <c r="A104" s="440" t="s">
        <v>221</v>
      </c>
      <c r="B104" s="440" t="s">
        <v>200</v>
      </c>
      <c r="G104" s="234"/>
      <c r="H104" s="235"/>
      <c r="I104" s="235"/>
      <c r="J104" s="235"/>
      <c r="K104" s="236"/>
      <c r="L104" s="398">
        <v>0.12233658707301209</v>
      </c>
      <c r="M104" s="398">
        <v>0.11698861890634371</v>
      </c>
      <c r="N104" s="398">
        <v>5.9232928635743476E-2</v>
      </c>
      <c r="O104" s="398">
        <v>5.2181550410007604E-2</v>
      </c>
      <c r="P104" s="398">
        <v>5.6445505955204256E-2</v>
      </c>
      <c r="Q104" s="398">
        <v>3.3676989999999997E-2</v>
      </c>
      <c r="R104" s="398">
        <v>3.5037650000000004E-2</v>
      </c>
      <c r="S104" s="398">
        <v>5.1049817588340804E-2</v>
      </c>
      <c r="T104" s="405"/>
      <c r="U104" s="371">
        <f t="shared" si="63"/>
        <v>0.52694964856865201</v>
      </c>
      <c r="Y104" s="234"/>
      <c r="Z104" s="235"/>
      <c r="AA104" s="235"/>
      <c r="AB104" s="235"/>
      <c r="AC104" s="236"/>
      <c r="AD104" s="417">
        <v>3034.9643129338547</v>
      </c>
      <c r="AE104" s="417">
        <v>3281.8880341031308</v>
      </c>
      <c r="AF104" s="417">
        <v>2338.8364926888607</v>
      </c>
      <c r="AG104" s="417">
        <v>1976.5497189576672</v>
      </c>
      <c r="AH104" s="417">
        <v>2138.3547874773085</v>
      </c>
      <c r="AI104" s="417">
        <v>1383</v>
      </c>
      <c r="AJ104" s="417">
        <v>1309</v>
      </c>
      <c r="AK104" s="417">
        <v>1672</v>
      </c>
      <c r="AL104" s="439"/>
      <c r="AM104" s="420">
        <f t="shared" si="62"/>
        <v>17134.593346160822</v>
      </c>
    </row>
    <row r="105" spans="1:39" ht="14" x14ac:dyDescent="0.3">
      <c r="A105" s="441" t="s">
        <v>219</v>
      </c>
      <c r="G105" s="234"/>
      <c r="H105" s="235"/>
      <c r="I105" s="235"/>
      <c r="J105" s="235"/>
      <c r="K105" s="236"/>
      <c r="L105" s="224">
        <f>SUM(L85:L104)</f>
        <v>0.63489672707301203</v>
      </c>
      <c r="M105" s="224">
        <f t="shared" ref="M105:S105" si="64">SUM(M85:M104)</f>
        <v>0.76514368890634366</v>
      </c>
      <c r="N105" s="224">
        <f t="shared" si="64"/>
        <v>0.70929589863574349</v>
      </c>
      <c r="O105" s="224">
        <f t="shared" si="64"/>
        <v>0.78241232041000763</v>
      </c>
      <c r="P105" s="224">
        <f t="shared" si="64"/>
        <v>0.80942436595520417</v>
      </c>
      <c r="Q105" s="224">
        <f t="shared" si="64"/>
        <v>0.68158084840860356</v>
      </c>
      <c r="R105" s="224">
        <f t="shared" si="64"/>
        <v>0.64492707674423488</v>
      </c>
      <c r="S105" s="224">
        <f t="shared" si="64"/>
        <v>0.60167543403649515</v>
      </c>
      <c r="T105" s="410"/>
      <c r="U105" s="371">
        <f t="shared" si="63"/>
        <v>5.6293563601696448</v>
      </c>
      <c r="Y105" s="234"/>
      <c r="Z105" s="235"/>
      <c r="AA105" s="235"/>
      <c r="AB105" s="235"/>
      <c r="AC105" s="236"/>
      <c r="AD105" s="427">
        <f>SUM(AD85:AD104)</f>
        <v>14115.964312933855</v>
      </c>
      <c r="AE105" s="427">
        <f t="shared" ref="AE105:AK105" si="65">SUM(AE85:AE104)</f>
        <v>15894.888034103131</v>
      </c>
      <c r="AF105" s="427">
        <f t="shared" si="65"/>
        <v>15127.836492688861</v>
      </c>
      <c r="AG105" s="427">
        <f t="shared" si="65"/>
        <v>15637.549718957667</v>
      </c>
      <c r="AH105" s="427">
        <f t="shared" si="65"/>
        <v>15433.354787477308</v>
      </c>
      <c r="AI105" s="427">
        <f t="shared" si="65"/>
        <v>8903.3710919215591</v>
      </c>
      <c r="AJ105" s="427">
        <f t="shared" si="65"/>
        <v>16370</v>
      </c>
      <c r="AK105" s="427">
        <f t="shared" si="65"/>
        <v>14775</v>
      </c>
      <c r="AL105" s="442"/>
      <c r="AM105" s="420">
        <f t="shared" si="62"/>
        <v>116257.96443808239</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OK</v>
      </c>
      <c r="AL106" s="422"/>
      <c r="AM106" s="422"/>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L107" s="422"/>
      <c r="AM107" s="422"/>
    </row>
    <row r="108" spans="1:39" ht="14" x14ac:dyDescent="0.3">
      <c r="A108" s="212" t="s">
        <v>160</v>
      </c>
      <c r="B108" s="213" t="s">
        <v>153</v>
      </c>
      <c r="G108" s="226"/>
      <c r="H108" s="227"/>
      <c r="I108" s="227"/>
      <c r="J108" s="227"/>
      <c r="K108" s="228"/>
      <c r="L108" s="411">
        <v>0.27148327292698798</v>
      </c>
      <c r="M108" s="411">
        <v>0.25903168109365637</v>
      </c>
      <c r="N108" s="411">
        <v>0.28136919136425642</v>
      </c>
      <c r="O108" s="411">
        <v>0.30858195958999235</v>
      </c>
      <c r="P108" s="411">
        <v>0.30683614397511627</v>
      </c>
      <c r="Q108" s="411">
        <v>0.23779061159139647</v>
      </c>
      <c r="R108" s="411">
        <v>0.29468108325576498</v>
      </c>
      <c r="S108" s="411">
        <v>0.32160986596350483</v>
      </c>
      <c r="T108" s="400"/>
      <c r="U108" s="371">
        <f t="shared" ref="U108:U109" si="68">SUM(L108:S108)</f>
        <v>2.2813838097606758</v>
      </c>
      <c r="Y108" s="226"/>
      <c r="Z108" s="227"/>
      <c r="AA108" s="227"/>
      <c r="AB108" s="227"/>
      <c r="AC108" s="228"/>
      <c r="AD108" s="417">
        <v>12612.035687066145</v>
      </c>
      <c r="AE108" s="418">
        <v>11816.111965896869</v>
      </c>
      <c r="AF108" s="418">
        <v>11003.163507311139</v>
      </c>
      <c r="AG108" s="418">
        <v>11025.450281042335</v>
      </c>
      <c r="AH108" s="418">
        <v>10255.64521252269</v>
      </c>
      <c r="AI108" s="418">
        <v>12490.628908078435</v>
      </c>
      <c r="AJ108" s="418">
        <v>9759</v>
      </c>
      <c r="AK108" s="418">
        <v>10106</v>
      </c>
      <c r="AL108" s="420">
        <f t="shared" ref="AL108" si="69">SUM(Y108:AC108)</f>
        <v>0</v>
      </c>
      <c r="AM108" s="420">
        <f t="shared" ref="AM108:AM109" si="70">SUM(AD108:AK108)</f>
        <v>89068.035561917612</v>
      </c>
    </row>
    <row r="109" spans="1:39" ht="14" x14ac:dyDescent="0.3">
      <c r="A109" s="222" t="s">
        <v>161</v>
      </c>
      <c r="G109" s="241"/>
      <c r="H109" s="242"/>
      <c r="I109" s="242"/>
      <c r="J109" s="242"/>
      <c r="K109" s="243"/>
      <c r="L109" s="224">
        <f t="shared" ref="L109:S109" si="71">SUM(L108,L105)</f>
        <v>0.90637999999999996</v>
      </c>
      <c r="M109" s="223">
        <f t="shared" si="71"/>
        <v>1.02417537</v>
      </c>
      <c r="N109" s="223">
        <f t="shared" si="71"/>
        <v>0.99066508999999991</v>
      </c>
      <c r="O109" s="223">
        <f t="shared" si="71"/>
        <v>1.0909942799999999</v>
      </c>
      <c r="P109" s="223">
        <f t="shared" si="71"/>
        <v>1.1162605099303204</v>
      </c>
      <c r="Q109" s="223">
        <f t="shared" si="71"/>
        <v>0.91937146000000003</v>
      </c>
      <c r="R109" s="223">
        <f t="shared" si="71"/>
        <v>0.93960815999999991</v>
      </c>
      <c r="S109" s="223">
        <f t="shared" si="71"/>
        <v>0.92328529999999998</v>
      </c>
      <c r="T109" s="410"/>
      <c r="U109" s="371">
        <f t="shared" si="68"/>
        <v>7.9107401699303193</v>
      </c>
      <c r="Y109" s="241"/>
      <c r="Z109" s="242"/>
      <c r="AA109" s="242"/>
      <c r="AB109" s="242"/>
      <c r="AC109" s="243"/>
      <c r="AD109" s="427">
        <f t="shared" ref="AD109:AK109" si="72">SUM(AD108,AD105)</f>
        <v>26728</v>
      </c>
      <c r="AE109" s="425">
        <f t="shared" si="72"/>
        <v>27711</v>
      </c>
      <c r="AF109" s="425">
        <f t="shared" si="72"/>
        <v>26131</v>
      </c>
      <c r="AG109" s="425">
        <f t="shared" si="72"/>
        <v>26663</v>
      </c>
      <c r="AH109" s="425">
        <f t="shared" si="72"/>
        <v>25689</v>
      </c>
      <c r="AI109" s="425">
        <f t="shared" si="72"/>
        <v>21393.999999999993</v>
      </c>
      <c r="AJ109" s="425">
        <f t="shared" si="72"/>
        <v>26129</v>
      </c>
      <c r="AK109" s="425">
        <f t="shared" si="72"/>
        <v>24881</v>
      </c>
      <c r="AL109" s="420">
        <f t="shared" ref="AL109" si="73">SUM(Y109:AC109)</f>
        <v>0</v>
      </c>
      <c r="AM109" s="420">
        <f t="shared" si="70"/>
        <v>205326</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4"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AE7E0-7480-45C1-A4E2-89E474E8C7E9}">
  <sheetPr>
    <tabColor theme="6" tint="0.59999389629810485"/>
    <pageSetUpPr autoPageBreaks="0"/>
  </sheetPr>
  <dimension ref="A1:Z89"/>
  <sheetViews>
    <sheetView showGridLines="0" zoomScale="90" zoomScaleNormal="90" workbookViewId="0">
      <pane xSplit="12" ySplit="6" topLeftCell="M7" activePane="bottomRight" state="frozen"/>
      <selection pane="topRight" activeCell="H21" sqref="H21"/>
      <selection pane="bottomLeft" activeCell="H21" sqref="H21"/>
      <selection pane="bottomRight" activeCell="M7" sqref="M7"/>
    </sheetView>
  </sheetViews>
  <sheetFormatPr defaultColWidth="0" defaultRowHeight="13" x14ac:dyDescent="0.3"/>
  <cols>
    <col min="1" max="2" width="2.1796875" style="15" customWidth="1"/>
    <col min="3" max="3" width="2.1796875" style="41" customWidth="1"/>
    <col min="4" max="5" width="2.1796875" style="31" customWidth="1"/>
    <col min="6" max="6" width="29.81640625" style="15" bestFit="1" customWidth="1"/>
    <col min="7" max="7" width="2.453125" style="15" customWidth="1"/>
    <col min="8" max="8" width="14.453125" style="53" bestFit="1" customWidth="1"/>
    <col min="9" max="9" width="14.81640625" style="53" bestFit="1" customWidth="1"/>
    <col min="10" max="10" width="9.1796875" style="53" bestFit="1" customWidth="1"/>
    <col min="11" max="11" width="2.453125" style="15" customWidth="1"/>
    <col min="12" max="12" width="18" style="15" bestFit="1" customWidth="1"/>
    <col min="13" max="14" width="2.1796875" style="15" customWidth="1"/>
    <col min="15" max="15" width="2.1796875" style="6" customWidth="1"/>
    <col min="16" max="16" width="2.1796875" style="15" customWidth="1"/>
    <col min="17" max="17" width="9.81640625" style="15" bestFit="1" customWidth="1"/>
    <col min="18" max="24" width="11.453125" style="15" customWidth="1"/>
    <col min="25" max="25" width="2.453125" style="15" customWidth="1"/>
    <col min="26" max="26" width="0" style="15" hidden="1" customWidth="1"/>
    <col min="27" max="16384" width="8.81640625" style="15" hidden="1"/>
  </cols>
  <sheetData>
    <row r="1" spans="1:25" s="21" customFormat="1" ht="17.5" x14ac:dyDescent="0.35">
      <c r="A1" s="19" t="str" cm="1">
        <f t="array" aca="1" ref="A1" ca="1">RIGHT(CELL("filename",A$2),LEN(CELL("filename",A$2))-FIND("]",CELL("filename",A$2)))</f>
        <v>Allowance</v>
      </c>
      <c r="B1" s="19"/>
      <c r="C1" s="19"/>
      <c r="D1" s="19"/>
      <c r="E1" s="19"/>
      <c r="F1" s="19"/>
      <c r="G1" s="19"/>
      <c r="H1" s="49"/>
      <c r="I1" s="49"/>
      <c r="J1" s="49"/>
      <c r="K1" s="19"/>
      <c r="L1" s="20"/>
      <c r="M1" s="19"/>
      <c r="N1" s="19"/>
      <c r="O1" s="19"/>
      <c r="P1" s="19"/>
      <c r="Q1" s="19"/>
      <c r="R1" s="19"/>
      <c r="S1" s="19"/>
      <c r="T1" s="19"/>
      <c r="U1" s="19"/>
      <c r="V1" s="19"/>
      <c r="W1" s="19"/>
      <c r="X1" s="19"/>
      <c r="Y1" s="19"/>
    </row>
    <row r="2" spans="1:25" s="1" customFormat="1" x14ac:dyDescent="0.3">
      <c r="A2" s="22" t="str">
        <f>"["&amp;_xlfn.SINGLE(_ModelStatus)&amp;"] "&amp;_xlfn.SINGLE(_ModelName)&amp;" - "&amp;_xlfn.SINGLE(_OrganisationName)&amp;" - "&amp;_xlfn.SINGLE(_ModelVersion)&amp;" ("&amp;TEXT(_xlfn.SINGLE(_ModelDate),"dd/mm/yyyy")&amp;")"</f>
        <v>[Final] ED1CloseOut_StreetWorks Costs - Ofgem - Version 2 (02/10/2024)</v>
      </c>
      <c r="B2" s="22"/>
      <c r="C2" s="22"/>
      <c r="D2" s="22"/>
      <c r="E2" s="22"/>
      <c r="F2" s="22"/>
      <c r="G2" s="22"/>
      <c r="H2" s="50"/>
      <c r="I2" s="50"/>
      <c r="J2" s="50"/>
      <c r="K2" s="22"/>
      <c r="L2" s="22"/>
      <c r="M2" s="22"/>
      <c r="N2" s="22"/>
      <c r="O2" s="22"/>
      <c r="P2" s="22"/>
      <c r="Q2" s="22"/>
      <c r="R2" s="22"/>
      <c r="S2" s="22"/>
      <c r="T2" s="22"/>
      <c r="U2" s="22"/>
      <c r="V2" s="22"/>
      <c r="W2" s="22"/>
      <c r="X2" s="22"/>
      <c r="Y2" s="22"/>
    </row>
    <row r="3" spans="1:25" customFormat="1" x14ac:dyDescent="0.3">
      <c r="A3" s="40" t="s">
        <v>22</v>
      </c>
      <c r="C3" s="3"/>
      <c r="D3" s="42"/>
      <c r="E3" s="42"/>
      <c r="H3" s="51"/>
      <c r="I3" s="51"/>
      <c r="J3" s="51"/>
    </row>
    <row r="4" spans="1:25" ht="13.5" customHeight="1" x14ac:dyDescent="0.3">
      <c r="D4" s="41"/>
      <c r="E4" s="41"/>
      <c r="F4" s="41"/>
      <c r="G4" s="41"/>
      <c r="H4" s="52"/>
      <c r="I4" s="52"/>
      <c r="J4" s="52"/>
      <c r="K4" s="41"/>
      <c r="L4" s="41"/>
      <c r="M4" s="41"/>
      <c r="N4" s="41"/>
    </row>
    <row r="5" spans="1:25" customFormat="1" x14ac:dyDescent="0.3">
      <c r="B5" s="29"/>
      <c r="C5" s="29"/>
      <c r="D5" s="29"/>
      <c r="E5" s="29"/>
      <c r="F5" s="29" t="s">
        <v>34</v>
      </c>
      <c r="G5" s="29"/>
      <c r="H5" s="29" t="s">
        <v>35</v>
      </c>
      <c r="I5" s="29"/>
      <c r="J5" s="29"/>
      <c r="K5" s="30"/>
      <c r="L5" s="29" t="s">
        <v>36</v>
      </c>
      <c r="M5" s="29"/>
      <c r="N5" s="29"/>
      <c r="O5" s="29"/>
      <c r="P5" s="29"/>
      <c r="Q5" s="461">
        <v>2016</v>
      </c>
      <c r="R5" s="461">
        <f>Q5+1</f>
        <v>2017</v>
      </c>
      <c r="S5" s="461">
        <f t="shared" ref="S5:X5" si="0">R5+1</f>
        <v>2018</v>
      </c>
      <c r="T5" s="461">
        <f t="shared" si="0"/>
        <v>2019</v>
      </c>
      <c r="U5" s="461">
        <f t="shared" si="0"/>
        <v>2020</v>
      </c>
      <c r="V5" s="461">
        <f t="shared" si="0"/>
        <v>2021</v>
      </c>
      <c r="W5" s="461">
        <f t="shared" si="0"/>
        <v>2022</v>
      </c>
      <c r="X5" s="461">
        <f t="shared" si="0"/>
        <v>2023</v>
      </c>
      <c r="Y5" s="461"/>
    </row>
    <row r="6" spans="1:25" s="16" customFormat="1" ht="13.4" customHeight="1" x14ac:dyDescent="0.3">
      <c r="C6" s="41"/>
      <c r="D6" s="31"/>
      <c r="E6" s="31"/>
      <c r="F6"/>
      <c r="H6" s="18"/>
      <c r="I6" s="18"/>
      <c r="J6" s="18"/>
      <c r="K6" s="17"/>
      <c r="L6" s="17"/>
      <c r="M6" s="17"/>
      <c r="N6" s="17"/>
      <c r="O6" s="14"/>
      <c r="P6" s="14"/>
      <c r="Q6" s="14"/>
      <c r="R6" s="14"/>
      <c r="S6" s="14"/>
      <c r="T6" s="14"/>
      <c r="U6" s="14"/>
      <c r="V6" s="14"/>
      <c r="W6" s="14"/>
      <c r="X6" s="14"/>
      <c r="Y6" s="14"/>
    </row>
    <row r="7" spans="1:25" ht="13.4" customHeight="1" x14ac:dyDescent="0.3">
      <c r="F7"/>
      <c r="H7" s="18"/>
      <c r="I7" s="18"/>
      <c r="J7" s="18"/>
      <c r="K7" s="12"/>
      <c r="L7" s="12"/>
      <c r="M7" s="12"/>
      <c r="N7" s="12"/>
      <c r="O7"/>
      <c r="P7"/>
      <c r="Q7"/>
      <c r="R7"/>
      <c r="S7"/>
      <c r="T7"/>
      <c r="U7"/>
      <c r="V7"/>
      <c r="W7"/>
      <c r="X7"/>
      <c r="Y7"/>
    </row>
    <row r="8" spans="1:25" x14ac:dyDescent="0.3">
      <c r="C8" s="3"/>
    </row>
    <row r="9" spans="1:25" customFormat="1" x14ac:dyDescent="0.3">
      <c r="A9" s="15"/>
      <c r="B9" s="23" t="s">
        <v>37</v>
      </c>
      <c r="C9" s="23"/>
      <c r="D9" s="23"/>
      <c r="E9" s="23"/>
      <c r="F9" s="23"/>
      <c r="G9" s="23"/>
      <c r="H9" s="49"/>
      <c r="I9" s="49"/>
      <c r="J9" s="49"/>
      <c r="K9" s="23"/>
      <c r="L9" s="23"/>
      <c r="M9" s="23"/>
      <c r="N9" s="23"/>
      <c r="O9" s="23"/>
      <c r="P9" s="23"/>
      <c r="Q9" s="23"/>
      <c r="R9" s="23"/>
      <c r="S9" s="23"/>
      <c r="T9" s="23"/>
      <c r="U9" s="23"/>
      <c r="V9" s="23"/>
      <c r="W9" s="23"/>
      <c r="X9" s="23"/>
      <c r="Y9" s="23"/>
    </row>
    <row r="11" spans="1:25" x14ac:dyDescent="0.3">
      <c r="F11" s="15" t="s">
        <v>38</v>
      </c>
      <c r="L11" s="56" t="s">
        <v>39</v>
      </c>
      <c r="Q11" s="582">
        <f>Submissions!P59</f>
        <v>0.94311440718798312</v>
      </c>
      <c r="R11" s="582">
        <f>Submissions!Q59</f>
        <v>0.92332976089844221</v>
      </c>
      <c r="S11" s="582">
        <f>Submissions!R59</f>
        <v>0.89002502655433813</v>
      </c>
      <c r="T11" s="582">
        <f>Submissions!S59</f>
        <v>0.86363604275205785</v>
      </c>
      <c r="U11" s="582">
        <f>Submissions!T59</f>
        <v>0.84184322981537429</v>
      </c>
      <c r="V11" s="582">
        <f>Submissions!U59</f>
        <v>0.83175543143860475</v>
      </c>
      <c r="W11" s="582">
        <f>Submissions!V59</f>
        <v>0.78633684494694012</v>
      </c>
      <c r="X11" s="582">
        <f>Submissions!W59</f>
        <v>0.69664908019828209</v>
      </c>
      <c r="Y11" s="472"/>
    </row>
    <row r="12" spans="1:25" x14ac:dyDescent="0.3">
      <c r="L12" s="56"/>
      <c r="Q12" s="506"/>
      <c r="R12" s="506"/>
      <c r="S12" s="506"/>
      <c r="T12" s="506"/>
      <c r="U12" s="506"/>
      <c r="V12" s="506"/>
      <c r="W12" s="506"/>
      <c r="X12" s="506"/>
      <c r="Y12" s="507"/>
    </row>
    <row r="13" spans="1:25" s="501" customFormat="1" x14ac:dyDescent="0.3">
      <c r="C13" s="41"/>
      <c r="D13" s="500"/>
      <c r="E13" s="500"/>
      <c r="H13" s="502"/>
      <c r="I13" s="502"/>
      <c r="J13" s="502"/>
      <c r="L13" s="503"/>
      <c r="O13" s="504"/>
      <c r="Q13" s="505"/>
      <c r="R13" s="505"/>
      <c r="S13" s="505"/>
      <c r="T13" s="505"/>
      <c r="U13" s="505"/>
      <c r="V13" s="505"/>
      <c r="W13" s="505"/>
      <c r="X13" s="505"/>
    </row>
    <row r="14" spans="1:25" x14ac:dyDescent="0.3">
      <c r="E14" s="31" t="s">
        <v>40</v>
      </c>
      <c r="H14" s="626"/>
      <c r="L14" s="56"/>
      <c r="Q14" s="475"/>
      <c r="R14" s="475"/>
      <c r="S14" s="475"/>
      <c r="T14" s="475"/>
      <c r="U14" s="496">
        <f>(1-$H$14)</f>
        <v>1</v>
      </c>
      <c r="V14" s="496">
        <f>U14*(1-$H$14)</f>
        <v>1</v>
      </c>
      <c r="W14" s="496">
        <f t="shared" ref="W14:X14" si="1">V14*(1-$H$14)</f>
        <v>1</v>
      </c>
      <c r="X14" s="496">
        <f t="shared" si="1"/>
        <v>1</v>
      </c>
    </row>
    <row r="16" spans="1:25" x14ac:dyDescent="0.3">
      <c r="D16" s="15"/>
      <c r="E16" s="31" t="s">
        <v>41</v>
      </c>
      <c r="F16" s="31"/>
      <c r="G16" s="31"/>
      <c r="H16" s="55"/>
      <c r="I16" s="55"/>
      <c r="J16" s="55"/>
      <c r="K16" s="31"/>
      <c r="L16" s="31"/>
      <c r="M16" s="31"/>
      <c r="N16" s="31"/>
      <c r="O16" s="31"/>
      <c r="P16" s="31"/>
      <c r="Q16" s="31"/>
      <c r="R16" s="31"/>
      <c r="S16" s="31"/>
      <c r="T16" s="31"/>
      <c r="U16" s="494"/>
      <c r="V16" s="494"/>
      <c r="W16" s="494"/>
      <c r="X16" s="494"/>
      <c r="Y16" s="31"/>
    </row>
    <row r="17" spans="4:25" x14ac:dyDescent="0.3">
      <c r="F17" s="15" t="s">
        <v>29</v>
      </c>
      <c r="L17" s="476" t="s">
        <v>42</v>
      </c>
      <c r="Q17" s="479">
        <f>INDEX(Volumes!$O$80:$V$87,MATCH($F17,Volumes!$F$80:$F$87,0),MATCH(Q$5,Volumes!$O$5:$V$5,0))</f>
        <v>3075</v>
      </c>
      <c r="R17" s="479">
        <f>INDEX(Volumes!$O$80:$V$87,MATCH($F17,Volumes!$F$80:$F$87,0),MATCH(R$5,Volumes!$O$5:$V$5,0))</f>
        <v>4460</v>
      </c>
      <c r="S17" s="479">
        <f>INDEX(Volumes!$O$80:$V$87,MATCH($F17,Volumes!$F$80:$F$87,0),MATCH(S$5,Volumes!$O$5:$V$5,0))</f>
        <v>5983</v>
      </c>
      <c r="T17" s="479">
        <f>INDEX(Volumes!$O$80:$V$87,MATCH($F17,Volumes!$F$80:$F$87,0),MATCH(T$5,Volumes!$O$5:$V$5,0))</f>
        <v>8681</v>
      </c>
      <c r="U17" s="479">
        <f>INDEX(Volumes!$O$80:$V$87,MATCH($F17,Volumes!$F$80:$F$87,0),MATCH(U$5,Volumes!$O$5:$V$5,0))</f>
        <v>9148</v>
      </c>
      <c r="V17" s="479">
        <f>INDEX(Volumes!$O$80:$V$87,MATCH($F17,Volumes!$F$80:$F$87,0),MATCH(V$5,Volumes!$O$5:$V$5,0))</f>
        <v>10134</v>
      </c>
      <c r="W17" s="479">
        <f>INDEX(Volumes!$O$80:$V$87,MATCH($F17,Volumes!$F$80:$F$87,0),MATCH(W$5,Volumes!$O$5:$V$5,0))</f>
        <v>11065.40003745357</v>
      </c>
      <c r="X17" s="479">
        <f>INDEX(Volumes!$O$80:$V$87,MATCH($F17,Volumes!$F$80:$F$87,0),MATCH(X$5,Volumes!$O$5:$V$5,0))</f>
        <v>11031.371130665422</v>
      </c>
      <c r="Y17" s="467"/>
    </row>
    <row r="18" spans="4:25" x14ac:dyDescent="0.3">
      <c r="F18" s="15" t="s">
        <v>30</v>
      </c>
      <c r="L18" s="476" t="s">
        <v>42</v>
      </c>
      <c r="Q18" s="479">
        <f>INDEX(Volumes!$O$80:$V$87,MATCH($F18,Volumes!$F$80:$F$87,0),MATCH(Q$5,Volumes!$O$5:$V$5,0))</f>
        <v>633</v>
      </c>
      <c r="R18" s="479">
        <f>INDEX(Volumes!$O$80:$V$87,MATCH($F18,Volumes!$F$80:$F$87,0),MATCH(R$5,Volumes!$O$5:$V$5,0))</f>
        <v>1528</v>
      </c>
      <c r="S18" s="479">
        <f>INDEX(Volumes!$O$80:$V$87,MATCH($F18,Volumes!$F$80:$F$87,0),MATCH(S$5,Volumes!$O$5:$V$5,0))</f>
        <v>1772</v>
      </c>
      <c r="T18" s="479">
        <f>INDEX(Volumes!$O$80:$V$87,MATCH($F18,Volumes!$F$80:$F$87,0),MATCH(T$5,Volumes!$O$5:$V$5,0))</f>
        <v>2186</v>
      </c>
      <c r="U18" s="479">
        <f>INDEX(Volumes!$O$80:$V$87,MATCH($F18,Volumes!$F$80:$F$87,0),MATCH(U$5,Volumes!$O$5:$V$5,0))</f>
        <v>4544</v>
      </c>
      <c r="V18" s="479">
        <f>INDEX(Volumes!$O$80:$V$87,MATCH($F18,Volumes!$F$80:$F$87,0),MATCH(V$5,Volumes!$O$5:$V$5,0))</f>
        <v>7627</v>
      </c>
      <c r="W18" s="479">
        <f>INDEX(Volumes!$O$80:$V$87,MATCH($F18,Volumes!$F$80:$F$87,0),MATCH(W$5,Volumes!$O$5:$V$5,0))</f>
        <v>9739</v>
      </c>
      <c r="X18" s="479">
        <f>INDEX(Volumes!$O$80:$V$87,MATCH($F18,Volumes!$F$80:$F$87,0),MATCH(X$5,Volumes!$O$5:$V$5,0))</f>
        <v>10140</v>
      </c>
      <c r="Y18" s="467"/>
    </row>
    <row r="19" spans="4:25" x14ac:dyDescent="0.3">
      <c r="F19" s="15" t="s">
        <v>32</v>
      </c>
      <c r="L19" s="476" t="s">
        <v>42</v>
      </c>
      <c r="Q19" s="479">
        <f>INDEX(Volumes!$O$80:$V$87,MATCH($F19,Volumes!$F$80:$F$87,0),MATCH(Q$5,Volumes!$O$5:$V$5,0))</f>
        <v>558</v>
      </c>
      <c r="R19" s="479">
        <f>INDEX(Volumes!$O$80:$V$87,MATCH($F19,Volumes!$F$80:$F$87,0),MATCH(R$5,Volumes!$O$5:$V$5,0))</f>
        <v>627</v>
      </c>
      <c r="S19" s="479">
        <f>INDEX(Volumes!$O$80:$V$87,MATCH($F19,Volumes!$F$80:$F$87,0),MATCH(S$5,Volumes!$O$5:$V$5,0))</f>
        <v>919</v>
      </c>
      <c r="T19" s="479">
        <f>INDEX(Volumes!$O$80:$V$87,MATCH($F19,Volumes!$F$80:$F$87,0),MATCH(T$5,Volumes!$O$5:$V$5,0))</f>
        <v>2239</v>
      </c>
      <c r="U19" s="479">
        <f>INDEX(Volumes!$O$80:$V$87,MATCH($F19,Volumes!$F$80:$F$87,0),MATCH(U$5,Volumes!$O$5:$V$5,0))</f>
        <v>2809</v>
      </c>
      <c r="V19" s="479">
        <f>INDEX(Volumes!$O$80:$V$87,MATCH($F19,Volumes!$F$80:$F$87,0),MATCH(V$5,Volumes!$O$5:$V$5,0))</f>
        <v>12145</v>
      </c>
      <c r="W19" s="479">
        <f>INDEX(Volumes!$O$80:$V$87,MATCH($F19,Volumes!$F$80:$F$87,0),MATCH(W$5,Volumes!$O$5:$V$5,0))</f>
        <v>9624</v>
      </c>
      <c r="X19" s="479">
        <f>INDEX(Volumes!$O$80:$V$87,MATCH($F19,Volumes!$F$80:$F$87,0),MATCH(X$5,Volumes!$O$5:$V$5,0))</f>
        <v>8491</v>
      </c>
      <c r="Y19" s="467"/>
    </row>
    <row r="20" spans="4:25" x14ac:dyDescent="0.3">
      <c r="F20" s="15" t="s">
        <v>66</v>
      </c>
      <c r="L20" s="476" t="s">
        <v>42</v>
      </c>
      <c r="Q20" s="479">
        <f>INDEX(Volumes!$O$80:$V$87,MATCH($F20,Volumes!$F$80:$F$87,0),MATCH(Q$5,Volumes!$O$5:$V$5,0))</f>
        <v>1209</v>
      </c>
      <c r="R20" s="479">
        <f>INDEX(Volumes!$O$80:$V$87,MATCH($F20,Volumes!$F$80:$F$87,0),MATCH(R$5,Volumes!$O$5:$V$5,0))</f>
        <v>1435</v>
      </c>
      <c r="S20" s="479">
        <f>INDEX(Volumes!$O$80:$V$87,MATCH($F20,Volumes!$F$80:$F$87,0),MATCH(S$5,Volumes!$O$5:$V$5,0))</f>
        <v>1647</v>
      </c>
      <c r="T20" s="479">
        <f>INDEX(Volumes!$O$80:$V$87,MATCH($F20,Volumes!$F$80:$F$87,0),MATCH(T$5,Volumes!$O$5:$V$5,0))</f>
        <v>2740</v>
      </c>
      <c r="U20" s="479">
        <f>INDEX(Volumes!$O$80:$V$87,MATCH($F20,Volumes!$F$80:$F$87,0),MATCH(U$5,Volumes!$O$5:$V$5,0))</f>
        <v>5394.374273345702</v>
      </c>
      <c r="V20" s="479">
        <f>INDEX(Volumes!$O$80:$V$87,MATCH($F20,Volumes!$F$80:$F$87,0),MATCH(V$5,Volumes!$O$5:$V$5,0))</f>
        <v>13748</v>
      </c>
      <c r="W20" s="479">
        <f>INDEX(Volumes!$O$80:$V$87,MATCH($F20,Volumes!$F$80:$F$87,0),MATCH(W$5,Volumes!$O$5:$V$5,0))</f>
        <v>13318</v>
      </c>
      <c r="X20" s="479">
        <f>INDEX(Volumes!$O$80:$V$87,MATCH($F20,Volumes!$F$80:$F$87,0),MATCH(X$5,Volumes!$O$5:$V$5,0))</f>
        <v>12637</v>
      </c>
      <c r="Y20" s="467"/>
    </row>
    <row r="21" spans="4:25" x14ac:dyDescent="0.3">
      <c r="F21" s="15" t="s">
        <v>31</v>
      </c>
      <c r="L21" s="476" t="s">
        <v>42</v>
      </c>
      <c r="Q21" s="479">
        <f>INDEX(Volumes!$O$80:$V$87,MATCH($F21,Volumes!$F$80:$F$87,0),MATCH(Q$5,Volumes!$O$5:$V$5,0))</f>
        <v>8355</v>
      </c>
      <c r="R21" s="479">
        <f>INDEX(Volumes!$O$80:$V$87,MATCH($F21,Volumes!$F$80:$F$87,0),MATCH(R$5,Volumes!$O$5:$V$5,0))</f>
        <v>4823</v>
      </c>
      <c r="S21" s="479">
        <f>INDEX(Volumes!$O$80:$V$87,MATCH($F21,Volumes!$F$80:$F$87,0),MATCH(S$5,Volumes!$O$5:$V$5,0))</f>
        <v>5019</v>
      </c>
      <c r="T21" s="479">
        <f>INDEX(Volumes!$O$80:$V$87,MATCH($F21,Volumes!$F$80:$F$87,0),MATCH(T$5,Volumes!$O$5:$V$5,0))</f>
        <v>7961</v>
      </c>
      <c r="U21" s="479">
        <f>INDEX(Volumes!$O$80:$V$87,MATCH($F21,Volumes!$F$80:$F$87,0),MATCH(U$5,Volumes!$O$5:$V$5,0))</f>
        <v>11654</v>
      </c>
      <c r="V21" s="479">
        <f>INDEX(Volumes!$O$80:$V$87,MATCH($F21,Volumes!$F$80:$F$87,0),MATCH(V$5,Volumes!$O$5:$V$5,0))</f>
        <v>11118</v>
      </c>
      <c r="W21" s="479">
        <f>INDEX(Volumes!$O$80:$V$87,MATCH($F21,Volumes!$F$80:$F$87,0),MATCH(W$5,Volumes!$O$5:$V$5,0))</f>
        <v>11156</v>
      </c>
      <c r="X21" s="479">
        <f>INDEX(Volumes!$O$80:$V$87,MATCH($F21,Volumes!$F$80:$F$87,0),MATCH(X$5,Volumes!$O$5:$V$5,0))</f>
        <v>8831</v>
      </c>
      <c r="Y21" s="467"/>
    </row>
    <row r="22" spans="4:25" x14ac:dyDescent="0.3">
      <c r="F22" s="15" t="s">
        <v>28</v>
      </c>
      <c r="L22" s="476" t="s">
        <v>42</v>
      </c>
      <c r="Q22" s="479">
        <f>INDEX(Volumes!$O$80:$V$87,MATCH($F22,Volumes!$F$80:$F$87,0),MATCH(Q$5,Volumes!$O$5:$V$5,0))</f>
        <v>5496.4084494416948</v>
      </c>
      <c r="R22" s="479">
        <f>INDEX(Volumes!$O$80:$V$87,MATCH($F22,Volumes!$F$80:$F$87,0),MATCH(R$5,Volumes!$O$5:$V$5,0))</f>
        <v>5956.8598646418304</v>
      </c>
      <c r="S22" s="479">
        <f>INDEX(Volumes!$O$80:$V$87,MATCH($F22,Volumes!$F$80:$F$87,0),MATCH(S$5,Volumes!$O$5:$V$5,0))</f>
        <v>5977.7777022139062</v>
      </c>
      <c r="T22" s="479">
        <f>INDEX(Volumes!$O$80:$V$87,MATCH($F22,Volumes!$F$80:$F$87,0),MATCH(T$5,Volumes!$O$5:$V$5,0))</f>
        <v>6897.3429829834313</v>
      </c>
      <c r="U22" s="479">
        <f>INDEX(Volumes!$O$80:$V$87,MATCH($F22,Volumes!$F$80:$F$87,0),MATCH(U$5,Volumes!$O$5:$V$5,0))</f>
        <v>6506.1713636429622</v>
      </c>
      <c r="V22" s="479">
        <f>INDEX(Volumes!$O$80:$V$87,MATCH($F22,Volumes!$F$80:$F$87,0),MATCH(V$5,Volumes!$O$5:$V$5,0))</f>
        <v>6965.3548707712143</v>
      </c>
      <c r="W22" s="479">
        <f>INDEX(Volumes!$O$80:$V$87,MATCH($F22,Volumes!$F$80:$F$87,0),MATCH(W$5,Volumes!$O$5:$V$5,0))</f>
        <v>5550</v>
      </c>
      <c r="X22" s="479">
        <f>INDEX(Volumes!$O$80:$V$87,MATCH($F22,Volumes!$F$80:$F$87,0),MATCH(X$5,Volumes!$O$5:$V$5,0))</f>
        <v>5140</v>
      </c>
      <c r="Y22" s="467"/>
    </row>
    <row r="23" spans="4:25" x14ac:dyDescent="0.3">
      <c r="D23" s="15"/>
      <c r="F23" s="31"/>
      <c r="G23" s="31"/>
      <c r="H23" s="55"/>
      <c r="I23" s="55"/>
      <c r="J23" s="55"/>
      <c r="K23" s="31"/>
      <c r="L23" s="31"/>
      <c r="M23" s="31"/>
      <c r="N23" s="31"/>
      <c r="O23" s="31"/>
      <c r="P23" s="31"/>
      <c r="Q23" s="31"/>
      <c r="R23" s="31"/>
      <c r="S23" s="31"/>
      <c r="T23" s="31"/>
      <c r="U23" s="31"/>
      <c r="V23" s="31"/>
      <c r="W23" s="31"/>
      <c r="X23" s="31"/>
      <c r="Y23" s="31"/>
    </row>
    <row r="24" spans="4:25" x14ac:dyDescent="0.3">
      <c r="E24" s="31" t="s">
        <v>43</v>
      </c>
      <c r="H24" s="509">
        <f>'Unit Costs'!H139</f>
        <v>197.76108490275774</v>
      </c>
      <c r="I24" s="55"/>
      <c r="J24" s="55"/>
      <c r="L24" s="476" t="str">
        <f>'Unit Costs'!J136</f>
        <v>£/unit</v>
      </c>
      <c r="Q24" s="495"/>
      <c r="R24" s="495"/>
      <c r="S24" s="495"/>
      <c r="T24" s="495"/>
      <c r="U24" s="495"/>
      <c r="V24" s="495"/>
      <c r="W24" s="495"/>
      <c r="X24" s="495"/>
      <c r="Y24" s="31"/>
    </row>
    <row r="25" spans="4:25" customFormat="1" x14ac:dyDescent="0.3">
      <c r="H25" s="51"/>
      <c r="I25" s="51"/>
      <c r="J25" s="51"/>
      <c r="Q25" s="31"/>
      <c r="R25" s="31"/>
      <c r="S25" s="31"/>
      <c r="T25" s="31"/>
      <c r="U25" s="31"/>
      <c r="V25" s="31"/>
      <c r="W25" s="31"/>
      <c r="X25" s="31"/>
      <c r="Y25" s="31"/>
    </row>
    <row r="26" spans="4:25" x14ac:dyDescent="0.3">
      <c r="D26" s="15"/>
      <c r="F26" s="31"/>
      <c r="G26" s="31"/>
      <c r="H26" s="31" t="s">
        <v>44</v>
      </c>
      <c r="I26" s="31" t="s">
        <v>45</v>
      </c>
      <c r="J26" s="31" t="s">
        <v>46</v>
      </c>
      <c r="K26" s="31"/>
      <c r="L26" s="31"/>
      <c r="M26" s="31"/>
      <c r="N26" s="31"/>
      <c r="O26" s="31"/>
      <c r="P26" s="31"/>
      <c r="Q26" s="31"/>
      <c r="R26" s="31"/>
      <c r="S26" s="31"/>
      <c r="T26" s="31"/>
      <c r="U26" s="31"/>
      <c r="V26" s="31"/>
      <c r="W26" s="31"/>
      <c r="X26" s="31"/>
      <c r="Y26" s="31"/>
    </row>
    <row r="27" spans="4:25" x14ac:dyDescent="0.3">
      <c r="F27" s="15" t="s">
        <v>29</v>
      </c>
      <c r="H27" s="570">
        <f>INDEX('2019ReopenerDecision'!$B$40:$B$47,MATCH($F27,'2019ReopenerDecision'!$A$40:$A$47,0))</f>
        <v>5.7</v>
      </c>
      <c r="I27" s="570">
        <f>INDEX('2019ReopenerDecision'!$E$40:$E$47,MATCH($F27,'2019ReopenerDecision'!$A$40:$A$47,0))</f>
        <v>7.9123181643614444</v>
      </c>
      <c r="J27" s="570">
        <f>INDEX(Submissions!$H$42:$H$55,MATCH($F27,Submissions!$F$42:$F$55,0))</f>
        <v>4.3659903295163538</v>
      </c>
      <c r="L27" s="476" t="s">
        <v>47</v>
      </c>
      <c r="Q27" s="495"/>
      <c r="R27" s="495"/>
      <c r="S27" s="495"/>
      <c r="T27" s="495"/>
      <c r="U27" s="495"/>
      <c r="V27" s="495"/>
      <c r="W27" s="495"/>
      <c r="X27" s="495"/>
      <c r="Y27" s="31"/>
    </row>
    <row r="28" spans="4:25" x14ac:dyDescent="0.3">
      <c r="F28" s="15" t="s">
        <v>30</v>
      </c>
      <c r="H28" s="570">
        <f>INDEX('2019ReopenerDecision'!$B$40:$B$47,MATCH($F28,'2019ReopenerDecision'!$A$40:$A$47,0))</f>
        <v>5.7</v>
      </c>
      <c r="I28" s="570">
        <f>INDEX('2019ReopenerDecision'!$E$40:$E$47,MATCH($F28,'2019ReopenerDecision'!$A$40:$A$47,0))</f>
        <v>0</v>
      </c>
      <c r="J28" s="570">
        <f>INDEX(Submissions!$H$42:$H$55,MATCH($F28,Submissions!$F$42:$F$55,0))</f>
        <v>7.3712989350250488</v>
      </c>
      <c r="L28" s="476" t="s">
        <v>47</v>
      </c>
      <c r="Q28" s="495"/>
      <c r="R28" s="495"/>
      <c r="S28" s="495"/>
      <c r="T28" s="495"/>
      <c r="U28" s="495"/>
      <c r="V28" s="495"/>
      <c r="W28" s="495"/>
      <c r="X28" s="495"/>
      <c r="Y28" s="31"/>
    </row>
    <row r="29" spans="4:25" x14ac:dyDescent="0.3">
      <c r="F29" s="15" t="s">
        <v>32</v>
      </c>
      <c r="H29" s="570">
        <f>INDEX('2019ReopenerDecision'!$B$40:$B$47,MATCH($F29,'2019ReopenerDecision'!$A$40:$A$47,0))</f>
        <v>4.49</v>
      </c>
      <c r="I29" s="570">
        <f>INDEX('2019ReopenerDecision'!$E$40:$E$47,MATCH($F29,'2019ReopenerDecision'!$A$40:$A$47,0))</f>
        <v>0</v>
      </c>
      <c r="J29" s="570">
        <f>INDEX(Submissions!$H$42:$H$55,MATCH($F29,Submissions!$F$42:$F$55,0))</f>
        <v>8.5266980568186383</v>
      </c>
      <c r="L29" s="476" t="s">
        <v>47</v>
      </c>
      <c r="Q29" s="495"/>
      <c r="R29" s="495"/>
      <c r="S29" s="495"/>
      <c r="T29" s="495"/>
      <c r="U29" s="495"/>
      <c r="V29" s="495"/>
      <c r="W29" s="495"/>
      <c r="X29" s="495"/>
      <c r="Y29" s="31"/>
    </row>
    <row r="30" spans="4:25" x14ac:dyDescent="0.3">
      <c r="F30" s="15" t="s">
        <v>66</v>
      </c>
      <c r="H30" s="570">
        <f>INDEX('2019ReopenerDecision'!$B$40:$B$47,MATCH($F30,'2019ReopenerDecision'!$A$40:$A$47,0))</f>
        <v>5.86</v>
      </c>
      <c r="I30" s="570">
        <f>INDEX('2019ReopenerDecision'!$E$40:$E$47,MATCH($F30,'2019ReopenerDecision'!$A$40:$A$47,0))</f>
        <v>8.8900545215901055</v>
      </c>
      <c r="J30" s="570">
        <f>INDEX(Submissions!$H$42:$H$55,MATCH($F30,Submissions!$F$42:$F$55,0))</f>
        <v>10.58</v>
      </c>
      <c r="L30" s="476" t="s">
        <v>47</v>
      </c>
      <c r="Q30" s="495"/>
      <c r="R30" s="495"/>
      <c r="S30" s="495"/>
      <c r="T30" s="495"/>
      <c r="U30" s="495"/>
      <c r="V30" s="495"/>
      <c r="W30" s="495"/>
      <c r="X30" s="495"/>
      <c r="Y30" s="31"/>
    </row>
    <row r="31" spans="4:25" x14ac:dyDescent="0.3">
      <c r="F31" s="15" t="s">
        <v>31</v>
      </c>
      <c r="H31" s="570">
        <f>INDEX('2019ReopenerDecision'!$B$40:$B$47,MATCH($F31,'2019ReopenerDecision'!$A$40:$A$47,0))</f>
        <v>5.82</v>
      </c>
      <c r="I31" s="570">
        <f>INDEX('2019ReopenerDecision'!$E$40:$E$47,MATCH($F31,'2019ReopenerDecision'!$A$40:$A$47,0))</f>
        <v>8.2236978877447555</v>
      </c>
      <c r="J31" s="570">
        <f>INDEX(Submissions!$H$42:$H$55,MATCH($F31,Submissions!$F$42:$F$55,0))</f>
        <v>1.06</v>
      </c>
      <c r="L31" s="476" t="s">
        <v>47</v>
      </c>
      <c r="Q31" s="495"/>
      <c r="R31" s="495"/>
      <c r="S31" s="495"/>
      <c r="T31" s="495"/>
      <c r="U31" s="495"/>
      <c r="V31" s="495"/>
      <c r="W31" s="495"/>
      <c r="X31" s="495"/>
      <c r="Y31" s="31"/>
    </row>
    <row r="32" spans="4:25" x14ac:dyDescent="0.3">
      <c r="F32" s="15" t="s">
        <v>28</v>
      </c>
      <c r="H32" s="570">
        <f>INDEX('2019ReopenerDecision'!$B$40:$B$47,MATCH($F32,'2019ReopenerDecision'!$A$40:$A$47,0))</f>
        <v>9.7200000000000006</v>
      </c>
      <c r="I32" s="570">
        <f>INDEX('2019ReopenerDecision'!$E$40:$E$47,MATCH($F32,'2019ReopenerDecision'!$A$40:$A$47,0))</f>
        <v>9.9384185395376718</v>
      </c>
      <c r="J32" s="570">
        <f>INDEX(Submissions!$H$42:$H$55,MATCH($F32,Submissions!$F$42:$F$55,0))</f>
        <v>1.5893464654230023</v>
      </c>
      <c r="L32" s="476" t="s">
        <v>47</v>
      </c>
      <c r="Q32" s="495"/>
      <c r="R32" s="495"/>
      <c r="S32" s="495"/>
      <c r="T32" s="495"/>
      <c r="U32" s="495"/>
      <c r="V32" s="495"/>
      <c r="W32" s="495"/>
      <c r="X32" s="495"/>
      <c r="Y32" s="31"/>
    </row>
    <row r="33" spans="2:25" customFormat="1" x14ac:dyDescent="0.3">
      <c r="H33" s="51"/>
      <c r="I33" s="51"/>
      <c r="J33" s="51"/>
    </row>
    <row r="34" spans="2:25" customFormat="1" x14ac:dyDescent="0.3">
      <c r="F34" s="15" t="s">
        <v>48</v>
      </c>
      <c r="H34" s="474">
        <f>Submissions!J21</f>
        <v>0.34722867603440277</v>
      </c>
      <c r="I34" s="51"/>
      <c r="J34" s="51"/>
      <c r="L34" s="476" t="s">
        <v>47</v>
      </c>
    </row>
    <row r="35" spans="2:25" customFormat="1" x14ac:dyDescent="0.3">
      <c r="H35" s="51"/>
      <c r="I35" s="51"/>
      <c r="J35" s="51"/>
    </row>
    <row r="36" spans="2:25" x14ac:dyDescent="0.3">
      <c r="B36" s="23" t="s">
        <v>49</v>
      </c>
      <c r="C36" s="23"/>
      <c r="D36" s="23"/>
      <c r="E36" s="23"/>
      <c r="F36" s="23"/>
      <c r="G36" s="23"/>
      <c r="H36" s="49"/>
      <c r="I36" s="49"/>
      <c r="J36" s="49"/>
      <c r="K36" s="23"/>
      <c r="L36" s="23"/>
      <c r="M36" s="23"/>
      <c r="N36" s="23"/>
      <c r="O36" s="23"/>
      <c r="P36" s="23"/>
      <c r="Q36" s="23"/>
      <c r="R36" s="23"/>
      <c r="S36" s="23"/>
      <c r="T36" s="23"/>
      <c r="U36" s="23"/>
      <c r="V36" s="23"/>
      <c r="W36" s="23"/>
      <c r="X36" s="23"/>
      <c r="Y36" s="23"/>
    </row>
    <row r="38" spans="2:25" x14ac:dyDescent="0.3">
      <c r="D38" s="15"/>
      <c r="E38" s="31" t="s">
        <v>50</v>
      </c>
      <c r="F38" s="31"/>
      <c r="G38" s="31"/>
      <c r="H38" s="490"/>
      <c r="I38" s="490"/>
      <c r="J38" s="490"/>
      <c r="K38" s="31"/>
      <c r="L38" s="31"/>
      <c r="M38" s="31"/>
      <c r="N38" s="31"/>
      <c r="O38" s="31"/>
      <c r="P38" s="31"/>
      <c r="Q38" s="31"/>
      <c r="R38" s="31"/>
      <c r="S38" s="31"/>
      <c r="T38" s="31"/>
      <c r="U38" s="31"/>
      <c r="V38" s="31"/>
      <c r="W38" s="31"/>
      <c r="X38" s="31"/>
      <c r="Y38" s="31"/>
    </row>
    <row r="39" spans="2:25" x14ac:dyDescent="0.3">
      <c r="F39" s="15" t="s">
        <v>29</v>
      </c>
      <c r="H39" s="492">
        <f>SUM(Q39:X39)</f>
        <v>12.573209001906481</v>
      </c>
      <c r="I39" s="490"/>
      <c r="J39" s="490"/>
      <c r="L39" s="476" t="s">
        <v>47</v>
      </c>
      <c r="Q39" s="47">
        <f t="shared" ref="Q39:X44" si="2">($H$24*Q17)/10^6</f>
        <v>0.60811533607598012</v>
      </c>
      <c r="R39" s="47">
        <f t="shared" si="2"/>
        <v>0.88201443866629958</v>
      </c>
      <c r="S39" s="47">
        <f t="shared" si="2"/>
        <v>1.1832045709731995</v>
      </c>
      <c r="T39" s="47">
        <f t="shared" si="2"/>
        <v>1.7167639780408399</v>
      </c>
      <c r="U39" s="47">
        <f t="shared" si="2"/>
        <v>1.8091184046904278</v>
      </c>
      <c r="V39" s="47">
        <f t="shared" si="2"/>
        <v>2.0041108344045471</v>
      </c>
      <c r="W39" s="47">
        <f t="shared" si="2"/>
        <v>2.1883055162898337</v>
      </c>
      <c r="X39" s="47">
        <f t="shared" si="2"/>
        <v>2.1815759227653553</v>
      </c>
      <c r="Y39" s="467"/>
    </row>
    <row r="40" spans="2:25" x14ac:dyDescent="0.3">
      <c r="F40" s="15" t="s">
        <v>30</v>
      </c>
      <c r="H40" s="492">
        <f t="shared" ref="H40:H44" si="3">SUM(Q40:X40)</f>
        <v>7.5483428496533609</v>
      </c>
      <c r="I40" s="490"/>
      <c r="J40" s="490"/>
      <c r="L40" s="476" t="s">
        <v>47</v>
      </c>
      <c r="Q40" s="47">
        <f t="shared" si="2"/>
        <v>0.12518276674344564</v>
      </c>
      <c r="R40" s="47">
        <f t="shared" si="2"/>
        <v>0.3021789377314138</v>
      </c>
      <c r="S40" s="47">
        <f t="shared" si="2"/>
        <v>0.35043264244768668</v>
      </c>
      <c r="T40" s="47">
        <f t="shared" si="2"/>
        <v>0.43230573159742847</v>
      </c>
      <c r="U40" s="47">
        <f t="shared" si="2"/>
        <v>0.89862636979813115</v>
      </c>
      <c r="V40" s="47">
        <f t="shared" si="2"/>
        <v>1.5083237945533334</v>
      </c>
      <c r="W40" s="47">
        <f t="shared" si="2"/>
        <v>1.9259952058679577</v>
      </c>
      <c r="X40" s="47">
        <f t="shared" si="2"/>
        <v>2.0052974009139635</v>
      </c>
      <c r="Y40" s="467"/>
    </row>
    <row r="41" spans="2:25" x14ac:dyDescent="0.3">
      <c r="F41" s="15" t="s">
        <v>32</v>
      </c>
      <c r="H41" s="492">
        <f t="shared" si="3"/>
        <v>7.3986377083819725</v>
      </c>
      <c r="I41" s="490"/>
      <c r="J41" s="490"/>
      <c r="L41" s="476" t="s">
        <v>47</v>
      </c>
      <c r="Q41" s="47">
        <f t="shared" si="2"/>
        <v>0.11035068537573882</v>
      </c>
      <c r="R41" s="47">
        <f t="shared" si="2"/>
        <v>0.1239962002340291</v>
      </c>
      <c r="S41" s="47">
        <f t="shared" si="2"/>
        <v>0.18174243702563436</v>
      </c>
      <c r="T41" s="47">
        <f t="shared" si="2"/>
        <v>0.44278706909727455</v>
      </c>
      <c r="U41" s="47">
        <f t="shared" si="2"/>
        <v>0.55551088749184641</v>
      </c>
      <c r="V41" s="47">
        <f t="shared" si="2"/>
        <v>2.4018083761439928</v>
      </c>
      <c r="W41" s="47">
        <f t="shared" si="2"/>
        <v>1.9032526811041406</v>
      </c>
      <c r="X41" s="47">
        <f t="shared" si="2"/>
        <v>1.6791893719093158</v>
      </c>
      <c r="Y41" s="467"/>
    </row>
    <row r="42" spans="2:25" x14ac:dyDescent="0.3">
      <c r="F42" s="15" t="s">
        <v>66</v>
      </c>
      <c r="H42" s="492">
        <f t="shared" si="3"/>
        <v>10.308963850513852</v>
      </c>
      <c r="I42" s="490"/>
      <c r="J42" s="490"/>
      <c r="L42" s="476" t="s">
        <v>47</v>
      </c>
      <c r="Q42" s="47">
        <f t="shared" si="2"/>
        <v>0.23909315164743411</v>
      </c>
      <c r="R42" s="47">
        <f t="shared" si="2"/>
        <v>0.28378715683545735</v>
      </c>
      <c r="S42" s="47">
        <f t="shared" si="2"/>
        <v>0.32571250683484204</v>
      </c>
      <c r="T42" s="47">
        <f>($H$24*T20)/10^6</f>
        <v>0.54186537263355627</v>
      </c>
      <c r="U42" s="47">
        <f t="shared" si="2"/>
        <v>1.0667973086683715</v>
      </c>
      <c r="V42" s="47">
        <f t="shared" si="2"/>
        <v>2.7188193952431132</v>
      </c>
      <c r="W42" s="47">
        <f t="shared" si="2"/>
        <v>2.6337821287349277</v>
      </c>
      <c r="X42" s="47">
        <f t="shared" si="2"/>
        <v>2.4991068299161499</v>
      </c>
      <c r="Y42" s="467"/>
    </row>
    <row r="43" spans="2:25" x14ac:dyDescent="0.3">
      <c r="F43" s="15" t="s">
        <v>31</v>
      </c>
      <c r="H43" s="492">
        <f t="shared" si="3"/>
        <v>13.629100688243355</v>
      </c>
      <c r="I43" s="490"/>
      <c r="J43" s="490"/>
      <c r="L43" s="476" t="s">
        <v>47</v>
      </c>
      <c r="Q43" s="47">
        <f t="shared" si="2"/>
        <v>1.6522938643625409</v>
      </c>
      <c r="R43" s="47">
        <f t="shared" si="2"/>
        <v>0.95380171248600065</v>
      </c>
      <c r="S43" s="47">
        <f t="shared" si="2"/>
        <v>0.99256288512694113</v>
      </c>
      <c r="T43" s="47">
        <f t="shared" si="2"/>
        <v>1.5743759969108544</v>
      </c>
      <c r="U43" s="47">
        <f t="shared" si="2"/>
        <v>2.3047076834567388</v>
      </c>
      <c r="V43" s="47">
        <f t="shared" si="2"/>
        <v>2.1987077419488608</v>
      </c>
      <c r="W43" s="47">
        <f t="shared" si="2"/>
        <v>2.2062226631751654</v>
      </c>
      <c r="X43" s="47">
        <f t="shared" si="2"/>
        <v>1.7464281407762536</v>
      </c>
      <c r="Y43" s="467"/>
    </row>
    <row r="44" spans="2:25" x14ac:dyDescent="0.3">
      <c r="F44" s="15" t="s">
        <v>28</v>
      </c>
      <c r="H44" s="492">
        <f t="shared" si="3"/>
        <v>9.589418243458292</v>
      </c>
      <c r="I44" s="490"/>
      <c r="J44" s="490"/>
      <c r="L44" s="476" t="s">
        <v>47</v>
      </c>
      <c r="Q44" s="47">
        <f t="shared" si="2"/>
        <v>1.0869756980302741</v>
      </c>
      <c r="R44" s="47">
        <f t="shared" si="2"/>
        <v>1.178035069445263</v>
      </c>
      <c r="S44" s="47">
        <f t="shared" si="2"/>
        <v>1.1821718036973365</v>
      </c>
      <c r="T44" s="47">
        <f t="shared" si="2"/>
        <v>1.3640260312612267</v>
      </c>
      <c r="U44" s="47">
        <f t="shared" si="2"/>
        <v>1.2866675074372869</v>
      </c>
      <c r="V44" s="47">
        <f t="shared" si="2"/>
        <v>1.3774761359764234</v>
      </c>
      <c r="W44" s="47">
        <f t="shared" si="2"/>
        <v>1.0975740212103053</v>
      </c>
      <c r="X44" s="47">
        <f t="shared" si="2"/>
        <v>1.0164919764001747</v>
      </c>
      <c r="Y44" s="467"/>
    </row>
    <row r="45" spans="2:25" customFormat="1" x14ac:dyDescent="0.3">
      <c r="H45" s="51"/>
      <c r="I45" s="490"/>
      <c r="J45" s="490"/>
    </row>
    <row r="46" spans="2:25" x14ac:dyDescent="0.3">
      <c r="D46" s="15"/>
      <c r="E46" s="31" t="s">
        <v>51</v>
      </c>
      <c r="F46" s="31"/>
      <c r="G46" s="31"/>
      <c r="H46" s="490"/>
      <c r="I46" s="490"/>
      <c r="J46" s="490"/>
      <c r="K46" s="31"/>
      <c r="L46" s="31"/>
      <c r="M46" s="31"/>
      <c r="N46" s="31"/>
      <c r="O46" s="31"/>
      <c r="P46" s="31"/>
      <c r="Q46" s="31"/>
      <c r="R46" s="31"/>
      <c r="S46" s="31"/>
      <c r="T46" s="31"/>
      <c r="U46" s="31"/>
      <c r="V46" s="31"/>
      <c r="W46" s="31"/>
      <c r="X46" s="31"/>
      <c r="Y46" s="31"/>
    </row>
    <row r="47" spans="2:25" x14ac:dyDescent="0.3">
      <c r="F47" s="15" t="s">
        <v>29</v>
      </c>
      <c r="H47" s="492">
        <f>SUM(Q47:X47)</f>
        <v>12.573209001906481</v>
      </c>
      <c r="I47" s="490"/>
      <c r="J47" s="490"/>
      <c r="L47" s="476" t="s">
        <v>47</v>
      </c>
      <c r="Q47" s="47">
        <f t="shared" ref="Q47:X52" si="4">IF(Q$5&lt;2020,Q39,Q39*Q$14)</f>
        <v>0.60811533607598012</v>
      </c>
      <c r="R47" s="47">
        <f t="shared" si="4"/>
        <v>0.88201443866629958</v>
      </c>
      <c r="S47" s="47">
        <f t="shared" si="4"/>
        <v>1.1832045709731995</v>
      </c>
      <c r="T47" s="47">
        <f t="shared" si="4"/>
        <v>1.7167639780408399</v>
      </c>
      <c r="U47" s="47">
        <f t="shared" si="4"/>
        <v>1.8091184046904278</v>
      </c>
      <c r="V47" s="47">
        <f t="shared" si="4"/>
        <v>2.0041108344045471</v>
      </c>
      <c r="W47" s="47">
        <f t="shared" si="4"/>
        <v>2.1883055162898337</v>
      </c>
      <c r="X47" s="47">
        <f t="shared" si="4"/>
        <v>2.1815759227653553</v>
      </c>
      <c r="Y47" s="467"/>
    </row>
    <row r="48" spans="2:25" x14ac:dyDescent="0.3">
      <c r="F48" s="15" t="s">
        <v>30</v>
      </c>
      <c r="H48" s="492">
        <f t="shared" ref="H48:H52" si="5">SUM(Q48:X48)</f>
        <v>7.5483428496533609</v>
      </c>
      <c r="I48" s="490"/>
      <c r="J48" s="490"/>
      <c r="L48" s="476" t="s">
        <v>47</v>
      </c>
      <c r="Q48" s="47">
        <f t="shared" si="4"/>
        <v>0.12518276674344564</v>
      </c>
      <c r="R48" s="47">
        <f t="shared" si="4"/>
        <v>0.3021789377314138</v>
      </c>
      <c r="S48" s="47">
        <f t="shared" si="4"/>
        <v>0.35043264244768668</v>
      </c>
      <c r="T48" s="47">
        <f t="shared" si="4"/>
        <v>0.43230573159742847</v>
      </c>
      <c r="U48" s="47">
        <f t="shared" si="4"/>
        <v>0.89862636979813115</v>
      </c>
      <c r="V48" s="47">
        <f t="shared" si="4"/>
        <v>1.5083237945533334</v>
      </c>
      <c r="W48" s="47">
        <f t="shared" si="4"/>
        <v>1.9259952058679577</v>
      </c>
      <c r="X48" s="47">
        <f t="shared" si="4"/>
        <v>2.0052974009139635</v>
      </c>
      <c r="Y48" s="467"/>
    </row>
    <row r="49" spans="2:25" x14ac:dyDescent="0.3">
      <c r="F49" s="15" t="s">
        <v>32</v>
      </c>
      <c r="H49" s="492">
        <f t="shared" si="5"/>
        <v>7.3986377083819725</v>
      </c>
      <c r="I49" s="490"/>
      <c r="J49" s="490"/>
      <c r="L49" s="476" t="s">
        <v>47</v>
      </c>
      <c r="Q49" s="47">
        <f t="shared" si="4"/>
        <v>0.11035068537573882</v>
      </c>
      <c r="R49" s="47">
        <f t="shared" si="4"/>
        <v>0.1239962002340291</v>
      </c>
      <c r="S49" s="47">
        <f t="shared" si="4"/>
        <v>0.18174243702563436</v>
      </c>
      <c r="T49" s="47">
        <f t="shared" si="4"/>
        <v>0.44278706909727455</v>
      </c>
      <c r="U49" s="47">
        <f t="shared" si="4"/>
        <v>0.55551088749184641</v>
      </c>
      <c r="V49" s="47">
        <f t="shared" si="4"/>
        <v>2.4018083761439928</v>
      </c>
      <c r="W49" s="47">
        <f t="shared" si="4"/>
        <v>1.9032526811041406</v>
      </c>
      <c r="X49" s="47">
        <f t="shared" si="4"/>
        <v>1.6791893719093158</v>
      </c>
      <c r="Y49" s="467"/>
    </row>
    <row r="50" spans="2:25" x14ac:dyDescent="0.3">
      <c r="F50" s="15" t="s">
        <v>66</v>
      </c>
      <c r="H50" s="492">
        <f t="shared" si="5"/>
        <v>10.308963850513852</v>
      </c>
      <c r="I50" s="490"/>
      <c r="J50" s="490"/>
      <c r="L50" s="476" t="s">
        <v>47</v>
      </c>
      <c r="Q50" s="47">
        <f t="shared" si="4"/>
        <v>0.23909315164743411</v>
      </c>
      <c r="R50" s="47">
        <f t="shared" si="4"/>
        <v>0.28378715683545735</v>
      </c>
      <c r="S50" s="47">
        <f t="shared" si="4"/>
        <v>0.32571250683484204</v>
      </c>
      <c r="T50" s="47">
        <f t="shared" si="4"/>
        <v>0.54186537263355627</v>
      </c>
      <c r="U50" s="47">
        <f t="shared" si="4"/>
        <v>1.0667973086683715</v>
      </c>
      <c r="V50" s="47">
        <f t="shared" si="4"/>
        <v>2.7188193952431132</v>
      </c>
      <c r="W50" s="47">
        <f t="shared" si="4"/>
        <v>2.6337821287349277</v>
      </c>
      <c r="X50" s="47">
        <f t="shared" si="4"/>
        <v>2.4991068299161499</v>
      </c>
      <c r="Y50" s="467"/>
    </row>
    <row r="51" spans="2:25" x14ac:dyDescent="0.3">
      <c r="F51" s="15" t="s">
        <v>31</v>
      </c>
      <c r="H51" s="492">
        <f t="shared" si="5"/>
        <v>13.629100688243355</v>
      </c>
      <c r="I51" s="490"/>
      <c r="J51" s="490"/>
      <c r="L51" s="476" t="s">
        <v>47</v>
      </c>
      <c r="Q51" s="47">
        <f t="shared" si="4"/>
        <v>1.6522938643625409</v>
      </c>
      <c r="R51" s="47">
        <f t="shared" si="4"/>
        <v>0.95380171248600065</v>
      </c>
      <c r="S51" s="47">
        <f t="shared" si="4"/>
        <v>0.99256288512694113</v>
      </c>
      <c r="T51" s="47">
        <f t="shared" si="4"/>
        <v>1.5743759969108544</v>
      </c>
      <c r="U51" s="47">
        <f t="shared" si="4"/>
        <v>2.3047076834567388</v>
      </c>
      <c r="V51" s="47">
        <f t="shared" si="4"/>
        <v>2.1987077419488608</v>
      </c>
      <c r="W51" s="47">
        <f t="shared" si="4"/>
        <v>2.2062226631751654</v>
      </c>
      <c r="X51" s="47">
        <f t="shared" si="4"/>
        <v>1.7464281407762536</v>
      </c>
      <c r="Y51" s="467"/>
    </row>
    <row r="52" spans="2:25" x14ac:dyDescent="0.3">
      <c r="F52" s="15" t="s">
        <v>28</v>
      </c>
      <c r="H52" s="492">
        <f t="shared" si="5"/>
        <v>9.589418243458292</v>
      </c>
      <c r="I52" s="490"/>
      <c r="J52" s="490"/>
      <c r="L52" s="476" t="s">
        <v>47</v>
      </c>
      <c r="Q52" s="47">
        <f t="shared" si="4"/>
        <v>1.0869756980302741</v>
      </c>
      <c r="R52" s="47">
        <f t="shared" si="4"/>
        <v>1.178035069445263</v>
      </c>
      <c r="S52" s="47">
        <f t="shared" si="4"/>
        <v>1.1821718036973365</v>
      </c>
      <c r="T52" s="47">
        <f t="shared" si="4"/>
        <v>1.3640260312612267</v>
      </c>
      <c r="U52" s="47">
        <f t="shared" si="4"/>
        <v>1.2866675074372869</v>
      </c>
      <c r="V52" s="47">
        <f t="shared" si="4"/>
        <v>1.3774761359764234</v>
      </c>
      <c r="W52" s="47">
        <f t="shared" si="4"/>
        <v>1.0975740212103053</v>
      </c>
      <c r="X52" s="47">
        <f t="shared" si="4"/>
        <v>1.0164919764001747</v>
      </c>
      <c r="Y52" s="467"/>
    </row>
    <row r="53" spans="2:25" x14ac:dyDescent="0.3">
      <c r="H53" s="490"/>
      <c r="I53" s="490"/>
      <c r="J53" s="490"/>
      <c r="L53" s="476"/>
      <c r="Q53" s="47"/>
      <c r="R53" s="47"/>
      <c r="S53" s="47"/>
      <c r="T53" s="47"/>
      <c r="U53" s="47"/>
      <c r="V53" s="47"/>
      <c r="W53" s="47"/>
      <c r="X53" s="47"/>
      <c r="Y53" s="467"/>
    </row>
    <row r="54" spans="2:25" x14ac:dyDescent="0.3">
      <c r="D54" s="15"/>
      <c r="E54" s="31" t="s">
        <v>52</v>
      </c>
      <c r="F54" s="31"/>
      <c r="G54" s="31"/>
      <c r="H54" s="490"/>
      <c r="I54" s="490"/>
      <c r="J54" s="490"/>
      <c r="K54" s="31"/>
      <c r="L54" s="31"/>
      <c r="M54" s="31"/>
      <c r="N54" s="31"/>
      <c r="O54" s="31"/>
      <c r="P54" s="31"/>
      <c r="Q54" s="31"/>
      <c r="R54" s="31"/>
      <c r="S54" s="31"/>
      <c r="T54" s="31"/>
      <c r="U54" s="31"/>
      <c r="V54" s="31"/>
      <c r="W54" s="31"/>
      <c r="X54" s="31"/>
      <c r="Y54" s="31"/>
    </row>
    <row r="55" spans="2:25" x14ac:dyDescent="0.3">
      <c r="F55" s="15" t="s">
        <v>29</v>
      </c>
      <c r="H55" s="492">
        <f>IF(H47-I27&gt;0,H47-I27,0)</f>
        <v>4.6608908375450362</v>
      </c>
      <c r="I55" s="490"/>
      <c r="J55" s="490"/>
      <c r="L55" s="476" t="s">
        <v>47</v>
      </c>
      <c r="Q55" s="47">
        <f t="shared" ref="Q55:X58" si="6">IF(Q$5&lt;2020,Q47,Q47*Q$14)</f>
        <v>0.60811533607598012</v>
      </c>
      <c r="R55" s="47">
        <f t="shared" si="6"/>
        <v>0.88201443866629958</v>
      </c>
      <c r="S55" s="47">
        <f t="shared" si="6"/>
        <v>1.1832045709731995</v>
      </c>
      <c r="T55" s="47">
        <f t="shared" si="6"/>
        <v>1.7167639780408399</v>
      </c>
      <c r="U55" s="47">
        <f t="shared" si="6"/>
        <v>1.8091184046904278</v>
      </c>
      <c r="V55" s="47">
        <f t="shared" si="6"/>
        <v>2.0041108344045471</v>
      </c>
      <c r="W55" s="47">
        <f t="shared" si="6"/>
        <v>2.1883055162898337</v>
      </c>
      <c r="X55" s="47">
        <f t="shared" si="6"/>
        <v>2.1815759227653553</v>
      </c>
      <c r="Y55" s="467"/>
    </row>
    <row r="56" spans="2:25" x14ac:dyDescent="0.3">
      <c r="F56" s="15" t="s">
        <v>30</v>
      </c>
      <c r="H56" s="492">
        <f>IF(H48-I28&gt;0,H48-I28,0)</f>
        <v>7.5483428496533609</v>
      </c>
      <c r="I56" s="490"/>
      <c r="J56" s="490"/>
      <c r="L56" s="476" t="s">
        <v>47</v>
      </c>
      <c r="Q56" s="47">
        <f t="shared" si="6"/>
        <v>0.12518276674344564</v>
      </c>
      <c r="R56" s="47">
        <f t="shared" si="6"/>
        <v>0.3021789377314138</v>
      </c>
      <c r="S56" s="47">
        <f t="shared" si="6"/>
        <v>0.35043264244768668</v>
      </c>
      <c r="T56" s="47">
        <f t="shared" si="6"/>
        <v>0.43230573159742847</v>
      </c>
      <c r="U56" s="47">
        <f t="shared" si="6"/>
        <v>0.89862636979813115</v>
      </c>
      <c r="V56" s="47">
        <f t="shared" si="6"/>
        <v>1.5083237945533334</v>
      </c>
      <c r="W56" s="47">
        <f t="shared" si="6"/>
        <v>1.9259952058679577</v>
      </c>
      <c r="X56" s="47">
        <f t="shared" si="6"/>
        <v>2.0052974009139635</v>
      </c>
      <c r="Y56" s="467"/>
    </row>
    <row r="57" spans="2:25" x14ac:dyDescent="0.3">
      <c r="F57" s="15" t="s">
        <v>32</v>
      </c>
      <c r="H57" s="492">
        <f>IF(H49-I29&gt;0,H49-I29,0)</f>
        <v>7.3986377083819725</v>
      </c>
      <c r="I57" s="490"/>
      <c r="J57" s="490"/>
      <c r="L57" s="476" t="s">
        <v>47</v>
      </c>
      <c r="Q57" s="47">
        <f t="shared" si="6"/>
        <v>0.11035068537573882</v>
      </c>
      <c r="R57" s="47">
        <f t="shared" si="6"/>
        <v>0.1239962002340291</v>
      </c>
      <c r="S57" s="47">
        <f t="shared" si="6"/>
        <v>0.18174243702563436</v>
      </c>
      <c r="T57" s="47">
        <f t="shared" si="6"/>
        <v>0.44278706909727455</v>
      </c>
      <c r="U57" s="47">
        <f t="shared" si="6"/>
        <v>0.55551088749184641</v>
      </c>
      <c r="V57" s="47">
        <f t="shared" si="6"/>
        <v>2.4018083761439928</v>
      </c>
      <c r="W57" s="47">
        <f t="shared" si="6"/>
        <v>1.9032526811041406</v>
      </c>
      <c r="X57" s="47">
        <f t="shared" si="6"/>
        <v>1.6791893719093158</v>
      </c>
      <c r="Y57" s="467"/>
    </row>
    <row r="58" spans="2:25" x14ac:dyDescent="0.3">
      <c r="F58" s="15" t="s">
        <v>66</v>
      </c>
      <c r="H58" s="492">
        <f>IF(H50-I30&gt;0,H50-I30,0)</f>
        <v>1.4189093289237462</v>
      </c>
      <c r="I58" s="490"/>
      <c r="J58" s="490"/>
      <c r="L58" s="476" t="s">
        <v>47</v>
      </c>
      <c r="Q58" s="47">
        <f t="shared" si="6"/>
        <v>0.23909315164743411</v>
      </c>
      <c r="R58" s="47">
        <f t="shared" si="6"/>
        <v>0.28378715683545735</v>
      </c>
      <c r="S58" s="47">
        <f t="shared" si="6"/>
        <v>0.32571250683484204</v>
      </c>
      <c r="T58" s="47">
        <f t="shared" si="6"/>
        <v>0.54186537263355627</v>
      </c>
      <c r="U58" s="47">
        <f t="shared" si="6"/>
        <v>1.0667973086683715</v>
      </c>
      <c r="V58" s="47">
        <f t="shared" si="6"/>
        <v>2.7188193952431132</v>
      </c>
      <c r="W58" s="47">
        <f t="shared" si="6"/>
        <v>2.6337821287349277</v>
      </c>
      <c r="X58" s="47">
        <f t="shared" si="6"/>
        <v>2.4991068299161499</v>
      </c>
      <c r="Y58" s="467"/>
    </row>
    <row r="59" spans="2:25" x14ac:dyDescent="0.3">
      <c r="F59" s="15" t="s">
        <v>31</v>
      </c>
      <c r="H59" s="492">
        <f>IF(H51-I31&gt;0,H51-I31,0)</f>
        <v>5.4054028004985994</v>
      </c>
      <c r="I59" s="490"/>
      <c r="J59" s="490"/>
      <c r="L59" s="476" t="s">
        <v>47</v>
      </c>
      <c r="Q59" s="47">
        <f t="shared" ref="Q59:X60" si="7">IF(Q$5&lt;2020,Q51,Q51*Q$14)</f>
        <v>1.6522938643625409</v>
      </c>
      <c r="R59" s="47">
        <f t="shared" si="7"/>
        <v>0.95380171248600065</v>
      </c>
      <c r="S59" s="47">
        <f t="shared" si="7"/>
        <v>0.99256288512694113</v>
      </c>
      <c r="T59" s="47">
        <f t="shared" si="7"/>
        <v>1.5743759969108544</v>
      </c>
      <c r="U59" s="47">
        <f t="shared" si="7"/>
        <v>2.3047076834567388</v>
      </c>
      <c r="V59" s="47">
        <f t="shared" si="7"/>
        <v>2.1987077419488608</v>
      </c>
      <c r="W59" s="47">
        <f t="shared" si="7"/>
        <v>2.2062226631751654</v>
      </c>
      <c r="X59" s="47">
        <f t="shared" si="7"/>
        <v>1.7464281407762536</v>
      </c>
      <c r="Y59" s="467"/>
    </row>
    <row r="60" spans="2:25" x14ac:dyDescent="0.3">
      <c r="F60" s="15" t="s">
        <v>28</v>
      </c>
      <c r="H60" s="516">
        <f>IF(H52+H34-I32&gt;0,H52+H34-I32,0)</f>
        <v>0</v>
      </c>
      <c r="I60" s="490"/>
      <c r="J60" s="490"/>
      <c r="L60" s="476" t="s">
        <v>47</v>
      </c>
      <c r="Q60" s="47">
        <f t="shared" si="7"/>
        <v>1.0869756980302741</v>
      </c>
      <c r="R60" s="47">
        <f t="shared" si="7"/>
        <v>1.178035069445263</v>
      </c>
      <c r="S60" s="47">
        <f t="shared" si="7"/>
        <v>1.1821718036973365</v>
      </c>
      <c r="T60" s="47">
        <f t="shared" si="7"/>
        <v>1.3640260312612267</v>
      </c>
      <c r="U60" s="47">
        <f t="shared" si="7"/>
        <v>1.2866675074372869</v>
      </c>
      <c r="V60" s="47">
        <f t="shared" si="7"/>
        <v>1.3774761359764234</v>
      </c>
      <c r="W60" s="47">
        <f t="shared" si="7"/>
        <v>1.0975740212103053</v>
      </c>
      <c r="X60" s="47">
        <f t="shared" si="7"/>
        <v>1.0164919764001747</v>
      </c>
      <c r="Y60" s="467"/>
    </row>
    <row r="61" spans="2:25" s="498" customFormat="1" x14ac:dyDescent="0.3">
      <c r="C61" s="41"/>
      <c r="D61" s="497"/>
      <c r="E61" s="497"/>
      <c r="H61" s="511"/>
      <c r="I61" s="511"/>
      <c r="J61" s="511"/>
      <c r="L61" s="512"/>
      <c r="O61" s="499"/>
      <c r="Q61" s="513"/>
      <c r="R61" s="513"/>
      <c r="S61" s="513"/>
      <c r="T61" s="513"/>
      <c r="U61" s="513"/>
      <c r="V61" s="513"/>
      <c r="W61" s="513"/>
      <c r="X61" s="513"/>
      <c r="Y61" s="514"/>
    </row>
    <row r="62" spans="2:25" x14ac:dyDescent="0.3">
      <c r="B62" s="23" t="s">
        <v>53</v>
      </c>
      <c r="C62" s="23"/>
      <c r="D62" s="23"/>
      <c r="E62" s="23"/>
      <c r="F62" s="23"/>
      <c r="G62" s="23"/>
      <c r="H62" s="49"/>
      <c r="I62" s="49"/>
      <c r="J62" s="49"/>
      <c r="K62" s="23"/>
      <c r="L62" s="23"/>
      <c r="M62" s="23"/>
      <c r="N62" s="23"/>
      <c r="O62" s="23"/>
      <c r="P62" s="23"/>
      <c r="Q62" s="23"/>
      <c r="R62" s="23"/>
      <c r="S62" s="23"/>
      <c r="T62" s="23"/>
      <c r="U62" s="23"/>
      <c r="V62" s="23"/>
      <c r="W62" s="23"/>
      <c r="X62" s="23"/>
      <c r="Y62" s="23"/>
    </row>
    <row r="64" spans="2:25" x14ac:dyDescent="0.3">
      <c r="D64" s="15"/>
      <c r="E64" s="31" t="s">
        <v>54</v>
      </c>
      <c r="F64" s="31"/>
      <c r="G64" s="31"/>
      <c r="H64" s="490"/>
      <c r="I64" s="490"/>
      <c r="J64" s="490"/>
      <c r="K64" s="31"/>
      <c r="L64" s="31"/>
      <c r="M64" s="31"/>
      <c r="N64" s="31"/>
      <c r="O64" s="31"/>
      <c r="P64" s="31"/>
      <c r="Q64" s="31"/>
      <c r="R64" s="31"/>
      <c r="S64" s="31"/>
      <c r="T64" s="31"/>
      <c r="U64" s="31"/>
      <c r="V64" s="31"/>
      <c r="W64" s="31"/>
      <c r="X64" s="31"/>
      <c r="Y64" s="31"/>
    </row>
    <row r="65" spans="4:25" x14ac:dyDescent="0.3">
      <c r="F65" s="15" t="s">
        <v>29</v>
      </c>
      <c r="H65" s="492">
        <f t="shared" ref="H65:H70" si="8">IF(I27=0,IF(H55&gt;=H27,H55,0),H55)</f>
        <v>4.6608908375450362</v>
      </c>
      <c r="I65" s="515"/>
      <c r="J65" s="510"/>
      <c r="L65" s="476" t="s">
        <v>47</v>
      </c>
      <c r="Q65" s="508"/>
      <c r="R65" s="508"/>
      <c r="S65" s="508"/>
      <c r="T65" s="508"/>
      <c r="U65" s="508"/>
      <c r="V65" s="508"/>
      <c r="W65" s="508"/>
      <c r="X65" s="508"/>
      <c r="Y65" s="467"/>
    </row>
    <row r="66" spans="4:25" x14ac:dyDescent="0.3">
      <c r="F66" s="15" t="s">
        <v>30</v>
      </c>
      <c r="H66" s="492">
        <f t="shared" si="8"/>
        <v>7.5483428496533609</v>
      </c>
      <c r="I66" s="515"/>
      <c r="J66" s="510"/>
      <c r="L66" s="476" t="s">
        <v>47</v>
      </c>
      <c r="Q66" s="508"/>
      <c r="R66" s="508"/>
      <c r="S66" s="508"/>
      <c r="T66" s="508"/>
      <c r="U66" s="508"/>
      <c r="V66" s="508"/>
      <c r="W66" s="508"/>
      <c r="X66" s="508"/>
      <c r="Y66" s="467"/>
    </row>
    <row r="67" spans="4:25" x14ac:dyDescent="0.3">
      <c r="F67" s="15" t="s">
        <v>32</v>
      </c>
      <c r="H67" s="492">
        <f t="shared" si="8"/>
        <v>7.3986377083819725</v>
      </c>
      <c r="I67" s="515"/>
      <c r="J67" s="510"/>
      <c r="L67" s="476" t="s">
        <v>47</v>
      </c>
      <c r="Q67" s="508"/>
      <c r="R67" s="508"/>
      <c r="S67" s="508"/>
      <c r="T67" s="508"/>
      <c r="U67" s="508"/>
      <c r="V67" s="508"/>
      <c r="W67" s="508"/>
      <c r="X67" s="508"/>
      <c r="Y67" s="467"/>
    </row>
    <row r="68" spans="4:25" x14ac:dyDescent="0.3">
      <c r="F68" s="15" t="s">
        <v>66</v>
      </c>
      <c r="H68" s="492">
        <f t="shared" si="8"/>
        <v>1.4189093289237462</v>
      </c>
      <c r="I68" s="515"/>
      <c r="J68" s="510"/>
      <c r="L68" s="476" t="s">
        <v>47</v>
      </c>
      <c r="Q68" s="508"/>
      <c r="R68" s="508"/>
      <c r="S68" s="508"/>
      <c r="T68" s="508"/>
      <c r="U68" s="508"/>
      <c r="V68" s="508"/>
      <c r="W68" s="508"/>
      <c r="X68" s="508"/>
      <c r="Y68" s="467"/>
    </row>
    <row r="69" spans="4:25" x14ac:dyDescent="0.3">
      <c r="F69" s="15" t="s">
        <v>31</v>
      </c>
      <c r="H69" s="492">
        <f t="shared" si="8"/>
        <v>5.4054028004985994</v>
      </c>
      <c r="I69" s="515"/>
      <c r="J69" s="510"/>
      <c r="L69" s="476" t="s">
        <v>47</v>
      </c>
      <c r="Q69" s="508"/>
      <c r="R69" s="508"/>
      <c r="S69" s="508"/>
      <c r="T69" s="508"/>
      <c r="U69" s="508"/>
      <c r="V69" s="508"/>
      <c r="W69" s="508"/>
      <c r="X69" s="508"/>
      <c r="Y69" s="467"/>
    </row>
    <row r="70" spans="4:25" x14ac:dyDescent="0.3">
      <c r="F70" s="15" t="s">
        <v>28</v>
      </c>
      <c r="H70" s="492">
        <f t="shared" si="8"/>
        <v>0</v>
      </c>
      <c r="I70" s="515"/>
      <c r="J70" s="510"/>
      <c r="L70" s="476" t="s">
        <v>47</v>
      </c>
      <c r="Q70" s="508"/>
      <c r="R70" s="508"/>
      <c r="S70" s="508"/>
      <c r="T70" s="508"/>
      <c r="U70" s="508"/>
      <c r="V70" s="508"/>
      <c r="W70" s="508"/>
      <c r="X70" s="508"/>
      <c r="Y70" s="467"/>
    </row>
    <row r="71" spans="4:25" x14ac:dyDescent="0.3">
      <c r="H71" s="510"/>
      <c r="I71" s="510"/>
      <c r="J71" s="510"/>
      <c r="L71" s="476"/>
      <c r="Q71" s="508"/>
      <c r="R71" s="508"/>
      <c r="S71" s="508"/>
      <c r="T71" s="508"/>
      <c r="U71" s="508"/>
      <c r="V71" s="508"/>
      <c r="W71" s="508"/>
      <c r="X71" s="508"/>
      <c r="Y71" s="467"/>
    </row>
    <row r="72" spans="4:25" x14ac:dyDescent="0.3">
      <c r="D72" s="15"/>
      <c r="E72" s="31" t="s">
        <v>55</v>
      </c>
      <c r="F72" s="31"/>
      <c r="G72" s="31"/>
      <c r="H72" s="490"/>
      <c r="I72" s="490"/>
      <c r="J72" s="490"/>
      <c r="K72" s="31"/>
      <c r="L72" s="31"/>
      <c r="M72" s="31"/>
      <c r="N72" s="31"/>
      <c r="O72" s="31"/>
      <c r="P72" s="31"/>
      <c r="Q72" s="31"/>
      <c r="R72" s="31"/>
      <c r="S72" s="31"/>
      <c r="T72" s="31"/>
      <c r="U72" s="31"/>
      <c r="V72" s="31"/>
      <c r="W72" s="31"/>
      <c r="X72" s="31"/>
      <c r="Y72" s="31"/>
    </row>
    <row r="73" spans="4:25" x14ac:dyDescent="0.3">
      <c r="F73" s="15" t="s">
        <v>29</v>
      </c>
      <c r="H73" s="492">
        <f t="shared" ref="H73:H78" si="9">MIN(H65,J27)</f>
        <v>4.3659903295163538</v>
      </c>
      <c r="I73" s="510"/>
      <c r="J73" s="510"/>
      <c r="L73" s="476" t="s">
        <v>47</v>
      </c>
      <c r="Q73" s="508"/>
      <c r="R73" s="508"/>
      <c r="S73" s="508"/>
      <c r="T73" s="508"/>
      <c r="U73" s="508"/>
      <c r="V73" s="508"/>
      <c r="W73" s="508"/>
      <c r="X73" s="508"/>
      <c r="Y73" s="467"/>
    </row>
    <row r="74" spans="4:25" x14ac:dyDescent="0.3">
      <c r="F74" s="15" t="s">
        <v>30</v>
      </c>
      <c r="H74" s="492">
        <f t="shared" si="9"/>
        <v>7.3712989350250488</v>
      </c>
      <c r="I74" s="510"/>
      <c r="J74" s="510"/>
      <c r="L74" s="476" t="s">
        <v>47</v>
      </c>
      <c r="Q74" s="508"/>
      <c r="R74" s="508"/>
      <c r="S74" s="508"/>
      <c r="T74" s="508"/>
      <c r="U74" s="508"/>
      <c r="V74" s="508"/>
      <c r="W74" s="508"/>
      <c r="X74" s="508"/>
      <c r="Y74" s="467"/>
    </row>
    <row r="75" spans="4:25" x14ac:dyDescent="0.3">
      <c r="F75" s="15" t="s">
        <v>32</v>
      </c>
      <c r="H75" s="492">
        <f t="shared" si="9"/>
        <v>7.3986377083819725</v>
      </c>
      <c r="I75" s="510"/>
      <c r="J75" s="510"/>
      <c r="L75" s="476" t="s">
        <v>47</v>
      </c>
      <c r="Q75" s="508"/>
      <c r="R75" s="508"/>
      <c r="S75" s="508"/>
      <c r="T75" s="508"/>
      <c r="U75" s="508"/>
      <c r="V75" s="508"/>
      <c r="W75" s="508"/>
      <c r="X75" s="508"/>
      <c r="Y75" s="467"/>
    </row>
    <row r="76" spans="4:25" x14ac:dyDescent="0.3">
      <c r="F76" s="15" t="s">
        <v>66</v>
      </c>
      <c r="H76" s="492">
        <f t="shared" si="9"/>
        <v>1.4189093289237462</v>
      </c>
      <c r="I76" s="510"/>
      <c r="J76" s="510"/>
      <c r="L76" s="476" t="s">
        <v>47</v>
      </c>
      <c r="Q76" s="508"/>
      <c r="R76" s="508"/>
      <c r="S76" s="508"/>
      <c r="T76" s="508"/>
      <c r="U76" s="508"/>
      <c r="V76" s="508"/>
      <c r="W76" s="508"/>
      <c r="X76" s="508"/>
      <c r="Y76" s="467"/>
    </row>
    <row r="77" spans="4:25" x14ac:dyDescent="0.3">
      <c r="F77" s="15" t="s">
        <v>31</v>
      </c>
      <c r="H77" s="492">
        <f t="shared" si="9"/>
        <v>1.06</v>
      </c>
      <c r="I77" s="510"/>
      <c r="J77" s="510"/>
      <c r="L77" s="476" t="s">
        <v>47</v>
      </c>
      <c r="Q77" s="508"/>
      <c r="R77" s="508"/>
      <c r="S77" s="508"/>
      <c r="T77" s="508"/>
      <c r="U77" s="508"/>
      <c r="V77" s="508"/>
      <c r="W77" s="508"/>
      <c r="X77" s="508"/>
      <c r="Y77" s="467"/>
    </row>
    <row r="78" spans="4:25" x14ac:dyDescent="0.3">
      <c r="F78" s="15" t="s">
        <v>28</v>
      </c>
      <c r="H78" s="492">
        <f t="shared" si="9"/>
        <v>0</v>
      </c>
      <c r="I78" s="510"/>
      <c r="J78" s="510"/>
      <c r="L78" s="476" t="s">
        <v>47</v>
      </c>
      <c r="Q78" s="508"/>
      <c r="R78" s="508"/>
      <c r="S78" s="508"/>
      <c r="T78" s="508"/>
      <c r="U78" s="508"/>
      <c r="V78" s="508"/>
      <c r="W78" s="508"/>
      <c r="X78" s="508"/>
      <c r="Y78" s="467"/>
    </row>
    <row r="79" spans="4:25" x14ac:dyDescent="0.3">
      <c r="H79" s="510"/>
      <c r="I79" s="510"/>
      <c r="J79" s="510"/>
      <c r="L79" s="476"/>
      <c r="Q79" s="508"/>
      <c r="R79" s="508"/>
      <c r="S79" s="508"/>
      <c r="T79" s="508"/>
      <c r="U79" s="508"/>
      <c r="V79" s="508"/>
      <c r="W79" s="508"/>
      <c r="X79" s="508"/>
      <c r="Y79" s="467"/>
    </row>
    <row r="80" spans="4:25" x14ac:dyDescent="0.3">
      <c r="D80" s="15"/>
      <c r="E80" s="31" t="s">
        <v>56</v>
      </c>
      <c r="F80" s="31"/>
      <c r="G80" s="31"/>
      <c r="H80" s="490"/>
      <c r="I80" s="490"/>
      <c r="J80" s="490"/>
      <c r="K80" s="31"/>
      <c r="L80" s="31"/>
      <c r="M80" s="31"/>
      <c r="N80" s="31"/>
      <c r="O80" s="31"/>
      <c r="P80" s="31"/>
      <c r="Q80" s="31"/>
      <c r="R80" s="31"/>
      <c r="S80" s="31"/>
      <c r="T80" s="31"/>
      <c r="U80" s="31"/>
      <c r="V80" s="31"/>
      <c r="W80" s="31"/>
      <c r="X80" s="31"/>
      <c r="Y80" s="31"/>
    </row>
    <row r="81" spans="6:25" x14ac:dyDescent="0.3">
      <c r="F81" s="15" t="s">
        <v>29</v>
      </c>
      <c r="H81" s="493">
        <f t="shared" ref="H81:H86" si="10">H73/J27-1</f>
        <v>0</v>
      </c>
      <c r="I81" s="510"/>
      <c r="J81" s="510"/>
      <c r="L81" s="476" t="s">
        <v>57</v>
      </c>
      <c r="Q81" s="508"/>
      <c r="R81" s="508"/>
      <c r="S81" s="508"/>
      <c r="T81" s="508"/>
      <c r="U81" s="508"/>
      <c r="V81" s="508"/>
      <c r="W81" s="508"/>
      <c r="X81" s="508"/>
      <c r="Y81" s="467"/>
    </row>
    <row r="82" spans="6:25" x14ac:dyDescent="0.3">
      <c r="F82" s="15" t="s">
        <v>30</v>
      </c>
      <c r="H82" s="493">
        <f t="shared" si="10"/>
        <v>0</v>
      </c>
      <c r="I82" s="510"/>
      <c r="J82" s="510"/>
      <c r="L82" s="476" t="s">
        <v>57</v>
      </c>
      <c r="Q82" s="508"/>
      <c r="R82" s="508"/>
      <c r="S82" s="508"/>
      <c r="T82" s="508"/>
      <c r="U82" s="508"/>
      <c r="V82" s="508"/>
      <c r="W82" s="508"/>
      <c r="X82" s="508"/>
      <c r="Y82" s="467"/>
    </row>
    <row r="83" spans="6:25" x14ac:dyDescent="0.3">
      <c r="F83" s="15" t="s">
        <v>32</v>
      </c>
      <c r="H83" s="493">
        <f t="shared" si="10"/>
        <v>-0.13229744279904199</v>
      </c>
      <c r="I83" s="510"/>
      <c r="J83" s="510"/>
      <c r="L83" s="476" t="s">
        <v>57</v>
      </c>
      <c r="Q83" s="508"/>
      <c r="R83" s="508"/>
      <c r="S83" s="508"/>
      <c r="T83" s="508"/>
      <c r="U83" s="508"/>
      <c r="V83" s="508"/>
      <c r="W83" s="508"/>
      <c r="X83" s="508"/>
      <c r="Y83" s="467"/>
    </row>
    <row r="84" spans="6:25" x14ac:dyDescent="0.3">
      <c r="F84" s="15" t="s">
        <v>66</v>
      </c>
      <c r="H84" s="493">
        <f t="shared" si="10"/>
        <v>-0.86588758705824709</v>
      </c>
      <c r="I84" s="510"/>
      <c r="J84" s="510"/>
      <c r="L84" s="476"/>
      <c r="Q84" s="508"/>
      <c r="R84" s="508"/>
      <c r="S84" s="508"/>
      <c r="T84" s="508"/>
      <c r="U84" s="508"/>
      <c r="V84" s="508"/>
      <c r="W84" s="508"/>
      <c r="X84" s="508"/>
      <c r="Y84" s="467"/>
    </row>
    <row r="85" spans="6:25" x14ac:dyDescent="0.3">
      <c r="F85" s="15" t="s">
        <v>31</v>
      </c>
      <c r="H85" s="493">
        <f t="shared" si="10"/>
        <v>0</v>
      </c>
      <c r="I85" s="510"/>
      <c r="J85" s="510"/>
      <c r="L85" s="476" t="s">
        <v>57</v>
      </c>
      <c r="Q85" s="508"/>
      <c r="R85" s="508"/>
      <c r="S85" s="508"/>
      <c r="T85" s="508"/>
      <c r="U85" s="508"/>
      <c r="V85" s="508"/>
      <c r="W85" s="508"/>
      <c r="X85" s="508"/>
      <c r="Y85" s="467"/>
    </row>
    <row r="86" spans="6:25" x14ac:dyDescent="0.3">
      <c r="F86" s="15" t="s">
        <v>28</v>
      </c>
      <c r="H86" s="493">
        <f t="shared" si="10"/>
        <v>-1</v>
      </c>
      <c r="I86" s="510"/>
      <c r="J86" s="510"/>
      <c r="L86" s="476" t="s">
        <v>57</v>
      </c>
      <c r="Q86" s="508"/>
      <c r="R86" s="508"/>
      <c r="S86" s="508"/>
      <c r="T86" s="508"/>
      <c r="U86" s="508"/>
      <c r="V86" s="508"/>
      <c r="W86" s="508"/>
      <c r="X86" s="508"/>
      <c r="Y86" s="467"/>
    </row>
    <row r="87" spans="6:25" customFormat="1" x14ac:dyDescent="0.3">
      <c r="H87" s="51"/>
      <c r="I87" s="51"/>
      <c r="J87" s="51"/>
    </row>
    <row r="88" spans="6:25" customFormat="1" x14ac:dyDescent="0.3">
      <c r="H88" s="51"/>
      <c r="I88" s="51"/>
      <c r="J88" s="51"/>
    </row>
    <row r="89" spans="6:25" x14ac:dyDescent="0.3">
      <c r="Q89" s="3"/>
      <c r="R89" s="3"/>
      <c r="S89" s="3"/>
      <c r="T89" s="3"/>
      <c r="U89" s="3"/>
      <c r="V89" s="3"/>
      <c r="W89" s="3"/>
      <c r="X89" s="3"/>
      <c r="Y89" s="3"/>
    </row>
  </sheetData>
  <hyperlinks>
    <hyperlink ref="A3" location="Intro!A1" display="Return to Intro tab" xr:uid="{C4B8A63C-7FD7-4C44-BB1E-AC0D6DF8B8FC}"/>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20101-7E01-4629-997A-B6F6F0AAE7FD}">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6" width="8.1796875" style="203" customWidth="1"/>
    <col min="7" max="21" width="10.81640625" style="203" customWidth="1"/>
    <col min="22" max="22" width="2.1796875" style="203" customWidth="1"/>
    <col min="23" max="23" width="3.81640625" style="203" customWidth="1"/>
    <col min="24" max="24" width="8.1796875" style="203" customWidth="1"/>
    <col min="25" max="28" width="10.453125" style="203" customWidth="1"/>
    <col min="29" max="29" width="12.453125" style="203" bestFit="1" customWidth="1"/>
    <col min="30" max="37" width="13.81640625" style="203" bestFit="1" customWidth="1"/>
    <col min="38" max="38" width="12.453125" style="203" bestFit="1" customWidth="1"/>
    <col min="39" max="39" width="15.179687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M9c - LPN</v>
      </c>
      <c r="AC1" s="193"/>
      <c r="BL1" s="194"/>
      <c r="BM1" s="194"/>
      <c r="BN1" s="194"/>
      <c r="BO1" s="194"/>
      <c r="BP1" s="194"/>
      <c r="BQ1" s="194"/>
      <c r="BR1" s="194"/>
      <c r="BS1" s="194"/>
      <c r="BT1" s="194"/>
      <c r="BU1" s="194"/>
      <c r="BV1" s="194"/>
      <c r="BW1" s="194"/>
      <c r="BX1" s="194"/>
      <c r="BY1" s="194"/>
      <c r="BZ1" s="194"/>
    </row>
    <row r="2" spans="1:78" s="192" customFormat="1" x14ac:dyDescent="0.3">
      <c r="A2" s="195" t="s">
        <v>103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392">
        <v>0</v>
      </c>
      <c r="H9" s="393">
        <v>0</v>
      </c>
      <c r="I9" s="393">
        <v>0</v>
      </c>
      <c r="J9" s="393">
        <v>0</v>
      </c>
      <c r="K9" s="393">
        <v>0</v>
      </c>
      <c r="L9" s="393">
        <v>0</v>
      </c>
      <c r="M9" s="393">
        <v>0</v>
      </c>
      <c r="N9" s="393">
        <v>0</v>
      </c>
      <c r="O9" s="393">
        <v>0</v>
      </c>
      <c r="P9" s="393">
        <v>0</v>
      </c>
      <c r="Q9" s="393">
        <v>0</v>
      </c>
      <c r="R9" s="393">
        <v>0</v>
      </c>
      <c r="S9" s="393">
        <v>0</v>
      </c>
      <c r="T9" s="394">
        <f t="shared" ref="T9:T32" si="0">SUM(G9:K9)</f>
        <v>0</v>
      </c>
      <c r="U9" s="345">
        <f t="shared" ref="U9:U32" si="1">SUM(L9:S9)</f>
        <v>0</v>
      </c>
      <c r="W9" s="219"/>
      <c r="Y9" s="445">
        <v>0</v>
      </c>
      <c r="Z9" s="445">
        <v>0</v>
      </c>
      <c r="AA9" s="445">
        <v>0</v>
      </c>
      <c r="AB9" s="445">
        <v>0</v>
      </c>
      <c r="AC9" s="445">
        <v>0</v>
      </c>
      <c r="AD9" s="445">
        <v>0</v>
      </c>
      <c r="AE9" s="445">
        <v>0</v>
      </c>
      <c r="AF9" s="445">
        <v>0</v>
      </c>
      <c r="AG9" s="445">
        <v>0</v>
      </c>
      <c r="AH9" s="445">
        <v>0</v>
      </c>
      <c r="AI9" s="445">
        <v>0</v>
      </c>
      <c r="AJ9" s="445">
        <v>0</v>
      </c>
      <c r="AK9" s="445">
        <v>0</v>
      </c>
      <c r="AL9" s="446">
        <f t="shared" ref="AL9:AL17" si="2">SUM(Y9:AC9)</f>
        <v>0</v>
      </c>
      <c r="AM9" s="446">
        <f t="shared" ref="AM9:AM26" si="3">SUM(AD9:AK9)</f>
        <v>0</v>
      </c>
    </row>
    <row r="10" spans="1:78" ht="14" x14ac:dyDescent="0.3">
      <c r="A10" s="212" t="s">
        <v>115</v>
      </c>
      <c r="B10" s="213" t="s">
        <v>154</v>
      </c>
      <c r="C10" s="214"/>
      <c r="D10" s="221"/>
      <c r="G10" s="392">
        <v>0</v>
      </c>
      <c r="H10" s="393">
        <v>0</v>
      </c>
      <c r="I10" s="393">
        <v>0</v>
      </c>
      <c r="J10" s="393">
        <v>0</v>
      </c>
      <c r="K10" s="393">
        <v>0</v>
      </c>
      <c r="L10" s="393">
        <v>0</v>
      </c>
      <c r="M10" s="393">
        <v>0</v>
      </c>
      <c r="N10" s="393">
        <v>0</v>
      </c>
      <c r="O10" s="393">
        <v>0</v>
      </c>
      <c r="P10" s="393">
        <v>0</v>
      </c>
      <c r="Q10" s="393">
        <v>0</v>
      </c>
      <c r="R10" s="393">
        <v>0</v>
      </c>
      <c r="S10" s="393">
        <v>0</v>
      </c>
      <c r="T10" s="394">
        <f t="shared" si="0"/>
        <v>0</v>
      </c>
      <c r="U10" s="345">
        <f t="shared" si="1"/>
        <v>0</v>
      </c>
      <c r="Y10" s="445">
        <v>0</v>
      </c>
      <c r="Z10" s="445">
        <v>0</v>
      </c>
      <c r="AA10" s="445">
        <v>0</v>
      </c>
      <c r="AB10" s="445">
        <v>0</v>
      </c>
      <c r="AC10" s="445">
        <v>0</v>
      </c>
      <c r="AD10" s="445">
        <v>0</v>
      </c>
      <c r="AE10" s="445">
        <v>0</v>
      </c>
      <c r="AF10" s="445">
        <v>0</v>
      </c>
      <c r="AG10" s="445">
        <v>0</v>
      </c>
      <c r="AH10" s="445">
        <v>0</v>
      </c>
      <c r="AI10" s="445">
        <v>0</v>
      </c>
      <c r="AJ10" s="445">
        <v>0</v>
      </c>
      <c r="AK10" s="445">
        <v>0</v>
      </c>
      <c r="AL10" s="446">
        <f t="shared" si="2"/>
        <v>0</v>
      </c>
      <c r="AM10" s="446">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394">
        <f t="shared" si="0"/>
        <v>0</v>
      </c>
      <c r="U11" s="345">
        <f t="shared" si="1"/>
        <v>0</v>
      </c>
      <c r="Y11" s="425">
        <f t="shared" ref="Y11:AK11" si="5">SUM(Y9:Y10)</f>
        <v>0</v>
      </c>
      <c r="Z11" s="425">
        <f t="shared" si="5"/>
        <v>0</v>
      </c>
      <c r="AA11" s="425">
        <f t="shared" si="5"/>
        <v>0</v>
      </c>
      <c r="AB11" s="425">
        <f t="shared" si="5"/>
        <v>0</v>
      </c>
      <c r="AC11" s="425">
        <f t="shared" si="5"/>
        <v>0</v>
      </c>
      <c r="AD11" s="425">
        <f t="shared" si="5"/>
        <v>0</v>
      </c>
      <c r="AE11" s="425">
        <f t="shared" si="5"/>
        <v>0</v>
      </c>
      <c r="AF11" s="425">
        <f t="shared" si="5"/>
        <v>0</v>
      </c>
      <c r="AG11" s="425">
        <f t="shared" si="5"/>
        <v>0</v>
      </c>
      <c r="AH11" s="425">
        <f t="shared" si="5"/>
        <v>0</v>
      </c>
      <c r="AI11" s="425">
        <f t="shared" si="5"/>
        <v>0</v>
      </c>
      <c r="AJ11" s="425">
        <f t="shared" si="5"/>
        <v>0</v>
      </c>
      <c r="AK11" s="425">
        <f t="shared" si="5"/>
        <v>0</v>
      </c>
      <c r="AL11" s="446">
        <f t="shared" si="2"/>
        <v>0</v>
      </c>
      <c r="AM11" s="446">
        <f t="shared" si="3"/>
        <v>0</v>
      </c>
    </row>
    <row r="12" spans="1:78" ht="14" x14ac:dyDescent="0.3">
      <c r="A12" s="212" t="s">
        <v>156</v>
      </c>
      <c r="B12" s="213" t="s">
        <v>153</v>
      </c>
      <c r="C12" s="214"/>
      <c r="D12" s="215"/>
      <c r="E12" s="215"/>
      <c r="G12" s="395"/>
      <c r="H12" s="396"/>
      <c r="I12" s="396"/>
      <c r="J12" s="396"/>
      <c r="K12" s="397"/>
      <c r="L12" s="398">
        <v>0</v>
      </c>
      <c r="M12" s="398">
        <v>0</v>
      </c>
      <c r="N12" s="398">
        <v>0</v>
      </c>
      <c r="O12" s="398">
        <v>0</v>
      </c>
      <c r="P12" s="398">
        <v>0</v>
      </c>
      <c r="Q12" s="398">
        <v>0</v>
      </c>
      <c r="R12" s="398">
        <v>0</v>
      </c>
      <c r="S12" s="398">
        <v>0</v>
      </c>
      <c r="T12" s="399"/>
      <c r="U12" s="371">
        <f t="shared" si="1"/>
        <v>0</v>
      </c>
      <c r="Y12" s="447"/>
      <c r="Z12" s="448"/>
      <c r="AA12" s="448"/>
      <c r="AB12" s="448"/>
      <c r="AC12" s="449"/>
      <c r="AD12" s="417">
        <v>0</v>
      </c>
      <c r="AE12" s="417">
        <v>0</v>
      </c>
      <c r="AF12" s="417">
        <v>0</v>
      </c>
      <c r="AG12" s="417">
        <v>0</v>
      </c>
      <c r="AH12" s="417">
        <v>0</v>
      </c>
      <c r="AI12" s="417">
        <v>0</v>
      </c>
      <c r="AJ12" s="417">
        <v>0</v>
      </c>
      <c r="AK12" s="417">
        <v>0</v>
      </c>
      <c r="AL12" s="437"/>
      <c r="AM12" s="420">
        <f t="shared" si="3"/>
        <v>0</v>
      </c>
    </row>
    <row r="13" spans="1:78" ht="14" x14ac:dyDescent="0.3">
      <c r="A13" s="212" t="s">
        <v>156</v>
      </c>
      <c r="B13" s="213" t="s">
        <v>154</v>
      </c>
      <c r="C13" s="214"/>
      <c r="D13" s="215"/>
      <c r="E13" s="215"/>
      <c r="G13" s="401"/>
      <c r="H13" s="402"/>
      <c r="I13" s="402"/>
      <c r="J13" s="402"/>
      <c r="K13" s="403"/>
      <c r="L13" s="398">
        <v>0</v>
      </c>
      <c r="M13" s="398">
        <v>0</v>
      </c>
      <c r="N13" s="398">
        <v>0</v>
      </c>
      <c r="O13" s="398">
        <v>0</v>
      </c>
      <c r="P13" s="398">
        <v>0</v>
      </c>
      <c r="Q13" s="398">
        <v>0</v>
      </c>
      <c r="R13" s="398">
        <v>0</v>
      </c>
      <c r="S13" s="398">
        <v>0</v>
      </c>
      <c r="T13" s="404"/>
      <c r="U13" s="371">
        <f t="shared" si="1"/>
        <v>0</v>
      </c>
      <c r="Y13" s="450"/>
      <c r="Z13" s="451"/>
      <c r="AA13" s="451"/>
      <c r="AB13" s="451"/>
      <c r="AC13" s="452"/>
      <c r="AD13" s="417">
        <v>0</v>
      </c>
      <c r="AE13" s="417">
        <v>0</v>
      </c>
      <c r="AF13" s="417">
        <v>0</v>
      </c>
      <c r="AG13" s="417">
        <v>0</v>
      </c>
      <c r="AH13" s="417">
        <v>0</v>
      </c>
      <c r="AI13" s="417">
        <v>0</v>
      </c>
      <c r="AJ13" s="417">
        <v>0</v>
      </c>
      <c r="AK13" s="417">
        <v>0</v>
      </c>
      <c r="AL13" s="439"/>
      <c r="AM13" s="420">
        <f t="shared" si="3"/>
        <v>0</v>
      </c>
    </row>
    <row r="14" spans="1:78" ht="14" x14ac:dyDescent="0.3">
      <c r="A14" s="222" t="s">
        <v>157</v>
      </c>
      <c r="B14" s="222"/>
      <c r="C14" s="214"/>
      <c r="D14" s="215"/>
      <c r="E14" s="215"/>
      <c r="G14" s="406"/>
      <c r="H14" s="407"/>
      <c r="I14" s="407"/>
      <c r="J14" s="407"/>
      <c r="K14" s="408"/>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409"/>
      <c r="U14" s="371">
        <f>SUM(L14:S14)</f>
        <v>0</v>
      </c>
      <c r="Y14" s="453"/>
      <c r="Z14" s="454"/>
      <c r="AA14" s="454"/>
      <c r="AB14" s="454"/>
      <c r="AC14" s="455"/>
      <c r="AD14" s="427">
        <f t="shared" ref="AD14:AK14" si="7">SUM(AD12:AD13)</f>
        <v>0</v>
      </c>
      <c r="AE14" s="425">
        <f t="shared" si="7"/>
        <v>0</v>
      </c>
      <c r="AF14" s="425">
        <f t="shared" si="7"/>
        <v>0</v>
      </c>
      <c r="AG14" s="425">
        <f t="shared" si="7"/>
        <v>0</v>
      </c>
      <c r="AH14" s="425">
        <f t="shared" si="7"/>
        <v>0</v>
      </c>
      <c r="AI14" s="425">
        <f t="shared" si="7"/>
        <v>0</v>
      </c>
      <c r="AJ14" s="425">
        <f t="shared" si="7"/>
        <v>0</v>
      </c>
      <c r="AK14" s="425">
        <f t="shared" si="7"/>
        <v>0</v>
      </c>
      <c r="AL14" s="442"/>
      <c r="AM14" s="420">
        <f t="shared" si="3"/>
        <v>0</v>
      </c>
    </row>
    <row r="15" spans="1:78" ht="14" x14ac:dyDescent="0.3">
      <c r="A15" s="212" t="s">
        <v>158</v>
      </c>
      <c r="B15" s="213" t="s">
        <v>153</v>
      </c>
      <c r="C15" s="214"/>
      <c r="D15" s="215"/>
      <c r="E15" s="215"/>
      <c r="G15" s="392">
        <v>0</v>
      </c>
      <c r="H15" s="393">
        <v>0</v>
      </c>
      <c r="I15" s="393">
        <v>0</v>
      </c>
      <c r="J15" s="393">
        <v>0</v>
      </c>
      <c r="K15" s="393">
        <v>0</v>
      </c>
      <c r="L15" s="393">
        <v>0</v>
      </c>
      <c r="M15" s="393">
        <v>0</v>
      </c>
      <c r="N15" s="393">
        <v>0</v>
      </c>
      <c r="O15" s="393">
        <v>0</v>
      </c>
      <c r="P15" s="393">
        <v>0</v>
      </c>
      <c r="Q15" s="393">
        <v>0</v>
      </c>
      <c r="R15" s="393">
        <v>0</v>
      </c>
      <c r="S15" s="393">
        <v>0</v>
      </c>
      <c r="T15" s="394">
        <f t="shared" si="0"/>
        <v>0</v>
      </c>
      <c r="U15" s="345">
        <f t="shared" si="1"/>
        <v>0</v>
      </c>
      <c r="Y15" s="445">
        <v>0</v>
      </c>
      <c r="Z15" s="445">
        <v>0</v>
      </c>
      <c r="AA15" s="445">
        <v>0</v>
      </c>
      <c r="AB15" s="445">
        <v>0</v>
      </c>
      <c r="AC15" s="445">
        <v>0</v>
      </c>
      <c r="AD15" s="445">
        <v>0</v>
      </c>
      <c r="AE15" s="445">
        <v>0</v>
      </c>
      <c r="AF15" s="445">
        <v>0</v>
      </c>
      <c r="AG15" s="445">
        <v>0</v>
      </c>
      <c r="AH15" s="445">
        <v>0</v>
      </c>
      <c r="AI15" s="445">
        <v>0</v>
      </c>
      <c r="AJ15" s="445">
        <v>0</v>
      </c>
      <c r="AK15" s="445">
        <v>0</v>
      </c>
      <c r="AL15" s="446">
        <f t="shared" si="2"/>
        <v>0</v>
      </c>
      <c r="AM15" s="446">
        <f t="shared" si="3"/>
        <v>0</v>
      </c>
    </row>
    <row r="16" spans="1:78" ht="14" x14ac:dyDescent="0.3">
      <c r="A16" s="212" t="s">
        <v>158</v>
      </c>
      <c r="B16" s="213" t="s">
        <v>154</v>
      </c>
      <c r="C16" s="214"/>
      <c r="D16" s="215"/>
      <c r="E16" s="215"/>
      <c r="G16" s="392">
        <v>0</v>
      </c>
      <c r="H16" s="393">
        <v>0</v>
      </c>
      <c r="I16" s="393">
        <v>0</v>
      </c>
      <c r="J16" s="393">
        <v>0</v>
      </c>
      <c r="K16" s="393">
        <v>0</v>
      </c>
      <c r="L16" s="393">
        <v>0</v>
      </c>
      <c r="M16" s="393">
        <v>0</v>
      </c>
      <c r="N16" s="393">
        <v>0</v>
      </c>
      <c r="O16" s="393">
        <v>0</v>
      </c>
      <c r="P16" s="393">
        <v>0</v>
      </c>
      <c r="Q16" s="393">
        <v>0</v>
      </c>
      <c r="R16" s="393">
        <v>0</v>
      </c>
      <c r="S16" s="393">
        <v>0</v>
      </c>
      <c r="T16" s="394">
        <f t="shared" si="0"/>
        <v>0</v>
      </c>
      <c r="U16" s="345">
        <f t="shared" si="1"/>
        <v>0</v>
      </c>
      <c r="Y16" s="445">
        <v>0</v>
      </c>
      <c r="Z16" s="445">
        <v>0</v>
      </c>
      <c r="AA16" s="445">
        <v>0</v>
      </c>
      <c r="AB16" s="445">
        <v>0</v>
      </c>
      <c r="AC16" s="445">
        <v>0</v>
      </c>
      <c r="AD16" s="445">
        <v>0</v>
      </c>
      <c r="AE16" s="445">
        <v>0</v>
      </c>
      <c r="AF16" s="445">
        <v>0</v>
      </c>
      <c r="AG16" s="445">
        <v>0</v>
      </c>
      <c r="AH16" s="445">
        <v>0</v>
      </c>
      <c r="AI16" s="445">
        <v>0</v>
      </c>
      <c r="AJ16" s="445">
        <v>0</v>
      </c>
      <c r="AK16" s="445">
        <v>0</v>
      </c>
      <c r="AL16" s="446">
        <f t="shared" si="2"/>
        <v>0</v>
      </c>
      <c r="AM16" s="446">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394">
        <f t="shared" si="0"/>
        <v>0</v>
      </c>
      <c r="U17" s="345">
        <f t="shared" si="1"/>
        <v>0</v>
      </c>
      <c r="V17" s="249"/>
      <c r="Y17" s="425">
        <f t="shared" ref="Y17:AK17" si="9">SUM(Y15:Y16)</f>
        <v>0</v>
      </c>
      <c r="Z17" s="425">
        <f t="shared" si="9"/>
        <v>0</v>
      </c>
      <c r="AA17" s="425">
        <f t="shared" si="9"/>
        <v>0</v>
      </c>
      <c r="AB17" s="425">
        <f t="shared" si="9"/>
        <v>0</v>
      </c>
      <c r="AC17" s="425">
        <f t="shared" si="9"/>
        <v>0</v>
      </c>
      <c r="AD17" s="425">
        <f t="shared" si="9"/>
        <v>0</v>
      </c>
      <c r="AE17" s="425">
        <f t="shared" si="9"/>
        <v>0</v>
      </c>
      <c r="AF17" s="425">
        <f t="shared" si="9"/>
        <v>0</v>
      </c>
      <c r="AG17" s="425">
        <f t="shared" si="9"/>
        <v>0</v>
      </c>
      <c r="AH17" s="425">
        <f t="shared" si="9"/>
        <v>0</v>
      </c>
      <c r="AI17" s="425">
        <f t="shared" si="9"/>
        <v>0</v>
      </c>
      <c r="AJ17" s="425">
        <f t="shared" si="9"/>
        <v>0</v>
      </c>
      <c r="AK17" s="425">
        <f t="shared" si="9"/>
        <v>0</v>
      </c>
      <c r="AL17" s="446">
        <f t="shared" si="2"/>
        <v>0</v>
      </c>
      <c r="AM17" s="446">
        <f t="shared" si="3"/>
        <v>0</v>
      </c>
    </row>
    <row r="18" spans="1:39" ht="14" x14ac:dyDescent="0.3">
      <c r="A18" s="212" t="s">
        <v>160</v>
      </c>
      <c r="B18" s="213" t="s">
        <v>153</v>
      </c>
      <c r="G18" s="392">
        <v>0</v>
      </c>
      <c r="H18" s="393">
        <v>0</v>
      </c>
      <c r="I18" s="393">
        <v>0</v>
      </c>
      <c r="J18" s="393">
        <v>0</v>
      </c>
      <c r="K18" s="393">
        <v>0</v>
      </c>
      <c r="L18" s="393">
        <v>0</v>
      </c>
      <c r="M18" s="393">
        <v>0</v>
      </c>
      <c r="N18" s="393">
        <v>0</v>
      </c>
      <c r="O18" s="393">
        <v>0</v>
      </c>
      <c r="P18" s="393">
        <v>0</v>
      </c>
      <c r="Q18" s="393">
        <v>0</v>
      </c>
      <c r="R18" s="393">
        <v>0</v>
      </c>
      <c r="S18" s="393">
        <v>0</v>
      </c>
      <c r="T18" s="345">
        <f t="shared" si="0"/>
        <v>0</v>
      </c>
      <c r="U18" s="345">
        <f t="shared" si="1"/>
        <v>0</v>
      </c>
      <c r="Y18" s="447"/>
      <c r="Z18" s="448"/>
      <c r="AA18" s="448"/>
      <c r="AB18" s="448"/>
      <c r="AC18" s="449"/>
      <c r="AD18" s="418">
        <v>0</v>
      </c>
      <c r="AE18" s="418">
        <v>0</v>
      </c>
      <c r="AF18" s="418">
        <v>0</v>
      </c>
      <c r="AG18" s="418">
        <v>0</v>
      </c>
      <c r="AH18" s="418">
        <v>0</v>
      </c>
      <c r="AI18" s="418">
        <v>0</v>
      </c>
      <c r="AJ18" s="418">
        <v>0</v>
      </c>
      <c r="AK18" s="418">
        <v>0</v>
      </c>
      <c r="AL18" s="437"/>
      <c r="AM18" s="420">
        <f t="shared" si="3"/>
        <v>0</v>
      </c>
    </row>
    <row r="19" spans="1:39" ht="14" x14ac:dyDescent="0.3">
      <c r="A19" s="212" t="s">
        <v>160</v>
      </c>
      <c r="B19" s="213" t="s">
        <v>154</v>
      </c>
      <c r="G19" s="392">
        <v>0</v>
      </c>
      <c r="H19" s="393">
        <v>0</v>
      </c>
      <c r="I19" s="393">
        <v>0</v>
      </c>
      <c r="J19" s="393">
        <v>0</v>
      </c>
      <c r="K19" s="393">
        <v>0</v>
      </c>
      <c r="L19" s="393">
        <v>0</v>
      </c>
      <c r="M19" s="393">
        <v>0</v>
      </c>
      <c r="N19" s="393">
        <v>0</v>
      </c>
      <c r="O19" s="393">
        <v>0</v>
      </c>
      <c r="P19" s="393">
        <v>0</v>
      </c>
      <c r="Q19" s="393">
        <v>0</v>
      </c>
      <c r="R19" s="393">
        <v>0</v>
      </c>
      <c r="S19" s="393">
        <v>0</v>
      </c>
      <c r="T19" s="345">
        <f t="shared" si="0"/>
        <v>0</v>
      </c>
      <c r="U19" s="345">
        <f t="shared" si="1"/>
        <v>0</v>
      </c>
      <c r="Y19" s="450"/>
      <c r="Z19" s="451"/>
      <c r="AA19" s="451"/>
      <c r="AB19" s="451"/>
      <c r="AC19" s="452"/>
      <c r="AD19" s="418">
        <v>0</v>
      </c>
      <c r="AE19" s="418">
        <v>0</v>
      </c>
      <c r="AF19" s="418">
        <v>0</v>
      </c>
      <c r="AG19" s="418">
        <v>0</v>
      </c>
      <c r="AH19" s="418">
        <v>0</v>
      </c>
      <c r="AI19" s="418">
        <v>0</v>
      </c>
      <c r="AJ19" s="418">
        <v>0</v>
      </c>
      <c r="AK19" s="418">
        <v>0</v>
      </c>
      <c r="AL19" s="439"/>
      <c r="AM19" s="420">
        <f t="shared" si="3"/>
        <v>0</v>
      </c>
    </row>
    <row r="20" spans="1:39" ht="14" x14ac:dyDescent="0.3">
      <c r="A20" s="222" t="s">
        <v>161</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453"/>
      <c r="Z20" s="454"/>
      <c r="AA20" s="454"/>
      <c r="AB20" s="454"/>
      <c r="AC20" s="455"/>
      <c r="AD20" s="425">
        <f t="shared" ref="AD20:AK20" si="11">SUM(AD18:AD19)</f>
        <v>0</v>
      </c>
      <c r="AE20" s="425">
        <f t="shared" si="11"/>
        <v>0</v>
      </c>
      <c r="AF20" s="425">
        <f t="shared" si="11"/>
        <v>0</v>
      </c>
      <c r="AG20" s="425">
        <f t="shared" si="11"/>
        <v>0</v>
      </c>
      <c r="AH20" s="425">
        <f t="shared" si="11"/>
        <v>0</v>
      </c>
      <c r="AI20" s="425">
        <f t="shared" si="11"/>
        <v>0</v>
      </c>
      <c r="AJ20" s="425">
        <f t="shared" si="11"/>
        <v>0</v>
      </c>
      <c r="AK20" s="425">
        <f t="shared" si="11"/>
        <v>0</v>
      </c>
      <c r="AL20" s="442"/>
      <c r="AM20" s="446">
        <f t="shared" si="3"/>
        <v>0</v>
      </c>
    </row>
    <row r="21" spans="1:39" ht="14" x14ac:dyDescent="0.3">
      <c r="A21" s="212" t="s">
        <v>162</v>
      </c>
      <c r="B21" s="213" t="s">
        <v>153</v>
      </c>
      <c r="G21" s="392">
        <v>0</v>
      </c>
      <c r="H21" s="393">
        <v>0</v>
      </c>
      <c r="I21" s="393">
        <v>0</v>
      </c>
      <c r="J21" s="393">
        <v>0</v>
      </c>
      <c r="K21" s="393">
        <v>0</v>
      </c>
      <c r="L21" s="393">
        <v>0</v>
      </c>
      <c r="M21" s="392">
        <v>0</v>
      </c>
      <c r="N21" s="392">
        <v>0</v>
      </c>
      <c r="O21" s="392">
        <v>0</v>
      </c>
      <c r="P21" s="392">
        <v>0</v>
      </c>
      <c r="Q21" s="392">
        <v>0</v>
      </c>
      <c r="R21" s="392">
        <v>0</v>
      </c>
      <c r="S21" s="392">
        <v>0</v>
      </c>
      <c r="T21" s="345">
        <f t="shared" si="0"/>
        <v>0</v>
      </c>
      <c r="U21" s="345">
        <f t="shared" si="1"/>
        <v>0</v>
      </c>
      <c r="Y21" s="445">
        <v>0</v>
      </c>
      <c r="Z21" s="445">
        <v>0</v>
      </c>
      <c r="AA21" s="445">
        <v>0</v>
      </c>
      <c r="AB21" s="445">
        <v>0</v>
      </c>
      <c r="AC21" s="445">
        <v>0</v>
      </c>
      <c r="AD21" s="445">
        <v>0</v>
      </c>
      <c r="AE21" s="445">
        <v>0</v>
      </c>
      <c r="AF21" s="445">
        <v>0</v>
      </c>
      <c r="AG21" s="445">
        <v>0</v>
      </c>
      <c r="AH21" s="445">
        <v>0</v>
      </c>
      <c r="AI21" s="445">
        <v>0</v>
      </c>
      <c r="AJ21" s="445">
        <v>0</v>
      </c>
      <c r="AK21" s="445">
        <v>0</v>
      </c>
      <c r="AL21" s="446">
        <f t="shared" ref="AL21:AL26" si="12">SUM(Y21:AC21)</f>
        <v>0</v>
      </c>
      <c r="AM21" s="446">
        <f t="shared" si="3"/>
        <v>0</v>
      </c>
    </row>
    <row r="22" spans="1:39" ht="14" x14ac:dyDescent="0.3">
      <c r="A22" s="212" t="s">
        <v>162</v>
      </c>
      <c r="B22" s="213" t="s">
        <v>154</v>
      </c>
      <c r="G22" s="392">
        <v>0</v>
      </c>
      <c r="H22" s="393">
        <v>0</v>
      </c>
      <c r="I22" s="393">
        <v>0</v>
      </c>
      <c r="J22" s="393">
        <v>0</v>
      </c>
      <c r="K22" s="393">
        <v>0</v>
      </c>
      <c r="L22" s="393">
        <v>0</v>
      </c>
      <c r="M22" s="392">
        <v>0</v>
      </c>
      <c r="N22" s="392">
        <v>0</v>
      </c>
      <c r="O22" s="392">
        <v>0</v>
      </c>
      <c r="P22" s="392">
        <v>0</v>
      </c>
      <c r="Q22" s="392">
        <v>0</v>
      </c>
      <c r="R22" s="392">
        <v>0</v>
      </c>
      <c r="S22" s="392">
        <v>0</v>
      </c>
      <c r="T22" s="345">
        <f t="shared" si="0"/>
        <v>0</v>
      </c>
      <c r="U22" s="345">
        <f t="shared" si="1"/>
        <v>0</v>
      </c>
      <c r="Y22" s="445">
        <v>0</v>
      </c>
      <c r="Z22" s="445">
        <v>0</v>
      </c>
      <c r="AA22" s="445">
        <v>0</v>
      </c>
      <c r="AB22" s="445">
        <v>0</v>
      </c>
      <c r="AC22" s="445">
        <v>0</v>
      </c>
      <c r="AD22" s="445">
        <v>0</v>
      </c>
      <c r="AE22" s="445">
        <v>0</v>
      </c>
      <c r="AF22" s="445">
        <v>0</v>
      </c>
      <c r="AG22" s="445">
        <v>0</v>
      </c>
      <c r="AH22" s="445">
        <v>0</v>
      </c>
      <c r="AI22" s="445">
        <v>0</v>
      </c>
      <c r="AJ22" s="445">
        <v>0</v>
      </c>
      <c r="AK22" s="445">
        <v>0</v>
      </c>
      <c r="AL22" s="446">
        <f t="shared" si="12"/>
        <v>0</v>
      </c>
      <c r="AM22" s="446">
        <f t="shared" si="3"/>
        <v>0</v>
      </c>
    </row>
    <row r="23" spans="1:39" ht="14" x14ac:dyDescent="0.3">
      <c r="A23" s="222" t="s">
        <v>163</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0</v>
      </c>
      <c r="AK23" s="425">
        <f t="shared" si="14"/>
        <v>0</v>
      </c>
      <c r="AL23" s="446">
        <f t="shared" si="12"/>
        <v>0</v>
      </c>
      <c r="AM23" s="446">
        <f t="shared" si="3"/>
        <v>0</v>
      </c>
    </row>
    <row r="24" spans="1:39" ht="14" x14ac:dyDescent="0.3">
      <c r="A24" s="212" t="s">
        <v>164</v>
      </c>
      <c r="B24" s="213" t="s">
        <v>153</v>
      </c>
      <c r="G24" s="392">
        <v>0</v>
      </c>
      <c r="H24" s="393">
        <v>0</v>
      </c>
      <c r="I24" s="393">
        <v>0</v>
      </c>
      <c r="J24" s="393">
        <v>0</v>
      </c>
      <c r="K24" s="393">
        <v>0</v>
      </c>
      <c r="L24" s="393">
        <v>0</v>
      </c>
      <c r="M24" s="393">
        <v>0</v>
      </c>
      <c r="N24" s="393">
        <v>0</v>
      </c>
      <c r="O24" s="393">
        <v>0</v>
      </c>
      <c r="P24" s="393">
        <v>0</v>
      </c>
      <c r="Q24" s="393">
        <v>0</v>
      </c>
      <c r="R24" s="393">
        <v>0</v>
      </c>
      <c r="S24" s="393">
        <v>0</v>
      </c>
      <c r="T24" s="345">
        <f t="shared" si="0"/>
        <v>0</v>
      </c>
      <c r="U24" s="345">
        <f t="shared" si="1"/>
        <v>0</v>
      </c>
      <c r="Y24" s="445">
        <v>0</v>
      </c>
      <c r="Z24" s="445">
        <v>0</v>
      </c>
      <c r="AA24" s="445">
        <v>0</v>
      </c>
      <c r="AB24" s="445">
        <v>0</v>
      </c>
      <c r="AC24" s="445">
        <v>0</v>
      </c>
      <c r="AD24" s="445">
        <v>0</v>
      </c>
      <c r="AE24" s="445">
        <v>0</v>
      </c>
      <c r="AF24" s="445">
        <v>0</v>
      </c>
      <c r="AG24" s="445">
        <v>0</v>
      </c>
      <c r="AH24" s="445">
        <v>0</v>
      </c>
      <c r="AI24" s="445">
        <v>0</v>
      </c>
      <c r="AJ24" s="445">
        <v>0</v>
      </c>
      <c r="AK24" s="445">
        <v>0</v>
      </c>
      <c r="AL24" s="446">
        <f t="shared" si="12"/>
        <v>0</v>
      </c>
      <c r="AM24" s="446">
        <f t="shared" si="3"/>
        <v>0</v>
      </c>
    </row>
    <row r="25" spans="1:39" ht="14" x14ac:dyDescent="0.3">
      <c r="A25" s="212" t="s">
        <v>164</v>
      </c>
      <c r="B25" s="213" t="s">
        <v>154</v>
      </c>
      <c r="G25" s="392">
        <v>0</v>
      </c>
      <c r="H25" s="393">
        <v>0</v>
      </c>
      <c r="I25" s="393">
        <v>0</v>
      </c>
      <c r="J25" s="393">
        <v>0</v>
      </c>
      <c r="K25" s="393">
        <v>0</v>
      </c>
      <c r="L25" s="393">
        <v>0</v>
      </c>
      <c r="M25" s="393">
        <v>0</v>
      </c>
      <c r="N25" s="393">
        <v>0</v>
      </c>
      <c r="O25" s="393">
        <v>0</v>
      </c>
      <c r="P25" s="393">
        <v>0</v>
      </c>
      <c r="Q25" s="393">
        <v>0</v>
      </c>
      <c r="R25" s="393">
        <v>0</v>
      </c>
      <c r="S25" s="393">
        <v>0</v>
      </c>
      <c r="T25" s="345">
        <f t="shared" si="0"/>
        <v>0</v>
      </c>
      <c r="U25" s="345">
        <f t="shared" si="1"/>
        <v>0</v>
      </c>
      <c r="Y25" s="445">
        <v>0</v>
      </c>
      <c r="Z25" s="445">
        <v>0</v>
      </c>
      <c r="AA25" s="445">
        <v>0</v>
      </c>
      <c r="AB25" s="445">
        <v>0</v>
      </c>
      <c r="AC25" s="445">
        <v>0</v>
      </c>
      <c r="AD25" s="445">
        <v>0</v>
      </c>
      <c r="AE25" s="445">
        <v>0</v>
      </c>
      <c r="AF25" s="445">
        <v>0</v>
      </c>
      <c r="AG25" s="445">
        <v>0</v>
      </c>
      <c r="AH25" s="445">
        <v>0</v>
      </c>
      <c r="AI25" s="445">
        <v>0</v>
      </c>
      <c r="AJ25" s="445">
        <v>0</v>
      </c>
      <c r="AK25" s="445">
        <v>0</v>
      </c>
      <c r="AL25" s="446">
        <f t="shared" si="12"/>
        <v>0</v>
      </c>
      <c r="AM25" s="446">
        <f t="shared" si="3"/>
        <v>0</v>
      </c>
    </row>
    <row r="26" spans="1:39" ht="14" x14ac:dyDescent="0.3">
      <c r="A26" s="222" t="s">
        <v>165</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0</v>
      </c>
      <c r="S26" s="224">
        <f t="shared" si="15"/>
        <v>0</v>
      </c>
      <c r="T26" s="345">
        <f t="shared" si="0"/>
        <v>0</v>
      </c>
      <c r="U26" s="345">
        <f t="shared" si="1"/>
        <v>0</v>
      </c>
      <c r="Y26" s="425">
        <f t="shared" ref="Y26:AK26" si="16">SUM(Y24:Y25)</f>
        <v>0</v>
      </c>
      <c r="Z26" s="425">
        <f t="shared" si="16"/>
        <v>0</v>
      </c>
      <c r="AA26" s="425">
        <f t="shared" si="16"/>
        <v>0</v>
      </c>
      <c r="AB26" s="425">
        <f t="shared" si="16"/>
        <v>0</v>
      </c>
      <c r="AC26" s="425">
        <f t="shared" si="16"/>
        <v>0</v>
      </c>
      <c r="AD26" s="425">
        <f t="shared" si="16"/>
        <v>0</v>
      </c>
      <c r="AE26" s="425">
        <f t="shared" si="16"/>
        <v>0</v>
      </c>
      <c r="AF26" s="425">
        <f t="shared" si="16"/>
        <v>0</v>
      </c>
      <c r="AG26" s="425">
        <f t="shared" si="16"/>
        <v>0</v>
      </c>
      <c r="AH26" s="425">
        <f t="shared" si="16"/>
        <v>0</v>
      </c>
      <c r="AI26" s="425">
        <f t="shared" si="16"/>
        <v>0</v>
      </c>
      <c r="AJ26" s="425">
        <f t="shared" si="16"/>
        <v>0</v>
      </c>
      <c r="AK26" s="425">
        <f t="shared" si="16"/>
        <v>0</v>
      </c>
      <c r="AL26" s="446">
        <f t="shared" si="12"/>
        <v>0</v>
      </c>
      <c r="AM26" s="446">
        <f t="shared" si="3"/>
        <v>0</v>
      </c>
    </row>
    <row r="27" spans="1:39" ht="14" x14ac:dyDescent="0.3">
      <c r="A27" s="253" t="s">
        <v>166</v>
      </c>
      <c r="B27" s="213" t="s">
        <v>153</v>
      </c>
      <c r="G27" s="392">
        <v>0</v>
      </c>
      <c r="H27" s="393">
        <v>0</v>
      </c>
      <c r="I27" s="393">
        <v>0</v>
      </c>
      <c r="J27" s="393">
        <v>0</v>
      </c>
      <c r="K27" s="393">
        <v>0</v>
      </c>
      <c r="L27" s="393">
        <v>0</v>
      </c>
      <c r="M27" s="393">
        <v>0</v>
      </c>
      <c r="N27" s="393">
        <v>0</v>
      </c>
      <c r="O27" s="393">
        <v>0</v>
      </c>
      <c r="P27" s="393">
        <v>0</v>
      </c>
      <c r="Q27" s="393">
        <v>0</v>
      </c>
      <c r="R27" s="393">
        <v>0</v>
      </c>
      <c r="S27" s="393">
        <v>0</v>
      </c>
      <c r="T27" s="394">
        <f t="shared" si="0"/>
        <v>0</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392">
        <v>0</v>
      </c>
      <c r="H28" s="393">
        <v>0</v>
      </c>
      <c r="I28" s="393">
        <v>0</v>
      </c>
      <c r="J28" s="393">
        <v>0</v>
      </c>
      <c r="K28" s="393">
        <v>0</v>
      </c>
      <c r="L28" s="393">
        <v>0</v>
      </c>
      <c r="M28" s="393">
        <v>0</v>
      </c>
      <c r="N28" s="393">
        <v>0</v>
      </c>
      <c r="O28" s="393">
        <v>0</v>
      </c>
      <c r="P28" s="393">
        <v>0</v>
      </c>
      <c r="Q28" s="393">
        <v>0</v>
      </c>
      <c r="R28" s="393">
        <v>0</v>
      </c>
      <c r="S28" s="393">
        <v>0</v>
      </c>
      <c r="T28" s="394">
        <f t="shared" si="0"/>
        <v>0</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394">
        <f t="shared" si="0"/>
        <v>0</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392">
        <v>0</v>
      </c>
      <c r="H30" s="393">
        <v>0</v>
      </c>
      <c r="I30" s="393">
        <v>0</v>
      </c>
      <c r="J30" s="393">
        <v>0</v>
      </c>
      <c r="K30" s="393">
        <v>0</v>
      </c>
      <c r="L30" s="393">
        <v>0</v>
      </c>
      <c r="M30" s="393">
        <v>0</v>
      </c>
      <c r="N30" s="393">
        <v>0</v>
      </c>
      <c r="O30" s="393">
        <v>0</v>
      </c>
      <c r="P30" s="393">
        <v>0</v>
      </c>
      <c r="Q30" s="393">
        <v>0</v>
      </c>
      <c r="R30" s="393">
        <v>0</v>
      </c>
      <c r="S30" s="393">
        <v>0</v>
      </c>
      <c r="T30" s="345">
        <f t="shared" si="0"/>
        <v>0</v>
      </c>
      <c r="U30" s="345">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392">
        <v>0</v>
      </c>
      <c r="H31" s="393">
        <v>0</v>
      </c>
      <c r="I31" s="393">
        <v>0</v>
      </c>
      <c r="J31" s="393">
        <v>0</v>
      </c>
      <c r="K31" s="393">
        <v>0</v>
      </c>
      <c r="L31" s="393">
        <v>0</v>
      </c>
      <c r="M31" s="393">
        <v>0</v>
      </c>
      <c r="N31" s="393">
        <v>0</v>
      </c>
      <c r="O31" s="393">
        <v>0</v>
      </c>
      <c r="P31" s="393">
        <v>0</v>
      </c>
      <c r="Q31" s="393">
        <v>0</v>
      </c>
      <c r="R31" s="393">
        <v>0</v>
      </c>
      <c r="S31" s="393">
        <v>0</v>
      </c>
      <c r="T31" s="345">
        <f t="shared" si="0"/>
        <v>0</v>
      </c>
      <c r="U31" s="345">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v>
      </c>
      <c r="S32" s="224">
        <f t="shared" si="18"/>
        <v>0</v>
      </c>
      <c r="T32" s="345">
        <f t="shared" si="0"/>
        <v>0</v>
      </c>
      <c r="U32" s="345">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v>
      </c>
      <c r="S34" s="223">
        <f t="shared" si="19"/>
        <v>0</v>
      </c>
      <c r="T34" s="223">
        <f t="shared" si="19"/>
        <v>0</v>
      </c>
      <c r="U34" s="223">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412"/>
      <c r="H36" s="412"/>
      <c r="I36" s="412"/>
      <c r="J36" s="412"/>
      <c r="K36" s="412"/>
      <c r="L36" s="412"/>
      <c r="M36" s="412"/>
      <c r="N36" s="412"/>
      <c r="O36" s="412"/>
      <c r="P36" s="412"/>
      <c r="Q36" s="412"/>
      <c r="R36" s="412"/>
      <c r="S36" s="412"/>
      <c r="T36" s="413"/>
      <c r="U36" s="412"/>
    </row>
    <row r="37" spans="1:41" ht="14" x14ac:dyDescent="0.3">
      <c r="A37" s="212" t="s">
        <v>171</v>
      </c>
      <c r="B37" s="213" t="s">
        <v>153</v>
      </c>
      <c r="G37" s="392">
        <v>0</v>
      </c>
      <c r="H37" s="393">
        <v>0</v>
      </c>
      <c r="I37" s="393">
        <v>0</v>
      </c>
      <c r="J37" s="393">
        <v>0</v>
      </c>
      <c r="K37" s="393">
        <v>0</v>
      </c>
      <c r="L37" s="393">
        <v>0</v>
      </c>
      <c r="M37" s="393">
        <v>0</v>
      </c>
      <c r="N37" s="393">
        <v>0</v>
      </c>
      <c r="O37" s="393">
        <v>0</v>
      </c>
      <c r="P37" s="393">
        <v>0</v>
      </c>
      <c r="Q37" s="393">
        <v>0</v>
      </c>
      <c r="R37" s="393">
        <v>0</v>
      </c>
      <c r="S37" s="393">
        <v>0</v>
      </c>
      <c r="T37" s="394">
        <f>SUM(G37:K37)</f>
        <v>0</v>
      </c>
      <c r="U37" s="345">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392">
        <v>0</v>
      </c>
      <c r="H38" s="393">
        <v>0</v>
      </c>
      <c r="I38" s="393">
        <v>0</v>
      </c>
      <c r="J38" s="393">
        <v>0</v>
      </c>
      <c r="K38" s="393">
        <v>0</v>
      </c>
      <c r="L38" s="393">
        <v>0</v>
      </c>
      <c r="M38" s="393">
        <v>0</v>
      </c>
      <c r="N38" s="393">
        <v>0</v>
      </c>
      <c r="O38" s="393">
        <v>0</v>
      </c>
      <c r="P38" s="393">
        <v>0</v>
      </c>
      <c r="Q38" s="393">
        <v>0</v>
      </c>
      <c r="R38" s="393">
        <v>0</v>
      </c>
      <c r="S38" s="393">
        <v>0</v>
      </c>
      <c r="T38" s="394">
        <f>SUM(G38:K38)</f>
        <v>0</v>
      </c>
      <c r="U38" s="345">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392">
        <v>0</v>
      </c>
      <c r="H39" s="393">
        <v>0</v>
      </c>
      <c r="I39" s="393">
        <v>0</v>
      </c>
      <c r="J39" s="393">
        <v>0</v>
      </c>
      <c r="K39" s="393">
        <v>0</v>
      </c>
      <c r="L39" s="393">
        <v>0</v>
      </c>
      <c r="M39" s="393">
        <v>0</v>
      </c>
      <c r="N39" s="393">
        <v>0</v>
      </c>
      <c r="O39" s="393">
        <v>0</v>
      </c>
      <c r="P39" s="393">
        <v>0</v>
      </c>
      <c r="Q39" s="393">
        <v>0</v>
      </c>
      <c r="R39" s="393">
        <v>0</v>
      </c>
      <c r="S39" s="393">
        <v>0</v>
      </c>
      <c r="T39" s="394">
        <f>SUM(G39:K39)</f>
        <v>0</v>
      </c>
      <c r="U39" s="345">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0</v>
      </c>
      <c r="S40" s="224">
        <f t="shared" si="20"/>
        <v>0</v>
      </c>
      <c r="T40" s="394">
        <f t="shared" ref="T40" si="21">SUM(G40:K40)</f>
        <v>0</v>
      </c>
      <c r="U40" s="345">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412"/>
      <c r="H42" s="412"/>
      <c r="I42" s="412"/>
      <c r="J42" s="412"/>
      <c r="K42" s="412"/>
      <c r="L42" s="412"/>
      <c r="M42" s="412"/>
      <c r="N42" s="412"/>
      <c r="O42" s="412"/>
      <c r="P42" s="412"/>
      <c r="Q42" s="412"/>
      <c r="R42" s="412"/>
      <c r="S42" s="412"/>
      <c r="T42" s="413"/>
      <c r="U42" s="412"/>
    </row>
    <row r="43" spans="1:41" ht="14" x14ac:dyDescent="0.3">
      <c r="A43" s="212" t="s">
        <v>171</v>
      </c>
      <c r="B43" s="213" t="s">
        <v>153</v>
      </c>
      <c r="G43" s="392">
        <v>0</v>
      </c>
      <c r="H43" s="393">
        <v>0</v>
      </c>
      <c r="I43" s="393">
        <v>0</v>
      </c>
      <c r="J43" s="393">
        <v>0</v>
      </c>
      <c r="K43" s="393">
        <v>0</v>
      </c>
      <c r="L43" s="393">
        <v>0</v>
      </c>
      <c r="M43" s="393">
        <v>0</v>
      </c>
      <c r="N43" s="393">
        <v>0</v>
      </c>
      <c r="O43" s="393">
        <v>0</v>
      </c>
      <c r="P43" s="393">
        <v>0</v>
      </c>
      <c r="Q43" s="393">
        <v>0</v>
      </c>
      <c r="R43" s="393">
        <v>0</v>
      </c>
      <c r="S43" s="393">
        <v>0</v>
      </c>
      <c r="T43" s="394">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392">
        <v>0</v>
      </c>
      <c r="H44" s="393">
        <v>0</v>
      </c>
      <c r="I44" s="393">
        <v>0</v>
      </c>
      <c r="J44" s="393">
        <v>0</v>
      </c>
      <c r="K44" s="393">
        <v>0</v>
      </c>
      <c r="L44" s="393">
        <v>0</v>
      </c>
      <c r="M44" s="393">
        <v>0</v>
      </c>
      <c r="N44" s="393">
        <v>0</v>
      </c>
      <c r="O44" s="393">
        <v>0</v>
      </c>
      <c r="P44" s="393">
        <v>0</v>
      </c>
      <c r="Q44" s="393">
        <v>0</v>
      </c>
      <c r="R44" s="393">
        <v>0</v>
      </c>
      <c r="S44" s="393">
        <v>0</v>
      </c>
      <c r="T44" s="394">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392">
        <v>0</v>
      </c>
      <c r="H45" s="393">
        <v>0</v>
      </c>
      <c r="I45" s="393">
        <v>0</v>
      </c>
      <c r="J45" s="393">
        <v>0</v>
      </c>
      <c r="K45" s="393">
        <v>0</v>
      </c>
      <c r="L45" s="393">
        <v>0</v>
      </c>
      <c r="M45" s="393">
        <v>0</v>
      </c>
      <c r="N45" s="393">
        <v>0</v>
      </c>
      <c r="O45" s="393">
        <v>0</v>
      </c>
      <c r="P45" s="393">
        <v>0</v>
      </c>
      <c r="Q45" s="393">
        <v>0</v>
      </c>
      <c r="R45" s="393">
        <v>0</v>
      </c>
      <c r="S45" s="393">
        <v>0</v>
      </c>
      <c r="T45" s="394">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394">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v>
      </c>
      <c r="S48" s="223">
        <f t="shared" si="25"/>
        <v>0</v>
      </c>
      <c r="T48" s="345">
        <f t="shared" ref="T48" si="26">SUM(G48:K48)</f>
        <v>0</v>
      </c>
      <c r="U48" s="345">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391"/>
    </row>
    <row r="50" spans="1:39" ht="14" x14ac:dyDescent="0.3">
      <c r="A50" s="222" t="s">
        <v>177</v>
      </c>
      <c r="B50" s="255" t="s">
        <v>59</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v>
      </c>
      <c r="S50" s="223">
        <f t="shared" si="28"/>
        <v>0</v>
      </c>
      <c r="T50" s="394">
        <f t="shared" ref="T50:T52" si="29">SUM(G50:K50)</f>
        <v>0</v>
      </c>
      <c r="U50" s="345">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0</v>
      </c>
      <c r="S51" s="345">
        <f t="shared" si="28"/>
        <v>0</v>
      </c>
      <c r="T51" s="394">
        <f t="shared" si="29"/>
        <v>0</v>
      </c>
      <c r="U51" s="345">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v>
      </c>
      <c r="S52" s="346">
        <f t="shared" si="32"/>
        <v>0</v>
      </c>
      <c r="T52" s="394">
        <f t="shared" si="29"/>
        <v>0</v>
      </c>
      <c r="U52" s="345">
        <f t="shared" si="30"/>
        <v>0</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391"/>
    </row>
    <row r="54" spans="1:39" ht="14" x14ac:dyDescent="0.3">
      <c r="B54" s="210"/>
      <c r="G54" s="391"/>
      <c r="H54" s="391"/>
      <c r="I54" s="391"/>
      <c r="J54" s="391"/>
      <c r="K54" s="391"/>
      <c r="L54" s="391"/>
      <c r="M54" s="391"/>
      <c r="N54" s="391"/>
      <c r="O54" s="391"/>
      <c r="P54" s="391"/>
      <c r="Q54" s="391"/>
      <c r="R54" s="391"/>
      <c r="S54" s="391"/>
      <c r="T54" s="414"/>
      <c r="U54" s="391"/>
    </row>
    <row r="55" spans="1:39" ht="14" x14ac:dyDescent="0.3">
      <c r="A55" s="222" t="s">
        <v>180</v>
      </c>
      <c r="B55" s="255" t="s">
        <v>59</v>
      </c>
      <c r="C55" s="269"/>
      <c r="D55" s="269"/>
      <c r="E55" s="269"/>
      <c r="G55" s="223">
        <f>SUM(G9,G15,G18,G21,G24,G27,G30)+SUM(G37,G38,G43,G44)</f>
        <v>0</v>
      </c>
      <c r="H55" s="223">
        <f t="shared" ref="H55:K55" si="34">SUM(H9,H15,H18,H21,H24,H27,H30)+SUM(H37,H38,H43,H44)</f>
        <v>0</v>
      </c>
      <c r="I55" s="223">
        <f t="shared" si="34"/>
        <v>0</v>
      </c>
      <c r="J55" s="223">
        <f t="shared" si="34"/>
        <v>0</v>
      </c>
      <c r="K55" s="223">
        <f t="shared" si="34"/>
        <v>0</v>
      </c>
      <c r="L55" s="415">
        <f>SUM(L9,L12,L15,L18,L21,L24,L27,L30)+SUM(L37,L38,L43,L44)</f>
        <v>0</v>
      </c>
      <c r="M55" s="415">
        <f t="shared" ref="M55:S55" si="35">SUM(M9,M12,M15,M18,M21,M24,M27,M30)+SUM(M37,M38,M43,M44)</f>
        <v>0</v>
      </c>
      <c r="N55" s="415">
        <f t="shared" si="35"/>
        <v>0</v>
      </c>
      <c r="O55" s="415">
        <f t="shared" si="35"/>
        <v>0</v>
      </c>
      <c r="P55" s="415">
        <f t="shared" si="35"/>
        <v>0</v>
      </c>
      <c r="Q55" s="415">
        <f t="shared" si="35"/>
        <v>0</v>
      </c>
      <c r="R55" s="415">
        <f t="shared" si="35"/>
        <v>0</v>
      </c>
      <c r="S55" s="415">
        <f t="shared" si="35"/>
        <v>0</v>
      </c>
      <c r="T55" s="394">
        <f t="shared" ref="T55:T57" si="36">SUM(G55:K55)</f>
        <v>0</v>
      </c>
      <c r="U55" s="345">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0</v>
      </c>
      <c r="H56" s="345">
        <f t="shared" ref="H56:K56" si="38">SUM(H10,H16,H19,H22,H25,H28,H31)+SUM(H39,H45)</f>
        <v>0</v>
      </c>
      <c r="I56" s="345">
        <f t="shared" si="38"/>
        <v>0</v>
      </c>
      <c r="J56" s="345">
        <f t="shared" si="38"/>
        <v>0</v>
      </c>
      <c r="K56" s="345">
        <f t="shared" si="38"/>
        <v>0</v>
      </c>
      <c r="L56" s="416">
        <f>SUM(L10,L13,L16,L19,L22,L25,L28,L31)+SUM(L39,L45)</f>
        <v>0</v>
      </c>
      <c r="M56" s="416">
        <f t="shared" ref="M56:S56" si="39">SUM(M10,M13,M16,M19,M22,M25,M28,M31)+SUM(M39,M45)</f>
        <v>0</v>
      </c>
      <c r="N56" s="416">
        <f t="shared" si="39"/>
        <v>0</v>
      </c>
      <c r="O56" s="416">
        <f t="shared" si="39"/>
        <v>0</v>
      </c>
      <c r="P56" s="416">
        <f t="shared" si="39"/>
        <v>0</v>
      </c>
      <c r="Q56" s="416">
        <f t="shared" si="39"/>
        <v>0</v>
      </c>
      <c r="R56" s="416">
        <f t="shared" si="39"/>
        <v>0</v>
      </c>
      <c r="S56" s="416">
        <f t="shared" si="39"/>
        <v>0</v>
      </c>
      <c r="T56" s="394">
        <f t="shared" si="36"/>
        <v>0</v>
      </c>
      <c r="U56" s="345">
        <f t="shared" si="37"/>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0</v>
      </c>
      <c r="H57" s="346">
        <f t="shared" si="40"/>
        <v>0</v>
      </c>
      <c r="I57" s="346">
        <f t="shared" si="40"/>
        <v>0</v>
      </c>
      <c r="J57" s="346">
        <f t="shared" si="40"/>
        <v>0</v>
      </c>
      <c r="K57" s="346">
        <f t="shared" si="40"/>
        <v>0</v>
      </c>
      <c r="L57" s="346">
        <f>SUM(L55:L56)</f>
        <v>0</v>
      </c>
      <c r="M57" s="346">
        <f t="shared" ref="M57:S57" si="41">SUM(M55:M56)</f>
        <v>0</v>
      </c>
      <c r="N57" s="346">
        <f t="shared" si="41"/>
        <v>0</v>
      </c>
      <c r="O57" s="346">
        <f t="shared" si="41"/>
        <v>0</v>
      </c>
      <c r="P57" s="346">
        <f t="shared" si="41"/>
        <v>0</v>
      </c>
      <c r="Q57" s="346">
        <f t="shared" si="41"/>
        <v>0</v>
      </c>
      <c r="R57" s="346">
        <f t="shared" si="41"/>
        <v>0</v>
      </c>
      <c r="S57" s="346">
        <f t="shared" si="41"/>
        <v>0</v>
      </c>
      <c r="T57" s="394">
        <f t="shared" si="36"/>
        <v>0</v>
      </c>
      <c r="U57" s="345">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98">
        <v>0</v>
      </c>
      <c r="AE60" s="411">
        <v>0</v>
      </c>
      <c r="AF60" s="411">
        <v>0</v>
      </c>
      <c r="AG60" s="411">
        <v>0</v>
      </c>
      <c r="AH60" s="411">
        <v>0</v>
      </c>
      <c r="AI60" s="411">
        <v>0</v>
      </c>
      <c r="AJ60" s="411">
        <v>0</v>
      </c>
      <c r="AK60" s="411">
        <v>0</v>
      </c>
      <c r="AL60" s="456"/>
      <c r="AM60" s="371">
        <f t="shared" ref="AM60:AM61" si="43">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98">
        <v>0</v>
      </c>
      <c r="AE61" s="411">
        <v>0</v>
      </c>
      <c r="AF61" s="411">
        <v>0</v>
      </c>
      <c r="AG61" s="411">
        <v>0</v>
      </c>
      <c r="AH61" s="411">
        <v>0</v>
      </c>
      <c r="AI61" s="411">
        <v>0</v>
      </c>
      <c r="AJ61" s="411">
        <v>0</v>
      </c>
      <c r="AK61" s="411">
        <v>0</v>
      </c>
      <c r="AL61" s="410"/>
      <c r="AM61" s="371">
        <f t="shared" si="43"/>
        <v>0</v>
      </c>
    </row>
    <row r="62" spans="1:39" ht="14" x14ac:dyDescent="0.3">
      <c r="A62" s="659"/>
      <c r="B62" s="659"/>
      <c r="U62" s="276"/>
      <c r="AD62" s="391"/>
      <c r="AE62" s="391"/>
      <c r="AF62" s="391"/>
      <c r="AG62" s="391"/>
      <c r="AH62" s="391"/>
      <c r="AI62" s="391"/>
      <c r="AJ62" s="391"/>
      <c r="AK62" s="391"/>
      <c r="AL62" s="391"/>
      <c r="AM62" s="391"/>
    </row>
    <row r="63" spans="1:39" ht="13.5" customHeight="1" x14ac:dyDescent="0.3">
      <c r="A63" s="164" t="s">
        <v>184</v>
      </c>
      <c r="B63" s="164"/>
      <c r="U63" s="276"/>
      <c r="AD63" s="391"/>
      <c r="AE63" s="391"/>
      <c r="AF63" s="391"/>
      <c r="AG63" s="391"/>
      <c r="AH63" s="391"/>
      <c r="AI63" s="391"/>
      <c r="AJ63" s="391"/>
      <c r="AK63" s="391"/>
      <c r="AL63" s="391"/>
      <c r="AM63" s="391"/>
    </row>
    <row r="64" spans="1:39" ht="14" x14ac:dyDescent="0.3">
      <c r="AD64" s="391"/>
      <c r="AE64" s="391"/>
      <c r="AF64" s="391"/>
      <c r="AG64" s="391"/>
      <c r="AH64" s="391"/>
      <c r="AI64" s="391"/>
      <c r="AJ64" s="391"/>
      <c r="AK64" s="391"/>
      <c r="AL64" s="391"/>
      <c r="AM64" s="391"/>
    </row>
    <row r="65" spans="1:39" ht="14" x14ac:dyDescent="0.3">
      <c r="A65" s="660" t="s">
        <v>185</v>
      </c>
      <c r="B65" s="277" t="s">
        <v>186</v>
      </c>
      <c r="G65" s="226"/>
      <c r="H65" s="227"/>
      <c r="I65" s="227"/>
      <c r="J65" s="227"/>
      <c r="K65" s="228"/>
      <c r="L65" s="417">
        <v>0</v>
      </c>
      <c r="M65" s="417">
        <v>0</v>
      </c>
      <c r="N65" s="417">
        <v>0</v>
      </c>
      <c r="O65" s="417">
        <v>0</v>
      </c>
      <c r="P65" s="417">
        <v>0</v>
      </c>
      <c r="Q65" s="417">
        <v>0</v>
      </c>
      <c r="R65" s="417">
        <v>0</v>
      </c>
      <c r="S65" s="417">
        <v>0</v>
      </c>
      <c r="T65" s="437"/>
      <c r="U65" s="425">
        <f t="shared" ref="U65:U67" si="44">SUM(L65:S65)</f>
        <v>0</v>
      </c>
      <c r="Y65" s="226"/>
      <c r="Z65" s="227"/>
      <c r="AA65" s="227"/>
      <c r="AB65" s="227"/>
      <c r="AC65" s="228"/>
      <c r="AD65" s="398">
        <v>0</v>
      </c>
      <c r="AE65" s="398">
        <v>0</v>
      </c>
      <c r="AF65" s="398">
        <v>0</v>
      </c>
      <c r="AG65" s="398">
        <v>0</v>
      </c>
      <c r="AH65" s="398">
        <v>0</v>
      </c>
      <c r="AI65" s="398">
        <v>0</v>
      </c>
      <c r="AJ65" s="398">
        <v>0</v>
      </c>
      <c r="AK65" s="398">
        <v>0</v>
      </c>
      <c r="AL65" s="400"/>
      <c r="AM65" s="223">
        <f t="shared" ref="AM65:AM67" si="45">SUM(AD65:AK65)</f>
        <v>0</v>
      </c>
    </row>
    <row r="66" spans="1:39" ht="14" x14ac:dyDescent="0.3">
      <c r="A66" s="661"/>
      <c r="B66" s="277" t="s">
        <v>156</v>
      </c>
      <c r="G66" s="234"/>
      <c r="H66" s="235"/>
      <c r="I66" s="235"/>
      <c r="J66" s="235"/>
      <c r="K66" s="236"/>
      <c r="L66" s="417">
        <v>0</v>
      </c>
      <c r="M66" s="417">
        <v>0</v>
      </c>
      <c r="N66" s="417">
        <v>0</v>
      </c>
      <c r="O66" s="417">
        <v>0</v>
      </c>
      <c r="P66" s="417">
        <v>0</v>
      </c>
      <c r="Q66" s="417">
        <v>0</v>
      </c>
      <c r="R66" s="417">
        <v>0</v>
      </c>
      <c r="S66" s="417">
        <v>0</v>
      </c>
      <c r="T66" s="439"/>
      <c r="U66" s="425">
        <f t="shared" si="44"/>
        <v>0</v>
      </c>
      <c r="Y66" s="234"/>
      <c r="Z66" s="235"/>
      <c r="AA66" s="235"/>
      <c r="AB66" s="235"/>
      <c r="AC66" s="236"/>
      <c r="AD66" s="398">
        <v>0</v>
      </c>
      <c r="AE66" s="398">
        <v>0</v>
      </c>
      <c r="AF66" s="398">
        <v>0</v>
      </c>
      <c r="AG66" s="398">
        <v>0</v>
      </c>
      <c r="AH66" s="398">
        <v>0</v>
      </c>
      <c r="AI66" s="398">
        <v>0</v>
      </c>
      <c r="AJ66" s="398">
        <v>0</v>
      </c>
      <c r="AK66" s="398">
        <v>0</v>
      </c>
      <c r="AL66" s="405"/>
      <c r="AM66" s="223">
        <f t="shared" si="45"/>
        <v>0</v>
      </c>
    </row>
    <row r="67" spans="1:39" ht="14" x14ac:dyDescent="0.3">
      <c r="A67" s="662"/>
      <c r="B67" s="277" t="s">
        <v>187</v>
      </c>
      <c r="G67" s="234"/>
      <c r="H67" s="235"/>
      <c r="I67" s="235"/>
      <c r="J67" s="235"/>
      <c r="K67" s="236"/>
      <c r="L67" s="427">
        <f t="shared" ref="L67:S67" si="46">SUM(L65:L66)</f>
        <v>0</v>
      </c>
      <c r="M67" s="425">
        <f t="shared" si="46"/>
        <v>0</v>
      </c>
      <c r="N67" s="425">
        <f t="shared" si="46"/>
        <v>0</v>
      </c>
      <c r="O67" s="425">
        <f t="shared" si="46"/>
        <v>0</v>
      </c>
      <c r="P67" s="425">
        <f t="shared" si="46"/>
        <v>0</v>
      </c>
      <c r="Q67" s="425">
        <f t="shared" si="46"/>
        <v>0</v>
      </c>
      <c r="R67" s="425">
        <f t="shared" si="46"/>
        <v>0</v>
      </c>
      <c r="S67" s="425">
        <f t="shared" si="46"/>
        <v>0</v>
      </c>
      <c r="T67" s="442"/>
      <c r="U67" s="425">
        <f t="shared" si="44"/>
        <v>0</v>
      </c>
      <c r="V67" s="249"/>
      <c r="Y67" s="241"/>
      <c r="Z67" s="242"/>
      <c r="AA67" s="242"/>
      <c r="AB67" s="242"/>
      <c r="AC67" s="243"/>
      <c r="AD67" s="224">
        <f t="shared" ref="AD67:AK67" si="47">SUM(AD65:AD66)</f>
        <v>0</v>
      </c>
      <c r="AE67" s="223">
        <f t="shared" si="47"/>
        <v>0</v>
      </c>
      <c r="AF67" s="223">
        <f t="shared" si="47"/>
        <v>0</v>
      </c>
      <c r="AG67" s="223">
        <f t="shared" si="47"/>
        <v>0</v>
      </c>
      <c r="AH67" s="223">
        <f t="shared" si="47"/>
        <v>0</v>
      </c>
      <c r="AI67" s="223">
        <f t="shared" si="47"/>
        <v>0</v>
      </c>
      <c r="AJ67" s="223">
        <f t="shared" si="47"/>
        <v>0</v>
      </c>
      <c r="AK67" s="223">
        <f t="shared" si="47"/>
        <v>0</v>
      </c>
      <c r="AL67" s="410"/>
      <c r="AM67" s="223">
        <f t="shared" si="45"/>
        <v>0</v>
      </c>
    </row>
    <row r="68" spans="1:39" ht="14" x14ac:dyDescent="0.3">
      <c r="B68" s="210"/>
      <c r="G68" s="241"/>
      <c r="H68" s="242"/>
      <c r="I68" s="242"/>
      <c r="J68" s="242"/>
      <c r="K68" s="243"/>
      <c r="L68" s="457" t="str">
        <f t="shared" ref="L68:S68" si="48">IF(ABS(L67-L9-L12)&lt;DecimalPlaces,"OK","ERROR")</f>
        <v>OK</v>
      </c>
      <c r="M68" s="457" t="str">
        <f t="shared" si="48"/>
        <v>OK</v>
      </c>
      <c r="N68" s="457" t="str">
        <f t="shared" si="48"/>
        <v>OK</v>
      </c>
      <c r="O68" s="457" t="str">
        <f t="shared" si="48"/>
        <v>OK</v>
      </c>
      <c r="P68" s="457" t="str">
        <f t="shared" si="48"/>
        <v>OK</v>
      </c>
      <c r="Q68" s="457" t="str">
        <f t="shared" si="48"/>
        <v>OK</v>
      </c>
      <c r="R68" s="457" t="str">
        <f t="shared" si="48"/>
        <v>OK</v>
      </c>
      <c r="S68" s="457" t="str">
        <f t="shared" si="48"/>
        <v>OK</v>
      </c>
      <c r="T68" s="422"/>
      <c r="U68" s="422"/>
      <c r="AD68" s="391"/>
      <c r="AE68" s="391"/>
      <c r="AF68" s="391"/>
      <c r="AG68" s="391"/>
      <c r="AH68" s="391"/>
      <c r="AI68" s="391"/>
      <c r="AJ68" s="391"/>
      <c r="AK68" s="391"/>
      <c r="AL68" s="391"/>
      <c r="AM68" s="391"/>
    </row>
    <row r="69" spans="1:39" ht="14" x14ac:dyDescent="0.3">
      <c r="A69" s="659" t="s">
        <v>188</v>
      </c>
      <c r="B69" s="659"/>
      <c r="L69" s="422"/>
      <c r="M69" s="422"/>
      <c r="N69" s="422"/>
      <c r="O69" s="422"/>
      <c r="P69" s="422"/>
      <c r="Q69" s="422"/>
      <c r="R69" s="422"/>
      <c r="S69" s="422"/>
      <c r="T69" s="422"/>
      <c r="U69" s="422"/>
      <c r="AD69" s="391"/>
      <c r="AE69" s="391"/>
      <c r="AF69" s="391"/>
      <c r="AG69" s="391"/>
      <c r="AH69" s="391"/>
      <c r="AI69" s="391"/>
      <c r="AJ69" s="391"/>
      <c r="AK69" s="391"/>
      <c r="AL69" s="391"/>
      <c r="AM69" s="391"/>
    </row>
    <row r="70" spans="1:39" ht="14" x14ac:dyDescent="0.3">
      <c r="A70" s="163"/>
      <c r="B70" s="163"/>
      <c r="L70" s="422"/>
      <c r="M70" s="422"/>
      <c r="N70" s="422"/>
      <c r="O70" s="422"/>
      <c r="P70" s="422"/>
      <c r="Q70" s="422"/>
      <c r="R70" s="422"/>
      <c r="S70" s="422"/>
      <c r="T70" s="422"/>
      <c r="U70" s="422"/>
      <c r="AD70" s="391"/>
      <c r="AE70" s="391"/>
      <c r="AF70" s="391"/>
      <c r="AG70" s="391"/>
      <c r="AH70" s="391"/>
      <c r="AI70" s="391"/>
      <c r="AJ70" s="391"/>
      <c r="AK70" s="391"/>
      <c r="AL70" s="391"/>
      <c r="AM70" s="391"/>
    </row>
    <row r="71" spans="1:39" ht="14" x14ac:dyDescent="0.3">
      <c r="A71" s="174"/>
      <c r="B71" s="174"/>
      <c r="L71" s="422"/>
      <c r="M71" s="422"/>
      <c r="N71" s="422"/>
      <c r="O71" s="422"/>
      <c r="P71" s="422"/>
      <c r="Q71" s="422"/>
      <c r="R71" s="422"/>
      <c r="S71" s="422"/>
      <c r="T71" s="422"/>
      <c r="U71" s="422"/>
      <c r="AD71" s="391"/>
      <c r="AE71" s="391"/>
      <c r="AF71" s="391"/>
      <c r="AG71" s="391"/>
      <c r="AH71" s="391"/>
      <c r="AI71" s="391"/>
      <c r="AJ71" s="391"/>
      <c r="AK71" s="391"/>
      <c r="AL71" s="391"/>
      <c r="AM71" s="391"/>
    </row>
    <row r="72" spans="1:39" ht="14" x14ac:dyDescent="0.3">
      <c r="A72" s="660" t="s">
        <v>189</v>
      </c>
      <c r="B72" s="277" t="s">
        <v>186</v>
      </c>
      <c r="G72" s="226"/>
      <c r="H72" s="227"/>
      <c r="I72" s="227"/>
      <c r="J72" s="227"/>
      <c r="K72" s="228"/>
      <c r="L72" s="417">
        <v>0</v>
      </c>
      <c r="M72" s="417">
        <v>0</v>
      </c>
      <c r="N72" s="417">
        <v>0</v>
      </c>
      <c r="O72" s="417">
        <v>0</v>
      </c>
      <c r="P72" s="417">
        <v>0</v>
      </c>
      <c r="Q72" s="417">
        <v>0</v>
      </c>
      <c r="R72" s="417">
        <v>0</v>
      </c>
      <c r="S72" s="417">
        <v>0</v>
      </c>
      <c r="T72" s="437"/>
      <c r="U72" s="420">
        <f t="shared" ref="U72:U77" si="49">SUM(L72:S72)</f>
        <v>0</v>
      </c>
      <c r="Y72" s="226"/>
      <c r="Z72" s="227"/>
      <c r="AA72" s="227"/>
      <c r="AB72" s="227"/>
      <c r="AC72" s="228"/>
      <c r="AD72" s="398">
        <v>0</v>
      </c>
      <c r="AE72" s="398">
        <v>0</v>
      </c>
      <c r="AF72" s="398">
        <v>0</v>
      </c>
      <c r="AG72" s="398">
        <v>0</v>
      </c>
      <c r="AH72" s="398">
        <v>0</v>
      </c>
      <c r="AI72" s="398">
        <v>0</v>
      </c>
      <c r="AJ72" s="398">
        <v>0</v>
      </c>
      <c r="AK72" s="398">
        <v>0</v>
      </c>
      <c r="AL72" s="400"/>
      <c r="AM72" s="371">
        <f t="shared" ref="AM72:AM77" si="50">SUM(AD72:AK72)</f>
        <v>0</v>
      </c>
    </row>
    <row r="73" spans="1:39" ht="14" x14ac:dyDescent="0.3">
      <c r="A73" s="661"/>
      <c r="B73" s="277" t="s">
        <v>156</v>
      </c>
      <c r="G73" s="234"/>
      <c r="H73" s="235"/>
      <c r="I73" s="235"/>
      <c r="J73" s="235"/>
      <c r="K73" s="236"/>
      <c r="L73" s="417">
        <v>0</v>
      </c>
      <c r="M73" s="417">
        <v>0</v>
      </c>
      <c r="N73" s="417">
        <v>0</v>
      </c>
      <c r="O73" s="417">
        <v>0</v>
      </c>
      <c r="P73" s="417">
        <v>0</v>
      </c>
      <c r="Q73" s="417">
        <v>0</v>
      </c>
      <c r="R73" s="417">
        <v>0</v>
      </c>
      <c r="S73" s="417">
        <v>0</v>
      </c>
      <c r="T73" s="439"/>
      <c r="U73" s="420">
        <f t="shared" si="49"/>
        <v>0</v>
      </c>
      <c r="Y73" s="234"/>
      <c r="Z73" s="235"/>
      <c r="AA73" s="235"/>
      <c r="AB73" s="235"/>
      <c r="AC73" s="236"/>
      <c r="AD73" s="398">
        <v>0</v>
      </c>
      <c r="AE73" s="398">
        <v>0</v>
      </c>
      <c r="AF73" s="398">
        <v>0</v>
      </c>
      <c r="AG73" s="398">
        <v>0</v>
      </c>
      <c r="AH73" s="398">
        <v>0</v>
      </c>
      <c r="AI73" s="398">
        <v>0</v>
      </c>
      <c r="AJ73" s="398">
        <v>0</v>
      </c>
      <c r="AK73" s="398">
        <v>0</v>
      </c>
      <c r="AL73" s="405"/>
      <c r="AM73" s="371">
        <f t="shared" si="50"/>
        <v>0</v>
      </c>
    </row>
    <row r="74" spans="1:39" ht="14" x14ac:dyDescent="0.3">
      <c r="A74" s="662"/>
      <c r="B74" s="277" t="s">
        <v>190</v>
      </c>
      <c r="G74" s="234"/>
      <c r="H74" s="235"/>
      <c r="I74" s="235"/>
      <c r="J74" s="235"/>
      <c r="K74" s="236"/>
      <c r="L74" s="427">
        <f t="shared" ref="L74:S74" si="51">SUM(L72:L73)</f>
        <v>0</v>
      </c>
      <c r="M74" s="425">
        <f t="shared" si="51"/>
        <v>0</v>
      </c>
      <c r="N74" s="425">
        <f t="shared" si="51"/>
        <v>0</v>
      </c>
      <c r="O74" s="425">
        <f t="shared" si="51"/>
        <v>0</v>
      </c>
      <c r="P74" s="425">
        <f t="shared" si="51"/>
        <v>0</v>
      </c>
      <c r="Q74" s="425">
        <f t="shared" si="51"/>
        <v>0</v>
      </c>
      <c r="R74" s="425">
        <f t="shared" si="51"/>
        <v>0</v>
      </c>
      <c r="S74" s="425">
        <f t="shared" si="51"/>
        <v>0</v>
      </c>
      <c r="T74" s="439"/>
      <c r="U74" s="420">
        <f t="shared" si="49"/>
        <v>0</v>
      </c>
      <c r="V74" s="249"/>
      <c r="Y74" s="234"/>
      <c r="Z74" s="235"/>
      <c r="AA74" s="235"/>
      <c r="AB74" s="235"/>
      <c r="AC74" s="236"/>
      <c r="AD74" s="224">
        <f t="shared" ref="AD74:AK74" si="52">SUM(AD72:AD73)</f>
        <v>0</v>
      </c>
      <c r="AE74" s="223">
        <f t="shared" si="52"/>
        <v>0</v>
      </c>
      <c r="AF74" s="223">
        <f t="shared" si="52"/>
        <v>0</v>
      </c>
      <c r="AG74" s="223">
        <f t="shared" si="52"/>
        <v>0</v>
      </c>
      <c r="AH74" s="223">
        <f t="shared" si="52"/>
        <v>0</v>
      </c>
      <c r="AI74" s="223">
        <f t="shared" si="52"/>
        <v>0</v>
      </c>
      <c r="AJ74" s="223">
        <f t="shared" si="52"/>
        <v>0</v>
      </c>
      <c r="AK74" s="223">
        <f t="shared" si="52"/>
        <v>0</v>
      </c>
      <c r="AL74" s="405"/>
      <c r="AM74" s="371">
        <f t="shared" si="50"/>
        <v>0</v>
      </c>
    </row>
    <row r="75" spans="1:39" ht="14" x14ac:dyDescent="0.3">
      <c r="A75" s="663" t="s">
        <v>191</v>
      </c>
      <c r="B75" s="277" t="s">
        <v>186</v>
      </c>
      <c r="G75" s="234"/>
      <c r="H75" s="235"/>
      <c r="I75" s="235"/>
      <c r="J75" s="235"/>
      <c r="K75" s="236"/>
      <c r="L75" s="417">
        <v>0</v>
      </c>
      <c r="M75" s="417">
        <v>0</v>
      </c>
      <c r="N75" s="417">
        <v>0</v>
      </c>
      <c r="O75" s="417">
        <v>0</v>
      </c>
      <c r="P75" s="417">
        <v>0</v>
      </c>
      <c r="Q75" s="417">
        <v>0</v>
      </c>
      <c r="R75" s="417">
        <v>0</v>
      </c>
      <c r="S75" s="417">
        <v>0</v>
      </c>
      <c r="T75" s="439"/>
      <c r="U75" s="420">
        <f t="shared" si="49"/>
        <v>0</v>
      </c>
      <c r="Y75" s="234"/>
      <c r="Z75" s="235"/>
      <c r="AA75" s="235"/>
      <c r="AB75" s="235"/>
      <c r="AC75" s="236"/>
      <c r="AD75" s="398">
        <v>0</v>
      </c>
      <c r="AE75" s="398">
        <v>0</v>
      </c>
      <c r="AF75" s="398">
        <v>0</v>
      </c>
      <c r="AG75" s="398">
        <v>0</v>
      </c>
      <c r="AH75" s="398">
        <v>0</v>
      </c>
      <c r="AI75" s="398">
        <v>0</v>
      </c>
      <c r="AJ75" s="398">
        <v>0</v>
      </c>
      <c r="AK75" s="398">
        <v>0</v>
      </c>
      <c r="AL75" s="405"/>
      <c r="AM75" s="371">
        <f t="shared" si="50"/>
        <v>0</v>
      </c>
    </row>
    <row r="76" spans="1:39" ht="14" x14ac:dyDescent="0.3">
      <c r="A76" s="663"/>
      <c r="B76" s="277" t="s">
        <v>156</v>
      </c>
      <c r="G76" s="234"/>
      <c r="H76" s="235"/>
      <c r="I76" s="235"/>
      <c r="J76" s="235"/>
      <c r="K76" s="236"/>
      <c r="L76" s="417">
        <v>0</v>
      </c>
      <c r="M76" s="417">
        <v>0</v>
      </c>
      <c r="N76" s="417">
        <v>0</v>
      </c>
      <c r="O76" s="417">
        <v>0</v>
      </c>
      <c r="P76" s="417">
        <v>0</v>
      </c>
      <c r="Q76" s="417">
        <v>0</v>
      </c>
      <c r="R76" s="417">
        <v>0</v>
      </c>
      <c r="S76" s="417">
        <v>0</v>
      </c>
      <c r="T76" s="439"/>
      <c r="U76" s="420">
        <f t="shared" si="49"/>
        <v>0</v>
      </c>
      <c r="Y76" s="234"/>
      <c r="Z76" s="235"/>
      <c r="AA76" s="235"/>
      <c r="AB76" s="235"/>
      <c r="AC76" s="236"/>
      <c r="AD76" s="398">
        <v>0</v>
      </c>
      <c r="AE76" s="398">
        <v>0</v>
      </c>
      <c r="AF76" s="398">
        <v>0</v>
      </c>
      <c r="AG76" s="398">
        <v>0</v>
      </c>
      <c r="AH76" s="398">
        <v>0</v>
      </c>
      <c r="AI76" s="398">
        <v>0</v>
      </c>
      <c r="AJ76" s="398">
        <v>0</v>
      </c>
      <c r="AK76" s="398">
        <v>0</v>
      </c>
      <c r="AL76" s="405"/>
      <c r="AM76" s="371">
        <f t="shared" si="50"/>
        <v>0</v>
      </c>
    </row>
    <row r="77" spans="1:39" ht="14" x14ac:dyDescent="0.3">
      <c r="A77" s="664"/>
      <c r="B77" s="277" t="s">
        <v>192</v>
      </c>
      <c r="G77" s="234"/>
      <c r="H77" s="235"/>
      <c r="I77" s="235"/>
      <c r="J77" s="235"/>
      <c r="K77" s="236"/>
      <c r="L77" s="427">
        <f t="shared" ref="L77:S77" si="53">SUM(L75:L76)</f>
        <v>0</v>
      </c>
      <c r="M77" s="425">
        <f t="shared" si="53"/>
        <v>0</v>
      </c>
      <c r="N77" s="425">
        <f t="shared" si="53"/>
        <v>0</v>
      </c>
      <c r="O77" s="425">
        <f t="shared" si="53"/>
        <v>0</v>
      </c>
      <c r="P77" s="425">
        <f t="shared" si="53"/>
        <v>0</v>
      </c>
      <c r="Q77" s="425">
        <f t="shared" si="53"/>
        <v>0</v>
      </c>
      <c r="R77" s="425">
        <f t="shared" si="53"/>
        <v>0</v>
      </c>
      <c r="S77" s="425">
        <f t="shared" si="53"/>
        <v>0</v>
      </c>
      <c r="T77" s="439"/>
      <c r="U77" s="425">
        <f t="shared" si="49"/>
        <v>0</v>
      </c>
      <c r="V77" s="249"/>
      <c r="Y77" s="234"/>
      <c r="Z77" s="235"/>
      <c r="AA77" s="235"/>
      <c r="AB77" s="235"/>
      <c r="AC77" s="236"/>
      <c r="AD77" s="224">
        <f t="shared" ref="AD77:AK77" si="54">SUM(AD75:AD76)</f>
        <v>0</v>
      </c>
      <c r="AE77" s="223">
        <f t="shared" si="54"/>
        <v>0</v>
      </c>
      <c r="AF77" s="223">
        <f t="shared" si="54"/>
        <v>0</v>
      </c>
      <c r="AG77" s="223">
        <f t="shared" si="54"/>
        <v>0</v>
      </c>
      <c r="AH77" s="223">
        <f t="shared" si="54"/>
        <v>0</v>
      </c>
      <c r="AI77" s="223">
        <f t="shared" si="54"/>
        <v>0</v>
      </c>
      <c r="AJ77" s="223">
        <f t="shared" si="54"/>
        <v>0</v>
      </c>
      <c r="AK77" s="223">
        <f t="shared" si="54"/>
        <v>0</v>
      </c>
      <c r="AL77" s="405"/>
      <c r="AM77" s="371">
        <f t="shared" si="50"/>
        <v>0</v>
      </c>
    </row>
    <row r="78" spans="1:39" ht="14" x14ac:dyDescent="0.3">
      <c r="B78" s="274" t="s">
        <v>193</v>
      </c>
      <c r="G78" s="234"/>
      <c r="H78" s="235"/>
      <c r="I78" s="235"/>
      <c r="J78" s="235"/>
      <c r="K78" s="236"/>
      <c r="L78" s="427">
        <f t="shared" ref="L78:S78" si="55">SUM(L74,L77)</f>
        <v>0</v>
      </c>
      <c r="M78" s="425">
        <f t="shared" si="55"/>
        <v>0</v>
      </c>
      <c r="N78" s="425">
        <f t="shared" si="55"/>
        <v>0</v>
      </c>
      <c r="O78" s="425">
        <f t="shared" si="55"/>
        <v>0</v>
      </c>
      <c r="P78" s="425">
        <f t="shared" si="55"/>
        <v>0</v>
      </c>
      <c r="Q78" s="425">
        <f t="shared" si="55"/>
        <v>0</v>
      </c>
      <c r="R78" s="425">
        <f t="shared" si="55"/>
        <v>0</v>
      </c>
      <c r="S78" s="425">
        <f t="shared" si="55"/>
        <v>0</v>
      </c>
      <c r="T78" s="442"/>
      <c r="U78" s="420">
        <f>SUM(L78:S78)</f>
        <v>0</v>
      </c>
      <c r="V78" s="249"/>
      <c r="Y78" s="241"/>
      <c r="Z78" s="242"/>
      <c r="AA78" s="242"/>
      <c r="AB78" s="242"/>
      <c r="AC78" s="243"/>
      <c r="AD78" s="224">
        <f t="shared" ref="AD78:AK78" si="56">SUM(AD74,AD77)</f>
        <v>0</v>
      </c>
      <c r="AE78" s="223">
        <f t="shared" si="56"/>
        <v>0</v>
      </c>
      <c r="AF78" s="223">
        <f t="shared" si="56"/>
        <v>0</v>
      </c>
      <c r="AG78" s="223">
        <f t="shared" si="56"/>
        <v>0</v>
      </c>
      <c r="AH78" s="223">
        <f t="shared" si="56"/>
        <v>0</v>
      </c>
      <c r="AI78" s="223">
        <f t="shared" si="56"/>
        <v>0</v>
      </c>
      <c r="AJ78" s="223">
        <f t="shared" si="56"/>
        <v>0</v>
      </c>
      <c r="AK78" s="223">
        <f t="shared" si="56"/>
        <v>0</v>
      </c>
      <c r="AL78" s="410"/>
      <c r="AM78" s="371">
        <f>SUM(AD78:AK78)</f>
        <v>0</v>
      </c>
    </row>
    <row r="79" spans="1:39" ht="14" x14ac:dyDescent="0.3">
      <c r="A79" s="282"/>
      <c r="G79" s="241"/>
      <c r="H79" s="242"/>
      <c r="I79" s="242"/>
      <c r="J79" s="242"/>
      <c r="K79" s="243"/>
      <c r="L79" s="457" t="str">
        <f t="shared" ref="L79:S79" si="57">IF(ABS(L78-L10-L13)&lt;DecimalPlaces,"OK","ERROR")</f>
        <v>OK</v>
      </c>
      <c r="M79" s="457" t="str">
        <f t="shared" si="57"/>
        <v>OK</v>
      </c>
      <c r="N79" s="457" t="str">
        <f t="shared" si="57"/>
        <v>OK</v>
      </c>
      <c r="O79" s="457" t="str">
        <f t="shared" si="57"/>
        <v>OK</v>
      </c>
      <c r="P79" s="457" t="str">
        <f t="shared" si="57"/>
        <v>OK</v>
      </c>
      <c r="Q79" s="457" t="str">
        <f t="shared" si="57"/>
        <v>OK</v>
      </c>
      <c r="R79" s="457" t="str">
        <f t="shared" si="57"/>
        <v>OK</v>
      </c>
      <c r="S79" s="457" t="str">
        <f t="shared" si="57"/>
        <v>OK</v>
      </c>
      <c r="T79" s="422"/>
      <c r="U79" s="422"/>
    </row>
    <row r="80" spans="1:39" ht="14" x14ac:dyDescent="0.3">
      <c r="A80" s="177" t="s">
        <v>194</v>
      </c>
      <c r="B80" s="177"/>
      <c r="L80" s="594">
        <f>IF(SUM(L72:L78)=0,0,L78-(L10+L13))</f>
        <v>0</v>
      </c>
      <c r="M80" s="594">
        <f t="shared" ref="M80:S80" si="58">IF(SUM(M72:M78)=0,0,M78-(M10+M13))</f>
        <v>0</v>
      </c>
      <c r="N80" s="594">
        <f t="shared" si="58"/>
        <v>0</v>
      </c>
      <c r="O80" s="594">
        <f t="shared" si="58"/>
        <v>0</v>
      </c>
      <c r="P80" s="594">
        <f t="shared" si="58"/>
        <v>0</v>
      </c>
      <c r="Q80" s="594">
        <f t="shared" si="58"/>
        <v>0</v>
      </c>
      <c r="R80" s="594">
        <f t="shared" si="58"/>
        <v>0</v>
      </c>
      <c r="S80" s="594">
        <f t="shared" si="58"/>
        <v>0</v>
      </c>
      <c r="T80" s="422"/>
      <c r="U80" s="422"/>
      <c r="AD80" s="594">
        <f>IF(SUM(AD72:AD78)=0,0,AD78-(AD10+AD13))</f>
        <v>0</v>
      </c>
      <c r="AE80" s="594">
        <f t="shared" ref="AE80:AK80" si="59">IF(SUM(AE72:AE78)=0,0,AE78-(AE10+AE13))</f>
        <v>0</v>
      </c>
      <c r="AF80" s="594">
        <f t="shared" si="59"/>
        <v>0</v>
      </c>
      <c r="AG80" s="594">
        <f t="shared" si="59"/>
        <v>0</v>
      </c>
      <c r="AH80" s="594">
        <f t="shared" si="59"/>
        <v>0</v>
      </c>
      <c r="AI80" s="594">
        <f t="shared" si="59"/>
        <v>0</v>
      </c>
      <c r="AJ80" s="594">
        <f t="shared" si="59"/>
        <v>0</v>
      </c>
      <c r="AK80" s="594">
        <f t="shared" si="59"/>
        <v>0</v>
      </c>
    </row>
    <row r="81" spans="1:39" ht="14" x14ac:dyDescent="0.3">
      <c r="A81" s="177" t="s">
        <v>195</v>
      </c>
      <c r="B81" s="177"/>
      <c r="L81" s="594">
        <f>IF(SUM(L72:L78)=0,0,(L72+L75)-L10)</f>
        <v>0</v>
      </c>
      <c r="M81" s="594">
        <f t="shared" ref="M81:S81" si="60">IF(SUM(M72:M78)=0,0,(M72+M75)-M10)</f>
        <v>0</v>
      </c>
      <c r="N81" s="594">
        <f t="shared" si="60"/>
        <v>0</v>
      </c>
      <c r="O81" s="594">
        <f t="shared" si="60"/>
        <v>0</v>
      </c>
      <c r="P81" s="594">
        <f t="shared" si="60"/>
        <v>0</v>
      </c>
      <c r="Q81" s="594">
        <f t="shared" si="60"/>
        <v>0</v>
      </c>
      <c r="R81" s="594">
        <f t="shared" si="60"/>
        <v>0</v>
      </c>
      <c r="S81" s="594">
        <f t="shared" si="60"/>
        <v>0</v>
      </c>
      <c r="T81" s="422"/>
      <c r="U81" s="422"/>
      <c r="AD81" s="594">
        <f>IF(SUM(AD72:AD78)=0,0,(AD72+AD75)-AD10)</f>
        <v>0</v>
      </c>
      <c r="AE81" s="594">
        <f t="shared" ref="AE81:AK81" si="61">IF(SUM(AE72:AE78)=0,0,(AE72+AE75)-AE10)</f>
        <v>0</v>
      </c>
      <c r="AF81" s="594">
        <f t="shared" si="61"/>
        <v>0</v>
      </c>
      <c r="AG81" s="594">
        <f t="shared" si="61"/>
        <v>0</v>
      </c>
      <c r="AH81" s="594">
        <f t="shared" si="61"/>
        <v>0</v>
      </c>
      <c r="AI81" s="594">
        <f t="shared" si="61"/>
        <v>0</v>
      </c>
      <c r="AJ81" s="594">
        <f t="shared" si="61"/>
        <v>0</v>
      </c>
      <c r="AK81" s="594">
        <f t="shared" si="61"/>
        <v>0</v>
      </c>
    </row>
    <row r="82" spans="1:39" ht="14" x14ac:dyDescent="0.3">
      <c r="A82" s="164" t="s">
        <v>196</v>
      </c>
      <c r="B82" s="164"/>
      <c r="L82" s="422"/>
      <c r="M82" s="422"/>
      <c r="N82" s="422"/>
      <c r="O82" s="422"/>
      <c r="P82" s="422"/>
      <c r="Q82" s="422"/>
      <c r="R82" s="422"/>
      <c r="S82" s="422"/>
      <c r="T82" s="422"/>
      <c r="U82" s="422"/>
    </row>
    <row r="83" spans="1:39" ht="14" x14ac:dyDescent="0.3">
      <c r="B83" s="284"/>
      <c r="L83" s="422"/>
      <c r="M83" s="422"/>
      <c r="N83" s="422"/>
      <c r="O83" s="422"/>
      <c r="P83" s="422"/>
      <c r="Q83" s="422"/>
      <c r="R83" s="422"/>
      <c r="S83" s="422"/>
      <c r="T83" s="422"/>
      <c r="U83" s="422"/>
      <c r="Y83" s="671"/>
      <c r="Z83" s="672"/>
      <c r="AA83" s="672"/>
      <c r="AB83" s="672"/>
      <c r="AC83" s="672"/>
      <c r="AD83" s="672"/>
      <c r="AE83" s="672"/>
      <c r="AF83" s="672"/>
      <c r="AG83" s="672"/>
    </row>
    <row r="84" spans="1:39" ht="13.5" customHeight="1" x14ac:dyDescent="0.3">
      <c r="A84" s="222" t="s">
        <v>197</v>
      </c>
      <c r="B84" s="222" t="s">
        <v>36</v>
      </c>
      <c r="L84" s="422"/>
      <c r="M84" s="422"/>
      <c r="N84" s="422"/>
      <c r="O84" s="422"/>
      <c r="P84" s="422"/>
      <c r="Q84" s="422"/>
      <c r="R84" s="422"/>
      <c r="S84" s="422"/>
      <c r="T84" s="422"/>
      <c r="U84" s="422"/>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417">
        <v>0</v>
      </c>
      <c r="M85" s="417">
        <v>0</v>
      </c>
      <c r="N85" s="417">
        <v>0</v>
      </c>
      <c r="O85" s="417">
        <v>0</v>
      </c>
      <c r="P85" s="417">
        <v>0</v>
      </c>
      <c r="Q85" s="417">
        <v>0</v>
      </c>
      <c r="R85" s="417">
        <v>0</v>
      </c>
      <c r="S85" s="417">
        <v>0</v>
      </c>
      <c r="T85" s="437"/>
      <c r="U85" s="420">
        <f>SUM(L85:S85)</f>
        <v>0</v>
      </c>
      <c r="Y85" s="226"/>
      <c r="Z85" s="227"/>
      <c r="AA85" s="227"/>
      <c r="AB85" s="227"/>
      <c r="AC85" s="228"/>
      <c r="AD85" s="436">
        <v>0</v>
      </c>
      <c r="AE85" s="436">
        <v>0</v>
      </c>
      <c r="AF85" s="436">
        <v>0</v>
      </c>
      <c r="AG85" s="436">
        <v>0</v>
      </c>
      <c r="AH85" s="436">
        <v>0</v>
      </c>
      <c r="AI85" s="436">
        <v>0</v>
      </c>
      <c r="AJ85" s="436">
        <v>0</v>
      </c>
      <c r="AK85" s="436">
        <v>0</v>
      </c>
      <c r="AL85" s="278"/>
      <c r="AM85" s="390">
        <f t="shared" ref="AM85:AM105" si="62">SUM(AD85:AK85)</f>
        <v>0</v>
      </c>
    </row>
    <row r="86" spans="1:39" ht="14" x14ac:dyDescent="0.3">
      <c r="A86" s="212" t="s">
        <v>201</v>
      </c>
      <c r="B86" s="212" t="s">
        <v>200</v>
      </c>
      <c r="G86" s="234"/>
      <c r="H86" s="235"/>
      <c r="I86" s="235"/>
      <c r="J86" s="235"/>
      <c r="K86" s="236"/>
      <c r="L86" s="417">
        <v>0</v>
      </c>
      <c r="M86" s="417">
        <v>0</v>
      </c>
      <c r="N86" s="417">
        <v>0</v>
      </c>
      <c r="O86" s="417">
        <v>0</v>
      </c>
      <c r="P86" s="417">
        <v>0</v>
      </c>
      <c r="Q86" s="417">
        <v>0</v>
      </c>
      <c r="R86" s="417">
        <v>0</v>
      </c>
      <c r="S86" s="417">
        <v>0</v>
      </c>
      <c r="T86" s="439"/>
      <c r="U86" s="420">
        <f t="shared" ref="U86:U105" si="63">SUM(L86:S86)</f>
        <v>0</v>
      </c>
      <c r="Y86" s="234"/>
      <c r="Z86" s="235"/>
      <c r="AA86" s="235"/>
      <c r="AB86" s="235"/>
      <c r="AC86" s="236"/>
      <c r="AD86" s="417">
        <v>0</v>
      </c>
      <c r="AE86" s="417">
        <v>0</v>
      </c>
      <c r="AF86" s="417">
        <v>0</v>
      </c>
      <c r="AG86" s="417">
        <v>0</v>
      </c>
      <c r="AH86" s="417">
        <v>0</v>
      </c>
      <c r="AI86" s="417">
        <v>0</v>
      </c>
      <c r="AJ86" s="417">
        <v>0</v>
      </c>
      <c r="AK86" s="417">
        <v>0</v>
      </c>
      <c r="AL86" s="279"/>
      <c r="AM86" s="371">
        <f t="shared" si="62"/>
        <v>0</v>
      </c>
    </row>
    <row r="87" spans="1:39" ht="14" x14ac:dyDescent="0.3">
      <c r="A87" s="212" t="s">
        <v>202</v>
      </c>
      <c r="B87" s="212" t="s">
        <v>200</v>
      </c>
      <c r="G87" s="234"/>
      <c r="H87" s="235"/>
      <c r="I87" s="235"/>
      <c r="J87" s="235"/>
      <c r="K87" s="236"/>
      <c r="L87" s="417">
        <v>0</v>
      </c>
      <c r="M87" s="417">
        <v>0</v>
      </c>
      <c r="N87" s="417">
        <v>0</v>
      </c>
      <c r="O87" s="417">
        <v>0</v>
      </c>
      <c r="P87" s="417">
        <v>0</v>
      </c>
      <c r="Q87" s="417">
        <v>0</v>
      </c>
      <c r="R87" s="417">
        <v>0</v>
      </c>
      <c r="S87" s="417">
        <v>0</v>
      </c>
      <c r="T87" s="439"/>
      <c r="U87" s="420">
        <f t="shared" si="63"/>
        <v>0</v>
      </c>
      <c r="Y87" s="234"/>
      <c r="Z87" s="235"/>
      <c r="AA87" s="235"/>
      <c r="AB87" s="235"/>
      <c r="AC87" s="236"/>
      <c r="AD87" s="417">
        <v>0</v>
      </c>
      <c r="AE87" s="417">
        <v>0</v>
      </c>
      <c r="AF87" s="417">
        <v>0</v>
      </c>
      <c r="AG87" s="417">
        <v>0</v>
      </c>
      <c r="AH87" s="417">
        <v>0</v>
      </c>
      <c r="AI87" s="417">
        <v>0</v>
      </c>
      <c r="AJ87" s="417">
        <v>0</v>
      </c>
      <c r="AK87" s="417">
        <v>0</v>
      </c>
      <c r="AL87" s="279"/>
      <c r="AM87" s="371">
        <f t="shared" si="62"/>
        <v>0</v>
      </c>
    </row>
    <row r="88" spans="1:39" ht="14" x14ac:dyDescent="0.3">
      <c r="A88" s="212" t="s">
        <v>203</v>
      </c>
      <c r="B88" s="212" t="s">
        <v>200</v>
      </c>
      <c r="G88" s="234"/>
      <c r="H88" s="235"/>
      <c r="I88" s="235"/>
      <c r="J88" s="235"/>
      <c r="K88" s="236"/>
      <c r="L88" s="417">
        <v>0</v>
      </c>
      <c r="M88" s="417">
        <v>0</v>
      </c>
      <c r="N88" s="417">
        <v>0</v>
      </c>
      <c r="O88" s="417">
        <v>0</v>
      </c>
      <c r="P88" s="417">
        <v>0</v>
      </c>
      <c r="Q88" s="417">
        <v>0</v>
      </c>
      <c r="R88" s="417">
        <v>0</v>
      </c>
      <c r="S88" s="417">
        <v>0</v>
      </c>
      <c r="T88" s="439"/>
      <c r="U88" s="420">
        <f t="shared" si="63"/>
        <v>0</v>
      </c>
      <c r="Y88" s="234"/>
      <c r="Z88" s="235"/>
      <c r="AA88" s="235"/>
      <c r="AB88" s="235"/>
      <c r="AC88" s="236"/>
      <c r="AD88" s="417">
        <v>0</v>
      </c>
      <c r="AE88" s="417">
        <v>0</v>
      </c>
      <c r="AF88" s="417">
        <v>0</v>
      </c>
      <c r="AG88" s="417">
        <v>0</v>
      </c>
      <c r="AH88" s="417">
        <v>0</v>
      </c>
      <c r="AI88" s="417">
        <v>0</v>
      </c>
      <c r="AJ88" s="417">
        <v>0</v>
      </c>
      <c r="AK88" s="417">
        <v>0</v>
      </c>
      <c r="AL88" s="279"/>
      <c r="AM88" s="371">
        <f t="shared" si="62"/>
        <v>0</v>
      </c>
    </row>
    <row r="89" spans="1:39" ht="14" x14ac:dyDescent="0.3">
      <c r="A89" s="212" t="s">
        <v>204</v>
      </c>
      <c r="B89" s="212" t="s">
        <v>200</v>
      </c>
      <c r="G89" s="234"/>
      <c r="H89" s="235"/>
      <c r="I89" s="235"/>
      <c r="J89" s="235"/>
      <c r="K89" s="236"/>
      <c r="L89" s="417">
        <v>0</v>
      </c>
      <c r="M89" s="417">
        <v>0</v>
      </c>
      <c r="N89" s="417">
        <v>0</v>
      </c>
      <c r="O89" s="417">
        <v>0</v>
      </c>
      <c r="P89" s="417">
        <v>0</v>
      </c>
      <c r="Q89" s="417">
        <v>0</v>
      </c>
      <c r="R89" s="417">
        <v>0</v>
      </c>
      <c r="S89" s="417">
        <v>0</v>
      </c>
      <c r="T89" s="439"/>
      <c r="U89" s="420">
        <f t="shared" si="63"/>
        <v>0</v>
      </c>
      <c r="Y89" s="234"/>
      <c r="Z89" s="235"/>
      <c r="AA89" s="235"/>
      <c r="AB89" s="235"/>
      <c r="AC89" s="236"/>
      <c r="AD89" s="417">
        <v>0</v>
      </c>
      <c r="AE89" s="417">
        <v>0</v>
      </c>
      <c r="AF89" s="417">
        <v>0</v>
      </c>
      <c r="AG89" s="417">
        <v>0</v>
      </c>
      <c r="AH89" s="417">
        <v>0</v>
      </c>
      <c r="AI89" s="417">
        <v>0</v>
      </c>
      <c r="AJ89" s="417">
        <v>0</v>
      </c>
      <c r="AK89" s="417">
        <v>0</v>
      </c>
      <c r="AL89" s="279"/>
      <c r="AM89" s="371">
        <f t="shared" si="62"/>
        <v>0</v>
      </c>
    </row>
    <row r="90" spans="1:39" ht="14" x14ac:dyDescent="0.3">
      <c r="A90" s="212" t="s">
        <v>205</v>
      </c>
      <c r="B90" s="212" t="s">
        <v>200</v>
      </c>
      <c r="G90" s="234"/>
      <c r="H90" s="235"/>
      <c r="I90" s="235"/>
      <c r="J90" s="235"/>
      <c r="K90" s="236"/>
      <c r="L90" s="417">
        <v>0</v>
      </c>
      <c r="M90" s="417">
        <v>0</v>
      </c>
      <c r="N90" s="417">
        <v>0</v>
      </c>
      <c r="O90" s="417">
        <v>0</v>
      </c>
      <c r="P90" s="417">
        <v>0</v>
      </c>
      <c r="Q90" s="417">
        <v>0</v>
      </c>
      <c r="R90" s="417">
        <v>0</v>
      </c>
      <c r="S90" s="417">
        <v>0</v>
      </c>
      <c r="T90" s="439"/>
      <c r="U90" s="420">
        <f t="shared" si="63"/>
        <v>0</v>
      </c>
      <c r="Y90" s="234"/>
      <c r="Z90" s="235"/>
      <c r="AA90" s="235"/>
      <c r="AB90" s="235"/>
      <c r="AC90" s="236"/>
      <c r="AD90" s="417">
        <v>0</v>
      </c>
      <c r="AE90" s="417">
        <v>0</v>
      </c>
      <c r="AF90" s="417">
        <v>0</v>
      </c>
      <c r="AG90" s="417">
        <v>0</v>
      </c>
      <c r="AH90" s="417">
        <v>0</v>
      </c>
      <c r="AI90" s="417">
        <v>0</v>
      </c>
      <c r="AJ90" s="417">
        <v>0</v>
      </c>
      <c r="AK90" s="417">
        <v>0</v>
      </c>
      <c r="AL90" s="279"/>
      <c r="AM90" s="371">
        <f t="shared" si="62"/>
        <v>0</v>
      </c>
    </row>
    <row r="91" spans="1:39" ht="14" x14ac:dyDescent="0.3">
      <c r="A91" s="212" t="s">
        <v>206</v>
      </c>
      <c r="B91" s="212" t="s">
        <v>200</v>
      </c>
      <c r="G91" s="234"/>
      <c r="H91" s="235"/>
      <c r="I91" s="235"/>
      <c r="J91" s="235"/>
      <c r="K91" s="236"/>
      <c r="L91" s="417">
        <v>0</v>
      </c>
      <c r="M91" s="417">
        <v>0</v>
      </c>
      <c r="N91" s="417">
        <v>0</v>
      </c>
      <c r="O91" s="417">
        <v>0</v>
      </c>
      <c r="P91" s="417">
        <v>0</v>
      </c>
      <c r="Q91" s="417">
        <v>0</v>
      </c>
      <c r="R91" s="417">
        <v>0</v>
      </c>
      <c r="S91" s="417">
        <v>0</v>
      </c>
      <c r="T91" s="439"/>
      <c r="U91" s="420">
        <f t="shared" si="63"/>
        <v>0</v>
      </c>
      <c r="Y91" s="234"/>
      <c r="Z91" s="235"/>
      <c r="AA91" s="235"/>
      <c r="AB91" s="235"/>
      <c r="AC91" s="236"/>
      <c r="AD91" s="417">
        <v>0</v>
      </c>
      <c r="AE91" s="417">
        <v>0</v>
      </c>
      <c r="AF91" s="417">
        <v>0</v>
      </c>
      <c r="AG91" s="417">
        <v>0</v>
      </c>
      <c r="AH91" s="417">
        <v>0</v>
      </c>
      <c r="AI91" s="417">
        <v>0</v>
      </c>
      <c r="AJ91" s="417">
        <v>0</v>
      </c>
      <c r="AK91" s="417">
        <v>0</v>
      </c>
      <c r="AL91" s="279"/>
      <c r="AM91" s="371">
        <f t="shared" si="62"/>
        <v>0</v>
      </c>
    </row>
    <row r="92" spans="1:39" ht="14" x14ac:dyDescent="0.3">
      <c r="A92" s="212" t="s">
        <v>207</v>
      </c>
      <c r="B92" s="212" t="s">
        <v>200</v>
      </c>
      <c r="G92" s="234"/>
      <c r="H92" s="235"/>
      <c r="I92" s="235"/>
      <c r="J92" s="235"/>
      <c r="K92" s="236"/>
      <c r="L92" s="417">
        <v>0</v>
      </c>
      <c r="M92" s="417">
        <v>0</v>
      </c>
      <c r="N92" s="417">
        <v>0</v>
      </c>
      <c r="O92" s="417">
        <v>0</v>
      </c>
      <c r="P92" s="417">
        <v>0</v>
      </c>
      <c r="Q92" s="417">
        <v>0</v>
      </c>
      <c r="R92" s="417">
        <v>0</v>
      </c>
      <c r="S92" s="417">
        <v>0</v>
      </c>
      <c r="T92" s="439"/>
      <c r="U92" s="420">
        <f t="shared" si="63"/>
        <v>0</v>
      </c>
      <c r="Y92" s="234"/>
      <c r="Z92" s="235"/>
      <c r="AA92" s="235"/>
      <c r="AB92" s="235"/>
      <c r="AC92" s="236"/>
      <c r="AD92" s="417">
        <v>0</v>
      </c>
      <c r="AE92" s="417">
        <v>0</v>
      </c>
      <c r="AF92" s="417">
        <v>0</v>
      </c>
      <c r="AG92" s="417">
        <v>0</v>
      </c>
      <c r="AH92" s="417">
        <v>0</v>
      </c>
      <c r="AI92" s="417">
        <v>0</v>
      </c>
      <c r="AJ92" s="417">
        <v>0</v>
      </c>
      <c r="AK92" s="417">
        <v>0</v>
      </c>
      <c r="AL92" s="279"/>
      <c r="AM92" s="371">
        <f t="shared" si="62"/>
        <v>0</v>
      </c>
    </row>
    <row r="93" spans="1:39" ht="14" x14ac:dyDescent="0.3">
      <c r="A93" s="212" t="s">
        <v>208</v>
      </c>
      <c r="B93" s="212" t="s">
        <v>200</v>
      </c>
      <c r="G93" s="234"/>
      <c r="H93" s="235"/>
      <c r="I93" s="235"/>
      <c r="J93" s="235"/>
      <c r="K93" s="236"/>
      <c r="L93" s="417">
        <v>0</v>
      </c>
      <c r="M93" s="417">
        <v>0</v>
      </c>
      <c r="N93" s="417">
        <v>0</v>
      </c>
      <c r="O93" s="417">
        <v>0</v>
      </c>
      <c r="P93" s="417">
        <v>0</v>
      </c>
      <c r="Q93" s="417">
        <v>0</v>
      </c>
      <c r="R93" s="417">
        <v>0</v>
      </c>
      <c r="S93" s="417">
        <v>0</v>
      </c>
      <c r="T93" s="439"/>
      <c r="U93" s="420">
        <f t="shared" si="63"/>
        <v>0</v>
      </c>
      <c r="Y93" s="234"/>
      <c r="Z93" s="235"/>
      <c r="AA93" s="235"/>
      <c r="AB93" s="235"/>
      <c r="AC93" s="236"/>
      <c r="AD93" s="417">
        <v>0</v>
      </c>
      <c r="AE93" s="417">
        <v>0</v>
      </c>
      <c r="AF93" s="417">
        <v>0</v>
      </c>
      <c r="AG93" s="417">
        <v>0</v>
      </c>
      <c r="AH93" s="417">
        <v>0</v>
      </c>
      <c r="AI93" s="417">
        <v>0</v>
      </c>
      <c r="AJ93" s="417">
        <v>0</v>
      </c>
      <c r="AK93" s="417">
        <v>0</v>
      </c>
      <c r="AL93" s="279"/>
      <c r="AM93" s="371">
        <f t="shared" si="62"/>
        <v>0</v>
      </c>
    </row>
    <row r="94" spans="1:39" ht="14" x14ac:dyDescent="0.3">
      <c r="A94" s="212" t="s">
        <v>209</v>
      </c>
      <c r="B94" s="212" t="s">
        <v>200</v>
      </c>
      <c r="G94" s="234"/>
      <c r="H94" s="235"/>
      <c r="I94" s="235"/>
      <c r="J94" s="235"/>
      <c r="K94" s="236"/>
      <c r="L94" s="417">
        <v>0</v>
      </c>
      <c r="M94" s="417">
        <v>0</v>
      </c>
      <c r="N94" s="417">
        <v>0</v>
      </c>
      <c r="O94" s="417">
        <v>0</v>
      </c>
      <c r="P94" s="417">
        <v>0</v>
      </c>
      <c r="Q94" s="417">
        <v>0</v>
      </c>
      <c r="R94" s="417">
        <v>0</v>
      </c>
      <c r="S94" s="417">
        <v>0</v>
      </c>
      <c r="T94" s="439"/>
      <c r="U94" s="420">
        <f t="shared" si="63"/>
        <v>0</v>
      </c>
      <c r="Y94" s="234"/>
      <c r="Z94" s="235"/>
      <c r="AA94" s="235"/>
      <c r="AB94" s="235"/>
      <c r="AC94" s="236"/>
      <c r="AD94" s="417">
        <v>0</v>
      </c>
      <c r="AE94" s="417">
        <v>0</v>
      </c>
      <c r="AF94" s="417">
        <v>0</v>
      </c>
      <c r="AG94" s="417">
        <v>0</v>
      </c>
      <c r="AH94" s="417">
        <v>0</v>
      </c>
      <c r="AI94" s="417">
        <v>0</v>
      </c>
      <c r="AJ94" s="417">
        <v>0</v>
      </c>
      <c r="AK94" s="417">
        <v>0</v>
      </c>
      <c r="AL94" s="279"/>
      <c r="AM94" s="371">
        <f t="shared" si="62"/>
        <v>0</v>
      </c>
    </row>
    <row r="95" spans="1:39" ht="14" x14ac:dyDescent="0.3">
      <c r="A95" s="212" t="s">
        <v>210</v>
      </c>
      <c r="B95" s="212" t="s">
        <v>200</v>
      </c>
      <c r="G95" s="234"/>
      <c r="H95" s="235"/>
      <c r="I95" s="235"/>
      <c r="J95" s="235"/>
      <c r="K95" s="236"/>
      <c r="L95" s="417">
        <v>0</v>
      </c>
      <c r="M95" s="417">
        <v>0</v>
      </c>
      <c r="N95" s="417">
        <v>0</v>
      </c>
      <c r="O95" s="417">
        <v>0</v>
      </c>
      <c r="P95" s="417">
        <v>0</v>
      </c>
      <c r="Q95" s="417">
        <v>0</v>
      </c>
      <c r="R95" s="417">
        <v>0</v>
      </c>
      <c r="S95" s="417">
        <v>0</v>
      </c>
      <c r="T95" s="439"/>
      <c r="U95" s="420">
        <f t="shared" si="63"/>
        <v>0</v>
      </c>
      <c r="Y95" s="234"/>
      <c r="Z95" s="235"/>
      <c r="AA95" s="235"/>
      <c r="AB95" s="235"/>
      <c r="AC95" s="236"/>
      <c r="AD95" s="417">
        <v>0</v>
      </c>
      <c r="AE95" s="417">
        <v>0</v>
      </c>
      <c r="AF95" s="417">
        <v>0</v>
      </c>
      <c r="AG95" s="417">
        <v>0</v>
      </c>
      <c r="AH95" s="417">
        <v>0</v>
      </c>
      <c r="AI95" s="417">
        <v>0</v>
      </c>
      <c r="AJ95" s="417">
        <v>0</v>
      </c>
      <c r="AK95" s="417">
        <v>0</v>
      </c>
      <c r="AL95" s="279"/>
      <c r="AM95" s="371">
        <f t="shared" si="62"/>
        <v>0</v>
      </c>
    </row>
    <row r="96" spans="1:39" ht="14" x14ac:dyDescent="0.3">
      <c r="A96" s="212" t="s">
        <v>211</v>
      </c>
      <c r="B96" s="212" t="s">
        <v>200</v>
      </c>
      <c r="G96" s="234"/>
      <c r="H96" s="235"/>
      <c r="I96" s="235"/>
      <c r="J96" s="235"/>
      <c r="K96" s="236"/>
      <c r="L96" s="417">
        <v>0</v>
      </c>
      <c r="M96" s="417">
        <v>0</v>
      </c>
      <c r="N96" s="417">
        <v>0</v>
      </c>
      <c r="O96" s="417">
        <v>0</v>
      </c>
      <c r="P96" s="417">
        <v>0</v>
      </c>
      <c r="Q96" s="417">
        <v>0</v>
      </c>
      <c r="R96" s="417">
        <v>0</v>
      </c>
      <c r="S96" s="417">
        <v>0</v>
      </c>
      <c r="T96" s="439"/>
      <c r="U96" s="420">
        <f t="shared" si="63"/>
        <v>0</v>
      </c>
      <c r="Y96" s="234"/>
      <c r="Z96" s="235"/>
      <c r="AA96" s="235"/>
      <c r="AB96" s="235"/>
      <c r="AC96" s="236"/>
      <c r="AD96" s="417">
        <v>0</v>
      </c>
      <c r="AE96" s="417">
        <v>0</v>
      </c>
      <c r="AF96" s="417">
        <v>0</v>
      </c>
      <c r="AG96" s="417">
        <v>0</v>
      </c>
      <c r="AH96" s="417">
        <v>0</v>
      </c>
      <c r="AI96" s="417">
        <v>0</v>
      </c>
      <c r="AJ96" s="417">
        <v>0</v>
      </c>
      <c r="AK96" s="417">
        <v>0</v>
      </c>
      <c r="AL96" s="279"/>
      <c r="AM96" s="371">
        <f t="shared" si="62"/>
        <v>0</v>
      </c>
    </row>
    <row r="97" spans="1:39" ht="14" x14ac:dyDescent="0.3">
      <c r="A97" s="212" t="s">
        <v>212</v>
      </c>
      <c r="B97" s="212" t="s">
        <v>200</v>
      </c>
      <c r="G97" s="234"/>
      <c r="H97" s="235"/>
      <c r="I97" s="235"/>
      <c r="J97" s="235"/>
      <c r="K97" s="236"/>
      <c r="L97" s="417">
        <v>0</v>
      </c>
      <c r="M97" s="417">
        <v>0</v>
      </c>
      <c r="N97" s="417">
        <v>0</v>
      </c>
      <c r="O97" s="417">
        <v>0</v>
      </c>
      <c r="P97" s="417">
        <v>0</v>
      </c>
      <c r="Q97" s="417">
        <v>0</v>
      </c>
      <c r="R97" s="417">
        <v>0</v>
      </c>
      <c r="S97" s="417">
        <v>0</v>
      </c>
      <c r="T97" s="439"/>
      <c r="U97" s="420">
        <f t="shared" si="63"/>
        <v>0</v>
      </c>
      <c r="Y97" s="234"/>
      <c r="Z97" s="235"/>
      <c r="AA97" s="235"/>
      <c r="AB97" s="235"/>
      <c r="AC97" s="236"/>
      <c r="AD97" s="417">
        <v>0</v>
      </c>
      <c r="AE97" s="417">
        <v>0</v>
      </c>
      <c r="AF97" s="417">
        <v>0</v>
      </c>
      <c r="AG97" s="417">
        <v>0</v>
      </c>
      <c r="AH97" s="417">
        <v>0</v>
      </c>
      <c r="AI97" s="417">
        <v>0</v>
      </c>
      <c r="AJ97" s="417">
        <v>0</v>
      </c>
      <c r="AK97" s="417">
        <v>0</v>
      </c>
      <c r="AL97" s="279"/>
      <c r="AM97" s="371">
        <f t="shared" si="62"/>
        <v>0</v>
      </c>
    </row>
    <row r="98" spans="1:39" ht="14" x14ac:dyDescent="0.3">
      <c r="A98" s="212" t="s">
        <v>213</v>
      </c>
      <c r="B98" s="212" t="s">
        <v>200</v>
      </c>
      <c r="G98" s="234"/>
      <c r="H98" s="235"/>
      <c r="I98" s="235"/>
      <c r="J98" s="235"/>
      <c r="K98" s="236"/>
      <c r="L98" s="417">
        <v>0</v>
      </c>
      <c r="M98" s="417">
        <v>0</v>
      </c>
      <c r="N98" s="417">
        <v>0</v>
      </c>
      <c r="O98" s="417">
        <v>0</v>
      </c>
      <c r="P98" s="417">
        <v>0</v>
      </c>
      <c r="Q98" s="417">
        <v>0</v>
      </c>
      <c r="R98" s="417">
        <v>0</v>
      </c>
      <c r="S98" s="417">
        <v>0</v>
      </c>
      <c r="T98" s="439"/>
      <c r="U98" s="420">
        <f t="shared" si="63"/>
        <v>0</v>
      </c>
      <c r="Y98" s="234"/>
      <c r="Z98" s="235"/>
      <c r="AA98" s="235"/>
      <c r="AB98" s="235"/>
      <c r="AC98" s="236"/>
      <c r="AD98" s="417">
        <v>0</v>
      </c>
      <c r="AE98" s="417">
        <v>0</v>
      </c>
      <c r="AF98" s="417">
        <v>0</v>
      </c>
      <c r="AG98" s="417">
        <v>0</v>
      </c>
      <c r="AH98" s="417">
        <v>0</v>
      </c>
      <c r="AI98" s="417">
        <v>0</v>
      </c>
      <c r="AJ98" s="417">
        <v>0</v>
      </c>
      <c r="AK98" s="417">
        <v>0</v>
      </c>
      <c r="AL98" s="279"/>
      <c r="AM98" s="371">
        <f t="shared" si="62"/>
        <v>0</v>
      </c>
    </row>
    <row r="99" spans="1:39" ht="14" x14ac:dyDescent="0.3">
      <c r="A99" s="212" t="s">
        <v>214</v>
      </c>
      <c r="B99" s="212" t="s">
        <v>200</v>
      </c>
      <c r="G99" s="234"/>
      <c r="H99" s="235"/>
      <c r="I99" s="235"/>
      <c r="J99" s="235"/>
      <c r="K99" s="236"/>
      <c r="L99" s="417">
        <v>0</v>
      </c>
      <c r="M99" s="417">
        <v>0</v>
      </c>
      <c r="N99" s="417">
        <v>0</v>
      </c>
      <c r="O99" s="417">
        <v>0</v>
      </c>
      <c r="P99" s="417">
        <v>0</v>
      </c>
      <c r="Q99" s="417">
        <v>0</v>
      </c>
      <c r="R99" s="417">
        <v>0</v>
      </c>
      <c r="S99" s="417">
        <v>0</v>
      </c>
      <c r="T99" s="439"/>
      <c r="U99" s="420">
        <f t="shared" si="63"/>
        <v>0</v>
      </c>
      <c r="Y99" s="234"/>
      <c r="Z99" s="235"/>
      <c r="AA99" s="235"/>
      <c r="AB99" s="235"/>
      <c r="AC99" s="236"/>
      <c r="AD99" s="417">
        <v>0</v>
      </c>
      <c r="AE99" s="417">
        <v>0</v>
      </c>
      <c r="AF99" s="417">
        <v>0</v>
      </c>
      <c r="AG99" s="417">
        <v>0</v>
      </c>
      <c r="AH99" s="417">
        <v>0</v>
      </c>
      <c r="AI99" s="417">
        <v>0</v>
      </c>
      <c r="AJ99" s="417">
        <v>0</v>
      </c>
      <c r="AK99" s="417">
        <v>0</v>
      </c>
      <c r="AL99" s="279"/>
      <c r="AM99" s="371">
        <f t="shared" si="62"/>
        <v>0</v>
      </c>
    </row>
    <row r="100" spans="1:39" ht="14" x14ac:dyDescent="0.3">
      <c r="A100" s="212" t="s">
        <v>215</v>
      </c>
      <c r="B100" s="212" t="s">
        <v>200</v>
      </c>
      <c r="G100" s="234"/>
      <c r="H100" s="235"/>
      <c r="I100" s="235"/>
      <c r="J100" s="235"/>
      <c r="K100" s="236"/>
      <c r="L100" s="417">
        <v>0</v>
      </c>
      <c r="M100" s="417">
        <v>0</v>
      </c>
      <c r="N100" s="417">
        <v>0</v>
      </c>
      <c r="O100" s="417">
        <v>0</v>
      </c>
      <c r="P100" s="417">
        <v>0</v>
      </c>
      <c r="Q100" s="417">
        <v>0</v>
      </c>
      <c r="R100" s="417">
        <v>0</v>
      </c>
      <c r="S100" s="417">
        <v>0</v>
      </c>
      <c r="T100" s="439"/>
      <c r="U100" s="420">
        <f t="shared" si="63"/>
        <v>0</v>
      </c>
      <c r="Y100" s="234"/>
      <c r="Z100" s="235"/>
      <c r="AA100" s="235"/>
      <c r="AB100" s="235"/>
      <c r="AC100" s="236"/>
      <c r="AD100" s="417">
        <v>0</v>
      </c>
      <c r="AE100" s="417">
        <v>0</v>
      </c>
      <c r="AF100" s="417">
        <v>0</v>
      </c>
      <c r="AG100" s="417">
        <v>0</v>
      </c>
      <c r="AH100" s="417">
        <v>0</v>
      </c>
      <c r="AI100" s="417">
        <v>0</v>
      </c>
      <c r="AJ100" s="417">
        <v>0</v>
      </c>
      <c r="AK100" s="417">
        <v>0</v>
      </c>
      <c r="AL100" s="279"/>
      <c r="AM100" s="371">
        <f t="shared" si="62"/>
        <v>0</v>
      </c>
    </row>
    <row r="101" spans="1:39" ht="14" x14ac:dyDescent="0.3">
      <c r="A101" s="212" t="s">
        <v>216</v>
      </c>
      <c r="B101" s="212" t="s">
        <v>200</v>
      </c>
      <c r="G101" s="234"/>
      <c r="H101" s="235"/>
      <c r="I101" s="235"/>
      <c r="J101" s="235"/>
      <c r="K101" s="236"/>
      <c r="L101" s="417">
        <v>0</v>
      </c>
      <c r="M101" s="417">
        <v>0</v>
      </c>
      <c r="N101" s="417">
        <v>0</v>
      </c>
      <c r="O101" s="417">
        <v>0</v>
      </c>
      <c r="P101" s="417">
        <v>0</v>
      </c>
      <c r="Q101" s="417">
        <v>0</v>
      </c>
      <c r="R101" s="417">
        <v>0</v>
      </c>
      <c r="S101" s="417">
        <v>0</v>
      </c>
      <c r="T101" s="439"/>
      <c r="U101" s="420">
        <f t="shared" si="63"/>
        <v>0</v>
      </c>
      <c r="Y101" s="234"/>
      <c r="Z101" s="235"/>
      <c r="AA101" s="235"/>
      <c r="AB101" s="235"/>
      <c r="AC101" s="236"/>
      <c r="AD101" s="417">
        <v>0</v>
      </c>
      <c r="AE101" s="417">
        <v>0</v>
      </c>
      <c r="AF101" s="417">
        <v>0</v>
      </c>
      <c r="AG101" s="417">
        <v>0</v>
      </c>
      <c r="AH101" s="417">
        <v>0</v>
      </c>
      <c r="AI101" s="417">
        <v>0</v>
      </c>
      <c r="AJ101" s="417">
        <v>0</v>
      </c>
      <c r="AK101" s="417">
        <v>0</v>
      </c>
      <c r="AL101" s="279"/>
      <c r="AM101" s="371">
        <f t="shared" si="62"/>
        <v>0</v>
      </c>
    </row>
    <row r="102" spans="1:39" ht="14" x14ac:dyDescent="0.3">
      <c r="A102" s="212" t="s">
        <v>217</v>
      </c>
      <c r="B102" s="212" t="s">
        <v>200</v>
      </c>
      <c r="G102" s="234"/>
      <c r="H102" s="235"/>
      <c r="I102" s="235"/>
      <c r="J102" s="235"/>
      <c r="K102" s="236"/>
      <c r="L102" s="417">
        <v>0</v>
      </c>
      <c r="M102" s="417">
        <v>0</v>
      </c>
      <c r="N102" s="417">
        <v>0</v>
      </c>
      <c r="O102" s="417">
        <v>0</v>
      </c>
      <c r="P102" s="417">
        <v>0</v>
      </c>
      <c r="Q102" s="417">
        <v>0</v>
      </c>
      <c r="R102" s="417">
        <v>0</v>
      </c>
      <c r="S102" s="417">
        <v>0</v>
      </c>
      <c r="T102" s="439"/>
      <c r="U102" s="420">
        <f t="shared" si="63"/>
        <v>0</v>
      </c>
      <c r="Y102" s="234"/>
      <c r="Z102" s="235"/>
      <c r="AA102" s="235"/>
      <c r="AB102" s="235"/>
      <c r="AC102" s="236"/>
      <c r="AD102" s="417">
        <v>0</v>
      </c>
      <c r="AE102" s="417">
        <v>0</v>
      </c>
      <c r="AF102" s="417">
        <v>0</v>
      </c>
      <c r="AG102" s="417">
        <v>0</v>
      </c>
      <c r="AH102" s="417">
        <v>0</v>
      </c>
      <c r="AI102" s="417">
        <v>0</v>
      </c>
      <c r="AJ102" s="417">
        <v>0</v>
      </c>
      <c r="AK102" s="417">
        <v>0</v>
      </c>
      <c r="AL102" s="279"/>
      <c r="AM102" s="371">
        <f t="shared" si="62"/>
        <v>0</v>
      </c>
    </row>
    <row r="103" spans="1:39" ht="14" x14ac:dyDescent="0.3">
      <c r="A103" s="212" t="s">
        <v>218</v>
      </c>
      <c r="B103" s="212" t="s">
        <v>200</v>
      </c>
      <c r="G103" s="234"/>
      <c r="H103" s="235"/>
      <c r="I103" s="235"/>
      <c r="J103" s="235"/>
      <c r="K103" s="236"/>
      <c r="L103" s="417">
        <v>0</v>
      </c>
      <c r="M103" s="417">
        <v>0</v>
      </c>
      <c r="N103" s="417">
        <v>0</v>
      </c>
      <c r="O103" s="417">
        <v>0</v>
      </c>
      <c r="P103" s="417">
        <v>0</v>
      </c>
      <c r="Q103" s="417">
        <v>0</v>
      </c>
      <c r="R103" s="417">
        <v>0</v>
      </c>
      <c r="S103" s="417">
        <v>0</v>
      </c>
      <c r="T103" s="439"/>
      <c r="U103" s="420">
        <f t="shared" si="63"/>
        <v>0</v>
      </c>
      <c r="Y103" s="234"/>
      <c r="Z103" s="235"/>
      <c r="AA103" s="235"/>
      <c r="AB103" s="235"/>
      <c r="AC103" s="236"/>
      <c r="AD103" s="417">
        <v>0</v>
      </c>
      <c r="AE103" s="417">
        <v>0</v>
      </c>
      <c r="AF103" s="417">
        <v>0</v>
      </c>
      <c r="AG103" s="417">
        <v>0</v>
      </c>
      <c r="AH103" s="417">
        <v>0</v>
      </c>
      <c r="AI103" s="417">
        <v>0</v>
      </c>
      <c r="AJ103" s="417">
        <v>0</v>
      </c>
      <c r="AK103" s="417">
        <v>0</v>
      </c>
      <c r="AL103" s="279"/>
      <c r="AM103" s="371">
        <f t="shared" si="62"/>
        <v>0</v>
      </c>
    </row>
    <row r="104" spans="1:39" ht="14" x14ac:dyDescent="0.3">
      <c r="A104" s="440" t="s">
        <v>221</v>
      </c>
      <c r="B104" s="440" t="s">
        <v>200</v>
      </c>
      <c r="G104" s="234"/>
      <c r="H104" s="235"/>
      <c r="I104" s="235"/>
      <c r="J104" s="235"/>
      <c r="K104" s="236"/>
      <c r="L104" s="417">
        <v>0</v>
      </c>
      <c r="M104" s="417">
        <v>0</v>
      </c>
      <c r="N104" s="417">
        <v>0</v>
      </c>
      <c r="O104" s="417">
        <v>0</v>
      </c>
      <c r="P104" s="417">
        <v>0</v>
      </c>
      <c r="Q104" s="417">
        <v>0</v>
      </c>
      <c r="R104" s="417">
        <v>0</v>
      </c>
      <c r="S104" s="417">
        <v>0</v>
      </c>
      <c r="T104" s="439"/>
      <c r="U104" s="420">
        <f t="shared" si="63"/>
        <v>0</v>
      </c>
      <c r="Y104" s="234"/>
      <c r="Z104" s="235"/>
      <c r="AA104" s="235"/>
      <c r="AB104" s="235"/>
      <c r="AC104" s="236"/>
      <c r="AD104" s="417">
        <v>0</v>
      </c>
      <c r="AE104" s="417">
        <v>0</v>
      </c>
      <c r="AF104" s="417">
        <v>0</v>
      </c>
      <c r="AG104" s="417">
        <v>0</v>
      </c>
      <c r="AH104" s="417">
        <v>0</v>
      </c>
      <c r="AI104" s="417">
        <v>0</v>
      </c>
      <c r="AJ104" s="417">
        <v>0</v>
      </c>
      <c r="AK104" s="417">
        <v>0</v>
      </c>
      <c r="AL104" s="279"/>
      <c r="AM104" s="371">
        <f t="shared" si="62"/>
        <v>0</v>
      </c>
    </row>
    <row r="105" spans="1:39" ht="14" x14ac:dyDescent="0.3">
      <c r="A105" s="222" t="s">
        <v>219</v>
      </c>
      <c r="G105" s="234"/>
      <c r="H105" s="235"/>
      <c r="I105" s="235"/>
      <c r="J105" s="235"/>
      <c r="K105" s="236"/>
      <c r="L105" s="224">
        <f>SUM(L85:L104)</f>
        <v>0</v>
      </c>
      <c r="M105" s="224">
        <f t="shared" ref="M105:S105" si="64">SUM(M85:M104)</f>
        <v>0</v>
      </c>
      <c r="N105" s="224">
        <f t="shared" si="64"/>
        <v>0</v>
      </c>
      <c r="O105" s="224">
        <f t="shared" si="64"/>
        <v>0</v>
      </c>
      <c r="P105" s="224">
        <f t="shared" si="64"/>
        <v>0</v>
      </c>
      <c r="Q105" s="224">
        <f t="shared" si="64"/>
        <v>0</v>
      </c>
      <c r="R105" s="224">
        <f t="shared" si="64"/>
        <v>0</v>
      </c>
      <c r="S105" s="224">
        <f t="shared" si="64"/>
        <v>0</v>
      </c>
      <c r="T105" s="410"/>
      <c r="U105" s="371">
        <f t="shared" si="63"/>
        <v>0</v>
      </c>
      <c r="Y105" s="234"/>
      <c r="Z105" s="235"/>
      <c r="AA105" s="235"/>
      <c r="AB105" s="235"/>
      <c r="AC105" s="236"/>
      <c r="AD105" s="427">
        <f>SUM(AD85:AD104)</f>
        <v>0</v>
      </c>
      <c r="AE105" s="427">
        <f t="shared" ref="AE105:AK105" si="65">SUM(AE85:AE104)</f>
        <v>0</v>
      </c>
      <c r="AF105" s="427">
        <f t="shared" si="65"/>
        <v>0</v>
      </c>
      <c r="AG105" s="427">
        <f t="shared" si="65"/>
        <v>0</v>
      </c>
      <c r="AH105" s="427">
        <f t="shared" si="65"/>
        <v>0</v>
      </c>
      <c r="AI105" s="427">
        <f t="shared" si="65"/>
        <v>0</v>
      </c>
      <c r="AJ105" s="427">
        <f t="shared" si="65"/>
        <v>0</v>
      </c>
      <c r="AK105" s="427">
        <f t="shared" si="65"/>
        <v>0</v>
      </c>
      <c r="AL105" s="280"/>
      <c r="AM105" s="371">
        <f t="shared" si="62"/>
        <v>0</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OK</v>
      </c>
      <c r="AM106" s="276"/>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M107" s="276"/>
    </row>
    <row r="108" spans="1:39" ht="14" x14ac:dyDescent="0.3">
      <c r="A108" s="212" t="s">
        <v>160</v>
      </c>
      <c r="B108" s="213" t="s">
        <v>153</v>
      </c>
      <c r="G108" s="226"/>
      <c r="H108" s="227"/>
      <c r="I108" s="227"/>
      <c r="J108" s="227"/>
      <c r="K108" s="228"/>
      <c r="L108" s="411">
        <v>0</v>
      </c>
      <c r="M108" s="411">
        <v>0</v>
      </c>
      <c r="N108" s="411">
        <v>0</v>
      </c>
      <c r="O108" s="411">
        <v>0</v>
      </c>
      <c r="P108" s="411">
        <v>0</v>
      </c>
      <c r="Q108" s="411">
        <v>0</v>
      </c>
      <c r="R108" s="411">
        <v>0</v>
      </c>
      <c r="S108" s="411">
        <v>0</v>
      </c>
      <c r="T108" s="400"/>
      <c r="U108" s="371">
        <f t="shared" ref="U108:U109" si="68">SUM(L108:S108)</f>
        <v>0</v>
      </c>
      <c r="Y108" s="226"/>
      <c r="Z108" s="227"/>
      <c r="AA108" s="227"/>
      <c r="AB108" s="227"/>
      <c r="AC108" s="228"/>
      <c r="AD108" s="417">
        <v>0</v>
      </c>
      <c r="AE108" s="418">
        <v>0</v>
      </c>
      <c r="AF108" s="418">
        <v>0</v>
      </c>
      <c r="AG108" s="418">
        <v>0</v>
      </c>
      <c r="AH108" s="418">
        <v>0</v>
      </c>
      <c r="AI108" s="418">
        <v>0</v>
      </c>
      <c r="AJ108" s="418">
        <v>0</v>
      </c>
      <c r="AK108" s="418">
        <v>0</v>
      </c>
      <c r="AL108" s="229">
        <f t="shared" ref="AL108" si="69">SUM(Y108:AC108)</f>
        <v>0</v>
      </c>
      <c r="AM108" s="371">
        <f t="shared" ref="AM108:AM109" si="70">SUM(AD108:AK108)</f>
        <v>0</v>
      </c>
    </row>
    <row r="109" spans="1:39" ht="14" x14ac:dyDescent="0.3">
      <c r="A109" s="222" t="s">
        <v>161</v>
      </c>
      <c r="G109" s="241"/>
      <c r="H109" s="242"/>
      <c r="I109" s="242"/>
      <c r="J109" s="242"/>
      <c r="K109" s="243"/>
      <c r="L109" s="224">
        <f t="shared" ref="L109:S109" si="71">SUM(L108,L105)</f>
        <v>0</v>
      </c>
      <c r="M109" s="223">
        <f t="shared" si="71"/>
        <v>0</v>
      </c>
      <c r="N109" s="223">
        <f t="shared" si="71"/>
        <v>0</v>
      </c>
      <c r="O109" s="223">
        <f t="shared" si="71"/>
        <v>0</v>
      </c>
      <c r="P109" s="223">
        <f t="shared" si="71"/>
        <v>0</v>
      </c>
      <c r="Q109" s="223">
        <f t="shared" si="71"/>
        <v>0</v>
      </c>
      <c r="R109" s="223">
        <f t="shared" si="71"/>
        <v>0</v>
      </c>
      <c r="S109" s="223">
        <f t="shared" si="71"/>
        <v>0</v>
      </c>
      <c r="T109" s="410"/>
      <c r="U109" s="371">
        <f t="shared" si="68"/>
        <v>0</v>
      </c>
      <c r="Y109" s="241"/>
      <c r="Z109" s="242"/>
      <c r="AA109" s="242"/>
      <c r="AB109" s="242"/>
      <c r="AC109" s="243"/>
      <c r="AD109" s="224">
        <f t="shared" ref="AD109:AK109" si="72">SUM(AD108,AD105)</f>
        <v>0</v>
      </c>
      <c r="AE109" s="223">
        <f t="shared" si="72"/>
        <v>0</v>
      </c>
      <c r="AF109" s="223">
        <f t="shared" si="72"/>
        <v>0</v>
      </c>
      <c r="AG109" s="223">
        <f t="shared" si="72"/>
        <v>0</v>
      </c>
      <c r="AH109" s="223">
        <f t="shared" si="72"/>
        <v>0</v>
      </c>
      <c r="AI109" s="223">
        <f t="shared" si="72"/>
        <v>0</v>
      </c>
      <c r="AJ109" s="223">
        <f t="shared" si="72"/>
        <v>0</v>
      </c>
      <c r="AK109" s="223">
        <f t="shared" si="72"/>
        <v>0</v>
      </c>
      <c r="AL109" s="229">
        <f t="shared" ref="AL109" si="73">SUM(Y109:AC109)</f>
        <v>0</v>
      </c>
      <c r="AM109" s="371">
        <f t="shared" si="70"/>
        <v>0</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3"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E588-933A-4D2B-957F-1E15CEE54B4B}">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6" width="8.1796875" style="203" customWidth="1"/>
    <col min="7" max="21" width="10.81640625" style="203" customWidth="1"/>
    <col min="22" max="22" width="2.1796875" style="203" customWidth="1"/>
    <col min="23" max="23" width="3.81640625" style="203" customWidth="1"/>
    <col min="24" max="24" width="8.1796875" style="203" customWidth="1"/>
    <col min="25" max="35" width="10.81640625" style="203" customWidth="1"/>
    <col min="36" max="37" width="12.453125" style="203" bestFit="1" customWidth="1"/>
    <col min="38" max="38" width="8.1796875" style="203" bestFit="1" customWidth="1"/>
    <col min="39" max="39" width="13.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M9d - LPN</v>
      </c>
      <c r="AC1" s="193"/>
      <c r="BL1" s="194"/>
      <c r="BM1" s="194"/>
      <c r="BN1" s="194"/>
      <c r="BO1" s="194"/>
      <c r="BP1" s="194"/>
      <c r="BQ1" s="194"/>
      <c r="BR1" s="194"/>
      <c r="BS1" s="194"/>
      <c r="BT1" s="194"/>
      <c r="BU1" s="194"/>
      <c r="BV1" s="194"/>
      <c r="BW1" s="194"/>
      <c r="BX1" s="194"/>
      <c r="BY1" s="194"/>
      <c r="BZ1" s="194"/>
    </row>
    <row r="2" spans="1:78" s="192" customFormat="1" x14ac:dyDescent="0.3">
      <c r="A2" s="195" t="s">
        <v>103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392"/>
      <c r="H9" s="393"/>
      <c r="I9" s="393"/>
      <c r="J9" s="393"/>
      <c r="K9" s="393"/>
      <c r="L9" s="393"/>
      <c r="M9" s="393"/>
      <c r="N9" s="393"/>
      <c r="O9" s="393"/>
      <c r="P9" s="393"/>
      <c r="Q9" s="393"/>
      <c r="R9" s="393">
        <v>2.651784385069069E-3</v>
      </c>
      <c r="S9" s="393">
        <v>2.072249333360031E-3</v>
      </c>
      <c r="T9" s="189">
        <f t="shared" ref="T9:T32" si="0">SUM(G9:K9)</f>
        <v>0</v>
      </c>
      <c r="U9" s="345">
        <f t="shared" ref="U9:U32" si="1">SUM(L9:S9)</f>
        <v>4.7240337184290999E-3</v>
      </c>
      <c r="W9" s="219"/>
      <c r="Y9" s="445"/>
      <c r="Z9" s="445"/>
      <c r="AA9" s="445"/>
      <c r="AB9" s="445"/>
      <c r="AC9" s="445"/>
      <c r="AD9" s="445"/>
      <c r="AE9" s="445"/>
      <c r="AF9" s="445"/>
      <c r="AG9" s="445"/>
      <c r="AH9" s="445"/>
      <c r="AI9" s="445"/>
      <c r="AJ9" s="445">
        <v>5</v>
      </c>
      <c r="AK9" s="445">
        <v>19</v>
      </c>
      <c r="AL9" s="446">
        <f t="shared" ref="AL9:AL17" si="2">SUM(Y9:AC9)</f>
        <v>0</v>
      </c>
      <c r="AM9" s="446">
        <f t="shared" ref="AM9:AM26" si="3">SUM(AD9:AK9)</f>
        <v>24</v>
      </c>
    </row>
    <row r="10" spans="1:78" ht="14" x14ac:dyDescent="0.3">
      <c r="A10" s="212" t="s">
        <v>115</v>
      </c>
      <c r="B10" s="213" t="s">
        <v>154</v>
      </c>
      <c r="C10" s="214"/>
      <c r="D10" s="221"/>
      <c r="G10" s="392"/>
      <c r="H10" s="393"/>
      <c r="I10" s="393"/>
      <c r="J10" s="393"/>
      <c r="K10" s="393"/>
      <c r="L10" s="393"/>
      <c r="M10" s="393"/>
      <c r="N10" s="393"/>
      <c r="O10" s="393"/>
      <c r="P10" s="393"/>
      <c r="Q10" s="393"/>
      <c r="R10" s="393">
        <v>6.5402156149309311E-3</v>
      </c>
      <c r="S10" s="393">
        <v>7.464750666639969E-3</v>
      </c>
      <c r="T10" s="189">
        <f t="shared" si="0"/>
        <v>0</v>
      </c>
      <c r="U10" s="345">
        <f t="shared" si="1"/>
        <v>1.4004966281570899E-2</v>
      </c>
      <c r="Y10" s="445"/>
      <c r="Z10" s="445"/>
      <c r="AA10" s="445"/>
      <c r="AB10" s="445"/>
      <c r="AC10" s="445"/>
      <c r="AD10" s="445"/>
      <c r="AE10" s="445"/>
      <c r="AF10" s="445"/>
      <c r="AG10" s="445"/>
      <c r="AH10" s="445"/>
      <c r="AI10" s="445"/>
      <c r="AJ10" s="445">
        <v>64</v>
      </c>
      <c r="AK10" s="445">
        <v>63</v>
      </c>
      <c r="AL10" s="446">
        <f t="shared" si="2"/>
        <v>0</v>
      </c>
      <c r="AM10" s="446">
        <f t="shared" si="3"/>
        <v>127</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9.1920000000000005E-3</v>
      </c>
      <c r="S11" s="224">
        <f t="shared" si="4"/>
        <v>9.5370000000000003E-3</v>
      </c>
      <c r="T11" s="189">
        <f t="shared" si="0"/>
        <v>0</v>
      </c>
      <c r="U11" s="345">
        <f t="shared" si="1"/>
        <v>1.8729000000000003E-2</v>
      </c>
      <c r="Y11" s="425">
        <f t="shared" ref="Y11:AK11" si="5">SUM(Y9:Y10)</f>
        <v>0</v>
      </c>
      <c r="Z11" s="425">
        <f t="shared" si="5"/>
        <v>0</v>
      </c>
      <c r="AA11" s="425">
        <f t="shared" si="5"/>
        <v>0</v>
      </c>
      <c r="AB11" s="425">
        <f t="shared" si="5"/>
        <v>0</v>
      </c>
      <c r="AC11" s="425">
        <f t="shared" si="5"/>
        <v>0</v>
      </c>
      <c r="AD11" s="425">
        <f t="shared" si="5"/>
        <v>0</v>
      </c>
      <c r="AE11" s="425">
        <f t="shared" si="5"/>
        <v>0</v>
      </c>
      <c r="AF11" s="425">
        <f t="shared" si="5"/>
        <v>0</v>
      </c>
      <c r="AG11" s="425">
        <f t="shared" si="5"/>
        <v>0</v>
      </c>
      <c r="AH11" s="425">
        <f t="shared" si="5"/>
        <v>0</v>
      </c>
      <c r="AI11" s="425">
        <f t="shared" si="5"/>
        <v>0</v>
      </c>
      <c r="AJ11" s="425">
        <f t="shared" si="5"/>
        <v>69</v>
      </c>
      <c r="AK11" s="425">
        <f t="shared" si="5"/>
        <v>82</v>
      </c>
      <c r="AL11" s="446">
        <f t="shared" si="2"/>
        <v>0</v>
      </c>
      <c r="AM11" s="446">
        <f t="shared" si="3"/>
        <v>151</v>
      </c>
    </row>
    <row r="12" spans="1:78" ht="14" x14ac:dyDescent="0.3">
      <c r="A12" s="212" t="s">
        <v>156</v>
      </c>
      <c r="B12" s="213" t="s">
        <v>153</v>
      </c>
      <c r="C12" s="214"/>
      <c r="D12" s="215"/>
      <c r="E12" s="215"/>
      <c r="G12" s="395"/>
      <c r="H12" s="396"/>
      <c r="I12" s="396"/>
      <c r="J12" s="396"/>
      <c r="K12" s="397"/>
      <c r="L12" s="398"/>
      <c r="M12" s="398"/>
      <c r="N12" s="398"/>
      <c r="O12" s="398"/>
      <c r="P12" s="398"/>
      <c r="Q12" s="398"/>
      <c r="R12" s="398">
        <v>1.2087376229276963E-3</v>
      </c>
      <c r="S12" s="398">
        <v>5.0097306522711997E-4</v>
      </c>
      <c r="T12" s="397"/>
      <c r="U12" s="371">
        <f t="shared" si="1"/>
        <v>1.7097106881548163E-3</v>
      </c>
      <c r="Y12" s="447"/>
      <c r="Z12" s="448"/>
      <c r="AA12" s="448"/>
      <c r="AB12" s="448"/>
      <c r="AC12" s="449"/>
      <c r="AD12" s="417"/>
      <c r="AE12" s="417"/>
      <c r="AF12" s="417"/>
      <c r="AG12" s="417"/>
      <c r="AH12" s="417"/>
      <c r="AI12" s="417"/>
      <c r="AJ12" s="417">
        <v>33</v>
      </c>
      <c r="AK12" s="417">
        <v>14</v>
      </c>
      <c r="AL12" s="437"/>
      <c r="AM12" s="420">
        <f t="shared" si="3"/>
        <v>47</v>
      </c>
    </row>
    <row r="13" spans="1:78" ht="14" x14ac:dyDescent="0.3">
      <c r="A13" s="212" t="s">
        <v>156</v>
      </c>
      <c r="B13" s="213" t="s">
        <v>154</v>
      </c>
      <c r="C13" s="214"/>
      <c r="D13" s="215"/>
      <c r="E13" s="215"/>
      <c r="G13" s="401"/>
      <c r="H13" s="402"/>
      <c r="I13" s="402"/>
      <c r="J13" s="402"/>
      <c r="K13" s="403"/>
      <c r="L13" s="398"/>
      <c r="M13" s="398"/>
      <c r="N13" s="398"/>
      <c r="O13" s="398"/>
      <c r="P13" s="398"/>
      <c r="Q13" s="398"/>
      <c r="R13" s="398">
        <v>1.9312623770723037E-3</v>
      </c>
      <c r="S13" s="398">
        <v>2.4440269347728799E-3</v>
      </c>
      <c r="T13" s="403"/>
      <c r="U13" s="371">
        <f t="shared" si="1"/>
        <v>4.3752893118451834E-3</v>
      </c>
      <c r="Y13" s="450"/>
      <c r="Z13" s="451"/>
      <c r="AA13" s="451"/>
      <c r="AB13" s="451"/>
      <c r="AC13" s="452"/>
      <c r="AD13" s="417"/>
      <c r="AE13" s="417"/>
      <c r="AF13" s="417"/>
      <c r="AG13" s="417"/>
      <c r="AH13" s="417"/>
      <c r="AI13" s="417"/>
      <c r="AJ13" s="417">
        <v>53</v>
      </c>
      <c r="AK13" s="417">
        <v>64</v>
      </c>
      <c r="AL13" s="439"/>
      <c r="AM13" s="420">
        <f t="shared" si="3"/>
        <v>117</v>
      </c>
    </row>
    <row r="14" spans="1:78" ht="14" x14ac:dyDescent="0.3">
      <c r="A14" s="222" t="s">
        <v>157</v>
      </c>
      <c r="B14" s="222"/>
      <c r="C14" s="214"/>
      <c r="D14" s="215"/>
      <c r="E14" s="215"/>
      <c r="G14" s="406"/>
      <c r="H14" s="407"/>
      <c r="I14" s="407"/>
      <c r="J14" s="407"/>
      <c r="K14" s="408"/>
      <c r="L14" s="224">
        <f t="shared" ref="L14:S14" si="6">SUM(L12:L13)</f>
        <v>0</v>
      </c>
      <c r="M14" s="224">
        <f t="shared" si="6"/>
        <v>0</v>
      </c>
      <c r="N14" s="224">
        <f t="shared" si="6"/>
        <v>0</v>
      </c>
      <c r="O14" s="224">
        <f t="shared" si="6"/>
        <v>0</v>
      </c>
      <c r="P14" s="224">
        <f t="shared" si="6"/>
        <v>0</v>
      </c>
      <c r="Q14" s="224">
        <f t="shared" si="6"/>
        <v>0</v>
      </c>
      <c r="R14" s="224">
        <f t="shared" si="6"/>
        <v>3.14E-3</v>
      </c>
      <c r="S14" s="224">
        <f t="shared" si="6"/>
        <v>2.9449999999999997E-3</v>
      </c>
      <c r="T14" s="408"/>
      <c r="U14" s="371">
        <f>SUM(L14:S14)</f>
        <v>6.0850000000000001E-3</v>
      </c>
      <c r="Y14" s="453"/>
      <c r="Z14" s="454"/>
      <c r="AA14" s="454"/>
      <c r="AB14" s="454"/>
      <c r="AC14" s="455"/>
      <c r="AD14" s="427">
        <f t="shared" ref="AD14:AK14" si="7">SUM(AD12:AD13)</f>
        <v>0</v>
      </c>
      <c r="AE14" s="425">
        <f t="shared" si="7"/>
        <v>0</v>
      </c>
      <c r="AF14" s="425">
        <f t="shared" si="7"/>
        <v>0</v>
      </c>
      <c r="AG14" s="425">
        <f t="shared" si="7"/>
        <v>0</v>
      </c>
      <c r="AH14" s="425">
        <f t="shared" si="7"/>
        <v>0</v>
      </c>
      <c r="AI14" s="425">
        <f t="shared" si="7"/>
        <v>0</v>
      </c>
      <c r="AJ14" s="425">
        <f t="shared" si="7"/>
        <v>86</v>
      </c>
      <c r="AK14" s="425">
        <f t="shared" si="7"/>
        <v>78</v>
      </c>
      <c r="AL14" s="442"/>
      <c r="AM14" s="420">
        <f t="shared" si="3"/>
        <v>164</v>
      </c>
    </row>
    <row r="15" spans="1:78" ht="14" x14ac:dyDescent="0.3">
      <c r="A15" s="212" t="s">
        <v>158</v>
      </c>
      <c r="B15" s="213" t="s">
        <v>153</v>
      </c>
      <c r="C15" s="214"/>
      <c r="D15" s="215"/>
      <c r="E15" s="215"/>
      <c r="G15" s="392"/>
      <c r="H15" s="393"/>
      <c r="I15" s="393"/>
      <c r="J15" s="393"/>
      <c r="K15" s="393"/>
      <c r="L15" s="393"/>
      <c r="M15" s="393"/>
      <c r="N15" s="393"/>
      <c r="O15" s="393"/>
      <c r="P15" s="393"/>
      <c r="Q15" s="393"/>
      <c r="R15" s="393">
        <v>1.4876770743725494E-4</v>
      </c>
      <c r="S15" s="393">
        <v>0</v>
      </c>
      <c r="T15" s="189">
        <f t="shared" si="0"/>
        <v>0</v>
      </c>
      <c r="U15" s="345">
        <f t="shared" si="1"/>
        <v>1.4876770743725494E-4</v>
      </c>
      <c r="Y15" s="445"/>
      <c r="Z15" s="445"/>
      <c r="AA15" s="445"/>
      <c r="AB15" s="445"/>
      <c r="AC15" s="445"/>
      <c r="AD15" s="445"/>
      <c r="AE15" s="445"/>
      <c r="AF15" s="445"/>
      <c r="AG15" s="445"/>
      <c r="AH15" s="445"/>
      <c r="AI15" s="445"/>
      <c r="AJ15" s="445">
        <v>1</v>
      </c>
      <c r="AK15" s="445">
        <v>0</v>
      </c>
      <c r="AL15" s="446">
        <f t="shared" si="2"/>
        <v>0</v>
      </c>
      <c r="AM15" s="446">
        <f t="shared" si="3"/>
        <v>1</v>
      </c>
    </row>
    <row r="16" spans="1:78" ht="14" x14ac:dyDescent="0.3">
      <c r="A16" s="212" t="s">
        <v>158</v>
      </c>
      <c r="B16" s="213" t="s">
        <v>154</v>
      </c>
      <c r="C16" s="214"/>
      <c r="D16" s="215"/>
      <c r="E16" s="215"/>
      <c r="G16" s="392"/>
      <c r="H16" s="393"/>
      <c r="I16" s="393"/>
      <c r="J16" s="393"/>
      <c r="K16" s="393"/>
      <c r="L16" s="393"/>
      <c r="M16" s="393"/>
      <c r="N16" s="393"/>
      <c r="O16" s="393"/>
      <c r="P16" s="393"/>
      <c r="Q16" s="393"/>
      <c r="R16" s="393">
        <v>1.1232292562745067E-5</v>
      </c>
      <c r="S16" s="393">
        <v>1.6000000000000001E-4</v>
      </c>
      <c r="T16" s="189">
        <f t="shared" si="0"/>
        <v>0</v>
      </c>
      <c r="U16" s="345">
        <f t="shared" si="1"/>
        <v>1.7123229256274508E-4</v>
      </c>
      <c r="Y16" s="445"/>
      <c r="Z16" s="445"/>
      <c r="AA16" s="445"/>
      <c r="AB16" s="445"/>
      <c r="AC16" s="445"/>
      <c r="AD16" s="445"/>
      <c r="AE16" s="445"/>
      <c r="AF16" s="445"/>
      <c r="AG16" s="445"/>
      <c r="AH16" s="445"/>
      <c r="AI16" s="445"/>
      <c r="AJ16" s="445">
        <v>0</v>
      </c>
      <c r="AK16" s="445">
        <v>2</v>
      </c>
      <c r="AL16" s="446">
        <f t="shared" si="2"/>
        <v>0</v>
      </c>
      <c r="AM16" s="446">
        <f t="shared" si="3"/>
        <v>2</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1.6000000000000001E-4</v>
      </c>
      <c r="S17" s="224">
        <f t="shared" si="8"/>
        <v>1.6000000000000001E-4</v>
      </c>
      <c r="T17" s="189">
        <f t="shared" si="0"/>
        <v>0</v>
      </c>
      <c r="U17" s="345">
        <f t="shared" si="1"/>
        <v>3.2000000000000003E-4</v>
      </c>
      <c r="V17" s="249"/>
      <c r="Y17" s="425">
        <f t="shared" ref="Y17:AK17" si="9">SUM(Y15:Y16)</f>
        <v>0</v>
      </c>
      <c r="Z17" s="425">
        <f t="shared" si="9"/>
        <v>0</v>
      </c>
      <c r="AA17" s="425">
        <f t="shared" si="9"/>
        <v>0</v>
      </c>
      <c r="AB17" s="425">
        <f t="shared" si="9"/>
        <v>0</v>
      </c>
      <c r="AC17" s="425">
        <f t="shared" si="9"/>
        <v>0</v>
      </c>
      <c r="AD17" s="425">
        <f t="shared" si="9"/>
        <v>0</v>
      </c>
      <c r="AE17" s="425">
        <f t="shared" si="9"/>
        <v>0</v>
      </c>
      <c r="AF17" s="425">
        <f t="shared" si="9"/>
        <v>0</v>
      </c>
      <c r="AG17" s="425">
        <f t="shared" si="9"/>
        <v>0</v>
      </c>
      <c r="AH17" s="425">
        <f t="shared" si="9"/>
        <v>0</v>
      </c>
      <c r="AI17" s="425">
        <f t="shared" si="9"/>
        <v>0</v>
      </c>
      <c r="AJ17" s="425">
        <f t="shared" si="9"/>
        <v>1</v>
      </c>
      <c r="AK17" s="425">
        <f t="shared" si="9"/>
        <v>2</v>
      </c>
      <c r="AL17" s="446">
        <f t="shared" si="2"/>
        <v>0</v>
      </c>
      <c r="AM17" s="446">
        <f t="shared" si="3"/>
        <v>3</v>
      </c>
    </row>
    <row r="18" spans="1:39" ht="14" x14ac:dyDescent="0.3">
      <c r="A18" s="212" t="s">
        <v>160</v>
      </c>
      <c r="B18" s="213" t="s">
        <v>153</v>
      </c>
      <c r="G18" s="392"/>
      <c r="H18" s="393"/>
      <c r="I18" s="393"/>
      <c r="J18" s="393"/>
      <c r="K18" s="393"/>
      <c r="L18" s="393"/>
      <c r="M18" s="393"/>
      <c r="N18" s="393"/>
      <c r="O18" s="393"/>
      <c r="P18" s="393"/>
      <c r="Q18" s="393"/>
      <c r="R18" s="393">
        <v>3.3315970201670351E-3</v>
      </c>
      <c r="S18" s="393">
        <v>3.790399667438501E-3</v>
      </c>
      <c r="T18" s="345">
        <f t="shared" si="0"/>
        <v>0</v>
      </c>
      <c r="U18" s="345">
        <f t="shared" si="1"/>
        <v>7.1219966876055361E-3</v>
      </c>
      <c r="Y18" s="447"/>
      <c r="Z18" s="448"/>
      <c r="AA18" s="448"/>
      <c r="AB18" s="448"/>
      <c r="AC18" s="449"/>
      <c r="AD18" s="418"/>
      <c r="AE18" s="418"/>
      <c r="AF18" s="418"/>
      <c r="AG18" s="418"/>
      <c r="AH18" s="418"/>
      <c r="AI18" s="418"/>
      <c r="AJ18" s="418">
        <v>105</v>
      </c>
      <c r="AK18" s="418">
        <v>109</v>
      </c>
      <c r="AL18" s="437"/>
      <c r="AM18" s="420">
        <f t="shared" si="3"/>
        <v>214</v>
      </c>
    </row>
    <row r="19" spans="1:39" ht="14" x14ac:dyDescent="0.3">
      <c r="A19" s="212" t="s">
        <v>160</v>
      </c>
      <c r="B19" s="213" t="s">
        <v>154</v>
      </c>
      <c r="G19" s="392"/>
      <c r="H19" s="393"/>
      <c r="I19" s="393"/>
      <c r="J19" s="393"/>
      <c r="K19" s="393"/>
      <c r="L19" s="393"/>
      <c r="M19" s="393"/>
      <c r="N19" s="393"/>
      <c r="O19" s="393"/>
      <c r="P19" s="393"/>
      <c r="Q19" s="393"/>
      <c r="R19" s="393">
        <v>9.9639229798329648E-3</v>
      </c>
      <c r="S19" s="393">
        <v>1.13374003325615E-2</v>
      </c>
      <c r="T19" s="345">
        <f t="shared" si="0"/>
        <v>0</v>
      </c>
      <c r="U19" s="345">
        <f t="shared" si="1"/>
        <v>2.1301323312394465E-2</v>
      </c>
      <c r="Y19" s="450"/>
      <c r="Z19" s="451"/>
      <c r="AA19" s="451"/>
      <c r="AB19" s="451"/>
      <c r="AC19" s="452"/>
      <c r="AD19" s="418"/>
      <c r="AE19" s="418"/>
      <c r="AF19" s="418"/>
      <c r="AG19" s="418"/>
      <c r="AH19" s="418"/>
      <c r="AI19" s="418"/>
      <c r="AJ19" s="418">
        <v>279</v>
      </c>
      <c r="AK19" s="418">
        <v>278</v>
      </c>
      <c r="AL19" s="439"/>
      <c r="AM19" s="420">
        <f t="shared" si="3"/>
        <v>557</v>
      </c>
    </row>
    <row r="20" spans="1:39" ht="14" x14ac:dyDescent="0.3">
      <c r="A20" s="222" t="s">
        <v>161</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1.329552E-2</v>
      </c>
      <c r="S20" s="224">
        <f t="shared" si="10"/>
        <v>1.51278E-2</v>
      </c>
      <c r="T20" s="345">
        <f t="shared" si="0"/>
        <v>0</v>
      </c>
      <c r="U20" s="345">
        <f t="shared" si="1"/>
        <v>2.8423320000000002E-2</v>
      </c>
      <c r="Y20" s="453"/>
      <c r="Z20" s="454"/>
      <c r="AA20" s="454"/>
      <c r="AB20" s="454"/>
      <c r="AC20" s="455"/>
      <c r="AD20" s="425">
        <f t="shared" ref="AD20:AK20" si="11">SUM(AD18:AD19)</f>
        <v>0</v>
      </c>
      <c r="AE20" s="425">
        <f t="shared" si="11"/>
        <v>0</v>
      </c>
      <c r="AF20" s="425">
        <f t="shared" si="11"/>
        <v>0</v>
      </c>
      <c r="AG20" s="425">
        <f t="shared" si="11"/>
        <v>0</v>
      </c>
      <c r="AH20" s="425">
        <f t="shared" si="11"/>
        <v>0</v>
      </c>
      <c r="AI20" s="425">
        <f t="shared" si="11"/>
        <v>0</v>
      </c>
      <c r="AJ20" s="425">
        <f t="shared" si="11"/>
        <v>384</v>
      </c>
      <c r="AK20" s="425">
        <f t="shared" si="11"/>
        <v>387</v>
      </c>
      <c r="AL20" s="442"/>
      <c r="AM20" s="446">
        <f t="shared" si="3"/>
        <v>771</v>
      </c>
    </row>
    <row r="21" spans="1:39" ht="14" x14ac:dyDescent="0.3">
      <c r="A21" s="212" t="s">
        <v>162</v>
      </c>
      <c r="B21" s="213" t="s">
        <v>153</v>
      </c>
      <c r="G21" s="392"/>
      <c r="H21" s="393"/>
      <c r="I21" s="393"/>
      <c r="J21" s="393"/>
      <c r="K21" s="393"/>
      <c r="L21" s="393"/>
      <c r="M21" s="392"/>
      <c r="N21" s="392"/>
      <c r="O21" s="392"/>
      <c r="P21" s="392"/>
      <c r="Q21" s="392"/>
      <c r="R21" s="392">
        <v>0</v>
      </c>
      <c r="S21" s="392">
        <v>5.6183895165658323E-3</v>
      </c>
      <c r="T21" s="345">
        <f t="shared" si="0"/>
        <v>0</v>
      </c>
      <c r="U21" s="345">
        <f t="shared" si="1"/>
        <v>5.6183895165658323E-3</v>
      </c>
      <c r="Y21" s="445"/>
      <c r="Z21" s="445"/>
      <c r="AA21" s="445"/>
      <c r="AB21" s="445"/>
      <c r="AC21" s="445"/>
      <c r="AD21" s="445"/>
      <c r="AE21" s="445"/>
      <c r="AF21" s="445"/>
      <c r="AG21" s="445"/>
      <c r="AH21" s="445"/>
      <c r="AI21" s="445"/>
      <c r="AJ21" s="445">
        <v>0</v>
      </c>
      <c r="AK21" s="445">
        <v>1</v>
      </c>
      <c r="AL21" s="446">
        <f t="shared" ref="AL21:AL26" si="12">SUM(Y21:AC21)</f>
        <v>0</v>
      </c>
      <c r="AM21" s="446">
        <f t="shared" si="3"/>
        <v>1</v>
      </c>
    </row>
    <row r="22" spans="1:39" ht="14" x14ac:dyDescent="0.3">
      <c r="A22" s="212" t="s">
        <v>162</v>
      </c>
      <c r="B22" s="213" t="s">
        <v>154</v>
      </c>
      <c r="G22" s="392"/>
      <c r="H22" s="393"/>
      <c r="I22" s="393"/>
      <c r="J22" s="393"/>
      <c r="K22" s="393"/>
      <c r="L22" s="393"/>
      <c r="M22" s="392"/>
      <c r="N22" s="392"/>
      <c r="O22" s="392"/>
      <c r="P22" s="392"/>
      <c r="Q22" s="392"/>
      <c r="R22" s="392">
        <v>8.0000000000000004E-4</v>
      </c>
      <c r="S22" s="392">
        <v>4.1816104834341682E-3</v>
      </c>
      <c r="T22" s="345">
        <f t="shared" si="0"/>
        <v>0</v>
      </c>
      <c r="U22" s="345">
        <f t="shared" si="1"/>
        <v>4.9816104834341686E-3</v>
      </c>
      <c r="Y22" s="445"/>
      <c r="Z22" s="445"/>
      <c r="AA22" s="445"/>
      <c r="AB22" s="445"/>
      <c r="AC22" s="445"/>
      <c r="AD22" s="445"/>
      <c r="AE22" s="445"/>
      <c r="AF22" s="445"/>
      <c r="AG22" s="445"/>
      <c r="AH22" s="445"/>
      <c r="AI22" s="445"/>
      <c r="AJ22" s="445">
        <v>1</v>
      </c>
      <c r="AK22" s="445">
        <v>2</v>
      </c>
      <c r="AL22" s="446">
        <f t="shared" si="12"/>
        <v>0</v>
      </c>
      <c r="AM22" s="446">
        <f t="shared" si="3"/>
        <v>3</v>
      </c>
    </row>
    <row r="23" spans="1:39" ht="14" x14ac:dyDescent="0.3">
      <c r="A23" s="222" t="s">
        <v>163</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8.0000000000000004E-4</v>
      </c>
      <c r="S23" s="224">
        <f t="shared" si="13"/>
        <v>9.7999999999999997E-3</v>
      </c>
      <c r="T23" s="345">
        <f t="shared" si="0"/>
        <v>0</v>
      </c>
      <c r="U23" s="345">
        <f t="shared" si="1"/>
        <v>1.06E-2</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1</v>
      </c>
      <c r="AK23" s="425">
        <f t="shared" si="14"/>
        <v>3</v>
      </c>
      <c r="AL23" s="446">
        <f t="shared" si="12"/>
        <v>0</v>
      </c>
      <c r="AM23" s="446">
        <f t="shared" si="3"/>
        <v>4</v>
      </c>
    </row>
    <row r="24" spans="1:39" ht="14" x14ac:dyDescent="0.3">
      <c r="A24" s="212" t="s">
        <v>164</v>
      </c>
      <c r="B24" s="213" t="s">
        <v>153</v>
      </c>
      <c r="G24" s="392"/>
      <c r="H24" s="393"/>
      <c r="I24" s="393"/>
      <c r="J24" s="393"/>
      <c r="K24" s="393"/>
      <c r="L24" s="393"/>
      <c r="M24" s="393"/>
      <c r="N24" s="393"/>
      <c r="O24" s="393"/>
      <c r="P24" s="393"/>
      <c r="Q24" s="393"/>
      <c r="R24" s="393">
        <v>4.6489908574142162E-4</v>
      </c>
      <c r="S24" s="393">
        <v>0</v>
      </c>
      <c r="T24" s="345">
        <f t="shared" si="0"/>
        <v>0</v>
      </c>
      <c r="U24" s="345">
        <f t="shared" si="1"/>
        <v>4.6489908574142162E-4</v>
      </c>
      <c r="Y24" s="445"/>
      <c r="Z24" s="445"/>
      <c r="AA24" s="445"/>
      <c r="AB24" s="445"/>
      <c r="AC24" s="445"/>
      <c r="AD24" s="445"/>
      <c r="AE24" s="445"/>
      <c r="AF24" s="445"/>
      <c r="AG24" s="445"/>
      <c r="AH24" s="445"/>
      <c r="AI24" s="445"/>
      <c r="AJ24" s="445">
        <v>1</v>
      </c>
      <c r="AK24" s="445">
        <v>0</v>
      </c>
      <c r="AL24" s="446">
        <f t="shared" si="12"/>
        <v>0</v>
      </c>
      <c r="AM24" s="446">
        <f t="shared" si="3"/>
        <v>1</v>
      </c>
    </row>
    <row r="25" spans="1:39" ht="14" x14ac:dyDescent="0.3">
      <c r="A25" s="212" t="s">
        <v>164</v>
      </c>
      <c r="B25" s="213" t="s">
        <v>154</v>
      </c>
      <c r="G25" s="392"/>
      <c r="H25" s="393"/>
      <c r="I25" s="393"/>
      <c r="J25" s="393"/>
      <c r="K25" s="393"/>
      <c r="L25" s="393"/>
      <c r="M25" s="393"/>
      <c r="N25" s="393"/>
      <c r="O25" s="393"/>
      <c r="P25" s="393"/>
      <c r="Q25" s="393"/>
      <c r="R25" s="393">
        <v>3.5100914258578328E-5</v>
      </c>
      <c r="S25" s="393">
        <v>0</v>
      </c>
      <c r="T25" s="345">
        <f t="shared" si="0"/>
        <v>0</v>
      </c>
      <c r="U25" s="345">
        <f t="shared" si="1"/>
        <v>3.5100914258578328E-5</v>
      </c>
      <c r="Y25" s="445"/>
      <c r="Z25" s="445"/>
      <c r="AA25" s="445"/>
      <c r="AB25" s="445"/>
      <c r="AC25" s="445"/>
      <c r="AD25" s="445"/>
      <c r="AE25" s="445"/>
      <c r="AF25" s="445"/>
      <c r="AG25" s="445"/>
      <c r="AH25" s="445"/>
      <c r="AI25" s="445"/>
      <c r="AJ25" s="445">
        <v>0</v>
      </c>
      <c r="AK25" s="445">
        <v>0</v>
      </c>
      <c r="AL25" s="446">
        <f t="shared" si="12"/>
        <v>0</v>
      </c>
      <c r="AM25" s="446">
        <f t="shared" si="3"/>
        <v>0</v>
      </c>
    </row>
    <row r="26" spans="1:39" ht="14" x14ac:dyDescent="0.3">
      <c r="A26" s="222" t="s">
        <v>165</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4.999999999999999E-4</v>
      </c>
      <c r="S26" s="224">
        <f t="shared" si="15"/>
        <v>0</v>
      </c>
      <c r="T26" s="345">
        <f t="shared" si="0"/>
        <v>0</v>
      </c>
      <c r="U26" s="345">
        <f t="shared" si="1"/>
        <v>4.999999999999999E-4</v>
      </c>
      <c r="Y26" s="425">
        <f t="shared" ref="Y26:AK26" si="16">SUM(Y24:Y25)</f>
        <v>0</v>
      </c>
      <c r="Z26" s="425">
        <f t="shared" si="16"/>
        <v>0</v>
      </c>
      <c r="AA26" s="425">
        <f t="shared" si="16"/>
        <v>0</v>
      </c>
      <c r="AB26" s="425">
        <f t="shared" si="16"/>
        <v>0</v>
      </c>
      <c r="AC26" s="425">
        <f t="shared" si="16"/>
        <v>0</v>
      </c>
      <c r="AD26" s="425">
        <f t="shared" si="16"/>
        <v>0</v>
      </c>
      <c r="AE26" s="425">
        <f t="shared" si="16"/>
        <v>0</v>
      </c>
      <c r="AF26" s="425">
        <f t="shared" si="16"/>
        <v>0</v>
      </c>
      <c r="AG26" s="425">
        <f t="shared" si="16"/>
        <v>0</v>
      </c>
      <c r="AH26" s="425">
        <f t="shared" si="16"/>
        <v>0</v>
      </c>
      <c r="AI26" s="425">
        <f t="shared" si="16"/>
        <v>0</v>
      </c>
      <c r="AJ26" s="425">
        <f t="shared" si="16"/>
        <v>1</v>
      </c>
      <c r="AK26" s="425">
        <f t="shared" si="16"/>
        <v>0</v>
      </c>
      <c r="AL26" s="446">
        <f t="shared" si="12"/>
        <v>0</v>
      </c>
      <c r="AM26" s="446">
        <f t="shared" si="3"/>
        <v>1</v>
      </c>
    </row>
    <row r="27" spans="1:39" ht="14" x14ac:dyDescent="0.3">
      <c r="A27" s="253" t="s">
        <v>166</v>
      </c>
      <c r="B27" s="213" t="s">
        <v>153</v>
      </c>
      <c r="G27" s="392"/>
      <c r="H27" s="393"/>
      <c r="I27" s="393"/>
      <c r="J27" s="393"/>
      <c r="K27" s="393"/>
      <c r="L27" s="393"/>
      <c r="M27" s="393"/>
      <c r="N27" s="393"/>
      <c r="O27" s="393"/>
      <c r="P27" s="393"/>
      <c r="Q27" s="393"/>
      <c r="R27" s="393">
        <v>2.068713530521207E-2</v>
      </c>
      <c r="S27" s="393">
        <v>2.2485740607531748E-2</v>
      </c>
      <c r="T27" s="189">
        <f t="shared" si="0"/>
        <v>0</v>
      </c>
      <c r="U27" s="345">
        <f t="shared" si="1"/>
        <v>4.3172875912743817E-2</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392"/>
      <c r="H28" s="393"/>
      <c r="I28" s="393"/>
      <c r="J28" s="393"/>
      <c r="K28" s="393"/>
      <c r="L28" s="393"/>
      <c r="M28" s="393"/>
      <c r="N28" s="393"/>
      <c r="O28" s="393"/>
      <c r="P28" s="393"/>
      <c r="Q28" s="393"/>
      <c r="R28" s="393">
        <v>6.2646194694787938E-2</v>
      </c>
      <c r="S28" s="393">
        <v>6.0847599392468248E-2</v>
      </c>
      <c r="T28" s="189">
        <f t="shared" si="0"/>
        <v>0</v>
      </c>
      <c r="U28" s="345">
        <f t="shared" si="1"/>
        <v>0.12349379408725619</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8.3333330000000011E-2</v>
      </c>
      <c r="S29" s="224">
        <f t="shared" si="17"/>
        <v>8.3333339999999992E-2</v>
      </c>
      <c r="T29" s="189">
        <f t="shared" si="0"/>
        <v>0</v>
      </c>
      <c r="U29" s="345">
        <f t="shared" si="1"/>
        <v>0.16666667000000002</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392"/>
      <c r="H30" s="393"/>
      <c r="I30" s="393"/>
      <c r="J30" s="393"/>
      <c r="K30" s="393"/>
      <c r="L30" s="393"/>
      <c r="M30" s="393"/>
      <c r="N30" s="393"/>
      <c r="O30" s="393"/>
      <c r="P30" s="393"/>
      <c r="Q30" s="393"/>
      <c r="R30" s="393">
        <v>1.6671746113773121E-3</v>
      </c>
      <c r="S30" s="393">
        <v>1.0626153732506236E-3</v>
      </c>
      <c r="T30" s="345">
        <f t="shared" si="0"/>
        <v>0</v>
      </c>
      <c r="U30" s="345">
        <f t="shared" si="1"/>
        <v>2.7297899846279354E-3</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392"/>
      <c r="H31" s="393"/>
      <c r="I31" s="393"/>
      <c r="J31" s="393"/>
      <c r="K31" s="393"/>
      <c r="L31" s="393"/>
      <c r="M31" s="393"/>
      <c r="N31" s="393"/>
      <c r="O31" s="393"/>
      <c r="P31" s="393"/>
      <c r="Q31" s="393"/>
      <c r="R31" s="393">
        <v>3.1182053886226876E-3</v>
      </c>
      <c r="S31" s="393">
        <v>3.3221046267493766E-3</v>
      </c>
      <c r="T31" s="345">
        <f t="shared" si="0"/>
        <v>0</v>
      </c>
      <c r="U31" s="345">
        <f t="shared" si="1"/>
        <v>6.4403100153720642E-3</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4.7853799999999997E-3</v>
      </c>
      <c r="S32" s="224">
        <f t="shared" si="18"/>
        <v>4.3847199999999999E-3</v>
      </c>
      <c r="T32" s="345">
        <f t="shared" si="0"/>
        <v>0</v>
      </c>
      <c r="U32" s="345">
        <f t="shared" si="1"/>
        <v>9.1701000000000005E-3</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0.11520623000000002</v>
      </c>
      <c r="S34" s="223">
        <f t="shared" si="19"/>
        <v>0.12528786</v>
      </c>
      <c r="T34" s="223">
        <f t="shared" si="19"/>
        <v>0</v>
      </c>
      <c r="U34" s="223">
        <f t="shared" si="19"/>
        <v>0.24049409000000005</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412"/>
      <c r="H36" s="412"/>
      <c r="I36" s="412"/>
      <c r="J36" s="412"/>
      <c r="K36" s="412"/>
      <c r="L36" s="412"/>
      <c r="M36" s="412"/>
      <c r="N36" s="412"/>
      <c r="O36" s="412"/>
      <c r="P36" s="412"/>
      <c r="Q36" s="412"/>
      <c r="R36" s="412"/>
      <c r="S36" s="412"/>
      <c r="T36" s="412"/>
      <c r="U36" s="412"/>
    </row>
    <row r="37" spans="1:41" ht="14" x14ac:dyDescent="0.3">
      <c r="A37" s="212" t="s">
        <v>171</v>
      </c>
      <c r="B37" s="213" t="s">
        <v>153</v>
      </c>
      <c r="G37" s="392"/>
      <c r="H37" s="393"/>
      <c r="I37" s="393"/>
      <c r="J37" s="393"/>
      <c r="K37" s="393"/>
      <c r="L37" s="393"/>
      <c r="M37" s="393"/>
      <c r="N37" s="393"/>
      <c r="O37" s="393"/>
      <c r="P37" s="393"/>
      <c r="Q37" s="393"/>
      <c r="R37" s="393">
        <v>-2.6052944764949266E-3</v>
      </c>
      <c r="S37" s="393">
        <v>-2.072249333360031E-3</v>
      </c>
      <c r="T37" s="189">
        <f>SUM(G37:K37)</f>
        <v>0</v>
      </c>
      <c r="U37" s="345">
        <f>SUM(L37:S37)</f>
        <v>-4.6775438098549576E-3</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392"/>
      <c r="H38" s="393"/>
      <c r="I38" s="393"/>
      <c r="J38" s="393"/>
      <c r="K38" s="393"/>
      <c r="L38" s="393"/>
      <c r="M38" s="393"/>
      <c r="N38" s="393"/>
      <c r="O38" s="393"/>
      <c r="P38" s="393"/>
      <c r="Q38" s="393"/>
      <c r="R38" s="393">
        <v>0</v>
      </c>
      <c r="S38" s="393">
        <v>0</v>
      </c>
      <c r="T38" s="189">
        <f>SUM(G38:K38)</f>
        <v>0</v>
      </c>
      <c r="U38" s="345">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392"/>
      <c r="H39" s="393"/>
      <c r="I39" s="393"/>
      <c r="J39" s="393"/>
      <c r="K39" s="393"/>
      <c r="L39" s="393"/>
      <c r="M39" s="393"/>
      <c r="N39" s="393"/>
      <c r="O39" s="393"/>
      <c r="P39" s="393"/>
      <c r="Q39" s="393"/>
      <c r="R39" s="393">
        <v>-1.9670552350507293E-4</v>
      </c>
      <c r="S39" s="393">
        <v>-2.2075066663996911E-4</v>
      </c>
      <c r="T39" s="189">
        <f>SUM(G39:K39)</f>
        <v>0</v>
      </c>
      <c r="U39" s="345">
        <f>SUM(L39:S39)</f>
        <v>-4.1745619014504204E-4</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-2.8019999999999994E-3</v>
      </c>
      <c r="S40" s="224">
        <f t="shared" si="20"/>
        <v>-2.2929999999999999E-3</v>
      </c>
      <c r="T40" s="189">
        <f t="shared" ref="T40" si="21">SUM(G40:K40)</f>
        <v>0</v>
      </c>
      <c r="U40" s="345">
        <f>SUM(L40:S40)</f>
        <v>-5.0949999999999988E-3</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412"/>
      <c r="H42" s="412"/>
      <c r="I42" s="412"/>
      <c r="J42" s="412"/>
      <c r="K42" s="412"/>
      <c r="L42" s="412"/>
      <c r="M42" s="412"/>
      <c r="N42" s="412"/>
      <c r="O42" s="412"/>
      <c r="P42" s="412"/>
      <c r="Q42" s="412"/>
      <c r="R42" s="412"/>
      <c r="S42" s="412"/>
      <c r="T42" s="412"/>
      <c r="U42" s="412"/>
    </row>
    <row r="43" spans="1:41" ht="14" x14ac:dyDescent="0.3">
      <c r="A43" s="212" t="s">
        <v>171</v>
      </c>
      <c r="B43" s="213" t="s">
        <v>153</v>
      </c>
      <c r="G43" s="392"/>
      <c r="H43" s="393"/>
      <c r="I43" s="393"/>
      <c r="J43" s="393"/>
      <c r="K43" s="393"/>
      <c r="L43" s="393"/>
      <c r="M43" s="393"/>
      <c r="N43" s="393"/>
      <c r="O43" s="393"/>
      <c r="P43" s="393"/>
      <c r="Q43" s="393"/>
      <c r="R43" s="393">
        <v>0</v>
      </c>
      <c r="S43" s="393">
        <v>-5.6183895165658323E-3</v>
      </c>
      <c r="T43" s="189">
        <f>SUM(G43:K43)</f>
        <v>0</v>
      </c>
      <c r="U43" s="345">
        <f>SUM(L43:S43)</f>
        <v>-5.6183895165658323E-3</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392"/>
      <c r="H44" s="393"/>
      <c r="I44" s="393"/>
      <c r="J44" s="393"/>
      <c r="K44" s="393"/>
      <c r="L44" s="393"/>
      <c r="M44" s="393"/>
      <c r="N44" s="393"/>
      <c r="O44" s="393"/>
      <c r="P44" s="393"/>
      <c r="Q44" s="393"/>
      <c r="R44" s="393">
        <v>0</v>
      </c>
      <c r="S44" s="393">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392"/>
      <c r="H45" s="393"/>
      <c r="I45" s="393"/>
      <c r="J45" s="393"/>
      <c r="K45" s="393"/>
      <c r="L45" s="393"/>
      <c r="M45" s="393"/>
      <c r="N45" s="393"/>
      <c r="O45" s="393"/>
      <c r="P45" s="393"/>
      <c r="Q45" s="393"/>
      <c r="R45" s="393">
        <v>0</v>
      </c>
      <c r="S45" s="393">
        <v>-3.8161048343416829E-4</v>
      </c>
      <c r="T45" s="189">
        <f>SUM(G45:K45)</f>
        <v>0</v>
      </c>
      <c r="U45" s="345">
        <f>SUM(L45:S45)</f>
        <v>-3.8161048343416829E-4</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-6.000000000000001E-3</v>
      </c>
      <c r="T46" s="189">
        <f t="shared" ref="T46" si="23">SUM(G46:K46)</f>
        <v>0</v>
      </c>
      <c r="U46" s="345">
        <f>SUM(L46:S46)</f>
        <v>-6.000000000000001E-3</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0.11240423000000002</v>
      </c>
      <c r="S48" s="223">
        <f t="shared" si="25"/>
        <v>0.11699485999999999</v>
      </c>
      <c r="T48" s="345">
        <f t="shared" ref="T48" si="26">SUM(G48:K48)</f>
        <v>0</v>
      </c>
      <c r="U48" s="345">
        <f t="shared" ref="U48" si="27">SUM(L48:S48)</f>
        <v>0.22939909000000003</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391"/>
      <c r="U49" s="391"/>
    </row>
    <row r="50" spans="1:39" ht="14" x14ac:dyDescent="0.3">
      <c r="A50" s="222" t="s">
        <v>177</v>
      </c>
      <c r="B50" s="255" t="s">
        <v>59</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3.0160095737931859E-2</v>
      </c>
      <c r="S50" s="223">
        <f t="shared" si="28"/>
        <v>3.5530367563373855E-2</v>
      </c>
      <c r="T50" s="189">
        <f t="shared" ref="T50:T52" si="29">SUM(G50:K50)</f>
        <v>0</v>
      </c>
      <c r="U50" s="345">
        <f t="shared" ref="U50:U52" si="30">SUM(L50:S50)</f>
        <v>6.5690463301305707E-2</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8.5046134262068154E-2</v>
      </c>
      <c r="S51" s="345">
        <f t="shared" si="28"/>
        <v>8.9757492436626146E-2</v>
      </c>
      <c r="T51" s="189">
        <f t="shared" si="29"/>
        <v>0</v>
      </c>
      <c r="U51" s="345">
        <f t="shared" si="30"/>
        <v>0.17480362669869431</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0.11520623000000002</v>
      </c>
      <c r="S52" s="346">
        <f t="shared" si="32"/>
        <v>0.12528786</v>
      </c>
      <c r="T52" s="189">
        <f t="shared" si="29"/>
        <v>0</v>
      </c>
      <c r="U52" s="345">
        <f t="shared" si="30"/>
        <v>0.24049409000000002</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391"/>
      <c r="U53" s="391"/>
    </row>
    <row r="54" spans="1:39" ht="14" x14ac:dyDescent="0.3">
      <c r="B54" s="210"/>
      <c r="G54" s="391"/>
      <c r="H54" s="391"/>
      <c r="I54" s="391"/>
      <c r="J54" s="391"/>
      <c r="K54" s="391"/>
      <c r="L54" s="391"/>
      <c r="M54" s="391"/>
      <c r="N54" s="391"/>
      <c r="O54" s="391"/>
      <c r="P54" s="391"/>
      <c r="Q54" s="391"/>
      <c r="R54" s="391"/>
      <c r="S54" s="391"/>
      <c r="T54" s="391"/>
      <c r="U54" s="391"/>
    </row>
    <row r="55" spans="1:39" ht="14" x14ac:dyDescent="0.3">
      <c r="A55" s="222" t="s">
        <v>180</v>
      </c>
      <c r="B55" s="255" t="s">
        <v>59</v>
      </c>
      <c r="C55" s="269"/>
      <c r="D55" s="269"/>
      <c r="E55" s="269"/>
      <c r="G55" s="223">
        <f>SUM(G9,G15,G18,G21,G24,G27,G30)+SUM(G37,G38,G43,G44)</f>
        <v>0</v>
      </c>
      <c r="H55" s="223">
        <f t="shared" ref="H55:K55" si="34">SUM(H9,H15,H18,H21,H24,H27,H30)+SUM(H37,H38,H43,H44)</f>
        <v>0</v>
      </c>
      <c r="I55" s="223">
        <f t="shared" si="34"/>
        <v>0</v>
      </c>
      <c r="J55" s="223">
        <f t="shared" si="34"/>
        <v>0</v>
      </c>
      <c r="K55" s="223">
        <f t="shared" si="34"/>
        <v>0</v>
      </c>
      <c r="L55" s="415">
        <f>SUM(L9,L12,L15,L18,L21,L24,L27,L30)+SUM(L37,L38,L43,L44)</f>
        <v>0</v>
      </c>
      <c r="M55" s="415">
        <f t="shared" ref="M55:S55" si="35">SUM(M9,M12,M15,M18,M21,M24,M27,M30)+SUM(M37,M38,M43,M44)</f>
        <v>0</v>
      </c>
      <c r="N55" s="415">
        <f t="shared" si="35"/>
        <v>0</v>
      </c>
      <c r="O55" s="415">
        <f t="shared" si="35"/>
        <v>0</v>
      </c>
      <c r="P55" s="415">
        <f t="shared" si="35"/>
        <v>0</v>
      </c>
      <c r="Q55" s="415">
        <f t="shared" si="35"/>
        <v>0</v>
      </c>
      <c r="R55" s="415">
        <f t="shared" si="35"/>
        <v>2.7554801261436931E-2</v>
      </c>
      <c r="S55" s="415">
        <f t="shared" si="35"/>
        <v>2.7839728713447989E-2</v>
      </c>
      <c r="T55" s="189">
        <f t="shared" ref="T55:T57" si="36">SUM(G55:K55)</f>
        <v>0</v>
      </c>
      <c r="U55" s="345">
        <f t="shared" ref="U55:U57" si="37">SUM(L55:S55)</f>
        <v>5.5394529974884921E-2</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0</v>
      </c>
      <c r="H56" s="345">
        <f t="shared" ref="H56:K56" si="38">SUM(H10,H16,H19,H22,H25,H28,H31)+SUM(H39,H45)</f>
        <v>0</v>
      </c>
      <c r="I56" s="345">
        <f t="shared" si="38"/>
        <v>0</v>
      </c>
      <c r="J56" s="345">
        <f t="shared" si="38"/>
        <v>0</v>
      </c>
      <c r="K56" s="345">
        <f t="shared" si="38"/>
        <v>0</v>
      </c>
      <c r="L56" s="416">
        <f>SUM(L10,L13,L16,L19,L22,L25,L28,L31)+SUM(L39,L45)</f>
        <v>0</v>
      </c>
      <c r="M56" s="416">
        <f t="shared" ref="M56:S56" si="39">SUM(M10,M13,M16,M19,M22,M25,M28,M31)+SUM(M39,M45)</f>
        <v>0</v>
      </c>
      <c r="N56" s="416">
        <f t="shared" si="39"/>
        <v>0</v>
      </c>
      <c r="O56" s="416">
        <f t="shared" si="39"/>
        <v>0</v>
      </c>
      <c r="P56" s="416">
        <f t="shared" si="39"/>
        <v>0</v>
      </c>
      <c r="Q56" s="416">
        <f t="shared" si="39"/>
        <v>0</v>
      </c>
      <c r="R56" s="416">
        <f t="shared" si="39"/>
        <v>8.4849428738563076E-2</v>
      </c>
      <c r="S56" s="416">
        <f t="shared" si="39"/>
        <v>8.9155131286552003E-2</v>
      </c>
      <c r="T56" s="189">
        <f t="shared" si="36"/>
        <v>0</v>
      </c>
      <c r="U56" s="345">
        <f t="shared" si="37"/>
        <v>0.17400456002511508</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0</v>
      </c>
      <c r="H57" s="346">
        <f t="shared" si="40"/>
        <v>0</v>
      </c>
      <c r="I57" s="346">
        <f t="shared" si="40"/>
        <v>0</v>
      </c>
      <c r="J57" s="346">
        <f t="shared" si="40"/>
        <v>0</v>
      </c>
      <c r="K57" s="346">
        <f t="shared" si="40"/>
        <v>0</v>
      </c>
      <c r="L57" s="346">
        <f>SUM(L55:L56)</f>
        <v>0</v>
      </c>
      <c r="M57" s="346">
        <f t="shared" ref="M57:S57" si="41">SUM(M55:M56)</f>
        <v>0</v>
      </c>
      <c r="N57" s="346">
        <f t="shared" si="41"/>
        <v>0</v>
      </c>
      <c r="O57" s="346">
        <f t="shared" si="41"/>
        <v>0</v>
      </c>
      <c r="P57" s="346">
        <f t="shared" si="41"/>
        <v>0</v>
      </c>
      <c r="Q57" s="346">
        <f t="shared" si="41"/>
        <v>0</v>
      </c>
      <c r="R57" s="346">
        <f t="shared" si="41"/>
        <v>0.11240423000000001</v>
      </c>
      <c r="S57" s="346">
        <f t="shared" si="41"/>
        <v>0.11699485999999999</v>
      </c>
      <c r="T57" s="189">
        <f t="shared" si="36"/>
        <v>0</v>
      </c>
      <c r="U57" s="345">
        <f t="shared" si="37"/>
        <v>0.22939909</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c r="AE60" s="327"/>
      <c r="AF60" s="327"/>
      <c r="AG60" s="327"/>
      <c r="AH60" s="327"/>
      <c r="AI60" s="327"/>
      <c r="AJ60" s="331">
        <v>0</v>
      </c>
      <c r="AK60" s="331">
        <v>0</v>
      </c>
      <c r="AL60" s="307"/>
      <c r="AM60" s="229">
        <f t="shared" ref="AM60:AM61" si="43">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c r="AE61" s="327"/>
      <c r="AF61" s="327"/>
      <c r="AG61" s="327"/>
      <c r="AH61" s="327"/>
      <c r="AI61" s="327"/>
      <c r="AJ61" s="331">
        <v>0</v>
      </c>
      <c r="AK61" s="331">
        <v>23</v>
      </c>
      <c r="AL61" s="280"/>
      <c r="AM61" s="229">
        <f t="shared" si="43"/>
        <v>23</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c r="M65" s="319"/>
      <c r="N65" s="319"/>
      <c r="O65" s="319"/>
      <c r="P65" s="319"/>
      <c r="Q65" s="319"/>
      <c r="R65" s="319">
        <v>2.651784385069069E-3</v>
      </c>
      <c r="S65" s="319">
        <v>2.072249333360031E-3</v>
      </c>
      <c r="T65" s="278"/>
      <c r="U65" s="251">
        <f t="shared" ref="U65:U67" si="44">SUM(L65:S65)</f>
        <v>4.7240337184290999E-3</v>
      </c>
      <c r="Y65" s="226"/>
      <c r="Z65" s="227"/>
      <c r="AA65" s="227"/>
      <c r="AB65" s="227"/>
      <c r="AC65" s="228"/>
      <c r="AD65" s="330"/>
      <c r="AE65" s="330"/>
      <c r="AF65" s="330"/>
      <c r="AG65" s="330"/>
      <c r="AH65" s="330"/>
      <c r="AI65" s="330"/>
      <c r="AJ65" s="330">
        <v>5</v>
      </c>
      <c r="AK65" s="330">
        <v>19</v>
      </c>
      <c r="AL65" s="278"/>
      <c r="AM65" s="251">
        <f t="shared" ref="AM65:AM67" si="45">SUM(AD65:AK65)</f>
        <v>24</v>
      </c>
    </row>
    <row r="66" spans="1:39" ht="14" x14ac:dyDescent="0.3">
      <c r="A66" s="661"/>
      <c r="B66" s="277" t="s">
        <v>156</v>
      </c>
      <c r="G66" s="234"/>
      <c r="H66" s="235"/>
      <c r="I66" s="235"/>
      <c r="J66" s="235"/>
      <c r="K66" s="236"/>
      <c r="L66" s="319"/>
      <c r="M66" s="319"/>
      <c r="N66" s="319"/>
      <c r="O66" s="319"/>
      <c r="P66" s="319"/>
      <c r="Q66" s="319"/>
      <c r="R66" s="319">
        <v>1.2087376229276963E-3</v>
      </c>
      <c r="S66" s="319">
        <v>5.0097306522711997E-4</v>
      </c>
      <c r="T66" s="279"/>
      <c r="U66" s="251">
        <f t="shared" si="44"/>
        <v>1.7097106881548163E-3</v>
      </c>
      <c r="Y66" s="234"/>
      <c r="Z66" s="235"/>
      <c r="AA66" s="235"/>
      <c r="AB66" s="235"/>
      <c r="AC66" s="236"/>
      <c r="AD66" s="330"/>
      <c r="AE66" s="330"/>
      <c r="AF66" s="330"/>
      <c r="AG66" s="330"/>
      <c r="AH66" s="330"/>
      <c r="AI66" s="330"/>
      <c r="AJ66" s="330">
        <v>33</v>
      </c>
      <c r="AK66" s="330">
        <v>14</v>
      </c>
      <c r="AL66" s="279"/>
      <c r="AM66" s="251">
        <f t="shared" si="45"/>
        <v>47</v>
      </c>
    </row>
    <row r="67" spans="1:39" ht="14" x14ac:dyDescent="0.3">
      <c r="A67" s="662"/>
      <c r="B67" s="277" t="s">
        <v>187</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3.8605220079967655E-3</v>
      </c>
      <c r="S67" s="251">
        <f t="shared" si="46"/>
        <v>2.5732223985871511E-3</v>
      </c>
      <c r="T67" s="280"/>
      <c r="U67" s="251">
        <f t="shared" si="44"/>
        <v>6.4337444065839166E-3</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38</v>
      </c>
      <c r="AK67" s="251">
        <f t="shared" si="47"/>
        <v>33</v>
      </c>
      <c r="AL67" s="280"/>
      <c r="AM67" s="251">
        <f t="shared" si="45"/>
        <v>71</v>
      </c>
    </row>
    <row r="68" spans="1:39" ht="14" x14ac:dyDescent="0.3">
      <c r="B68" s="210"/>
      <c r="G68" s="241"/>
      <c r="H68" s="242"/>
      <c r="I68" s="242"/>
      <c r="J68" s="242"/>
      <c r="K68" s="243"/>
      <c r="L68" s="458" t="str">
        <f t="shared" ref="L68:S68" si="48">IF(ABS(L67-L9-L12)&lt;DecimalPlaces,"OK","ERROR")</f>
        <v>OK</v>
      </c>
      <c r="M68" s="458" t="str">
        <f t="shared" si="48"/>
        <v>OK</v>
      </c>
      <c r="N68" s="458" t="str">
        <f t="shared" si="48"/>
        <v>OK</v>
      </c>
      <c r="O68" s="458" t="str">
        <f t="shared" si="48"/>
        <v>OK</v>
      </c>
      <c r="P68" s="458" t="str">
        <f t="shared" si="48"/>
        <v>OK</v>
      </c>
      <c r="Q68" s="458" t="str">
        <f t="shared" si="48"/>
        <v>OK</v>
      </c>
      <c r="R68" s="458" t="str">
        <f t="shared" si="48"/>
        <v>OK</v>
      </c>
      <c r="S68" s="458"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c r="M72" s="330"/>
      <c r="N72" s="330"/>
      <c r="O72" s="330"/>
      <c r="P72" s="330"/>
      <c r="Q72" s="330"/>
      <c r="R72" s="330">
        <v>4.450795927987732E-4</v>
      </c>
      <c r="S72" s="330">
        <v>4.6581919677864142E-4</v>
      </c>
      <c r="T72" s="278"/>
      <c r="U72" s="229">
        <f t="shared" ref="U72:U77" si="49">SUM(L72:S72)</f>
        <v>9.1089878957741456E-4</v>
      </c>
      <c r="Y72" s="226"/>
      <c r="Z72" s="227"/>
      <c r="AA72" s="227"/>
      <c r="AB72" s="227"/>
      <c r="AC72" s="228"/>
      <c r="AD72" s="330"/>
      <c r="AE72" s="330"/>
      <c r="AF72" s="330"/>
      <c r="AG72" s="330"/>
      <c r="AH72" s="330"/>
      <c r="AI72" s="330"/>
      <c r="AJ72" s="330">
        <v>4</v>
      </c>
      <c r="AK72" s="330">
        <v>4</v>
      </c>
      <c r="AL72" s="278"/>
      <c r="AM72" s="229">
        <f t="shared" ref="AM72:AM77" si="50">SUM(AD72:AK72)</f>
        <v>8</v>
      </c>
    </row>
    <row r="73" spans="1:39" ht="14" x14ac:dyDescent="0.3">
      <c r="A73" s="661"/>
      <c r="B73" s="277" t="s">
        <v>156</v>
      </c>
      <c r="G73" s="234"/>
      <c r="H73" s="235"/>
      <c r="I73" s="235"/>
      <c r="J73" s="235"/>
      <c r="K73" s="236"/>
      <c r="L73" s="330"/>
      <c r="M73" s="330"/>
      <c r="N73" s="330"/>
      <c r="O73" s="330"/>
      <c r="P73" s="330"/>
      <c r="Q73" s="330"/>
      <c r="R73" s="330">
        <v>1.2917136447156824E-4</v>
      </c>
      <c r="S73" s="330">
        <v>1.532802108460576E-4</v>
      </c>
      <c r="T73" s="279"/>
      <c r="U73" s="229">
        <f t="shared" si="49"/>
        <v>2.8245157531762587E-4</v>
      </c>
      <c r="Y73" s="234"/>
      <c r="Z73" s="235"/>
      <c r="AA73" s="235"/>
      <c r="AB73" s="235"/>
      <c r="AC73" s="236"/>
      <c r="AD73" s="330"/>
      <c r="AE73" s="330"/>
      <c r="AF73" s="330"/>
      <c r="AG73" s="330"/>
      <c r="AH73" s="330"/>
      <c r="AI73" s="330"/>
      <c r="AJ73" s="330">
        <v>4</v>
      </c>
      <c r="AK73" s="330">
        <v>4</v>
      </c>
      <c r="AL73" s="279"/>
      <c r="AM73" s="229">
        <f t="shared" si="50"/>
        <v>8</v>
      </c>
    </row>
    <row r="74" spans="1:39" ht="14" x14ac:dyDescent="0.3">
      <c r="A74" s="662"/>
      <c r="B74" s="277" t="s">
        <v>190</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5.7425095727034144E-4</v>
      </c>
      <c r="S74" s="251">
        <f t="shared" si="51"/>
        <v>6.1909940762469899E-4</v>
      </c>
      <c r="T74" s="279"/>
      <c r="U74" s="229">
        <f t="shared" si="49"/>
        <v>1.1933503648950405E-3</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8</v>
      </c>
      <c r="AK74" s="251">
        <f t="shared" si="52"/>
        <v>8</v>
      </c>
      <c r="AL74" s="279"/>
      <c r="AM74" s="229">
        <f t="shared" si="50"/>
        <v>16</v>
      </c>
    </row>
    <row r="75" spans="1:39" ht="14" x14ac:dyDescent="0.3">
      <c r="A75" s="663" t="s">
        <v>191</v>
      </c>
      <c r="B75" s="277" t="s">
        <v>186</v>
      </c>
      <c r="G75" s="234"/>
      <c r="H75" s="235"/>
      <c r="I75" s="235"/>
      <c r="J75" s="235"/>
      <c r="K75" s="236"/>
      <c r="L75" s="330"/>
      <c r="M75" s="330"/>
      <c r="N75" s="330"/>
      <c r="O75" s="330"/>
      <c r="P75" s="330"/>
      <c r="Q75" s="330"/>
      <c r="R75" s="330">
        <v>6.0951360221321582E-3</v>
      </c>
      <c r="S75" s="330">
        <v>6.9989314698613277E-3</v>
      </c>
      <c r="T75" s="279"/>
      <c r="U75" s="229">
        <f t="shared" si="49"/>
        <v>1.3094067491993485E-2</v>
      </c>
      <c r="Y75" s="234"/>
      <c r="Z75" s="235"/>
      <c r="AA75" s="235"/>
      <c r="AB75" s="235"/>
      <c r="AC75" s="236"/>
      <c r="AD75" s="330"/>
      <c r="AE75" s="330"/>
      <c r="AF75" s="330"/>
      <c r="AG75" s="330"/>
      <c r="AH75" s="330"/>
      <c r="AI75" s="330"/>
      <c r="AJ75" s="330">
        <v>60</v>
      </c>
      <c r="AK75" s="330">
        <v>59</v>
      </c>
      <c r="AL75" s="279"/>
      <c r="AM75" s="229">
        <f t="shared" si="50"/>
        <v>119</v>
      </c>
    </row>
    <row r="76" spans="1:39" ht="14" x14ac:dyDescent="0.3">
      <c r="A76" s="663"/>
      <c r="B76" s="277" t="s">
        <v>156</v>
      </c>
      <c r="G76" s="234"/>
      <c r="H76" s="235"/>
      <c r="I76" s="235"/>
      <c r="J76" s="235"/>
      <c r="K76" s="236"/>
      <c r="L76" s="330"/>
      <c r="M76" s="330"/>
      <c r="N76" s="330"/>
      <c r="O76" s="330"/>
      <c r="P76" s="330"/>
      <c r="Q76" s="330"/>
      <c r="R76" s="330">
        <v>1.8020910126007354E-3</v>
      </c>
      <c r="S76" s="330">
        <v>2.2907467239268223E-3</v>
      </c>
      <c r="T76" s="279"/>
      <c r="U76" s="229">
        <f t="shared" si="49"/>
        <v>4.0928377365275579E-3</v>
      </c>
      <c r="Y76" s="234"/>
      <c r="Z76" s="235"/>
      <c r="AA76" s="235"/>
      <c r="AB76" s="235"/>
      <c r="AC76" s="236"/>
      <c r="AD76" s="330"/>
      <c r="AE76" s="330"/>
      <c r="AF76" s="330"/>
      <c r="AG76" s="330"/>
      <c r="AH76" s="330"/>
      <c r="AI76" s="330"/>
      <c r="AJ76" s="330">
        <v>49</v>
      </c>
      <c r="AK76" s="330">
        <v>60</v>
      </c>
      <c r="AL76" s="279"/>
      <c r="AM76" s="229">
        <f t="shared" si="50"/>
        <v>109</v>
      </c>
    </row>
    <row r="77" spans="1:39" ht="14" x14ac:dyDescent="0.3">
      <c r="A77" s="664"/>
      <c r="B77" s="277" t="s">
        <v>192</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7.8972270347328934E-3</v>
      </c>
      <c r="S77" s="251">
        <f t="shared" si="53"/>
        <v>9.2896781937881496E-3</v>
      </c>
      <c r="T77" s="279"/>
      <c r="U77" s="251">
        <f t="shared" si="49"/>
        <v>1.7186905228521045E-2</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109</v>
      </c>
      <c r="AK77" s="251">
        <f t="shared" si="54"/>
        <v>119</v>
      </c>
      <c r="AL77" s="279"/>
      <c r="AM77" s="229">
        <f t="shared" si="50"/>
        <v>228</v>
      </c>
    </row>
    <row r="78" spans="1:39" ht="14" x14ac:dyDescent="0.3">
      <c r="B78" s="274" t="s">
        <v>193</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8.4714779920032346E-3</v>
      </c>
      <c r="S78" s="251">
        <f t="shared" si="55"/>
        <v>9.9087776014128489E-3</v>
      </c>
      <c r="T78" s="280"/>
      <c r="U78" s="229">
        <f>SUM(L78:S78)</f>
        <v>1.8380255593416085E-2</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117</v>
      </c>
      <c r="AK78" s="251">
        <f t="shared" si="56"/>
        <v>127</v>
      </c>
      <c r="AL78" s="280"/>
      <c r="AM78" s="229">
        <f>SUM(AD78:AK78)</f>
        <v>244</v>
      </c>
    </row>
    <row r="79" spans="1:39" ht="14" x14ac:dyDescent="0.3">
      <c r="A79" s="282"/>
      <c r="G79" s="241"/>
      <c r="H79" s="242"/>
      <c r="I79" s="242"/>
      <c r="J79" s="242"/>
      <c r="K79" s="243"/>
      <c r="L79" s="458" t="str">
        <f t="shared" ref="L79:S79" si="57">IF(ABS(L78-L10-L13)&lt;DecimalPlaces,"OK","ERROR")</f>
        <v>OK</v>
      </c>
      <c r="M79" s="458" t="str">
        <f t="shared" si="57"/>
        <v>OK</v>
      </c>
      <c r="N79" s="458" t="str">
        <f t="shared" si="57"/>
        <v>OK</v>
      </c>
      <c r="O79" s="458" t="str">
        <f t="shared" si="57"/>
        <v>OK</v>
      </c>
      <c r="P79" s="458" t="str">
        <f t="shared" si="57"/>
        <v>OK</v>
      </c>
      <c r="Q79" s="458" t="str">
        <f t="shared" si="57"/>
        <v>OK</v>
      </c>
      <c r="R79" s="458" t="str">
        <f t="shared" si="57"/>
        <v>OK</v>
      </c>
      <c r="S79" s="458" t="str">
        <f t="shared" si="57"/>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c r="M85" s="325"/>
      <c r="N85" s="325"/>
      <c r="O85" s="325"/>
      <c r="P85" s="325"/>
      <c r="Q85" s="325"/>
      <c r="R85" s="325">
        <v>5.1375029798329652E-3</v>
      </c>
      <c r="S85" s="325">
        <v>4.9566373815880674E-3</v>
      </c>
      <c r="T85" s="278"/>
      <c r="U85" s="229">
        <f>SUM(L85:S85)</f>
        <v>1.0094140361421033E-2</v>
      </c>
      <c r="Y85" s="226"/>
      <c r="Z85" s="227"/>
      <c r="AA85" s="227"/>
      <c r="AB85" s="227"/>
      <c r="AC85" s="228"/>
      <c r="AD85" s="329"/>
      <c r="AE85" s="329"/>
      <c r="AF85" s="329"/>
      <c r="AG85" s="329"/>
      <c r="AH85" s="329"/>
      <c r="AI85" s="329"/>
      <c r="AJ85" s="329">
        <v>97</v>
      </c>
      <c r="AK85" s="329">
        <v>91</v>
      </c>
      <c r="AL85" s="278"/>
      <c r="AM85" s="285">
        <f t="shared" ref="AM85:AM105" si="62">SUM(AD85:AK85)</f>
        <v>188</v>
      </c>
    </row>
    <row r="86" spans="1:39" ht="14" x14ac:dyDescent="0.3">
      <c r="A86" s="212" t="s">
        <v>201</v>
      </c>
      <c r="B86" s="212" t="s">
        <v>200</v>
      </c>
      <c r="G86" s="234"/>
      <c r="H86" s="235"/>
      <c r="I86" s="235"/>
      <c r="J86" s="235"/>
      <c r="K86" s="236"/>
      <c r="L86" s="325"/>
      <c r="M86" s="325"/>
      <c r="N86" s="325"/>
      <c r="O86" s="325"/>
      <c r="P86" s="325"/>
      <c r="Q86" s="325"/>
      <c r="R86" s="325">
        <v>3.5E-4</v>
      </c>
      <c r="S86" s="325">
        <v>3.3E-4</v>
      </c>
      <c r="T86" s="279"/>
      <c r="U86" s="229">
        <f t="shared" ref="U86:U105" si="63">SUM(L86:S86)</f>
        <v>6.8000000000000005E-4</v>
      </c>
      <c r="Y86" s="234"/>
      <c r="Z86" s="235"/>
      <c r="AA86" s="235"/>
      <c r="AB86" s="235"/>
      <c r="AC86" s="236"/>
      <c r="AD86" s="325"/>
      <c r="AE86" s="325"/>
      <c r="AF86" s="325"/>
      <c r="AG86" s="325"/>
      <c r="AH86" s="325"/>
      <c r="AI86" s="325"/>
      <c r="AJ86" s="325">
        <v>35</v>
      </c>
      <c r="AK86" s="325">
        <v>33</v>
      </c>
      <c r="AL86" s="279"/>
      <c r="AM86" s="229">
        <f t="shared" si="62"/>
        <v>68</v>
      </c>
    </row>
    <row r="87" spans="1:39" ht="14" x14ac:dyDescent="0.3">
      <c r="A87" s="212" t="s">
        <v>202</v>
      </c>
      <c r="B87" s="212" t="s">
        <v>200</v>
      </c>
      <c r="G87" s="234"/>
      <c r="H87" s="235"/>
      <c r="I87" s="235"/>
      <c r="J87" s="235"/>
      <c r="K87" s="236"/>
      <c r="L87" s="325"/>
      <c r="M87" s="325"/>
      <c r="N87" s="325"/>
      <c r="O87" s="325"/>
      <c r="P87" s="325"/>
      <c r="Q87" s="325"/>
      <c r="R87" s="325">
        <v>0</v>
      </c>
      <c r="S87" s="325">
        <v>0</v>
      </c>
      <c r="T87" s="279"/>
      <c r="U87" s="229">
        <f t="shared" si="63"/>
        <v>0</v>
      </c>
      <c r="Y87" s="234"/>
      <c r="Z87" s="235"/>
      <c r="AA87" s="235"/>
      <c r="AB87" s="235"/>
      <c r="AC87" s="236"/>
      <c r="AD87" s="325"/>
      <c r="AE87" s="325"/>
      <c r="AF87" s="325"/>
      <c r="AG87" s="325"/>
      <c r="AH87" s="325"/>
      <c r="AI87" s="325"/>
      <c r="AJ87" s="325">
        <v>0</v>
      </c>
      <c r="AK87" s="325">
        <v>0</v>
      </c>
      <c r="AL87" s="279"/>
      <c r="AM87" s="229">
        <f t="shared" si="62"/>
        <v>0</v>
      </c>
    </row>
    <row r="88" spans="1:39" ht="14" x14ac:dyDescent="0.3">
      <c r="A88" s="212" t="s">
        <v>203</v>
      </c>
      <c r="B88" s="212" t="s">
        <v>200</v>
      </c>
      <c r="G88" s="234"/>
      <c r="H88" s="235"/>
      <c r="I88" s="235"/>
      <c r="J88" s="235"/>
      <c r="K88" s="236"/>
      <c r="L88" s="325"/>
      <c r="M88" s="325"/>
      <c r="N88" s="325"/>
      <c r="O88" s="325"/>
      <c r="P88" s="325"/>
      <c r="Q88" s="325"/>
      <c r="R88" s="325">
        <v>0</v>
      </c>
      <c r="S88" s="325">
        <v>0</v>
      </c>
      <c r="T88" s="279"/>
      <c r="U88" s="229">
        <f t="shared" si="63"/>
        <v>0</v>
      </c>
      <c r="Y88" s="234"/>
      <c r="Z88" s="235"/>
      <c r="AA88" s="235"/>
      <c r="AB88" s="235"/>
      <c r="AC88" s="236"/>
      <c r="AD88" s="325"/>
      <c r="AE88" s="325"/>
      <c r="AF88" s="325"/>
      <c r="AG88" s="325"/>
      <c r="AH88" s="325"/>
      <c r="AI88" s="325"/>
      <c r="AJ88" s="325">
        <v>0</v>
      </c>
      <c r="AK88" s="325">
        <v>0</v>
      </c>
      <c r="AL88" s="279"/>
      <c r="AM88" s="229">
        <f t="shared" si="62"/>
        <v>0</v>
      </c>
    </row>
    <row r="89" spans="1:39" ht="14" x14ac:dyDescent="0.3">
      <c r="A89" s="212" t="s">
        <v>204</v>
      </c>
      <c r="B89" s="212" t="s">
        <v>200</v>
      </c>
      <c r="G89" s="234"/>
      <c r="H89" s="235"/>
      <c r="I89" s="235"/>
      <c r="J89" s="235"/>
      <c r="K89" s="236"/>
      <c r="L89" s="325"/>
      <c r="M89" s="325"/>
      <c r="N89" s="325"/>
      <c r="O89" s="325"/>
      <c r="P89" s="325"/>
      <c r="Q89" s="325"/>
      <c r="R89" s="325">
        <v>0</v>
      </c>
      <c r="S89" s="325">
        <v>0</v>
      </c>
      <c r="T89" s="279"/>
      <c r="U89" s="229">
        <f t="shared" si="63"/>
        <v>0</v>
      </c>
      <c r="Y89" s="234"/>
      <c r="Z89" s="235"/>
      <c r="AA89" s="235"/>
      <c r="AB89" s="235"/>
      <c r="AC89" s="236"/>
      <c r="AD89" s="325"/>
      <c r="AE89" s="325"/>
      <c r="AF89" s="325"/>
      <c r="AG89" s="325"/>
      <c r="AH89" s="325"/>
      <c r="AI89" s="325"/>
      <c r="AJ89" s="325">
        <v>0</v>
      </c>
      <c r="AK89" s="325">
        <v>0</v>
      </c>
      <c r="AL89" s="279"/>
      <c r="AM89" s="229">
        <f t="shared" si="62"/>
        <v>0</v>
      </c>
    </row>
    <row r="90" spans="1:39" ht="14" x14ac:dyDescent="0.3">
      <c r="A90" s="212" t="s">
        <v>205</v>
      </c>
      <c r="B90" s="212" t="s">
        <v>200</v>
      </c>
      <c r="G90" s="234"/>
      <c r="H90" s="235"/>
      <c r="I90" s="235"/>
      <c r="J90" s="235"/>
      <c r="K90" s="236"/>
      <c r="L90" s="325"/>
      <c r="M90" s="325"/>
      <c r="N90" s="325"/>
      <c r="O90" s="325"/>
      <c r="P90" s="325"/>
      <c r="Q90" s="325"/>
      <c r="R90" s="325">
        <v>0</v>
      </c>
      <c r="S90" s="325">
        <v>0</v>
      </c>
      <c r="T90" s="279"/>
      <c r="U90" s="229">
        <f t="shared" si="63"/>
        <v>0</v>
      </c>
      <c r="Y90" s="234"/>
      <c r="Z90" s="235"/>
      <c r="AA90" s="235"/>
      <c r="AB90" s="235"/>
      <c r="AC90" s="236"/>
      <c r="AD90" s="325"/>
      <c r="AE90" s="325"/>
      <c r="AF90" s="325"/>
      <c r="AG90" s="325"/>
      <c r="AH90" s="325"/>
      <c r="AI90" s="325"/>
      <c r="AJ90" s="325">
        <v>0</v>
      </c>
      <c r="AK90" s="325">
        <v>0</v>
      </c>
      <c r="AL90" s="279"/>
      <c r="AM90" s="229">
        <f t="shared" si="62"/>
        <v>0</v>
      </c>
    </row>
    <row r="91" spans="1:39" ht="14" x14ac:dyDescent="0.3">
      <c r="A91" s="212" t="s">
        <v>206</v>
      </c>
      <c r="B91" s="212" t="s">
        <v>200</v>
      </c>
      <c r="G91" s="234"/>
      <c r="H91" s="235"/>
      <c r="I91" s="235"/>
      <c r="J91" s="235"/>
      <c r="K91" s="236"/>
      <c r="L91" s="325"/>
      <c r="M91" s="325"/>
      <c r="N91" s="325"/>
      <c r="O91" s="325"/>
      <c r="P91" s="325"/>
      <c r="Q91" s="325"/>
      <c r="R91" s="325">
        <v>8.8509999999999999E-4</v>
      </c>
      <c r="S91" s="325">
        <v>8.0238586666666679E-4</v>
      </c>
      <c r="T91" s="279"/>
      <c r="U91" s="229">
        <f t="shared" si="63"/>
        <v>1.6874858666666667E-3</v>
      </c>
      <c r="Y91" s="234"/>
      <c r="Z91" s="235"/>
      <c r="AA91" s="235"/>
      <c r="AB91" s="235"/>
      <c r="AC91" s="236"/>
      <c r="AD91" s="325"/>
      <c r="AE91" s="325"/>
      <c r="AF91" s="325"/>
      <c r="AG91" s="325"/>
      <c r="AH91" s="325"/>
      <c r="AI91" s="325"/>
      <c r="AJ91" s="325">
        <v>72</v>
      </c>
      <c r="AK91" s="325">
        <v>61</v>
      </c>
      <c r="AL91" s="279"/>
      <c r="AM91" s="229">
        <f t="shared" si="62"/>
        <v>133</v>
      </c>
    </row>
    <row r="92" spans="1:39" ht="14" x14ac:dyDescent="0.3">
      <c r="A92" s="212" t="s">
        <v>207</v>
      </c>
      <c r="B92" s="212" t="s">
        <v>200</v>
      </c>
      <c r="G92" s="234"/>
      <c r="H92" s="235"/>
      <c r="I92" s="235"/>
      <c r="J92" s="235"/>
      <c r="K92" s="236"/>
      <c r="L92" s="325"/>
      <c r="M92" s="325"/>
      <c r="N92" s="325"/>
      <c r="O92" s="325"/>
      <c r="P92" s="325"/>
      <c r="Q92" s="325"/>
      <c r="R92" s="325">
        <v>0</v>
      </c>
      <c r="S92" s="325">
        <v>0</v>
      </c>
      <c r="T92" s="279"/>
      <c r="U92" s="229">
        <f t="shared" si="63"/>
        <v>0</v>
      </c>
      <c r="Y92" s="234"/>
      <c r="Z92" s="235"/>
      <c r="AA92" s="235"/>
      <c r="AB92" s="235"/>
      <c r="AC92" s="236"/>
      <c r="AD92" s="328"/>
      <c r="AE92" s="328"/>
      <c r="AF92" s="328"/>
      <c r="AG92" s="328"/>
      <c r="AH92" s="328"/>
      <c r="AI92" s="328"/>
      <c r="AJ92" s="328">
        <v>0</v>
      </c>
      <c r="AK92" s="328">
        <v>0</v>
      </c>
      <c r="AL92" s="279"/>
      <c r="AM92" s="229">
        <f t="shared" si="62"/>
        <v>0</v>
      </c>
    </row>
    <row r="93" spans="1:39" ht="14" x14ac:dyDescent="0.3">
      <c r="A93" s="212" t="s">
        <v>208</v>
      </c>
      <c r="B93" s="212" t="s">
        <v>200</v>
      </c>
      <c r="G93" s="234"/>
      <c r="H93" s="235"/>
      <c r="I93" s="235"/>
      <c r="J93" s="235"/>
      <c r="K93" s="236"/>
      <c r="L93" s="325"/>
      <c r="M93" s="325"/>
      <c r="N93" s="325"/>
      <c r="O93" s="325"/>
      <c r="P93" s="325"/>
      <c r="Q93" s="325"/>
      <c r="R93" s="325">
        <v>1.844E-5</v>
      </c>
      <c r="S93" s="325">
        <v>0</v>
      </c>
      <c r="T93" s="279"/>
      <c r="U93" s="229">
        <f t="shared" si="63"/>
        <v>1.844E-5</v>
      </c>
      <c r="Y93" s="234"/>
      <c r="Z93" s="235"/>
      <c r="AA93" s="235"/>
      <c r="AB93" s="235"/>
      <c r="AC93" s="236"/>
      <c r="AD93" s="328"/>
      <c r="AE93" s="328"/>
      <c r="AF93" s="328"/>
      <c r="AG93" s="328"/>
      <c r="AH93" s="328"/>
      <c r="AI93" s="328"/>
      <c r="AJ93" s="328">
        <v>1</v>
      </c>
      <c r="AK93" s="328">
        <v>0</v>
      </c>
      <c r="AL93" s="279"/>
      <c r="AM93" s="229">
        <f t="shared" si="62"/>
        <v>1</v>
      </c>
    </row>
    <row r="94" spans="1:39" ht="14" x14ac:dyDescent="0.3">
      <c r="A94" s="212" t="s">
        <v>209</v>
      </c>
      <c r="B94" s="212" t="s">
        <v>200</v>
      </c>
      <c r="G94" s="234"/>
      <c r="H94" s="235"/>
      <c r="I94" s="235"/>
      <c r="J94" s="235"/>
      <c r="K94" s="236"/>
      <c r="L94" s="325"/>
      <c r="M94" s="325"/>
      <c r="N94" s="325"/>
      <c r="O94" s="325"/>
      <c r="P94" s="325"/>
      <c r="Q94" s="325"/>
      <c r="R94" s="325">
        <v>2.0284E-4</v>
      </c>
      <c r="S94" s="325">
        <v>3.5515440000000002E-4</v>
      </c>
      <c r="T94" s="279"/>
      <c r="U94" s="229">
        <f t="shared" si="63"/>
        <v>5.5799440000000005E-4</v>
      </c>
      <c r="Y94" s="234"/>
      <c r="Z94" s="235"/>
      <c r="AA94" s="235"/>
      <c r="AB94" s="235"/>
      <c r="AC94" s="236"/>
      <c r="AD94" s="328"/>
      <c r="AE94" s="328"/>
      <c r="AF94" s="328"/>
      <c r="AG94" s="328"/>
      <c r="AH94" s="328"/>
      <c r="AI94" s="328"/>
      <c r="AJ94" s="328">
        <v>11</v>
      </c>
      <c r="AK94" s="328">
        <v>18</v>
      </c>
      <c r="AL94" s="279"/>
      <c r="AM94" s="229">
        <f t="shared" si="62"/>
        <v>29</v>
      </c>
    </row>
    <row r="95" spans="1:39" ht="14" x14ac:dyDescent="0.3">
      <c r="A95" s="212" t="s">
        <v>210</v>
      </c>
      <c r="B95" s="212" t="s">
        <v>200</v>
      </c>
      <c r="G95" s="234"/>
      <c r="H95" s="235"/>
      <c r="I95" s="235"/>
      <c r="J95" s="235"/>
      <c r="K95" s="236"/>
      <c r="L95" s="325"/>
      <c r="M95" s="325"/>
      <c r="N95" s="325"/>
      <c r="O95" s="325"/>
      <c r="P95" s="325"/>
      <c r="Q95" s="325"/>
      <c r="R95" s="325">
        <v>0</v>
      </c>
      <c r="S95" s="325">
        <v>0</v>
      </c>
      <c r="T95" s="279"/>
      <c r="U95" s="229">
        <f t="shared" si="63"/>
        <v>0</v>
      </c>
      <c r="Y95" s="234"/>
      <c r="Z95" s="235"/>
      <c r="AA95" s="235"/>
      <c r="AB95" s="235"/>
      <c r="AC95" s="236"/>
      <c r="AD95" s="328"/>
      <c r="AE95" s="328"/>
      <c r="AF95" s="328"/>
      <c r="AG95" s="328"/>
      <c r="AH95" s="328"/>
      <c r="AI95" s="328"/>
      <c r="AJ95" s="328">
        <v>0</v>
      </c>
      <c r="AK95" s="328">
        <v>0</v>
      </c>
      <c r="AL95" s="279"/>
      <c r="AM95" s="229">
        <f t="shared" si="62"/>
        <v>0</v>
      </c>
    </row>
    <row r="96" spans="1:39" ht="14" x14ac:dyDescent="0.3">
      <c r="A96" s="212" t="s">
        <v>211</v>
      </c>
      <c r="B96" s="212" t="s">
        <v>200</v>
      </c>
      <c r="G96" s="234"/>
      <c r="H96" s="235"/>
      <c r="I96" s="235"/>
      <c r="J96" s="235"/>
      <c r="K96" s="236"/>
      <c r="L96" s="325"/>
      <c r="M96" s="325"/>
      <c r="N96" s="325"/>
      <c r="O96" s="325"/>
      <c r="P96" s="325"/>
      <c r="Q96" s="325"/>
      <c r="R96" s="325">
        <v>0</v>
      </c>
      <c r="S96" s="325">
        <v>0</v>
      </c>
      <c r="T96" s="279"/>
      <c r="U96" s="229">
        <f t="shared" si="63"/>
        <v>0</v>
      </c>
      <c r="Y96" s="234"/>
      <c r="Z96" s="235"/>
      <c r="AA96" s="235"/>
      <c r="AB96" s="235"/>
      <c r="AC96" s="236"/>
      <c r="AD96" s="328"/>
      <c r="AE96" s="328"/>
      <c r="AF96" s="328"/>
      <c r="AG96" s="328"/>
      <c r="AH96" s="328"/>
      <c r="AI96" s="328"/>
      <c r="AJ96" s="328">
        <v>0</v>
      </c>
      <c r="AK96" s="328">
        <v>0</v>
      </c>
      <c r="AL96" s="279"/>
      <c r="AM96" s="229">
        <f t="shared" si="62"/>
        <v>0</v>
      </c>
    </row>
    <row r="97" spans="1:39" ht="14" x14ac:dyDescent="0.3">
      <c r="A97" s="212" t="s">
        <v>212</v>
      </c>
      <c r="B97" s="212" t="s">
        <v>200</v>
      </c>
      <c r="G97" s="234"/>
      <c r="H97" s="235"/>
      <c r="I97" s="235"/>
      <c r="J97" s="235"/>
      <c r="K97" s="236"/>
      <c r="L97" s="325"/>
      <c r="M97" s="325"/>
      <c r="N97" s="325"/>
      <c r="O97" s="325"/>
      <c r="P97" s="325"/>
      <c r="Q97" s="325"/>
      <c r="R97" s="325">
        <v>1.9919999999999998E-3</v>
      </c>
      <c r="S97" s="325">
        <v>2.9880000000000002E-3</v>
      </c>
      <c r="T97" s="279"/>
      <c r="U97" s="229">
        <f t="shared" si="63"/>
        <v>4.9800000000000001E-3</v>
      </c>
      <c r="Y97" s="234"/>
      <c r="Z97" s="235"/>
      <c r="AA97" s="235"/>
      <c r="AB97" s="235"/>
      <c r="AC97" s="236"/>
      <c r="AD97" s="328"/>
      <c r="AE97" s="328"/>
      <c r="AF97" s="328"/>
      <c r="AG97" s="328"/>
      <c r="AH97" s="328"/>
      <c r="AI97" s="328"/>
      <c r="AJ97" s="328">
        <v>12</v>
      </c>
      <c r="AK97" s="328">
        <v>18</v>
      </c>
      <c r="AL97" s="279"/>
      <c r="AM97" s="229">
        <f t="shared" si="62"/>
        <v>30</v>
      </c>
    </row>
    <row r="98" spans="1:39" ht="14" x14ac:dyDescent="0.3">
      <c r="A98" s="212" t="s">
        <v>213</v>
      </c>
      <c r="B98" s="212" t="s">
        <v>200</v>
      </c>
      <c r="G98" s="234"/>
      <c r="H98" s="235"/>
      <c r="I98" s="235"/>
      <c r="J98" s="235"/>
      <c r="K98" s="236"/>
      <c r="L98" s="325"/>
      <c r="M98" s="325"/>
      <c r="N98" s="325"/>
      <c r="O98" s="325"/>
      <c r="P98" s="325"/>
      <c r="Q98" s="325"/>
      <c r="R98" s="325">
        <v>0</v>
      </c>
      <c r="S98" s="325">
        <v>0</v>
      </c>
      <c r="T98" s="279"/>
      <c r="U98" s="229">
        <f t="shared" si="63"/>
        <v>0</v>
      </c>
      <c r="Y98" s="234"/>
      <c r="Z98" s="235"/>
      <c r="AA98" s="235"/>
      <c r="AB98" s="235"/>
      <c r="AC98" s="236"/>
      <c r="AD98" s="328"/>
      <c r="AE98" s="328"/>
      <c r="AF98" s="328"/>
      <c r="AG98" s="328"/>
      <c r="AH98" s="328"/>
      <c r="AI98" s="328"/>
      <c r="AJ98" s="328">
        <v>0</v>
      </c>
      <c r="AK98" s="328">
        <v>0</v>
      </c>
      <c r="AL98" s="279"/>
      <c r="AM98" s="229">
        <f t="shared" si="62"/>
        <v>0</v>
      </c>
    </row>
    <row r="99" spans="1:39" ht="14" x14ac:dyDescent="0.3">
      <c r="A99" s="212" t="s">
        <v>214</v>
      </c>
      <c r="B99" s="212" t="s">
        <v>200</v>
      </c>
      <c r="G99" s="234"/>
      <c r="H99" s="235"/>
      <c r="I99" s="235"/>
      <c r="J99" s="235"/>
      <c r="K99" s="236"/>
      <c r="L99" s="325"/>
      <c r="M99" s="325"/>
      <c r="N99" s="325"/>
      <c r="O99" s="325"/>
      <c r="P99" s="325"/>
      <c r="Q99" s="325"/>
      <c r="R99" s="325">
        <v>0</v>
      </c>
      <c r="S99" s="325">
        <v>0</v>
      </c>
      <c r="T99" s="279"/>
      <c r="U99" s="229">
        <f t="shared" si="63"/>
        <v>0</v>
      </c>
      <c r="Y99" s="234"/>
      <c r="Z99" s="235"/>
      <c r="AA99" s="235"/>
      <c r="AB99" s="235"/>
      <c r="AC99" s="236"/>
      <c r="AD99" s="328"/>
      <c r="AE99" s="328"/>
      <c r="AF99" s="328"/>
      <c r="AG99" s="328"/>
      <c r="AH99" s="328"/>
      <c r="AI99" s="328"/>
      <c r="AJ99" s="328">
        <v>0</v>
      </c>
      <c r="AK99" s="328">
        <v>0</v>
      </c>
      <c r="AL99" s="279"/>
      <c r="AM99" s="229">
        <f t="shared" si="62"/>
        <v>0</v>
      </c>
    </row>
    <row r="100" spans="1:39" ht="14" x14ac:dyDescent="0.3">
      <c r="A100" s="212" t="s">
        <v>215</v>
      </c>
      <c r="B100" s="212" t="s">
        <v>200</v>
      </c>
      <c r="G100" s="234"/>
      <c r="H100" s="235"/>
      <c r="I100" s="235"/>
      <c r="J100" s="235"/>
      <c r="K100" s="236"/>
      <c r="L100" s="325"/>
      <c r="M100" s="325"/>
      <c r="N100" s="325"/>
      <c r="O100" s="325"/>
      <c r="P100" s="325"/>
      <c r="Q100" s="325"/>
      <c r="R100" s="325">
        <v>0</v>
      </c>
      <c r="S100" s="325">
        <v>0</v>
      </c>
      <c r="T100" s="279"/>
      <c r="U100" s="229">
        <f t="shared" si="63"/>
        <v>0</v>
      </c>
      <c r="Y100" s="234"/>
      <c r="Z100" s="235"/>
      <c r="AA100" s="235"/>
      <c r="AB100" s="235"/>
      <c r="AC100" s="236"/>
      <c r="AD100" s="328"/>
      <c r="AE100" s="328"/>
      <c r="AF100" s="328"/>
      <c r="AG100" s="328"/>
      <c r="AH100" s="328"/>
      <c r="AI100" s="328"/>
      <c r="AJ100" s="328">
        <v>0</v>
      </c>
      <c r="AK100" s="328">
        <v>0</v>
      </c>
      <c r="AL100" s="279"/>
      <c r="AM100" s="229">
        <f t="shared" si="62"/>
        <v>0</v>
      </c>
    </row>
    <row r="101" spans="1:39" ht="14" x14ac:dyDescent="0.3">
      <c r="A101" s="212" t="s">
        <v>216</v>
      </c>
      <c r="B101" s="212" t="s">
        <v>200</v>
      </c>
      <c r="G101" s="234"/>
      <c r="H101" s="235"/>
      <c r="I101" s="235"/>
      <c r="J101" s="235"/>
      <c r="K101" s="236"/>
      <c r="L101" s="325"/>
      <c r="M101" s="325"/>
      <c r="N101" s="325"/>
      <c r="O101" s="325"/>
      <c r="P101" s="325"/>
      <c r="Q101" s="325"/>
      <c r="R101" s="325">
        <v>0</v>
      </c>
      <c r="S101" s="325">
        <v>1.6928000000000001E-4</v>
      </c>
      <c r="T101" s="279"/>
      <c r="U101" s="229">
        <f t="shared" si="63"/>
        <v>1.6928000000000001E-4</v>
      </c>
      <c r="Y101" s="234"/>
      <c r="Z101" s="235"/>
      <c r="AA101" s="235"/>
      <c r="AB101" s="235"/>
      <c r="AC101" s="236"/>
      <c r="AD101" s="328"/>
      <c r="AE101" s="328"/>
      <c r="AF101" s="328"/>
      <c r="AG101" s="328"/>
      <c r="AH101" s="328"/>
      <c r="AI101" s="328"/>
      <c r="AJ101" s="328">
        <v>0</v>
      </c>
      <c r="AK101" s="328">
        <v>2</v>
      </c>
      <c r="AL101" s="279"/>
      <c r="AM101" s="229">
        <f t="shared" si="62"/>
        <v>2</v>
      </c>
    </row>
    <row r="102" spans="1:39" ht="14" x14ac:dyDescent="0.3">
      <c r="A102" s="212" t="s">
        <v>217</v>
      </c>
      <c r="B102" s="212" t="s">
        <v>200</v>
      </c>
      <c r="G102" s="234"/>
      <c r="H102" s="235"/>
      <c r="I102" s="235"/>
      <c r="J102" s="235"/>
      <c r="K102" s="236"/>
      <c r="L102" s="325"/>
      <c r="M102" s="325"/>
      <c r="N102" s="325"/>
      <c r="O102" s="325"/>
      <c r="P102" s="325"/>
      <c r="Q102" s="325"/>
      <c r="R102" s="325">
        <v>0</v>
      </c>
      <c r="S102" s="325">
        <v>0</v>
      </c>
      <c r="T102" s="279"/>
      <c r="U102" s="229">
        <f t="shared" si="63"/>
        <v>0</v>
      </c>
      <c r="Y102" s="234"/>
      <c r="Z102" s="235"/>
      <c r="AA102" s="235"/>
      <c r="AB102" s="235"/>
      <c r="AC102" s="236"/>
      <c r="AD102" s="328"/>
      <c r="AE102" s="328"/>
      <c r="AF102" s="328"/>
      <c r="AG102" s="328"/>
      <c r="AH102" s="328"/>
      <c r="AI102" s="328"/>
      <c r="AJ102" s="328">
        <v>0</v>
      </c>
      <c r="AK102" s="328">
        <v>0</v>
      </c>
      <c r="AL102" s="279"/>
      <c r="AM102" s="229">
        <f t="shared" si="62"/>
        <v>0</v>
      </c>
    </row>
    <row r="103" spans="1:39" ht="14" x14ac:dyDescent="0.3">
      <c r="A103" s="212" t="s">
        <v>218</v>
      </c>
      <c r="B103" s="212" t="s">
        <v>200</v>
      </c>
      <c r="G103" s="234"/>
      <c r="H103" s="235"/>
      <c r="I103" s="235"/>
      <c r="J103" s="235"/>
      <c r="K103" s="236"/>
      <c r="L103" s="325"/>
      <c r="M103" s="325"/>
      <c r="N103" s="325"/>
      <c r="O103" s="325"/>
      <c r="P103" s="325"/>
      <c r="Q103" s="325"/>
      <c r="R103" s="325">
        <v>0</v>
      </c>
      <c r="S103" s="325">
        <v>0</v>
      </c>
      <c r="T103" s="279"/>
      <c r="U103" s="229">
        <f t="shared" si="63"/>
        <v>0</v>
      </c>
      <c r="Y103" s="234"/>
      <c r="Z103" s="235"/>
      <c r="AA103" s="235"/>
      <c r="AB103" s="235"/>
      <c r="AC103" s="236"/>
      <c r="AD103" s="328"/>
      <c r="AE103" s="328"/>
      <c r="AF103" s="328"/>
      <c r="AG103" s="328"/>
      <c r="AH103" s="328"/>
      <c r="AI103" s="328"/>
      <c r="AJ103" s="328">
        <v>0</v>
      </c>
      <c r="AK103" s="328">
        <v>0</v>
      </c>
      <c r="AL103" s="279"/>
      <c r="AM103" s="229">
        <f t="shared" si="62"/>
        <v>0</v>
      </c>
    </row>
    <row r="104" spans="1:39" ht="14" x14ac:dyDescent="0.3">
      <c r="A104" s="440" t="s">
        <v>221</v>
      </c>
      <c r="B104" s="440" t="s">
        <v>200</v>
      </c>
      <c r="G104" s="234"/>
      <c r="H104" s="235"/>
      <c r="I104" s="235"/>
      <c r="J104" s="235"/>
      <c r="K104" s="236"/>
      <c r="L104" s="325"/>
      <c r="M104" s="325"/>
      <c r="N104" s="325"/>
      <c r="O104" s="325"/>
      <c r="P104" s="325"/>
      <c r="Q104" s="325"/>
      <c r="R104" s="325">
        <v>1.3780399999999999E-3</v>
      </c>
      <c r="S104" s="325">
        <v>1.7359426843067652E-3</v>
      </c>
      <c r="T104" s="279"/>
      <c r="U104" s="229">
        <f t="shared" si="63"/>
        <v>3.1139826843067653E-3</v>
      </c>
      <c r="Y104" s="234"/>
      <c r="Z104" s="235"/>
      <c r="AA104" s="235"/>
      <c r="AB104" s="235"/>
      <c r="AC104" s="236"/>
      <c r="AD104" s="325"/>
      <c r="AE104" s="325"/>
      <c r="AF104" s="325"/>
      <c r="AG104" s="325"/>
      <c r="AH104" s="325"/>
      <c r="AI104" s="325"/>
      <c r="AJ104" s="325">
        <v>51</v>
      </c>
      <c r="AK104" s="325">
        <v>55</v>
      </c>
      <c r="AL104" s="279"/>
      <c r="AM104" s="229">
        <f t="shared" si="62"/>
        <v>106</v>
      </c>
    </row>
    <row r="105" spans="1:39" ht="14" x14ac:dyDescent="0.3">
      <c r="A105" s="222" t="s">
        <v>219</v>
      </c>
      <c r="G105" s="234"/>
      <c r="H105" s="235"/>
      <c r="I105" s="235"/>
      <c r="J105" s="235"/>
      <c r="K105" s="236"/>
      <c r="L105" s="252">
        <f>SUM(L85:L104)</f>
        <v>0</v>
      </c>
      <c r="M105" s="252">
        <f t="shared" ref="M105:S105" si="64">SUM(M85:M104)</f>
        <v>0</v>
      </c>
      <c r="N105" s="252">
        <f t="shared" si="64"/>
        <v>0</v>
      </c>
      <c r="O105" s="252">
        <f t="shared" si="64"/>
        <v>0</v>
      </c>
      <c r="P105" s="252">
        <f t="shared" si="64"/>
        <v>0</v>
      </c>
      <c r="Q105" s="252">
        <f t="shared" si="64"/>
        <v>0</v>
      </c>
      <c r="R105" s="252">
        <f t="shared" si="64"/>
        <v>9.9639229798329648E-3</v>
      </c>
      <c r="S105" s="252">
        <f t="shared" si="64"/>
        <v>1.13374003325615E-2</v>
      </c>
      <c r="T105" s="280"/>
      <c r="U105" s="229">
        <f t="shared" si="63"/>
        <v>2.1301323312394465E-2</v>
      </c>
      <c r="Y105" s="234"/>
      <c r="Z105" s="235"/>
      <c r="AA105" s="235"/>
      <c r="AB105" s="235"/>
      <c r="AC105" s="236"/>
      <c r="AD105" s="252">
        <f>SUM(AD85:AD104)</f>
        <v>0</v>
      </c>
      <c r="AE105" s="252">
        <f t="shared" ref="AE105:AK105" si="65">SUM(AE85:AE104)</f>
        <v>0</v>
      </c>
      <c r="AF105" s="252">
        <f t="shared" si="65"/>
        <v>0</v>
      </c>
      <c r="AG105" s="252">
        <f t="shared" si="65"/>
        <v>0</v>
      </c>
      <c r="AH105" s="252">
        <f t="shared" si="65"/>
        <v>0</v>
      </c>
      <c r="AI105" s="252">
        <f t="shared" si="65"/>
        <v>0</v>
      </c>
      <c r="AJ105" s="252">
        <f t="shared" si="65"/>
        <v>279</v>
      </c>
      <c r="AK105" s="252">
        <f t="shared" si="65"/>
        <v>278</v>
      </c>
      <c r="AL105" s="280"/>
      <c r="AM105" s="229">
        <f t="shared" si="62"/>
        <v>557</v>
      </c>
    </row>
    <row r="106" spans="1:39" ht="14" x14ac:dyDescent="0.3">
      <c r="A106" s="282"/>
      <c r="G106" s="241"/>
      <c r="H106" s="242"/>
      <c r="I106" s="242"/>
      <c r="J106" s="242"/>
      <c r="K106" s="243"/>
      <c r="L106" s="281" t="str">
        <f t="shared" ref="L106:S106" si="66">IF(ABS(L19-L105)&lt;DecimalPlaces,"OK","ERROR")</f>
        <v>OK</v>
      </c>
      <c r="M106" s="283" t="str">
        <f t="shared" si="66"/>
        <v>OK</v>
      </c>
      <c r="N106" s="283" t="str">
        <f t="shared" si="66"/>
        <v>OK</v>
      </c>
      <c r="O106" s="283" t="str">
        <f t="shared" si="66"/>
        <v>OK</v>
      </c>
      <c r="P106" s="283" t="str">
        <f t="shared" si="66"/>
        <v>OK</v>
      </c>
      <c r="Q106" s="283" t="str">
        <f t="shared" si="66"/>
        <v>OK</v>
      </c>
      <c r="R106" s="283" t="str">
        <f t="shared" si="66"/>
        <v>OK</v>
      </c>
      <c r="S106" s="283" t="str">
        <f t="shared" si="66"/>
        <v>OK</v>
      </c>
      <c r="Y106" s="241"/>
      <c r="Z106" s="242"/>
      <c r="AA106" s="242"/>
      <c r="AB106" s="242"/>
      <c r="AC106" s="243"/>
      <c r="AD106" s="281" t="str">
        <f t="shared" ref="AD106:AK106" si="67">IF(ABS(AD19-AD105)&lt;DecimalPlaces,"OK","ERROR")</f>
        <v>OK</v>
      </c>
      <c r="AE106" s="283" t="str">
        <f t="shared" si="67"/>
        <v>OK</v>
      </c>
      <c r="AF106" s="283" t="str">
        <f t="shared" si="67"/>
        <v>OK</v>
      </c>
      <c r="AG106" s="283" t="str">
        <f t="shared" si="67"/>
        <v>OK</v>
      </c>
      <c r="AH106" s="283" t="str">
        <f t="shared" si="67"/>
        <v>OK</v>
      </c>
      <c r="AI106" s="283" t="str">
        <f t="shared" si="67"/>
        <v>OK</v>
      </c>
      <c r="AJ106" s="283" t="str">
        <f t="shared" si="67"/>
        <v>OK</v>
      </c>
      <c r="AK106" s="283" t="str">
        <f t="shared" si="67"/>
        <v>OK</v>
      </c>
    </row>
    <row r="107" spans="1:39" ht="14" x14ac:dyDescent="0.3">
      <c r="A107" s="282"/>
      <c r="G107" s="210"/>
      <c r="H107" s="210"/>
      <c r="I107" s="210"/>
      <c r="J107" s="210"/>
      <c r="K107" s="210"/>
      <c r="L107" s="210"/>
      <c r="M107" s="210"/>
      <c r="N107" s="210"/>
      <c r="O107" s="210"/>
      <c r="P107" s="210"/>
      <c r="Q107" s="210"/>
      <c r="R107" s="210"/>
      <c r="S107" s="210"/>
      <c r="Y107" s="286"/>
      <c r="Z107" s="286"/>
      <c r="AA107" s="286"/>
      <c r="AB107" s="286"/>
      <c r="AC107" s="286"/>
      <c r="AD107" s="286"/>
      <c r="AE107" s="286"/>
      <c r="AF107" s="286"/>
      <c r="AG107" s="286"/>
      <c r="AH107" s="286"/>
      <c r="AI107" s="286"/>
      <c r="AJ107" s="286"/>
      <c r="AK107" s="286"/>
    </row>
    <row r="108" spans="1:39" ht="14" x14ac:dyDescent="0.3">
      <c r="A108" s="212" t="s">
        <v>160</v>
      </c>
      <c r="B108" s="213" t="s">
        <v>153</v>
      </c>
      <c r="G108" s="226"/>
      <c r="H108" s="227"/>
      <c r="I108" s="227"/>
      <c r="J108" s="227"/>
      <c r="K108" s="228"/>
      <c r="L108" s="327"/>
      <c r="M108" s="327"/>
      <c r="N108" s="327"/>
      <c r="O108" s="327"/>
      <c r="P108" s="327"/>
      <c r="Q108" s="327"/>
      <c r="R108" s="327">
        <v>3.3315970201670351E-3</v>
      </c>
      <c r="S108" s="327">
        <v>3.790399667438501E-3</v>
      </c>
      <c r="T108" s="278"/>
      <c r="U108" s="229">
        <f t="shared" ref="U108:U109" si="68">SUM(L108:S108)</f>
        <v>7.1219966876055361E-3</v>
      </c>
      <c r="Y108" s="226"/>
      <c r="Z108" s="227"/>
      <c r="AA108" s="227"/>
      <c r="AB108" s="227"/>
      <c r="AC108" s="228"/>
      <c r="AD108" s="325"/>
      <c r="AE108" s="327"/>
      <c r="AF108" s="327"/>
      <c r="AG108" s="327"/>
      <c r="AH108" s="327"/>
      <c r="AI108" s="327"/>
      <c r="AJ108" s="327">
        <v>105</v>
      </c>
      <c r="AK108" s="327">
        <v>109</v>
      </c>
      <c r="AL108" s="229">
        <f t="shared" ref="AL108" si="69">SUM(Y108:AC108)</f>
        <v>0</v>
      </c>
      <c r="AM108" s="229">
        <f t="shared" ref="AM108:AM109" si="70">SUM(AD108:AK108)</f>
        <v>214</v>
      </c>
    </row>
    <row r="109" spans="1:39" ht="14" x14ac:dyDescent="0.3">
      <c r="A109" s="222" t="s">
        <v>161</v>
      </c>
      <c r="G109" s="241"/>
      <c r="H109" s="242"/>
      <c r="I109" s="242"/>
      <c r="J109" s="242"/>
      <c r="K109" s="243"/>
      <c r="L109" s="252">
        <f t="shared" ref="L109:S109" si="71">SUM(L108,L105)</f>
        <v>0</v>
      </c>
      <c r="M109" s="251">
        <f t="shared" si="71"/>
        <v>0</v>
      </c>
      <c r="N109" s="251">
        <f t="shared" si="71"/>
        <v>0</v>
      </c>
      <c r="O109" s="251">
        <f t="shared" si="71"/>
        <v>0</v>
      </c>
      <c r="P109" s="251">
        <f t="shared" si="71"/>
        <v>0</v>
      </c>
      <c r="Q109" s="251">
        <f t="shared" si="71"/>
        <v>0</v>
      </c>
      <c r="R109" s="251">
        <f t="shared" si="71"/>
        <v>1.329552E-2</v>
      </c>
      <c r="S109" s="251">
        <f t="shared" si="71"/>
        <v>1.51278E-2</v>
      </c>
      <c r="T109" s="280"/>
      <c r="U109" s="229">
        <f t="shared" si="68"/>
        <v>2.8423320000000002E-2</v>
      </c>
      <c r="Y109" s="241"/>
      <c r="Z109" s="242"/>
      <c r="AA109" s="242"/>
      <c r="AB109" s="242"/>
      <c r="AC109" s="243"/>
      <c r="AD109" s="252">
        <f t="shared" ref="AD109:AK109" si="72">SUM(AD108,AD105)</f>
        <v>0</v>
      </c>
      <c r="AE109" s="251">
        <f t="shared" si="72"/>
        <v>0</v>
      </c>
      <c r="AF109" s="251">
        <f t="shared" si="72"/>
        <v>0</v>
      </c>
      <c r="AG109" s="251">
        <f t="shared" si="72"/>
        <v>0</v>
      </c>
      <c r="AH109" s="251">
        <f t="shared" si="72"/>
        <v>0</v>
      </c>
      <c r="AI109" s="251">
        <f t="shared" si="72"/>
        <v>0</v>
      </c>
      <c r="AJ109" s="251">
        <f t="shared" si="72"/>
        <v>384</v>
      </c>
      <c r="AK109" s="251">
        <f t="shared" si="72"/>
        <v>387</v>
      </c>
      <c r="AL109" s="229">
        <f t="shared" ref="AL109" si="73">SUM(Y109:AC109)</f>
        <v>0</v>
      </c>
      <c r="AM109" s="229">
        <f t="shared" si="70"/>
        <v>771</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2"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0A8E-B45D-404B-A592-21EEBBA57743}">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6" width="8.1796875" style="203" customWidth="1"/>
    <col min="7" max="21" width="10.81640625" style="203" customWidth="1"/>
    <col min="22" max="22" width="2.1796875" style="203" customWidth="1"/>
    <col min="23" max="23" width="3.81640625" style="203" customWidth="1"/>
    <col min="24" max="24" width="8.1796875" style="203" customWidth="1"/>
    <col min="25" max="29" width="10.81640625" style="203" customWidth="1"/>
    <col min="30" max="37" width="12.453125" style="203" bestFit="1" customWidth="1"/>
    <col min="38" max="38" width="11.81640625" style="203" bestFit="1" customWidth="1"/>
    <col min="39" max="39" width="13.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M9b - SPN</v>
      </c>
      <c r="AC1" s="193"/>
      <c r="BL1" s="194"/>
      <c r="BM1" s="194"/>
      <c r="BN1" s="194"/>
      <c r="BO1" s="194"/>
      <c r="BP1" s="194"/>
      <c r="BQ1" s="194"/>
      <c r="BR1" s="194"/>
      <c r="BS1" s="194"/>
      <c r="BT1" s="194"/>
      <c r="BU1" s="194"/>
      <c r="BV1" s="194"/>
      <c r="BW1" s="194"/>
      <c r="BX1" s="194"/>
      <c r="BY1" s="194"/>
      <c r="BZ1" s="194"/>
    </row>
    <row r="2" spans="1:78" s="192" customFormat="1" x14ac:dyDescent="0.3">
      <c r="A2" s="195" t="s">
        <v>104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392">
        <v>3.7686946068346554E-3</v>
      </c>
      <c r="H9" s="393">
        <v>0.10640018030471698</v>
      </c>
      <c r="I9" s="393">
        <v>0.10365656810681596</v>
      </c>
      <c r="J9" s="393">
        <v>0.10083917002422758</v>
      </c>
      <c r="K9" s="393">
        <v>0.13807119368931678</v>
      </c>
      <c r="L9" s="393">
        <v>9.4460509319666472E-2</v>
      </c>
      <c r="M9" s="393">
        <v>0.10212465758181997</v>
      </c>
      <c r="N9" s="393">
        <v>0.11083336217554551</v>
      </c>
      <c r="O9" s="393">
        <v>0.11313293759534898</v>
      </c>
      <c r="P9" s="393">
        <v>0.14084092267662024</v>
      </c>
      <c r="Q9" s="393">
        <v>0.13549778947235794</v>
      </c>
      <c r="R9" s="393">
        <v>0.12833446282074798</v>
      </c>
      <c r="S9" s="393">
        <v>0.10461489081085978</v>
      </c>
      <c r="T9" s="394">
        <f t="shared" ref="T9:T32" si="0">SUM(G9:K9)</f>
        <v>0.45273580673191194</v>
      </c>
      <c r="U9" s="345">
        <f t="shared" ref="U9:U32" si="1">SUM(L9:S9)</f>
        <v>0.92983953245296691</v>
      </c>
      <c r="W9" s="219"/>
      <c r="Y9" s="392">
        <v>33.540990438873983</v>
      </c>
      <c r="Z9" s="392">
        <v>953.22170942770697</v>
      </c>
      <c r="AA9" s="392">
        <v>1191.3101291704775</v>
      </c>
      <c r="AB9" s="392">
        <v>959.37864906976813</v>
      </c>
      <c r="AC9" s="392">
        <v>1033.3465988298133</v>
      </c>
      <c r="AD9" s="392">
        <v>463.56384165469228</v>
      </c>
      <c r="AE9" s="392">
        <v>1165.340449905721</v>
      </c>
      <c r="AF9" s="392">
        <v>1413.7818937343377</v>
      </c>
      <c r="AG9" s="392">
        <v>1165.5665343481483</v>
      </c>
      <c r="AH9" s="392">
        <v>1351.3720600541924</v>
      </c>
      <c r="AI9" s="392">
        <v>1050.6325036110113</v>
      </c>
      <c r="AJ9" s="392">
        <v>1321</v>
      </c>
      <c r="AK9" s="392">
        <v>1068</v>
      </c>
      <c r="AL9" s="345">
        <f t="shared" ref="AL9:AL17" si="2">SUM(Y9:AC9)</f>
        <v>4170.7980769366395</v>
      </c>
      <c r="AM9" s="345">
        <f t="shared" ref="AM9:AM26" si="3">SUM(AD9:AK9)</f>
        <v>8999.2572833081031</v>
      </c>
    </row>
    <row r="10" spans="1:78" ht="14" x14ac:dyDescent="0.3">
      <c r="A10" s="212" t="s">
        <v>115</v>
      </c>
      <c r="B10" s="213" t="s">
        <v>154</v>
      </c>
      <c r="C10" s="214"/>
      <c r="D10" s="221"/>
      <c r="G10" s="392">
        <v>0.17188078258272513</v>
      </c>
      <c r="H10" s="393">
        <v>0.16107739462606349</v>
      </c>
      <c r="I10" s="393">
        <v>0.14249578965771029</v>
      </c>
      <c r="J10" s="393">
        <v>0.15821064806501176</v>
      </c>
      <c r="K10" s="393">
        <v>0.20183896084456415</v>
      </c>
      <c r="L10" s="393">
        <v>0.1297637906803335</v>
      </c>
      <c r="M10" s="393">
        <v>0.14246885241818003</v>
      </c>
      <c r="N10" s="393">
        <v>0.11183569782445449</v>
      </c>
      <c r="O10" s="393">
        <v>0.13757716240465104</v>
      </c>
      <c r="P10" s="393">
        <v>0.13182417732337975</v>
      </c>
      <c r="Q10" s="393">
        <v>0.11819471052764208</v>
      </c>
      <c r="R10" s="393">
        <v>0.11064053717925203</v>
      </c>
      <c r="S10" s="393">
        <v>0.1160251091891402</v>
      </c>
      <c r="T10" s="394">
        <f t="shared" si="0"/>
        <v>0.8355035757760747</v>
      </c>
      <c r="U10" s="345">
        <f t="shared" si="1"/>
        <v>0.99833003754703309</v>
      </c>
      <c r="Y10" s="392">
        <v>2557.4590095611261</v>
      </c>
      <c r="Z10" s="392">
        <v>2863.3641803447299</v>
      </c>
      <c r="AA10" s="392">
        <v>2195.6898708295221</v>
      </c>
      <c r="AB10" s="392">
        <v>2507.0635173488236</v>
      </c>
      <c r="AC10" s="392">
        <v>2717.3415697544492</v>
      </c>
      <c r="AD10" s="392">
        <v>978.43615834530783</v>
      </c>
      <c r="AE10" s="392">
        <v>2679.6595500942785</v>
      </c>
      <c r="AF10" s="392">
        <v>2756.2181062656623</v>
      </c>
      <c r="AG10" s="392">
        <v>3064.4334656518517</v>
      </c>
      <c r="AH10" s="392">
        <v>2458.6279399458076</v>
      </c>
      <c r="AI10" s="392">
        <v>2472.3674963889889</v>
      </c>
      <c r="AJ10" s="392">
        <v>2475</v>
      </c>
      <c r="AK10" s="392">
        <v>2701</v>
      </c>
      <c r="AL10" s="345">
        <f t="shared" si="2"/>
        <v>12840.918147838651</v>
      </c>
      <c r="AM10" s="345">
        <f t="shared" si="3"/>
        <v>19585.742716691897</v>
      </c>
    </row>
    <row r="11" spans="1:78" ht="14" x14ac:dyDescent="0.3">
      <c r="A11" s="222" t="s">
        <v>155</v>
      </c>
      <c r="B11" s="222"/>
      <c r="C11" s="214"/>
      <c r="D11" s="215"/>
      <c r="E11" s="215"/>
      <c r="G11" s="223">
        <f t="shared" ref="G11:S11" si="4">SUM(G9:G10)</f>
        <v>0.17564947718955978</v>
      </c>
      <c r="H11" s="224">
        <f t="shared" si="4"/>
        <v>0.2674775749307805</v>
      </c>
      <c r="I11" s="224">
        <f t="shared" si="4"/>
        <v>0.24615235776452626</v>
      </c>
      <c r="J11" s="224">
        <f t="shared" si="4"/>
        <v>0.25904981808923933</v>
      </c>
      <c r="K11" s="224">
        <f t="shared" si="4"/>
        <v>0.33991015453388096</v>
      </c>
      <c r="L11" s="224">
        <f t="shared" si="4"/>
        <v>0.22422429999999999</v>
      </c>
      <c r="M11" s="224">
        <f t="shared" si="4"/>
        <v>0.24459351000000001</v>
      </c>
      <c r="N11" s="224">
        <f t="shared" si="4"/>
        <v>0.22266906</v>
      </c>
      <c r="O11" s="224">
        <f t="shared" si="4"/>
        <v>0.25071010000000005</v>
      </c>
      <c r="P11" s="224">
        <f t="shared" si="4"/>
        <v>0.27266509999999999</v>
      </c>
      <c r="Q11" s="224">
        <f t="shared" si="4"/>
        <v>0.25369249999999999</v>
      </c>
      <c r="R11" s="224">
        <f t="shared" si="4"/>
        <v>0.23897499999999999</v>
      </c>
      <c r="S11" s="224">
        <f t="shared" si="4"/>
        <v>0.22064</v>
      </c>
      <c r="T11" s="394">
        <f t="shared" si="0"/>
        <v>1.288239382507987</v>
      </c>
      <c r="U11" s="345">
        <f t="shared" si="1"/>
        <v>1.9281695700000001</v>
      </c>
      <c r="Y11" s="223">
        <f t="shared" ref="Y11:AK11" si="5">SUM(Y9:Y10)</f>
        <v>2591</v>
      </c>
      <c r="Z11" s="223">
        <f t="shared" si="5"/>
        <v>3816.585889772437</v>
      </c>
      <c r="AA11" s="223">
        <f t="shared" si="5"/>
        <v>3386.9999999999995</v>
      </c>
      <c r="AB11" s="223">
        <f t="shared" si="5"/>
        <v>3466.4421664185916</v>
      </c>
      <c r="AC11" s="223">
        <f t="shared" si="5"/>
        <v>3750.6881685842627</v>
      </c>
      <c r="AD11" s="223">
        <f t="shared" si="5"/>
        <v>1442</v>
      </c>
      <c r="AE11" s="223">
        <f t="shared" si="5"/>
        <v>3844.9999999999995</v>
      </c>
      <c r="AF11" s="223">
        <f t="shared" si="5"/>
        <v>4170</v>
      </c>
      <c r="AG11" s="223">
        <f t="shared" si="5"/>
        <v>4230</v>
      </c>
      <c r="AH11" s="223">
        <f t="shared" si="5"/>
        <v>3810</v>
      </c>
      <c r="AI11" s="223">
        <f t="shared" si="5"/>
        <v>3523</v>
      </c>
      <c r="AJ11" s="223">
        <f t="shared" si="5"/>
        <v>3796</v>
      </c>
      <c r="AK11" s="223">
        <f t="shared" si="5"/>
        <v>3769</v>
      </c>
      <c r="AL11" s="345">
        <f t="shared" si="2"/>
        <v>17011.716224775293</v>
      </c>
      <c r="AM11" s="345">
        <f t="shared" si="3"/>
        <v>28585</v>
      </c>
    </row>
    <row r="12" spans="1:78" ht="14" x14ac:dyDescent="0.3">
      <c r="A12" s="212" t="s">
        <v>156</v>
      </c>
      <c r="B12" s="213" t="s">
        <v>153</v>
      </c>
      <c r="C12" s="214"/>
      <c r="D12" s="215"/>
      <c r="E12" s="215"/>
      <c r="G12" s="395"/>
      <c r="H12" s="396"/>
      <c r="I12" s="396"/>
      <c r="J12" s="396"/>
      <c r="K12" s="397"/>
      <c r="L12" s="398">
        <v>3.2946113222207321E-2</v>
      </c>
      <c r="M12" s="398">
        <v>3.4637588467144806E-2</v>
      </c>
      <c r="N12" s="398">
        <v>3.4580842594388927E-2</v>
      </c>
      <c r="O12" s="398">
        <v>4.2114025971068447E-2</v>
      </c>
      <c r="P12" s="398">
        <v>2.9188511675082372E-2</v>
      </c>
      <c r="Q12" s="398">
        <v>1.8389322735003658E-2</v>
      </c>
      <c r="R12" s="398">
        <v>1.254762632416097E-2</v>
      </c>
      <c r="S12" s="398">
        <v>1.2477981575730412E-2</v>
      </c>
      <c r="T12" s="399"/>
      <c r="U12" s="371">
        <f t="shared" si="1"/>
        <v>0.21688201256478692</v>
      </c>
      <c r="Y12" s="395"/>
      <c r="Z12" s="396"/>
      <c r="AA12" s="396"/>
      <c r="AB12" s="396"/>
      <c r="AC12" s="397"/>
      <c r="AD12" s="398">
        <v>598.87625109314956</v>
      </c>
      <c r="AE12" s="398">
        <v>662.32352999149577</v>
      </c>
      <c r="AF12" s="398">
        <v>628.21810626566219</v>
      </c>
      <c r="AG12" s="398">
        <v>783.10517231756648</v>
      </c>
      <c r="AH12" s="398">
        <v>578.25812779955822</v>
      </c>
      <c r="AI12" s="398">
        <v>425.53657528292541</v>
      </c>
      <c r="AJ12" s="398">
        <v>322</v>
      </c>
      <c r="AK12" s="398">
        <v>312</v>
      </c>
      <c r="AL12" s="400"/>
      <c r="AM12" s="371">
        <f t="shared" si="3"/>
        <v>4310.3177627503574</v>
      </c>
    </row>
    <row r="13" spans="1:78" ht="14" x14ac:dyDescent="0.3">
      <c r="A13" s="212" t="s">
        <v>156</v>
      </c>
      <c r="B13" s="213" t="s">
        <v>154</v>
      </c>
      <c r="C13" s="214"/>
      <c r="D13" s="215"/>
      <c r="E13" s="215"/>
      <c r="G13" s="401"/>
      <c r="H13" s="402"/>
      <c r="I13" s="402"/>
      <c r="J13" s="402"/>
      <c r="K13" s="403"/>
      <c r="L13" s="398">
        <v>4.6759586777792676E-2</v>
      </c>
      <c r="M13" s="398">
        <v>5.4673961532855198E-2</v>
      </c>
      <c r="N13" s="398">
        <v>3.7351157405611075E-2</v>
      </c>
      <c r="O13" s="398">
        <v>4.4967974028931545E-2</v>
      </c>
      <c r="P13" s="398">
        <v>3.7622688324917622E-2</v>
      </c>
      <c r="Q13" s="398">
        <v>3.2129677264996347E-2</v>
      </c>
      <c r="R13" s="398">
        <v>3.3766373675839033E-2</v>
      </c>
      <c r="S13" s="398">
        <v>3.2731018424269585E-2</v>
      </c>
      <c r="T13" s="404"/>
      <c r="U13" s="371">
        <f t="shared" si="1"/>
        <v>0.32000243743521301</v>
      </c>
      <c r="Y13" s="401"/>
      <c r="Z13" s="402"/>
      <c r="AA13" s="402"/>
      <c r="AB13" s="402"/>
      <c r="AC13" s="403"/>
      <c r="AD13" s="398">
        <v>1035.1237489068503</v>
      </c>
      <c r="AE13" s="398">
        <v>1184.6764700085043</v>
      </c>
      <c r="AF13" s="398">
        <v>819.78189373433781</v>
      </c>
      <c r="AG13" s="398">
        <v>1049.8948276824335</v>
      </c>
      <c r="AH13" s="398">
        <v>851.74187220044178</v>
      </c>
      <c r="AI13" s="398">
        <v>756.46342471707464</v>
      </c>
      <c r="AJ13" s="398">
        <v>847</v>
      </c>
      <c r="AK13" s="398">
        <v>834</v>
      </c>
      <c r="AL13" s="405"/>
      <c r="AM13" s="371">
        <f t="shared" si="3"/>
        <v>7378.6822372496426</v>
      </c>
    </row>
    <row r="14" spans="1:78" ht="14" x14ac:dyDescent="0.3">
      <c r="A14" s="222" t="s">
        <v>157</v>
      </c>
      <c r="B14" s="222"/>
      <c r="C14" s="214"/>
      <c r="D14" s="215"/>
      <c r="E14" s="215"/>
      <c r="G14" s="406"/>
      <c r="H14" s="407"/>
      <c r="I14" s="407"/>
      <c r="J14" s="407"/>
      <c r="K14" s="408"/>
      <c r="L14" s="224">
        <f t="shared" ref="L14:S14" si="6">SUM(L12:L13)</f>
        <v>7.970569999999999E-2</v>
      </c>
      <c r="M14" s="224">
        <f t="shared" si="6"/>
        <v>8.9311550000000003E-2</v>
      </c>
      <c r="N14" s="224">
        <f t="shared" si="6"/>
        <v>7.1931999999999996E-2</v>
      </c>
      <c r="O14" s="224">
        <f t="shared" si="6"/>
        <v>8.7081999999999993E-2</v>
      </c>
      <c r="P14" s="224">
        <f t="shared" si="6"/>
        <v>6.6811199999999987E-2</v>
      </c>
      <c r="Q14" s="224">
        <f t="shared" si="6"/>
        <v>5.0519000000000008E-2</v>
      </c>
      <c r="R14" s="224">
        <f t="shared" si="6"/>
        <v>4.6314000000000001E-2</v>
      </c>
      <c r="S14" s="224">
        <f t="shared" si="6"/>
        <v>4.5208999999999999E-2</v>
      </c>
      <c r="T14" s="409"/>
      <c r="U14" s="371">
        <f>SUM(L14:S14)</f>
        <v>0.53688444999999996</v>
      </c>
      <c r="Y14" s="406"/>
      <c r="Z14" s="407"/>
      <c r="AA14" s="407"/>
      <c r="AB14" s="407"/>
      <c r="AC14" s="408"/>
      <c r="AD14" s="224">
        <f t="shared" ref="AD14:AK14" si="7">SUM(AD12:AD13)</f>
        <v>1634</v>
      </c>
      <c r="AE14" s="223">
        <f t="shared" si="7"/>
        <v>1847</v>
      </c>
      <c r="AF14" s="223">
        <f t="shared" si="7"/>
        <v>1448</v>
      </c>
      <c r="AG14" s="223">
        <f t="shared" si="7"/>
        <v>1833</v>
      </c>
      <c r="AH14" s="223">
        <f t="shared" si="7"/>
        <v>1430</v>
      </c>
      <c r="AI14" s="223">
        <f t="shared" si="7"/>
        <v>1182</v>
      </c>
      <c r="AJ14" s="223">
        <f t="shared" si="7"/>
        <v>1169</v>
      </c>
      <c r="AK14" s="223">
        <f t="shared" si="7"/>
        <v>1146</v>
      </c>
      <c r="AL14" s="410"/>
      <c r="AM14" s="371">
        <f t="shared" si="3"/>
        <v>11689</v>
      </c>
    </row>
    <row r="15" spans="1:78" ht="14" x14ac:dyDescent="0.3">
      <c r="A15" s="212" t="s">
        <v>158</v>
      </c>
      <c r="B15" s="213" t="s">
        <v>153</v>
      </c>
      <c r="C15" s="214"/>
      <c r="D15" s="215"/>
      <c r="E15" s="215"/>
      <c r="G15" s="392">
        <v>1.7277553865489395E-4</v>
      </c>
      <c r="H15" s="393">
        <v>6.1411583870081927E-3</v>
      </c>
      <c r="I15" s="393">
        <v>4.8012019417743969E-3</v>
      </c>
      <c r="J15" s="393">
        <v>9.5332578693052665E-3</v>
      </c>
      <c r="K15" s="393">
        <v>7.2960569617851797E-3</v>
      </c>
      <c r="L15" s="393">
        <v>4.9226943454931203E-3</v>
      </c>
      <c r="M15" s="393">
        <v>5.240439107916565E-3</v>
      </c>
      <c r="N15" s="393">
        <v>5.3847548120528766E-3</v>
      </c>
      <c r="O15" s="393">
        <v>8.485691698778124E-3</v>
      </c>
      <c r="P15" s="393">
        <v>3.2270534228814054E-3</v>
      </c>
      <c r="Q15" s="393">
        <v>3.1692682175883144E-3</v>
      </c>
      <c r="R15" s="393">
        <v>2.8079904778781869E-3</v>
      </c>
      <c r="S15" s="393">
        <v>3.0741017215335838E-3</v>
      </c>
      <c r="T15" s="394">
        <f t="shared" si="0"/>
        <v>2.7944450698527933E-2</v>
      </c>
      <c r="U15" s="345">
        <f t="shared" si="1"/>
        <v>3.6311993804122179E-2</v>
      </c>
      <c r="Y15" s="392">
        <v>0</v>
      </c>
      <c r="Z15" s="392">
        <v>54.595699204196571</v>
      </c>
      <c r="AA15" s="392">
        <v>40.72222318482055</v>
      </c>
      <c r="AB15" s="392">
        <v>73.390953438302446</v>
      </c>
      <c r="AC15" s="392">
        <v>76.423509910679442</v>
      </c>
      <c r="AD15" s="392">
        <v>54.69660383881245</v>
      </c>
      <c r="AE15" s="392">
        <v>45.427955115066204</v>
      </c>
      <c r="AF15" s="392">
        <v>52</v>
      </c>
      <c r="AG15" s="392">
        <v>72.137871264780472</v>
      </c>
      <c r="AH15" s="392">
        <v>32.643603988684738</v>
      </c>
      <c r="AI15" s="392">
        <v>24.9268286776609</v>
      </c>
      <c r="AJ15" s="392">
        <v>33</v>
      </c>
      <c r="AK15" s="392">
        <v>34</v>
      </c>
      <c r="AL15" s="345">
        <f t="shared" si="2"/>
        <v>245.13238573799902</v>
      </c>
      <c r="AM15" s="345">
        <f t="shared" si="3"/>
        <v>348.83286288500477</v>
      </c>
    </row>
    <row r="16" spans="1:78" ht="14" x14ac:dyDescent="0.3">
      <c r="A16" s="212" t="s">
        <v>158</v>
      </c>
      <c r="B16" s="213" t="s">
        <v>154</v>
      </c>
      <c r="C16" s="214"/>
      <c r="D16" s="215"/>
      <c r="E16" s="215"/>
      <c r="G16" s="392">
        <v>1.5027224461345107E-2</v>
      </c>
      <c r="H16" s="393">
        <v>1.3928765732965333E-2</v>
      </c>
      <c r="I16" s="393">
        <v>1.5563368058225602E-2</v>
      </c>
      <c r="J16" s="393">
        <v>2.7202431380226592E-2</v>
      </c>
      <c r="K16" s="393">
        <v>2.1742027375956187E-2</v>
      </c>
      <c r="L16" s="393">
        <v>9.8173056545068794E-3</v>
      </c>
      <c r="M16" s="393">
        <v>1.8039560892083438E-2</v>
      </c>
      <c r="N16" s="393">
        <v>1.2075245187947123E-2</v>
      </c>
      <c r="O16" s="393">
        <v>1.7654308301221874E-2</v>
      </c>
      <c r="P16" s="393">
        <v>5.4729465771185945E-3</v>
      </c>
      <c r="Q16" s="393">
        <v>7.1307317824116862E-3</v>
      </c>
      <c r="R16" s="393">
        <v>1.0672009522121814E-2</v>
      </c>
      <c r="S16" s="393">
        <v>1.2925898278466415E-2</v>
      </c>
      <c r="T16" s="394">
        <f t="shared" si="0"/>
        <v>9.3463817008718808E-2</v>
      </c>
      <c r="U16" s="345">
        <f t="shared" si="1"/>
        <v>9.3788006195877821E-2</v>
      </c>
      <c r="Y16" s="392">
        <v>6</v>
      </c>
      <c r="Z16" s="392">
        <v>119.40430079580342</v>
      </c>
      <c r="AA16" s="392">
        <v>111.27777681517945</v>
      </c>
      <c r="AB16" s="392">
        <v>210.91983304078721</v>
      </c>
      <c r="AC16" s="392">
        <v>165.43174282250436</v>
      </c>
      <c r="AD16" s="392">
        <v>77.30339616118755</v>
      </c>
      <c r="AE16" s="392">
        <v>124.5720448849338</v>
      </c>
      <c r="AF16" s="392">
        <v>92</v>
      </c>
      <c r="AG16" s="392">
        <v>119.86212873521953</v>
      </c>
      <c r="AH16" s="392">
        <v>51.356396011315262</v>
      </c>
      <c r="AI16" s="392">
        <v>57.0731713223391</v>
      </c>
      <c r="AJ16" s="392">
        <v>86</v>
      </c>
      <c r="AK16" s="392">
        <v>100</v>
      </c>
      <c r="AL16" s="345">
        <f t="shared" si="2"/>
        <v>613.03365347427439</v>
      </c>
      <c r="AM16" s="345">
        <f t="shared" si="3"/>
        <v>708.16713711499528</v>
      </c>
    </row>
    <row r="17" spans="1:39" ht="14" x14ac:dyDescent="0.3">
      <c r="A17" s="222" t="s">
        <v>159</v>
      </c>
      <c r="B17" s="222"/>
      <c r="C17" s="214"/>
      <c r="D17" s="215"/>
      <c r="E17" s="215"/>
      <c r="G17" s="223">
        <f t="shared" ref="G17:S17" si="8">SUM(G15:G16)</f>
        <v>1.52E-2</v>
      </c>
      <c r="H17" s="224">
        <f t="shared" si="8"/>
        <v>2.0069924119973527E-2</v>
      </c>
      <c r="I17" s="224">
        <f t="shared" si="8"/>
        <v>2.0364569999999999E-2</v>
      </c>
      <c r="J17" s="224">
        <f t="shared" si="8"/>
        <v>3.6735689249531855E-2</v>
      </c>
      <c r="K17" s="224">
        <f t="shared" si="8"/>
        <v>2.9038084337741368E-2</v>
      </c>
      <c r="L17" s="224">
        <f t="shared" si="8"/>
        <v>1.474E-2</v>
      </c>
      <c r="M17" s="224">
        <f t="shared" si="8"/>
        <v>2.3280000000000002E-2</v>
      </c>
      <c r="N17" s="224">
        <f t="shared" si="8"/>
        <v>1.746E-2</v>
      </c>
      <c r="O17" s="224">
        <f t="shared" si="8"/>
        <v>2.6139999999999997E-2</v>
      </c>
      <c r="P17" s="224">
        <f t="shared" si="8"/>
        <v>8.6999999999999994E-3</v>
      </c>
      <c r="Q17" s="224">
        <f t="shared" si="8"/>
        <v>1.03E-2</v>
      </c>
      <c r="R17" s="224">
        <f t="shared" si="8"/>
        <v>1.3480000000000001E-2</v>
      </c>
      <c r="S17" s="224">
        <f t="shared" si="8"/>
        <v>1.6E-2</v>
      </c>
      <c r="T17" s="394">
        <f t="shared" si="0"/>
        <v>0.12140826770724675</v>
      </c>
      <c r="U17" s="345">
        <f t="shared" si="1"/>
        <v>0.13009999999999999</v>
      </c>
      <c r="V17" s="249"/>
      <c r="Y17" s="223">
        <f t="shared" ref="Y17:AK17" si="9">SUM(Y15:Y16)</f>
        <v>6</v>
      </c>
      <c r="Z17" s="223">
        <f t="shared" si="9"/>
        <v>174</v>
      </c>
      <c r="AA17" s="223">
        <f t="shared" si="9"/>
        <v>152</v>
      </c>
      <c r="AB17" s="223">
        <f t="shared" si="9"/>
        <v>284.31078647908964</v>
      </c>
      <c r="AC17" s="223">
        <f t="shared" si="9"/>
        <v>241.85525273318382</v>
      </c>
      <c r="AD17" s="223">
        <f t="shared" si="9"/>
        <v>132</v>
      </c>
      <c r="AE17" s="223">
        <f t="shared" si="9"/>
        <v>170</v>
      </c>
      <c r="AF17" s="223">
        <f t="shared" si="9"/>
        <v>144</v>
      </c>
      <c r="AG17" s="223">
        <f t="shared" si="9"/>
        <v>192</v>
      </c>
      <c r="AH17" s="223">
        <f t="shared" si="9"/>
        <v>84</v>
      </c>
      <c r="AI17" s="223">
        <f t="shared" si="9"/>
        <v>82</v>
      </c>
      <c r="AJ17" s="223">
        <f t="shared" si="9"/>
        <v>119</v>
      </c>
      <c r="AK17" s="223">
        <f t="shared" si="9"/>
        <v>134</v>
      </c>
      <c r="AL17" s="345">
        <f t="shared" si="2"/>
        <v>858.16603921227352</v>
      </c>
      <c r="AM17" s="345">
        <f t="shared" si="3"/>
        <v>1057</v>
      </c>
    </row>
    <row r="18" spans="1:39" ht="14" x14ac:dyDescent="0.3">
      <c r="A18" s="212" t="s">
        <v>160</v>
      </c>
      <c r="B18" s="213" t="s">
        <v>153</v>
      </c>
      <c r="G18" s="392">
        <v>1.367856427550854E-2</v>
      </c>
      <c r="H18" s="393">
        <v>0.21280849552151157</v>
      </c>
      <c r="I18" s="393">
        <v>0.1627474755642222</v>
      </c>
      <c r="J18" s="393">
        <v>0.15977768940050788</v>
      </c>
      <c r="K18" s="393">
        <v>0.21179411034936185</v>
      </c>
      <c r="L18" s="393">
        <v>0.13745173671051389</v>
      </c>
      <c r="M18" s="393">
        <v>0.15999329108132546</v>
      </c>
      <c r="N18" s="393">
        <v>0.19358737519459063</v>
      </c>
      <c r="O18" s="393">
        <v>0.20604948040330393</v>
      </c>
      <c r="P18" s="393">
        <v>0.20172935838279446</v>
      </c>
      <c r="Q18" s="393">
        <v>0.15529672436908332</v>
      </c>
      <c r="R18" s="393">
        <v>0.20495048300965429</v>
      </c>
      <c r="S18" s="393">
        <v>0.19824380349306731</v>
      </c>
      <c r="T18" s="345">
        <f t="shared" si="0"/>
        <v>0.76080633511111206</v>
      </c>
      <c r="U18" s="345">
        <f t="shared" si="1"/>
        <v>1.4573022526443333</v>
      </c>
      <c r="Y18" s="395"/>
      <c r="Z18" s="396"/>
      <c r="AA18" s="396"/>
      <c r="AB18" s="396"/>
      <c r="AC18" s="397"/>
      <c r="AD18" s="411">
        <v>4975.6400892856509</v>
      </c>
      <c r="AE18" s="411">
        <v>5447.7683023181107</v>
      </c>
      <c r="AF18" s="411">
        <v>5802.3176695324137</v>
      </c>
      <c r="AG18" s="411">
        <v>5837.6066004474733</v>
      </c>
      <c r="AH18" s="411">
        <v>5476.6640749016224</v>
      </c>
      <c r="AI18" s="411">
        <v>4140.5242921357449</v>
      </c>
      <c r="AJ18" s="411">
        <v>5599</v>
      </c>
      <c r="AK18" s="411">
        <v>5035</v>
      </c>
      <c r="AL18" s="400"/>
      <c r="AM18" s="371">
        <f t="shared" si="3"/>
        <v>42314.52102862102</v>
      </c>
    </row>
    <row r="19" spans="1:39" ht="14" x14ac:dyDescent="0.3">
      <c r="A19" s="212" t="s">
        <v>160</v>
      </c>
      <c r="B19" s="213" t="s">
        <v>154</v>
      </c>
      <c r="G19" s="392">
        <v>0.75802743572449138</v>
      </c>
      <c r="H19" s="393">
        <v>0.48920377447040181</v>
      </c>
      <c r="I19" s="393">
        <v>0.26426652443577775</v>
      </c>
      <c r="J19" s="393">
        <v>0.30805385342611147</v>
      </c>
      <c r="K19" s="393">
        <v>0.36205063749127292</v>
      </c>
      <c r="L19" s="393">
        <v>0.27894826328948613</v>
      </c>
      <c r="M19" s="393">
        <v>0.31440794891867457</v>
      </c>
      <c r="N19" s="393">
        <v>0.3060679248054094</v>
      </c>
      <c r="O19" s="393">
        <v>0.38398297959669608</v>
      </c>
      <c r="P19" s="393">
        <v>0.34020126161720554</v>
      </c>
      <c r="Q19" s="393">
        <v>0.31053734563091667</v>
      </c>
      <c r="R19" s="393">
        <v>0.32133553699034567</v>
      </c>
      <c r="S19" s="393">
        <v>0.39549328650693266</v>
      </c>
      <c r="T19" s="345">
        <f t="shared" si="0"/>
        <v>2.1816022255480556</v>
      </c>
      <c r="U19" s="345">
        <f t="shared" si="1"/>
        <v>2.6509745473556663</v>
      </c>
      <c r="Y19" s="401"/>
      <c r="Z19" s="402"/>
      <c r="AA19" s="402"/>
      <c r="AB19" s="402"/>
      <c r="AC19" s="403"/>
      <c r="AD19" s="411">
        <v>5715.3599107143491</v>
      </c>
      <c r="AE19" s="411">
        <v>6927.2316976818902</v>
      </c>
      <c r="AF19" s="411">
        <v>6540.6823304675863</v>
      </c>
      <c r="AG19" s="411">
        <v>7801.3933995525267</v>
      </c>
      <c r="AH19" s="411">
        <v>6379.3359250983785</v>
      </c>
      <c r="AI19" s="411">
        <v>5973.475707864256</v>
      </c>
      <c r="AJ19" s="411">
        <v>6958</v>
      </c>
      <c r="AK19" s="411">
        <v>8109</v>
      </c>
      <c r="AL19" s="405"/>
      <c r="AM19" s="371">
        <f t="shared" si="3"/>
        <v>54404.478971378987</v>
      </c>
    </row>
    <row r="20" spans="1:39" ht="14" x14ac:dyDescent="0.3">
      <c r="A20" s="222" t="s">
        <v>161</v>
      </c>
      <c r="B20" s="250"/>
      <c r="G20" s="223">
        <f t="shared" ref="G20:S20" si="10">SUM(G18:G19)</f>
        <v>0.77170599999999989</v>
      </c>
      <c r="H20" s="224">
        <f t="shared" si="10"/>
        <v>0.70201226999191335</v>
      </c>
      <c r="I20" s="224">
        <f t="shared" si="10"/>
        <v>0.42701399999999995</v>
      </c>
      <c r="J20" s="224">
        <f t="shared" si="10"/>
        <v>0.46783154282661932</v>
      </c>
      <c r="K20" s="224">
        <f t="shared" si="10"/>
        <v>0.57384474784063477</v>
      </c>
      <c r="L20" s="224">
        <f t="shared" si="10"/>
        <v>0.41639999999999999</v>
      </c>
      <c r="M20" s="224">
        <f t="shared" si="10"/>
        <v>0.47440124000000006</v>
      </c>
      <c r="N20" s="224">
        <f t="shared" si="10"/>
        <v>0.49965530000000002</v>
      </c>
      <c r="O20" s="224">
        <f t="shared" si="10"/>
        <v>0.59003245999999998</v>
      </c>
      <c r="P20" s="224">
        <f t="shared" si="10"/>
        <v>0.54193062000000003</v>
      </c>
      <c r="Q20" s="224">
        <f t="shared" si="10"/>
        <v>0.46583406999999999</v>
      </c>
      <c r="R20" s="224">
        <f t="shared" si="10"/>
        <v>0.52628601999999991</v>
      </c>
      <c r="S20" s="224">
        <f t="shared" si="10"/>
        <v>0.59373708999999997</v>
      </c>
      <c r="T20" s="345">
        <f t="shared" si="0"/>
        <v>2.9424085606591674</v>
      </c>
      <c r="U20" s="345">
        <f t="shared" si="1"/>
        <v>4.1082768000000005</v>
      </c>
      <c r="Y20" s="406"/>
      <c r="Z20" s="407"/>
      <c r="AA20" s="407"/>
      <c r="AB20" s="407"/>
      <c r="AC20" s="408"/>
      <c r="AD20" s="223">
        <f t="shared" ref="AD20:AK20" si="11">SUM(AD18:AD19)</f>
        <v>10691</v>
      </c>
      <c r="AE20" s="223">
        <f t="shared" si="11"/>
        <v>12375</v>
      </c>
      <c r="AF20" s="223">
        <f t="shared" si="11"/>
        <v>12343</v>
      </c>
      <c r="AG20" s="223">
        <f t="shared" si="11"/>
        <v>13639</v>
      </c>
      <c r="AH20" s="223">
        <f t="shared" si="11"/>
        <v>11856</v>
      </c>
      <c r="AI20" s="223">
        <f t="shared" si="11"/>
        <v>10114</v>
      </c>
      <c r="AJ20" s="223">
        <f t="shared" si="11"/>
        <v>12557</v>
      </c>
      <c r="AK20" s="223">
        <f t="shared" si="11"/>
        <v>13144</v>
      </c>
      <c r="AL20" s="410"/>
      <c r="AM20" s="345">
        <f t="shared" si="3"/>
        <v>96719</v>
      </c>
    </row>
    <row r="21" spans="1:39" ht="14" x14ac:dyDescent="0.3">
      <c r="A21" s="212" t="s">
        <v>162</v>
      </c>
      <c r="B21" s="213" t="s">
        <v>153</v>
      </c>
      <c r="G21" s="392">
        <v>0</v>
      </c>
      <c r="H21" s="393">
        <v>0</v>
      </c>
      <c r="I21" s="393">
        <v>0</v>
      </c>
      <c r="J21" s="393">
        <v>0</v>
      </c>
      <c r="K21" s="393">
        <v>1.8547033285094064E-3</v>
      </c>
      <c r="L21" s="393">
        <v>3.6132907990488225E-2</v>
      </c>
      <c r="M21" s="392">
        <v>0</v>
      </c>
      <c r="N21" s="392">
        <v>0</v>
      </c>
      <c r="O21" s="392">
        <v>0</v>
      </c>
      <c r="P21" s="392">
        <v>7.4613951974136544E-4</v>
      </c>
      <c r="Q21" s="392">
        <v>1.4243902101520516E-3</v>
      </c>
      <c r="R21" s="392">
        <v>1.0692678972052698E-2</v>
      </c>
      <c r="S21" s="392">
        <v>6.4184541438613288E-3</v>
      </c>
      <c r="T21" s="345">
        <f t="shared" si="0"/>
        <v>1.8547033285094064E-3</v>
      </c>
      <c r="U21" s="345">
        <f t="shared" si="1"/>
        <v>5.5414570836295675E-2</v>
      </c>
      <c r="Y21" s="392">
        <v>0</v>
      </c>
      <c r="Z21" s="392">
        <v>0</v>
      </c>
      <c r="AA21" s="392">
        <v>0.77279305354558603</v>
      </c>
      <c r="AB21" s="392">
        <v>0</v>
      </c>
      <c r="AC21" s="392">
        <v>1.5455861070911721</v>
      </c>
      <c r="AD21" s="392">
        <v>15.745992014203585</v>
      </c>
      <c r="AE21" s="392">
        <v>0</v>
      </c>
      <c r="AF21" s="392">
        <v>0</v>
      </c>
      <c r="AG21" s="392">
        <v>0</v>
      </c>
      <c r="AH21" s="392">
        <v>0.93267439967670673</v>
      </c>
      <c r="AI21" s="392">
        <v>0.89024388134503218</v>
      </c>
      <c r="AJ21" s="392">
        <v>3</v>
      </c>
      <c r="AK21" s="392">
        <v>1</v>
      </c>
      <c r="AL21" s="345">
        <f t="shared" ref="AL21:AL26" si="12">SUM(Y21:AC21)</f>
        <v>2.3183791606367583</v>
      </c>
      <c r="AM21" s="345">
        <f t="shared" si="3"/>
        <v>21.568910295225326</v>
      </c>
    </row>
    <row r="22" spans="1:39" ht="14" x14ac:dyDescent="0.3">
      <c r="A22" s="212" t="s">
        <v>162</v>
      </c>
      <c r="B22" s="213" t="s">
        <v>154</v>
      </c>
      <c r="G22" s="392">
        <v>0</v>
      </c>
      <c r="H22" s="393">
        <v>0</v>
      </c>
      <c r="I22" s="393">
        <v>1.6000000000000001E-3</v>
      </c>
      <c r="J22" s="393">
        <v>4.0000000000000001E-3</v>
      </c>
      <c r="K22" s="393">
        <v>1.3345296671490594E-2</v>
      </c>
      <c r="L22" s="393">
        <v>8.7667092009511782E-2</v>
      </c>
      <c r="M22" s="392">
        <v>0</v>
      </c>
      <c r="N22" s="392">
        <v>2.2800000000000001E-2</v>
      </c>
      <c r="O22" s="392">
        <v>1.7600000000000001E-2</v>
      </c>
      <c r="P22" s="392">
        <v>1.2353860480258634E-2</v>
      </c>
      <c r="Q22" s="392">
        <v>5.1175609789847948E-2</v>
      </c>
      <c r="R22" s="392">
        <v>6.7307321027947301E-2</v>
      </c>
      <c r="S22" s="392">
        <v>4.6731545856138673E-2</v>
      </c>
      <c r="T22" s="345">
        <f t="shared" si="0"/>
        <v>1.8945296671490593E-2</v>
      </c>
      <c r="U22" s="345">
        <f t="shared" si="1"/>
        <v>0.30563542916370434</v>
      </c>
      <c r="Y22" s="392">
        <v>0</v>
      </c>
      <c r="Z22" s="392">
        <v>0</v>
      </c>
      <c r="AA22" s="392">
        <v>0.22720694645441389</v>
      </c>
      <c r="AB22" s="392">
        <v>2</v>
      </c>
      <c r="AC22" s="392">
        <v>3.4544138929088279</v>
      </c>
      <c r="AD22" s="392">
        <v>37.254007985796413</v>
      </c>
      <c r="AE22" s="392">
        <v>0</v>
      </c>
      <c r="AF22" s="392">
        <v>4</v>
      </c>
      <c r="AG22" s="392">
        <v>4</v>
      </c>
      <c r="AH22" s="392">
        <v>5.0673256003232936</v>
      </c>
      <c r="AI22" s="392">
        <v>5.1097561186549676</v>
      </c>
      <c r="AJ22" s="392">
        <v>11</v>
      </c>
      <c r="AK22" s="392">
        <v>9</v>
      </c>
      <c r="AL22" s="345">
        <f t="shared" si="12"/>
        <v>5.6816208393632417</v>
      </c>
      <c r="AM22" s="345">
        <f t="shared" si="3"/>
        <v>75.431089704774678</v>
      </c>
    </row>
    <row r="23" spans="1:39" ht="14" x14ac:dyDescent="0.3">
      <c r="A23" s="222" t="s">
        <v>163</v>
      </c>
      <c r="B23" s="250"/>
      <c r="G23" s="223">
        <f t="shared" ref="G23:S23" si="13">SUM(G21:G22)</f>
        <v>0</v>
      </c>
      <c r="H23" s="224">
        <f t="shared" si="13"/>
        <v>0</v>
      </c>
      <c r="I23" s="224">
        <f t="shared" si="13"/>
        <v>1.6000000000000001E-3</v>
      </c>
      <c r="J23" s="224">
        <f t="shared" si="13"/>
        <v>4.0000000000000001E-3</v>
      </c>
      <c r="K23" s="224">
        <f t="shared" si="13"/>
        <v>1.52E-2</v>
      </c>
      <c r="L23" s="224">
        <f t="shared" si="13"/>
        <v>0.12380000000000001</v>
      </c>
      <c r="M23" s="224">
        <f t="shared" si="13"/>
        <v>0</v>
      </c>
      <c r="N23" s="224">
        <f t="shared" si="13"/>
        <v>2.2800000000000001E-2</v>
      </c>
      <c r="O23" s="224">
        <f t="shared" si="13"/>
        <v>1.7600000000000001E-2</v>
      </c>
      <c r="P23" s="224">
        <f t="shared" si="13"/>
        <v>1.3100000000000001E-2</v>
      </c>
      <c r="Q23" s="224">
        <f t="shared" si="13"/>
        <v>5.2600000000000001E-2</v>
      </c>
      <c r="R23" s="224">
        <f t="shared" si="13"/>
        <v>7.8E-2</v>
      </c>
      <c r="S23" s="224">
        <f t="shared" si="13"/>
        <v>5.3150000000000003E-2</v>
      </c>
      <c r="T23" s="345">
        <f t="shared" si="0"/>
        <v>2.0799999999999999E-2</v>
      </c>
      <c r="U23" s="345">
        <f t="shared" si="1"/>
        <v>0.36104999999999998</v>
      </c>
      <c r="Y23" s="223">
        <f t="shared" ref="Y23:AK23" si="14">SUM(Y21:Y22)</f>
        <v>0</v>
      </c>
      <c r="Z23" s="223">
        <f t="shared" si="14"/>
        <v>0</v>
      </c>
      <c r="AA23" s="223">
        <f t="shared" si="14"/>
        <v>0.99999999999999989</v>
      </c>
      <c r="AB23" s="223">
        <f t="shared" si="14"/>
        <v>2</v>
      </c>
      <c r="AC23" s="223">
        <f t="shared" si="14"/>
        <v>5</v>
      </c>
      <c r="AD23" s="223">
        <f t="shared" si="14"/>
        <v>53</v>
      </c>
      <c r="AE23" s="223">
        <f t="shared" si="14"/>
        <v>0</v>
      </c>
      <c r="AF23" s="223">
        <f t="shared" si="14"/>
        <v>4</v>
      </c>
      <c r="AG23" s="223">
        <f t="shared" si="14"/>
        <v>4</v>
      </c>
      <c r="AH23" s="223">
        <f t="shared" si="14"/>
        <v>6</v>
      </c>
      <c r="AI23" s="223">
        <f t="shared" si="14"/>
        <v>6</v>
      </c>
      <c r="AJ23" s="223">
        <f t="shared" si="14"/>
        <v>14</v>
      </c>
      <c r="AK23" s="223">
        <f t="shared" si="14"/>
        <v>10</v>
      </c>
      <c r="AL23" s="345">
        <f t="shared" si="12"/>
        <v>8</v>
      </c>
      <c r="AM23" s="345">
        <f t="shared" si="3"/>
        <v>97</v>
      </c>
    </row>
    <row r="24" spans="1:39" ht="14" x14ac:dyDescent="0.3">
      <c r="A24" s="212" t="s">
        <v>164</v>
      </c>
      <c r="B24" s="213" t="s">
        <v>153</v>
      </c>
      <c r="G24" s="392">
        <v>1.9405164389856354E-3</v>
      </c>
      <c r="H24" s="393">
        <v>2.8475591216430281E-2</v>
      </c>
      <c r="I24" s="393">
        <v>5.9128722950358335E-2</v>
      </c>
      <c r="J24" s="393">
        <v>3.5975579074444847E-2</v>
      </c>
      <c r="K24" s="393">
        <v>1.774145509623733E-2</v>
      </c>
      <c r="L24" s="393">
        <v>3.078755806987701E-2</v>
      </c>
      <c r="M24" s="393">
        <v>1.8252303394446241E-2</v>
      </c>
      <c r="N24" s="393">
        <v>1.620921091383264E-2</v>
      </c>
      <c r="O24" s="393">
        <v>2.8380557247591268E-2</v>
      </c>
      <c r="P24" s="393">
        <v>6.4261266137725093E-2</v>
      </c>
      <c r="Q24" s="393">
        <v>5.4972559673055737E-3</v>
      </c>
      <c r="R24" s="393">
        <v>8.2984486804843771E-3</v>
      </c>
      <c r="S24" s="393">
        <v>2.4069203039479982E-3</v>
      </c>
      <c r="T24" s="345">
        <f t="shared" si="0"/>
        <v>0.14326186477645644</v>
      </c>
      <c r="U24" s="345">
        <f t="shared" si="1"/>
        <v>0.1740935207152102</v>
      </c>
      <c r="Y24" s="392">
        <v>3.1598802619877135</v>
      </c>
      <c r="Z24" s="392">
        <v>45.864491071347707</v>
      </c>
      <c r="AA24" s="392">
        <v>85.714164608488119</v>
      </c>
      <c r="AB24" s="392">
        <v>58.082483513930732</v>
      </c>
      <c r="AC24" s="392">
        <v>23.872294319096106</v>
      </c>
      <c r="AD24" s="392">
        <v>20.718410545004716</v>
      </c>
      <c r="AE24" s="392">
        <v>25.958831494323544</v>
      </c>
      <c r="AF24" s="392">
        <v>21</v>
      </c>
      <c r="AG24" s="392">
        <v>26.577110465971757</v>
      </c>
      <c r="AH24" s="392">
        <v>37.30697598706827</v>
      </c>
      <c r="AI24" s="392">
        <v>8.0121949321052899</v>
      </c>
      <c r="AJ24" s="392">
        <v>10</v>
      </c>
      <c r="AK24" s="392">
        <v>9</v>
      </c>
      <c r="AL24" s="345">
        <f t="shared" si="12"/>
        <v>216.6933137748504</v>
      </c>
      <c r="AM24" s="345">
        <f t="shared" si="3"/>
        <v>158.57352342447359</v>
      </c>
    </row>
    <row r="25" spans="1:39" ht="14" x14ac:dyDescent="0.3">
      <c r="A25" s="212" t="s">
        <v>164</v>
      </c>
      <c r="B25" s="213" t="s">
        <v>154</v>
      </c>
      <c r="G25" s="392">
        <v>0.15859854059234108</v>
      </c>
      <c r="H25" s="393">
        <v>0.12391291879362708</v>
      </c>
      <c r="I25" s="393">
        <v>0.10957499104360535</v>
      </c>
      <c r="J25" s="393">
        <v>0.23883523809461504</v>
      </c>
      <c r="K25" s="393">
        <v>4.1345251056656887E-2</v>
      </c>
      <c r="L25" s="393">
        <v>2.0762441930122989E-2</v>
      </c>
      <c r="M25" s="393">
        <v>4.6347696605553761E-2</v>
      </c>
      <c r="N25" s="393">
        <v>8.3907890861673624E-3</v>
      </c>
      <c r="O25" s="393">
        <v>1.3769442752408734E-2</v>
      </c>
      <c r="P25" s="393">
        <v>1.9038733862274906E-2</v>
      </c>
      <c r="Q25" s="393">
        <v>1.0427744032694426E-2</v>
      </c>
      <c r="R25" s="393">
        <v>5.7515513195156237E-3</v>
      </c>
      <c r="S25" s="393">
        <v>1.6430796960520014E-3</v>
      </c>
      <c r="T25" s="345">
        <f t="shared" si="0"/>
        <v>0.67226693958084549</v>
      </c>
      <c r="U25" s="345">
        <f t="shared" si="1"/>
        <v>0.12613147928478982</v>
      </c>
      <c r="Y25" s="392">
        <v>348.78015504767995</v>
      </c>
      <c r="Z25" s="392">
        <v>212.42111911519018</v>
      </c>
      <c r="AA25" s="392">
        <v>166.1661985598752</v>
      </c>
      <c r="AB25" s="392">
        <v>184.52708006635748</v>
      </c>
      <c r="AC25" s="392">
        <v>55.471708001486746</v>
      </c>
      <c r="AD25" s="392">
        <v>24.281589454995284</v>
      </c>
      <c r="AE25" s="392">
        <v>43.04116850567646</v>
      </c>
      <c r="AF25" s="392">
        <v>29</v>
      </c>
      <c r="AG25" s="392">
        <v>25.422889534028243</v>
      </c>
      <c r="AH25" s="392">
        <v>25.69302401293173</v>
      </c>
      <c r="AI25" s="392">
        <v>13.987805067894712</v>
      </c>
      <c r="AJ25" s="392">
        <v>18</v>
      </c>
      <c r="AK25" s="392">
        <v>8</v>
      </c>
      <c r="AL25" s="345">
        <f t="shared" si="12"/>
        <v>967.36626079058954</v>
      </c>
      <c r="AM25" s="345">
        <f t="shared" si="3"/>
        <v>187.42647657552641</v>
      </c>
    </row>
    <row r="26" spans="1:39" ht="14" x14ac:dyDescent="0.3">
      <c r="A26" s="222" t="s">
        <v>165</v>
      </c>
      <c r="B26" s="250"/>
      <c r="G26" s="223">
        <f t="shared" ref="G26:S26" si="15">SUM(G24:G25)</f>
        <v>0.1605390570313267</v>
      </c>
      <c r="H26" s="224">
        <f t="shared" si="15"/>
        <v>0.15238851001005735</v>
      </c>
      <c r="I26" s="224">
        <f t="shared" si="15"/>
        <v>0.16870371399396369</v>
      </c>
      <c r="J26" s="224">
        <f t="shared" si="15"/>
        <v>0.27481081716905986</v>
      </c>
      <c r="K26" s="224">
        <f t="shared" si="15"/>
        <v>5.9086706152894214E-2</v>
      </c>
      <c r="L26" s="224">
        <f t="shared" si="15"/>
        <v>5.1549999999999999E-2</v>
      </c>
      <c r="M26" s="224">
        <f t="shared" si="15"/>
        <v>6.4600000000000005E-2</v>
      </c>
      <c r="N26" s="224">
        <f t="shared" si="15"/>
        <v>2.4600000000000004E-2</v>
      </c>
      <c r="O26" s="224">
        <f t="shared" si="15"/>
        <v>4.215E-2</v>
      </c>
      <c r="P26" s="224">
        <f t="shared" si="15"/>
        <v>8.3299999999999999E-2</v>
      </c>
      <c r="Q26" s="224">
        <f t="shared" si="15"/>
        <v>1.5925000000000002E-2</v>
      </c>
      <c r="R26" s="224">
        <f t="shared" si="15"/>
        <v>1.405E-2</v>
      </c>
      <c r="S26" s="224">
        <f t="shared" si="15"/>
        <v>4.0499999999999998E-3</v>
      </c>
      <c r="T26" s="345">
        <f t="shared" si="0"/>
        <v>0.8155288043573018</v>
      </c>
      <c r="U26" s="345">
        <f t="shared" si="1"/>
        <v>0.30022500000000002</v>
      </c>
      <c r="Y26" s="223">
        <f t="shared" ref="Y26:AK26" si="16">SUM(Y24:Y25)</f>
        <v>351.94003530966768</v>
      </c>
      <c r="Z26" s="223">
        <f t="shared" si="16"/>
        <v>258.28561018653789</v>
      </c>
      <c r="AA26" s="223">
        <f t="shared" si="16"/>
        <v>251.88036316836332</v>
      </c>
      <c r="AB26" s="223">
        <f t="shared" si="16"/>
        <v>242.60956358028821</v>
      </c>
      <c r="AC26" s="223">
        <f t="shared" si="16"/>
        <v>79.34400232058286</v>
      </c>
      <c r="AD26" s="223">
        <f t="shared" si="16"/>
        <v>45</v>
      </c>
      <c r="AE26" s="223">
        <f t="shared" si="16"/>
        <v>69</v>
      </c>
      <c r="AF26" s="223">
        <f t="shared" si="16"/>
        <v>50</v>
      </c>
      <c r="AG26" s="223">
        <f t="shared" si="16"/>
        <v>52</v>
      </c>
      <c r="AH26" s="223">
        <f t="shared" si="16"/>
        <v>63</v>
      </c>
      <c r="AI26" s="223">
        <f t="shared" si="16"/>
        <v>22</v>
      </c>
      <c r="AJ26" s="223">
        <f t="shared" si="16"/>
        <v>28</v>
      </c>
      <c r="AK26" s="223">
        <f t="shared" si="16"/>
        <v>17</v>
      </c>
      <c r="AL26" s="345">
        <f t="shared" si="12"/>
        <v>1184.05957456544</v>
      </c>
      <c r="AM26" s="345">
        <f t="shared" si="3"/>
        <v>346</v>
      </c>
    </row>
    <row r="27" spans="1:39" ht="14" x14ac:dyDescent="0.3">
      <c r="A27" s="253" t="s">
        <v>166</v>
      </c>
      <c r="B27" s="213" t="s">
        <v>153</v>
      </c>
      <c r="G27" s="392">
        <v>1.2329707836539138E-3</v>
      </c>
      <c r="H27" s="393">
        <v>0</v>
      </c>
      <c r="I27" s="393">
        <v>0</v>
      </c>
      <c r="J27" s="393">
        <v>0</v>
      </c>
      <c r="K27" s="393">
        <v>8.6573912365294093E-3</v>
      </c>
      <c r="L27" s="393">
        <v>0</v>
      </c>
      <c r="M27" s="393">
        <v>0</v>
      </c>
      <c r="N27" s="393">
        <v>0</v>
      </c>
      <c r="O27" s="393">
        <v>0</v>
      </c>
      <c r="P27" s="393">
        <v>0</v>
      </c>
      <c r="Q27" s="393">
        <v>0</v>
      </c>
      <c r="R27" s="393">
        <v>0</v>
      </c>
      <c r="S27" s="393">
        <v>0</v>
      </c>
      <c r="T27" s="394">
        <f t="shared" si="0"/>
        <v>9.8903620201833235E-3</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392">
        <v>8.1152029216346094E-2</v>
      </c>
      <c r="H28" s="393">
        <v>0</v>
      </c>
      <c r="I28" s="393">
        <v>0</v>
      </c>
      <c r="J28" s="393">
        <v>0</v>
      </c>
      <c r="K28" s="393">
        <v>2.2398986775777691E-2</v>
      </c>
      <c r="L28" s="393">
        <v>0</v>
      </c>
      <c r="M28" s="393">
        <v>0</v>
      </c>
      <c r="N28" s="393">
        <v>0</v>
      </c>
      <c r="O28" s="393">
        <v>0</v>
      </c>
      <c r="P28" s="393">
        <v>0</v>
      </c>
      <c r="Q28" s="393">
        <v>0</v>
      </c>
      <c r="R28" s="393">
        <v>0</v>
      </c>
      <c r="S28" s="393">
        <v>0</v>
      </c>
      <c r="T28" s="394">
        <f t="shared" si="0"/>
        <v>0.10355101599212378</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8.2385000000000014E-2</v>
      </c>
      <c r="H29" s="224">
        <f t="shared" ref="H29:S29" si="17">SUM(H27:H28)</f>
        <v>0</v>
      </c>
      <c r="I29" s="224">
        <f t="shared" si="17"/>
        <v>0</v>
      </c>
      <c r="J29" s="224">
        <f t="shared" si="17"/>
        <v>0</v>
      </c>
      <c r="K29" s="224">
        <f t="shared" si="17"/>
        <v>3.1056378012307102E-2</v>
      </c>
      <c r="L29" s="224">
        <f t="shared" si="17"/>
        <v>0</v>
      </c>
      <c r="M29" s="224">
        <f t="shared" si="17"/>
        <v>0</v>
      </c>
      <c r="N29" s="224">
        <f t="shared" si="17"/>
        <v>0</v>
      </c>
      <c r="O29" s="224">
        <f t="shared" si="17"/>
        <v>0</v>
      </c>
      <c r="P29" s="224">
        <f t="shared" si="17"/>
        <v>0</v>
      </c>
      <c r="Q29" s="224">
        <f t="shared" si="17"/>
        <v>0</v>
      </c>
      <c r="R29" s="224">
        <f t="shared" si="17"/>
        <v>0</v>
      </c>
      <c r="S29" s="224">
        <f t="shared" si="17"/>
        <v>0</v>
      </c>
      <c r="T29" s="394">
        <f t="shared" si="0"/>
        <v>0.11344137801230711</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392">
        <v>1.4430629589398717E-3</v>
      </c>
      <c r="H30" s="393">
        <v>2.5601984242374042E-2</v>
      </c>
      <c r="I30" s="393">
        <v>0</v>
      </c>
      <c r="J30" s="393">
        <v>0</v>
      </c>
      <c r="K30" s="393">
        <v>0</v>
      </c>
      <c r="L30" s="393">
        <v>5.2004246388489092E-2</v>
      </c>
      <c r="M30" s="393">
        <v>4.9613143386333991E-2</v>
      </c>
      <c r="N30" s="393">
        <v>5.3370960688676965E-2</v>
      </c>
      <c r="O30" s="393">
        <v>5.5648824454880952E-2</v>
      </c>
      <c r="P30" s="393">
        <v>6.2862758182385861E-2</v>
      </c>
      <c r="Q30" s="393">
        <v>7.3466316917779981E-2</v>
      </c>
      <c r="R30" s="393">
        <v>5.1133506602161781E-2</v>
      </c>
      <c r="S30" s="393">
        <v>4.925088464344473E-2</v>
      </c>
      <c r="T30" s="345">
        <f t="shared" si="0"/>
        <v>2.7045047201313913E-2</v>
      </c>
      <c r="U30" s="345">
        <f t="shared" si="1"/>
        <v>0.44735064126415336</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392">
        <v>9.4979937041060114E-2</v>
      </c>
      <c r="H31" s="393">
        <v>7.0821015757625949E-2</v>
      </c>
      <c r="I31" s="393">
        <v>0</v>
      </c>
      <c r="J31" s="393">
        <v>0</v>
      </c>
      <c r="K31" s="393">
        <v>0</v>
      </c>
      <c r="L31" s="393">
        <v>7.6080333611510911E-2</v>
      </c>
      <c r="M31" s="393">
        <v>8.3055606613666011E-2</v>
      </c>
      <c r="N31" s="393">
        <v>6.7853619311323041E-2</v>
      </c>
      <c r="O31" s="393">
        <v>7.8712805545119044E-2</v>
      </c>
      <c r="P31" s="393">
        <v>7.0621711817614147E-2</v>
      </c>
      <c r="Q31" s="393">
        <v>0.11658673308222002</v>
      </c>
      <c r="R31" s="393">
        <v>7.4968023397838215E-2</v>
      </c>
      <c r="S31" s="393">
        <v>9.7145035356555262E-2</v>
      </c>
      <c r="T31" s="345">
        <f t="shared" si="0"/>
        <v>0.16580095279868606</v>
      </c>
      <c r="U31" s="345">
        <f t="shared" si="1"/>
        <v>0.66502386873584673</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9.6422999999999981E-2</v>
      </c>
      <c r="H32" s="224">
        <f t="shared" si="18"/>
        <v>9.6422999999999995E-2</v>
      </c>
      <c r="I32" s="224">
        <f t="shared" si="18"/>
        <v>0</v>
      </c>
      <c r="J32" s="224">
        <f t="shared" si="18"/>
        <v>0</v>
      </c>
      <c r="K32" s="224">
        <f t="shared" si="18"/>
        <v>0</v>
      </c>
      <c r="L32" s="224">
        <f t="shared" si="18"/>
        <v>0.12808458</v>
      </c>
      <c r="M32" s="224">
        <f t="shared" si="18"/>
        <v>0.13266875</v>
      </c>
      <c r="N32" s="224">
        <f t="shared" si="18"/>
        <v>0.12122458</v>
      </c>
      <c r="O32" s="224">
        <f t="shared" si="18"/>
        <v>0.13436163000000001</v>
      </c>
      <c r="P32" s="224">
        <f t="shared" si="18"/>
        <v>0.13348447000000002</v>
      </c>
      <c r="Q32" s="224">
        <f t="shared" si="18"/>
        <v>0.19005305</v>
      </c>
      <c r="R32" s="224">
        <f t="shared" si="18"/>
        <v>0.12610152999999999</v>
      </c>
      <c r="S32" s="224">
        <f t="shared" si="18"/>
        <v>0.14639591999999998</v>
      </c>
      <c r="T32" s="345">
        <f t="shared" si="0"/>
        <v>0.19284599999999996</v>
      </c>
      <c r="U32" s="345">
        <f t="shared" si="1"/>
        <v>1.11237451</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1.3019025342208863</v>
      </c>
      <c r="H34" s="223">
        <f t="shared" ref="H34:U34" si="19">SUM(H11,H14,H17,H20,H23,H26,H29,H32)</f>
        <v>1.2383712790527246</v>
      </c>
      <c r="I34" s="223">
        <f t="shared" si="19"/>
        <v>0.86383464175849001</v>
      </c>
      <c r="J34" s="223">
        <f t="shared" si="19"/>
        <v>1.0424278673344505</v>
      </c>
      <c r="K34" s="223">
        <f t="shared" si="19"/>
        <v>1.0481360708774585</v>
      </c>
      <c r="L34" s="223">
        <f t="shared" si="19"/>
        <v>1.0385045799999999</v>
      </c>
      <c r="M34" s="223">
        <f t="shared" si="19"/>
        <v>1.0288550500000002</v>
      </c>
      <c r="N34" s="223">
        <f t="shared" si="19"/>
        <v>0.98034093999999994</v>
      </c>
      <c r="O34" s="223">
        <f t="shared" si="19"/>
        <v>1.1480761899999998</v>
      </c>
      <c r="P34" s="223">
        <f t="shared" si="19"/>
        <v>1.11999139</v>
      </c>
      <c r="Q34" s="223">
        <f t="shared" si="19"/>
        <v>1.0389236199999998</v>
      </c>
      <c r="R34" s="223">
        <f t="shared" si="19"/>
        <v>1.0432065499999998</v>
      </c>
      <c r="S34" s="223">
        <f t="shared" si="19"/>
        <v>1.07918201</v>
      </c>
      <c r="T34" s="223">
        <f t="shared" si="19"/>
        <v>5.4946723932440111</v>
      </c>
      <c r="U34" s="223">
        <f t="shared" si="19"/>
        <v>8.4770803300000015</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412"/>
      <c r="H36" s="412"/>
      <c r="I36" s="412"/>
      <c r="J36" s="412"/>
      <c r="K36" s="412"/>
      <c r="L36" s="412"/>
      <c r="M36" s="412"/>
      <c r="N36" s="412"/>
      <c r="O36" s="412"/>
      <c r="P36" s="412"/>
      <c r="Q36" s="412"/>
      <c r="R36" s="412"/>
      <c r="S36" s="412"/>
      <c r="T36" s="413"/>
      <c r="U36" s="413"/>
    </row>
    <row r="37" spans="1:41" ht="14" x14ac:dyDescent="0.3">
      <c r="A37" s="212" t="s">
        <v>171</v>
      </c>
      <c r="B37" s="213" t="s">
        <v>153</v>
      </c>
      <c r="G37" s="392">
        <v>-2.0834101895597671E-3</v>
      </c>
      <c r="H37" s="393">
        <v>-0.10269442686594966</v>
      </c>
      <c r="I37" s="393">
        <v>-9.3449357764526189E-2</v>
      </c>
      <c r="J37" s="393">
        <v>-0.10083917002422758</v>
      </c>
      <c r="K37" s="393">
        <v>-0.13807119368931678</v>
      </c>
      <c r="L37" s="393">
        <v>-0.10327799999999999</v>
      </c>
      <c r="M37" s="393">
        <v>-9.2306197697180889E-2</v>
      </c>
      <c r="N37" s="393">
        <v>-0.1078968</v>
      </c>
      <c r="O37" s="393">
        <v>-9.8952751951171009E-2</v>
      </c>
      <c r="P37" s="393">
        <v>-0.11775116890102387</v>
      </c>
      <c r="Q37" s="393">
        <v>-0.11622133870959395</v>
      </c>
      <c r="R37" s="393">
        <v>-0.11035867477147016</v>
      </c>
      <c r="S37" s="393">
        <v>-9.0045844437734543E-2</v>
      </c>
      <c r="T37" s="394">
        <f>SUM(G37:K37)</f>
        <v>-0.43713755853357994</v>
      </c>
      <c r="U37" s="345">
        <f>SUM(L37:S37)</f>
        <v>-0.83681077646817448</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392">
        <v>-1.3256757344913997E-3</v>
      </c>
      <c r="H38" s="393">
        <v>-3.1247207105385061E-2</v>
      </c>
      <c r="I38" s="393">
        <v>-3.9972498208261799E-2</v>
      </c>
      <c r="J38" s="393">
        <v>-2.6456722009676789E-2</v>
      </c>
      <c r="K38" s="393">
        <v>-7.4655080123615207E-3</v>
      </c>
      <c r="L38" s="393">
        <v>-3.0207856942827776E-2</v>
      </c>
      <c r="M38" s="393">
        <v>-8.506790202038244E-3</v>
      </c>
      <c r="N38" s="393">
        <v>-1.5341972341211199E-2</v>
      </c>
      <c r="O38" s="393">
        <v>-1.6894025022449938E-2</v>
      </c>
      <c r="P38" s="393">
        <v>-6.9327087139569116E-2</v>
      </c>
      <c r="Q38" s="393">
        <v>-1.627054229740248E-2</v>
      </c>
      <c r="R38" s="393">
        <v>-2.0568186225134268E-2</v>
      </c>
      <c r="S38" s="393">
        <v>-1.5216415036208847E-2</v>
      </c>
      <c r="T38" s="394">
        <f>SUM(G38:K38)</f>
        <v>-0.10646761107017658</v>
      </c>
      <c r="U38" s="345">
        <f>SUM(L38:S38)</f>
        <v>-0.19233287520684186</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392">
        <v>-9.2221829063946478E-2</v>
      </c>
      <c r="H39" s="393">
        <v>-7.9833525926392965E-2</v>
      </c>
      <c r="I39" s="393">
        <v>-7.0088572509627314E-2</v>
      </c>
      <c r="J39" s="393">
        <v>-7.2729184240298991E-2</v>
      </c>
      <c r="K39" s="393">
        <v>-1.4781864868408965E-2</v>
      </c>
      <c r="L39" s="393">
        <v>-6.5941893057172213E-2</v>
      </c>
      <c r="M39" s="393">
        <v>-4.2664422100780863E-2</v>
      </c>
      <c r="N39" s="393">
        <v>-2.5347027658788802E-2</v>
      </c>
      <c r="O39" s="393">
        <v>-2.4373723026379045E-2</v>
      </c>
      <c r="P39" s="393">
        <v>-2.0962843959407007E-2</v>
      </c>
      <c r="Q39" s="393">
        <v>-2.3128118993003582E-2</v>
      </c>
      <c r="R39" s="393">
        <v>-4.5376909003395569E-2</v>
      </c>
      <c r="S39" s="393">
        <v>-3.1494780526056587E-2</v>
      </c>
      <c r="T39" s="394">
        <f>SUM(G39:K39)</f>
        <v>-0.32965497660867477</v>
      </c>
      <c r="U39" s="345">
        <f>SUM(L39:S39)</f>
        <v>-0.27928971832498367</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-9.5630914987997639E-2</v>
      </c>
      <c r="H40" s="224">
        <f t="shared" si="20"/>
        <v>-0.21377515989772772</v>
      </c>
      <c r="I40" s="224">
        <f t="shared" si="20"/>
        <v>-0.2035104284824153</v>
      </c>
      <c r="J40" s="224">
        <f t="shared" si="20"/>
        <v>-0.20002507627420335</v>
      </c>
      <c r="K40" s="224">
        <f t="shared" si="20"/>
        <v>-0.16031856657008725</v>
      </c>
      <c r="L40" s="224">
        <f t="shared" si="20"/>
        <v>-0.19942774999999999</v>
      </c>
      <c r="M40" s="224">
        <f t="shared" si="20"/>
        <v>-0.14347741</v>
      </c>
      <c r="N40" s="224">
        <f t="shared" si="20"/>
        <v>-0.14858579999999999</v>
      </c>
      <c r="O40" s="224">
        <f t="shared" si="20"/>
        <v>-0.1402205</v>
      </c>
      <c r="P40" s="224">
        <f t="shared" si="20"/>
        <v>-0.20804109999999998</v>
      </c>
      <c r="Q40" s="224">
        <f t="shared" si="20"/>
        <v>-0.15562000000000001</v>
      </c>
      <c r="R40" s="224">
        <f t="shared" si="20"/>
        <v>-0.17630376999999997</v>
      </c>
      <c r="S40" s="224">
        <f t="shared" si="20"/>
        <v>-0.13675704</v>
      </c>
      <c r="T40" s="394">
        <f t="shared" ref="T40" si="21">SUM(G40:K40)</f>
        <v>-0.8732601462124312</v>
      </c>
      <c r="U40" s="345">
        <f>SUM(L40:S40)</f>
        <v>-1.3084333699999999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2"/>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412"/>
      <c r="H42" s="412"/>
      <c r="I42" s="412"/>
      <c r="J42" s="412"/>
      <c r="K42" s="412"/>
      <c r="L42" s="412"/>
      <c r="M42" s="412"/>
      <c r="N42" s="412"/>
      <c r="O42" s="412"/>
      <c r="P42" s="412"/>
      <c r="Q42" s="412"/>
      <c r="R42" s="412"/>
      <c r="S42" s="412"/>
      <c r="T42" s="413"/>
      <c r="U42" s="413"/>
    </row>
    <row r="43" spans="1:41" ht="14" x14ac:dyDescent="0.3">
      <c r="A43" s="212" t="s">
        <v>171</v>
      </c>
      <c r="B43" s="213" t="s">
        <v>153</v>
      </c>
      <c r="G43" s="392">
        <v>0</v>
      </c>
      <c r="H43" s="393">
        <v>0</v>
      </c>
      <c r="I43" s="393">
        <v>0</v>
      </c>
      <c r="J43" s="393">
        <v>0</v>
      </c>
      <c r="K43" s="393">
        <v>0</v>
      </c>
      <c r="L43" s="393">
        <v>-4.36E-2</v>
      </c>
      <c r="M43" s="393">
        <v>0</v>
      </c>
      <c r="N43" s="393">
        <v>0</v>
      </c>
      <c r="O43" s="393">
        <v>0</v>
      </c>
      <c r="P43" s="393">
        <v>-7.4613951974136544E-4</v>
      </c>
      <c r="Q43" s="393">
        <v>-1.4243902101520516E-3</v>
      </c>
      <c r="R43" s="393">
        <v>-1.0692678972052698E-2</v>
      </c>
      <c r="S43" s="393">
        <v>-6.4184541438613288E-3</v>
      </c>
      <c r="T43" s="394">
        <f>SUM(G43:K43)</f>
        <v>0</v>
      </c>
      <c r="U43" s="345">
        <f>SUM(L43:S43)</f>
        <v>-6.2881662845807443E-2</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392">
        <v>0</v>
      </c>
      <c r="H44" s="393">
        <v>0</v>
      </c>
      <c r="I44" s="393">
        <v>0</v>
      </c>
      <c r="J44" s="393">
        <v>0</v>
      </c>
      <c r="K44" s="393">
        <v>0</v>
      </c>
      <c r="L44" s="393">
        <v>0</v>
      </c>
      <c r="M44" s="393">
        <v>0</v>
      </c>
      <c r="N44" s="393">
        <v>0</v>
      </c>
      <c r="O44" s="393">
        <v>0</v>
      </c>
      <c r="P44" s="393">
        <v>0</v>
      </c>
      <c r="Q44" s="393">
        <v>0</v>
      </c>
      <c r="R44" s="393">
        <v>0</v>
      </c>
      <c r="S44" s="393">
        <v>0</v>
      </c>
      <c r="T44" s="394">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392">
        <v>0</v>
      </c>
      <c r="H45" s="393">
        <v>0</v>
      </c>
      <c r="I45" s="393">
        <v>0</v>
      </c>
      <c r="J45" s="393">
        <v>0</v>
      </c>
      <c r="K45" s="393">
        <v>0</v>
      </c>
      <c r="L45" s="393">
        <v>0</v>
      </c>
      <c r="M45" s="393">
        <v>0</v>
      </c>
      <c r="N45" s="393">
        <v>0</v>
      </c>
      <c r="O45" s="393">
        <v>0</v>
      </c>
      <c r="P45" s="393">
        <v>-5.3860480258634628E-5</v>
      </c>
      <c r="Q45" s="393">
        <v>-1.7560978984794867E-4</v>
      </c>
      <c r="R45" s="393">
        <v>-8.0732102794730154E-4</v>
      </c>
      <c r="S45" s="393">
        <v>-1.1815458561386706E-3</v>
      </c>
      <c r="T45" s="394">
        <f>SUM(G45:K45)</f>
        <v>0</v>
      </c>
      <c r="U45" s="345">
        <f>SUM(L45:S45)</f>
        <v>-2.2183371541925553E-3</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-4.36E-2</v>
      </c>
      <c r="M46" s="224">
        <f t="shared" si="22"/>
        <v>0</v>
      </c>
      <c r="N46" s="224">
        <f t="shared" si="22"/>
        <v>0</v>
      </c>
      <c r="O46" s="224">
        <f t="shared" si="22"/>
        <v>0</v>
      </c>
      <c r="P46" s="224">
        <f t="shared" si="22"/>
        <v>-8.0000000000000004E-4</v>
      </c>
      <c r="Q46" s="224">
        <f t="shared" si="22"/>
        <v>-1.6000000000000003E-3</v>
      </c>
      <c r="R46" s="224">
        <f t="shared" si="22"/>
        <v>-1.15E-2</v>
      </c>
      <c r="S46" s="224">
        <f t="shared" si="22"/>
        <v>-7.5999999999999991E-3</v>
      </c>
      <c r="T46" s="394">
        <f t="shared" ref="T46" si="23">SUM(G46:K46)</f>
        <v>0</v>
      </c>
      <c r="U46" s="345">
        <f>SUM(L46:S46)</f>
        <v>-6.5099999999999991E-2</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2"/>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1.2062716192328886</v>
      </c>
      <c r="H48" s="223">
        <f t="shared" si="24"/>
        <v>1.0245961191549968</v>
      </c>
      <c r="I48" s="223">
        <f t="shared" si="24"/>
        <v>0.66032421327607471</v>
      </c>
      <c r="J48" s="223">
        <f t="shared" si="24"/>
        <v>0.84240279106024718</v>
      </c>
      <c r="K48" s="223">
        <f t="shared" si="24"/>
        <v>0.88781750430737127</v>
      </c>
      <c r="L48" s="223">
        <f>SUM(L34,L40,L46)</f>
        <v>0.79547682999999991</v>
      </c>
      <c r="M48" s="223">
        <f t="shared" ref="M48:S48" si="25">SUM(M34,M40,M46)</f>
        <v>0.88537764000000019</v>
      </c>
      <c r="N48" s="223">
        <f t="shared" si="25"/>
        <v>0.83175513999999995</v>
      </c>
      <c r="O48" s="223">
        <f t="shared" si="25"/>
        <v>1.0078556899999997</v>
      </c>
      <c r="P48" s="223">
        <f t="shared" si="25"/>
        <v>0.91115029000000003</v>
      </c>
      <c r="Q48" s="223">
        <f t="shared" si="25"/>
        <v>0.8817036199999998</v>
      </c>
      <c r="R48" s="223">
        <f t="shared" si="25"/>
        <v>0.85540277999999992</v>
      </c>
      <c r="S48" s="223">
        <f t="shared" si="25"/>
        <v>0.93482496999999998</v>
      </c>
      <c r="T48" s="345">
        <f t="shared" ref="T48" si="26">SUM(G48:K48)</f>
        <v>4.6214122470315786</v>
      </c>
      <c r="U48" s="345">
        <f t="shared" ref="U48" si="27">SUM(L48:S48)</f>
        <v>7.1035469600000001</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414"/>
    </row>
    <row r="50" spans="1:39" ht="14" x14ac:dyDescent="0.3">
      <c r="A50" s="222" t="s">
        <v>177</v>
      </c>
      <c r="B50" s="255" t="s">
        <v>59</v>
      </c>
      <c r="C50" s="269"/>
      <c r="D50" s="269"/>
      <c r="E50" s="269"/>
      <c r="G50" s="223">
        <f>SUM(G9,G12,G15,G18,G21,G24,G27,G30)</f>
        <v>2.2236584602577509E-2</v>
      </c>
      <c r="H50" s="223">
        <f t="shared" ref="H50:S51" si="28">SUM(H9,H12,H15,H18,H21,H24,H27,H30)</f>
        <v>0.37942740967204108</v>
      </c>
      <c r="I50" s="223">
        <f t="shared" si="28"/>
        <v>0.33033396856317088</v>
      </c>
      <c r="J50" s="223">
        <f t="shared" si="28"/>
        <v>0.30612569636848552</v>
      </c>
      <c r="K50" s="223">
        <f t="shared" si="28"/>
        <v>0.38541491066173994</v>
      </c>
      <c r="L50" s="223">
        <f t="shared" si="28"/>
        <v>0.38870576604673512</v>
      </c>
      <c r="M50" s="223">
        <f t="shared" si="28"/>
        <v>0.36986142301898706</v>
      </c>
      <c r="N50" s="223">
        <f t="shared" si="28"/>
        <v>0.41396650637908761</v>
      </c>
      <c r="O50" s="223">
        <f t="shared" si="28"/>
        <v>0.4538115173709717</v>
      </c>
      <c r="P50" s="223">
        <f t="shared" si="28"/>
        <v>0.50285600999723079</v>
      </c>
      <c r="Q50" s="223">
        <f t="shared" si="28"/>
        <v>0.39274106788927082</v>
      </c>
      <c r="R50" s="223">
        <f t="shared" si="28"/>
        <v>0.41876519688714031</v>
      </c>
      <c r="S50" s="223">
        <f t="shared" si="28"/>
        <v>0.37648703669244515</v>
      </c>
      <c r="T50" s="394">
        <f t="shared" ref="T50:T52" si="29">SUM(G50:K50)</f>
        <v>1.423538569868015</v>
      </c>
      <c r="U50" s="345">
        <f t="shared" ref="U50:U52" si="30">SUM(L50:S50)</f>
        <v>3.3171945242818688</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1.2796659496183089</v>
      </c>
      <c r="H51" s="345">
        <f t="shared" si="28"/>
        <v>0.85894386938068368</v>
      </c>
      <c r="I51" s="345">
        <f t="shared" si="28"/>
        <v>0.53350067319531891</v>
      </c>
      <c r="J51" s="345">
        <f t="shared" si="28"/>
        <v>0.73630217096596484</v>
      </c>
      <c r="K51" s="345">
        <f t="shared" si="28"/>
        <v>0.66272116021571847</v>
      </c>
      <c r="L51" s="345">
        <f t="shared" si="28"/>
        <v>0.64979881395326489</v>
      </c>
      <c r="M51" s="345">
        <f t="shared" si="28"/>
        <v>0.65899362698101305</v>
      </c>
      <c r="N51" s="345">
        <f t="shared" si="28"/>
        <v>0.56637443362091244</v>
      </c>
      <c r="O51" s="345">
        <f t="shared" si="28"/>
        <v>0.69426467262902836</v>
      </c>
      <c r="P51" s="345">
        <f t="shared" si="28"/>
        <v>0.61713538000276924</v>
      </c>
      <c r="Q51" s="345">
        <f t="shared" si="28"/>
        <v>0.64618255211072917</v>
      </c>
      <c r="R51" s="345">
        <f t="shared" si="28"/>
        <v>0.62444135311285975</v>
      </c>
      <c r="S51" s="345">
        <f t="shared" si="28"/>
        <v>0.70269497330755482</v>
      </c>
      <c r="T51" s="394">
        <f t="shared" si="29"/>
        <v>4.0711338233759955</v>
      </c>
      <c r="U51" s="345">
        <f t="shared" si="30"/>
        <v>5.1598858057181314</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1.3019025342208865</v>
      </c>
      <c r="H52" s="346">
        <f t="shared" si="31"/>
        <v>1.2383712790527248</v>
      </c>
      <c r="I52" s="346">
        <f t="shared" si="31"/>
        <v>0.86383464175848979</v>
      </c>
      <c r="J52" s="346">
        <f t="shared" si="31"/>
        <v>1.0424278673344505</v>
      </c>
      <c r="K52" s="346">
        <f t="shared" si="31"/>
        <v>1.0481360708774585</v>
      </c>
      <c r="L52" s="346">
        <f>SUM(L50:L51)</f>
        <v>1.0385045800000001</v>
      </c>
      <c r="M52" s="346">
        <f t="shared" ref="M52:S52" si="32">SUM(M50:M51)</f>
        <v>1.0288550500000002</v>
      </c>
      <c r="N52" s="346">
        <f t="shared" si="32"/>
        <v>0.98034094000000005</v>
      </c>
      <c r="O52" s="346">
        <f t="shared" si="32"/>
        <v>1.1480761900000001</v>
      </c>
      <c r="P52" s="346">
        <f t="shared" si="32"/>
        <v>1.11999139</v>
      </c>
      <c r="Q52" s="346">
        <f t="shared" si="32"/>
        <v>1.03892362</v>
      </c>
      <c r="R52" s="346">
        <f t="shared" si="32"/>
        <v>1.0432065500000001</v>
      </c>
      <c r="S52" s="346">
        <f t="shared" si="32"/>
        <v>1.07918201</v>
      </c>
      <c r="T52" s="394">
        <f t="shared" si="29"/>
        <v>5.4946723932440094</v>
      </c>
      <c r="U52" s="345">
        <f t="shared" si="30"/>
        <v>8.4770803299999997</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414"/>
    </row>
    <row r="54" spans="1:39" ht="14" x14ac:dyDescent="0.3">
      <c r="B54" s="210"/>
      <c r="G54" s="391"/>
      <c r="H54" s="391"/>
      <c r="I54" s="391"/>
      <c r="J54" s="391"/>
      <c r="K54" s="391"/>
      <c r="L54" s="391"/>
      <c r="M54" s="391"/>
      <c r="N54" s="391"/>
      <c r="O54" s="391"/>
      <c r="P54" s="391"/>
      <c r="Q54" s="391"/>
      <c r="R54" s="391"/>
      <c r="S54" s="391"/>
      <c r="T54" s="414"/>
      <c r="U54" s="414"/>
    </row>
    <row r="55" spans="1:39" ht="14" x14ac:dyDescent="0.3">
      <c r="A55" s="222" t="s">
        <v>180</v>
      </c>
      <c r="B55" s="255" t="s">
        <v>59</v>
      </c>
      <c r="C55" s="269"/>
      <c r="D55" s="269"/>
      <c r="E55" s="269"/>
      <c r="G55" s="223">
        <f>SUM(G9,G15,G18,G21,G24,G27,G30)+SUM(G37,G38,G43,G44)</f>
        <v>1.8827498678526341E-2</v>
      </c>
      <c r="H55" s="223">
        <f t="shared" ref="H55:K55" si="34">SUM(H9,H15,H18,H21,H24,H27,H30)+SUM(H37,H38,H43,H44)</f>
        <v>0.24548577570070634</v>
      </c>
      <c r="I55" s="223">
        <f t="shared" si="34"/>
        <v>0.19691211259038288</v>
      </c>
      <c r="J55" s="223">
        <f t="shared" si="34"/>
        <v>0.17882980433458115</v>
      </c>
      <c r="K55" s="223">
        <f t="shared" si="34"/>
        <v>0.23987820896006165</v>
      </c>
      <c r="L55" s="415">
        <f>SUM(L9,L12,L15,L18,L21,L24,L27,L30)+SUM(L37,L38,L43,L44)</f>
        <v>0.21161990910390735</v>
      </c>
      <c r="M55" s="415">
        <f t="shared" ref="M55:S55" si="35">SUM(M9,M12,M15,M18,M21,M24,M27,M30)+SUM(M37,M38,M43,M44)</f>
        <v>0.26904843511976795</v>
      </c>
      <c r="N55" s="415">
        <f t="shared" si="35"/>
        <v>0.29072773403787644</v>
      </c>
      <c r="O55" s="415">
        <f t="shared" si="35"/>
        <v>0.33796474039735075</v>
      </c>
      <c r="P55" s="415">
        <f t="shared" si="35"/>
        <v>0.31503161443689642</v>
      </c>
      <c r="Q55" s="415">
        <f t="shared" si="35"/>
        <v>0.25882479667212233</v>
      </c>
      <c r="R55" s="415">
        <f t="shared" si="35"/>
        <v>0.2771456569184832</v>
      </c>
      <c r="S55" s="415">
        <f t="shared" si="35"/>
        <v>0.26480632307464042</v>
      </c>
      <c r="T55" s="394">
        <f t="shared" ref="T55:T57" si="36">SUM(G55:K55)</f>
        <v>0.87993340026425837</v>
      </c>
      <c r="U55" s="345">
        <f t="shared" ref="U55:U57" si="37">SUM(L55:S55)</f>
        <v>2.2251692097610447</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1.1874441205543624</v>
      </c>
      <c r="H56" s="345">
        <f t="shared" ref="H56:K56" si="38">SUM(H10,H16,H19,H22,H25,H28,H31)+SUM(H39,H45)</f>
        <v>0.77911034345429075</v>
      </c>
      <c r="I56" s="345">
        <f t="shared" si="38"/>
        <v>0.46341210068569161</v>
      </c>
      <c r="J56" s="345">
        <f t="shared" si="38"/>
        <v>0.66357298672566589</v>
      </c>
      <c r="K56" s="345">
        <f t="shared" si="38"/>
        <v>0.64793929534730954</v>
      </c>
      <c r="L56" s="416">
        <f>SUM(L10,L13,L16,L19,L22,L25,L28,L31)+SUM(L39,L45)</f>
        <v>0.58385692089609265</v>
      </c>
      <c r="M56" s="416">
        <f t="shared" ref="M56:S56" si="39">SUM(M10,M13,M16,M19,M22,M25,M28,M31)+SUM(M39,M45)</f>
        <v>0.61632920488023224</v>
      </c>
      <c r="N56" s="416">
        <f t="shared" si="39"/>
        <v>0.54102740596212362</v>
      </c>
      <c r="O56" s="416">
        <f t="shared" si="39"/>
        <v>0.66989094960264928</v>
      </c>
      <c r="P56" s="416">
        <f t="shared" si="39"/>
        <v>0.59611867556310361</v>
      </c>
      <c r="Q56" s="416">
        <f t="shared" si="39"/>
        <v>0.6228788233278777</v>
      </c>
      <c r="R56" s="416">
        <f t="shared" si="39"/>
        <v>0.57825712308151689</v>
      </c>
      <c r="S56" s="416">
        <f t="shared" si="39"/>
        <v>0.67001864692535951</v>
      </c>
      <c r="T56" s="394">
        <f t="shared" si="36"/>
        <v>3.7414788467673201</v>
      </c>
      <c r="U56" s="345">
        <f t="shared" si="37"/>
        <v>4.8783777502389558</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1.2062716192328888</v>
      </c>
      <c r="H57" s="346">
        <f t="shared" si="40"/>
        <v>1.024596119154997</v>
      </c>
      <c r="I57" s="346">
        <f t="shared" si="40"/>
        <v>0.66032421327607449</v>
      </c>
      <c r="J57" s="346">
        <f t="shared" si="40"/>
        <v>0.84240279106024707</v>
      </c>
      <c r="K57" s="346">
        <f t="shared" si="40"/>
        <v>0.88781750430737116</v>
      </c>
      <c r="L57" s="346">
        <f>SUM(L55:L56)</f>
        <v>0.79547683000000002</v>
      </c>
      <c r="M57" s="346">
        <f t="shared" ref="M57:S57" si="41">SUM(M55:M56)</f>
        <v>0.88537764000000019</v>
      </c>
      <c r="N57" s="346">
        <f t="shared" si="41"/>
        <v>0.83175514000000006</v>
      </c>
      <c r="O57" s="346">
        <f t="shared" si="41"/>
        <v>1.00785569</v>
      </c>
      <c r="P57" s="346">
        <f t="shared" si="41"/>
        <v>0.91115029000000003</v>
      </c>
      <c r="Q57" s="346">
        <f t="shared" si="41"/>
        <v>0.88170362000000002</v>
      </c>
      <c r="R57" s="346">
        <f t="shared" si="41"/>
        <v>0.85540278000000014</v>
      </c>
      <c r="S57" s="346">
        <f t="shared" si="41"/>
        <v>0.93482496999999998</v>
      </c>
      <c r="T57" s="394">
        <f t="shared" si="36"/>
        <v>4.6214122470315786</v>
      </c>
      <c r="U57" s="345">
        <f t="shared" si="37"/>
        <v>7.1035469600000001</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417">
        <v>77.788308044963088</v>
      </c>
      <c r="AE60" s="418">
        <v>62.907255223072866</v>
      </c>
      <c r="AF60" s="418">
        <v>37.546563202466693</v>
      </c>
      <c r="AG60" s="418">
        <v>29.497278665667753</v>
      </c>
      <c r="AH60" s="418">
        <v>25.182208791271083</v>
      </c>
      <c r="AI60" s="418">
        <v>10.682926576140385</v>
      </c>
      <c r="AJ60" s="418">
        <v>3</v>
      </c>
      <c r="AK60" s="418">
        <v>0</v>
      </c>
      <c r="AL60" s="419"/>
      <c r="AM60" s="420">
        <f t="shared" ref="AM60:AM61" si="43">SUM(AD60:AK60)</f>
        <v>246.60454050358186</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417">
        <v>33.211691955036912</v>
      </c>
      <c r="AE61" s="418">
        <v>59.092744776927141</v>
      </c>
      <c r="AF61" s="418">
        <v>13.45343679753331</v>
      </c>
      <c r="AG61" s="418">
        <v>37.502721334332243</v>
      </c>
      <c r="AH61" s="418">
        <v>8.8177912087289183</v>
      </c>
      <c r="AI61" s="418">
        <v>10.317073423859615</v>
      </c>
      <c r="AJ61" s="418">
        <v>1</v>
      </c>
      <c r="AK61" s="418">
        <v>0</v>
      </c>
      <c r="AL61" s="421"/>
      <c r="AM61" s="420">
        <f t="shared" si="43"/>
        <v>163.39545949641814</v>
      </c>
    </row>
    <row r="62" spans="1:39" ht="14" x14ac:dyDescent="0.3">
      <c r="A62" s="659"/>
      <c r="B62" s="659"/>
      <c r="U62" s="276"/>
      <c r="AD62" s="422"/>
      <c r="AE62" s="422"/>
      <c r="AF62" s="422"/>
      <c r="AG62" s="422"/>
      <c r="AH62" s="422"/>
      <c r="AI62" s="422"/>
      <c r="AJ62" s="422"/>
      <c r="AK62" s="422"/>
      <c r="AL62" s="423"/>
      <c r="AM62" s="423"/>
    </row>
    <row r="63" spans="1:39" ht="13.5" customHeight="1" x14ac:dyDescent="0.3">
      <c r="A63" s="164" t="s">
        <v>184</v>
      </c>
      <c r="B63" s="164"/>
      <c r="U63" s="276"/>
      <c r="AD63" s="422"/>
      <c r="AE63" s="422"/>
      <c r="AF63" s="422"/>
      <c r="AG63" s="422"/>
      <c r="AH63" s="422"/>
      <c r="AI63" s="422"/>
      <c r="AJ63" s="422"/>
      <c r="AK63" s="422"/>
      <c r="AL63" s="423"/>
      <c r="AM63" s="423"/>
    </row>
    <row r="64" spans="1:39" ht="14" x14ac:dyDescent="0.3">
      <c r="AD64" s="422"/>
      <c r="AE64" s="422"/>
      <c r="AF64" s="422"/>
      <c r="AG64" s="422"/>
      <c r="AH64" s="422"/>
      <c r="AI64" s="422"/>
      <c r="AJ64" s="422"/>
      <c r="AK64" s="422"/>
      <c r="AL64" s="423"/>
      <c r="AM64" s="423"/>
    </row>
    <row r="65" spans="1:39" ht="14" x14ac:dyDescent="0.3">
      <c r="A65" s="660" t="s">
        <v>185</v>
      </c>
      <c r="B65" s="277" t="s">
        <v>186</v>
      </c>
      <c r="G65" s="226"/>
      <c r="H65" s="227"/>
      <c r="I65" s="227"/>
      <c r="J65" s="227"/>
      <c r="K65" s="228"/>
      <c r="L65" s="398">
        <v>9.4460509319666472E-2</v>
      </c>
      <c r="M65" s="398">
        <v>0.10212465758181997</v>
      </c>
      <c r="N65" s="398">
        <v>0.11083336217554551</v>
      </c>
      <c r="O65" s="398">
        <v>0.11313293759534898</v>
      </c>
      <c r="P65" s="398">
        <v>0.14084092267662024</v>
      </c>
      <c r="Q65" s="398">
        <v>0.13549778947235794</v>
      </c>
      <c r="R65" s="398">
        <v>0.12833446282074798</v>
      </c>
      <c r="S65" s="398">
        <v>0.10461489081085978</v>
      </c>
      <c r="T65" s="400"/>
      <c r="U65" s="223">
        <f t="shared" ref="U65:U67" si="44">SUM(L65:S65)</f>
        <v>0.92983953245296691</v>
      </c>
      <c r="Y65" s="226"/>
      <c r="Z65" s="227"/>
      <c r="AA65" s="227"/>
      <c r="AB65" s="227"/>
      <c r="AC65" s="228"/>
      <c r="AD65" s="417">
        <v>463.56384165469228</v>
      </c>
      <c r="AE65" s="417">
        <v>1165.340449905721</v>
      </c>
      <c r="AF65" s="417">
        <v>1413.7818937343377</v>
      </c>
      <c r="AG65" s="417">
        <v>1165.5665343481483</v>
      </c>
      <c r="AH65" s="417">
        <v>1351.3720600541924</v>
      </c>
      <c r="AI65" s="417">
        <v>1050.6325036110113</v>
      </c>
      <c r="AJ65" s="417">
        <v>1321</v>
      </c>
      <c r="AK65" s="417">
        <v>1068</v>
      </c>
      <c r="AL65" s="424"/>
      <c r="AM65" s="425">
        <f t="shared" ref="AM65:AM67" si="45">SUM(AD65:AK65)</f>
        <v>8999.2572833081031</v>
      </c>
    </row>
    <row r="66" spans="1:39" ht="14" x14ac:dyDescent="0.3">
      <c r="A66" s="661"/>
      <c r="B66" s="277" t="s">
        <v>156</v>
      </c>
      <c r="G66" s="234"/>
      <c r="H66" s="235"/>
      <c r="I66" s="235"/>
      <c r="J66" s="235"/>
      <c r="K66" s="236"/>
      <c r="L66" s="398">
        <v>3.2946113222207321E-2</v>
      </c>
      <c r="M66" s="398">
        <v>3.4637588467144806E-2</v>
      </c>
      <c r="N66" s="398">
        <v>3.4580842594388927E-2</v>
      </c>
      <c r="O66" s="398">
        <v>4.2114025971068447E-2</v>
      </c>
      <c r="P66" s="398">
        <v>2.9188511675082372E-2</v>
      </c>
      <c r="Q66" s="398">
        <v>1.8389322735003658E-2</v>
      </c>
      <c r="R66" s="398">
        <v>1.254762632416097E-2</v>
      </c>
      <c r="S66" s="398">
        <v>1.2477981575730412E-2</v>
      </c>
      <c r="T66" s="405"/>
      <c r="U66" s="223">
        <f t="shared" si="44"/>
        <v>0.21688201256478692</v>
      </c>
      <c r="Y66" s="234"/>
      <c r="Z66" s="235"/>
      <c r="AA66" s="235"/>
      <c r="AB66" s="235"/>
      <c r="AC66" s="236"/>
      <c r="AD66" s="417">
        <v>598.87625109314956</v>
      </c>
      <c r="AE66" s="417">
        <v>662.32352999149577</v>
      </c>
      <c r="AF66" s="417">
        <v>628.21810626566219</v>
      </c>
      <c r="AG66" s="417">
        <v>783.10517231756648</v>
      </c>
      <c r="AH66" s="417">
        <v>578.25812779955822</v>
      </c>
      <c r="AI66" s="417">
        <v>425.53657528292541</v>
      </c>
      <c r="AJ66" s="417">
        <v>322</v>
      </c>
      <c r="AK66" s="417">
        <v>312</v>
      </c>
      <c r="AL66" s="426"/>
      <c r="AM66" s="425">
        <f t="shared" si="45"/>
        <v>4310.3177627503574</v>
      </c>
    </row>
    <row r="67" spans="1:39" ht="14" x14ac:dyDescent="0.3">
      <c r="A67" s="662"/>
      <c r="B67" s="277" t="s">
        <v>187</v>
      </c>
      <c r="G67" s="234"/>
      <c r="H67" s="235"/>
      <c r="I67" s="235"/>
      <c r="J67" s="235"/>
      <c r="K67" s="236"/>
      <c r="L67" s="224">
        <f t="shared" ref="L67:S67" si="46">SUM(L65:L66)</f>
        <v>0.12740662254187379</v>
      </c>
      <c r="M67" s="223">
        <f t="shared" si="46"/>
        <v>0.13676224604896478</v>
      </c>
      <c r="N67" s="223">
        <f t="shared" si="46"/>
        <v>0.14541420476993444</v>
      </c>
      <c r="O67" s="223">
        <f t="shared" si="46"/>
        <v>0.15524696356641743</v>
      </c>
      <c r="P67" s="223">
        <f t="shared" si="46"/>
        <v>0.17002943435170262</v>
      </c>
      <c r="Q67" s="223">
        <f t="shared" si="46"/>
        <v>0.15388711220736159</v>
      </c>
      <c r="R67" s="223">
        <f t="shared" si="46"/>
        <v>0.14088208914490896</v>
      </c>
      <c r="S67" s="223">
        <f t="shared" si="46"/>
        <v>0.11709287238659019</v>
      </c>
      <c r="T67" s="410"/>
      <c r="U67" s="223">
        <f t="shared" si="44"/>
        <v>1.1467215450177537</v>
      </c>
      <c r="V67" s="249"/>
      <c r="Y67" s="241"/>
      <c r="Z67" s="242"/>
      <c r="AA67" s="242"/>
      <c r="AB67" s="242"/>
      <c r="AC67" s="243"/>
      <c r="AD67" s="427">
        <f t="shared" ref="AD67:AK67" si="47">SUM(AD65:AD66)</f>
        <v>1062.4400927478418</v>
      </c>
      <c r="AE67" s="425">
        <f t="shared" si="47"/>
        <v>1827.6639798972169</v>
      </c>
      <c r="AF67" s="425">
        <f t="shared" si="47"/>
        <v>2042</v>
      </c>
      <c r="AG67" s="425">
        <f t="shared" si="47"/>
        <v>1948.6717066657147</v>
      </c>
      <c r="AH67" s="425">
        <f t="shared" si="47"/>
        <v>1929.6301878537506</v>
      </c>
      <c r="AI67" s="425">
        <f t="shared" si="47"/>
        <v>1476.1690788939368</v>
      </c>
      <c r="AJ67" s="425">
        <f t="shared" si="47"/>
        <v>1643</v>
      </c>
      <c r="AK67" s="425">
        <f t="shared" si="47"/>
        <v>1380</v>
      </c>
      <c r="AL67" s="421"/>
      <c r="AM67" s="425">
        <f t="shared" si="45"/>
        <v>13309.57504605846</v>
      </c>
    </row>
    <row r="68" spans="1:39" ht="14" x14ac:dyDescent="0.3">
      <c r="B68" s="210"/>
      <c r="G68" s="241"/>
      <c r="H68" s="242"/>
      <c r="I68" s="242"/>
      <c r="J68" s="242"/>
      <c r="K68" s="243"/>
      <c r="L68" s="428" t="str">
        <f t="shared" ref="L68:S68" si="48">IF(ABS(L67-L9-L12)&lt;DecimalPlaces,"OK","ERROR")</f>
        <v>OK</v>
      </c>
      <c r="M68" s="428" t="str">
        <f t="shared" si="48"/>
        <v>OK</v>
      </c>
      <c r="N68" s="428" t="str">
        <f t="shared" si="48"/>
        <v>OK</v>
      </c>
      <c r="O68" s="428" t="str">
        <f t="shared" si="48"/>
        <v>OK</v>
      </c>
      <c r="P68" s="428" t="str">
        <f t="shared" si="48"/>
        <v>OK</v>
      </c>
      <c r="Q68" s="428" t="str">
        <f t="shared" si="48"/>
        <v>OK</v>
      </c>
      <c r="R68" s="428" t="str">
        <f t="shared" si="48"/>
        <v>OK</v>
      </c>
      <c r="S68" s="428" t="str">
        <f t="shared" si="48"/>
        <v>OK</v>
      </c>
      <c r="T68" s="391"/>
      <c r="U68" s="391"/>
      <c r="AH68" s="276"/>
      <c r="AI68" s="276"/>
      <c r="AJ68" s="276"/>
      <c r="AK68" s="276"/>
      <c r="AL68" s="276"/>
    </row>
    <row r="69" spans="1:39" ht="14" x14ac:dyDescent="0.3">
      <c r="A69" s="659" t="s">
        <v>188</v>
      </c>
      <c r="B69" s="659"/>
      <c r="L69" s="391"/>
      <c r="M69" s="391"/>
      <c r="N69" s="391"/>
      <c r="O69" s="391"/>
      <c r="P69" s="391"/>
      <c r="Q69" s="391"/>
      <c r="R69" s="391"/>
      <c r="S69" s="391"/>
      <c r="T69" s="391"/>
      <c r="U69" s="391"/>
    </row>
    <row r="70" spans="1:39" ht="14" x14ac:dyDescent="0.3">
      <c r="A70" s="163"/>
      <c r="B70" s="163"/>
      <c r="L70" s="391"/>
      <c r="M70" s="391"/>
      <c r="N70" s="391"/>
      <c r="O70" s="391"/>
      <c r="P70" s="391"/>
      <c r="Q70" s="391"/>
      <c r="R70" s="391"/>
      <c r="S70" s="391"/>
      <c r="T70" s="391"/>
      <c r="U70" s="391"/>
    </row>
    <row r="71" spans="1:39" ht="14" x14ac:dyDescent="0.3">
      <c r="A71" s="174"/>
      <c r="B71" s="174"/>
      <c r="L71" s="391"/>
      <c r="M71" s="391"/>
      <c r="N71" s="391"/>
      <c r="O71" s="391"/>
      <c r="P71" s="391"/>
      <c r="Q71" s="391"/>
      <c r="R71" s="391"/>
      <c r="S71" s="391"/>
      <c r="T71" s="391"/>
      <c r="U71" s="391"/>
    </row>
    <row r="72" spans="1:39" ht="14" x14ac:dyDescent="0.3">
      <c r="A72" s="660" t="s">
        <v>189</v>
      </c>
      <c r="B72" s="277" t="s">
        <v>186</v>
      </c>
      <c r="G72" s="226"/>
      <c r="H72" s="227"/>
      <c r="I72" s="227"/>
      <c r="J72" s="227"/>
      <c r="K72" s="228"/>
      <c r="L72" s="398">
        <v>6.6334226829301767E-3</v>
      </c>
      <c r="M72" s="398">
        <v>1.1606440896806843E-2</v>
      </c>
      <c r="N72" s="398">
        <v>8.5613528344421416E-3</v>
      </c>
      <c r="O72" s="398">
        <v>6.3701326859978919E-3</v>
      </c>
      <c r="P72" s="398">
        <v>8.1906642213310527E-3</v>
      </c>
      <c r="Q72" s="398">
        <v>5.8588565244576387E-3</v>
      </c>
      <c r="R72" s="398">
        <v>7.086944790635482E-3</v>
      </c>
      <c r="S72" s="398">
        <v>1.5044032613285624E-2</v>
      </c>
      <c r="T72" s="400"/>
      <c r="U72" s="371">
        <f t="shared" ref="U72:U77" si="49">SUM(L72:S72)</f>
        <v>6.9351847249886855E-2</v>
      </c>
      <c r="Y72" s="226"/>
      <c r="Z72" s="227"/>
      <c r="AA72" s="227"/>
      <c r="AB72" s="227"/>
      <c r="AC72" s="228"/>
      <c r="AD72" s="429">
        <v>63.956873184930281</v>
      </c>
      <c r="AE72" s="429">
        <v>279.0828917212329</v>
      </c>
      <c r="AF72" s="429">
        <v>237.02368654289594</v>
      </c>
      <c r="AG72" s="429">
        <v>150.48194694079476</v>
      </c>
      <c r="AH72" s="429">
        <v>215.98052583712484</v>
      </c>
      <c r="AI72" s="429">
        <v>139.01070072169037</v>
      </c>
      <c r="AJ72" s="429">
        <v>167</v>
      </c>
      <c r="AK72" s="429">
        <v>389</v>
      </c>
      <c r="AL72" s="430"/>
      <c r="AM72" s="431">
        <f t="shared" ref="AM72:AM77" si="50">SUM(AD72:AK72)</f>
        <v>1641.5366249486692</v>
      </c>
    </row>
    <row r="73" spans="1:39" ht="14" x14ac:dyDescent="0.3">
      <c r="A73" s="661"/>
      <c r="B73" s="277" t="s">
        <v>156</v>
      </c>
      <c r="G73" s="234"/>
      <c r="H73" s="235"/>
      <c r="I73" s="235"/>
      <c r="J73" s="235"/>
      <c r="K73" s="236"/>
      <c r="L73" s="398">
        <v>2.7975012398047368E-3</v>
      </c>
      <c r="M73" s="398">
        <v>5.1441246068843318E-3</v>
      </c>
      <c r="N73" s="398">
        <v>2.8781868802466334E-3</v>
      </c>
      <c r="O73" s="398">
        <v>2.0758156238529857E-3</v>
      </c>
      <c r="P73" s="398">
        <v>2.3911158234019869E-3</v>
      </c>
      <c r="Q73" s="398">
        <v>1.7239231936467935E-3</v>
      </c>
      <c r="R73" s="398">
        <v>2.3039538101045642E-3</v>
      </c>
      <c r="S73" s="398">
        <v>4.7314692875953029E-3</v>
      </c>
      <c r="T73" s="405"/>
      <c r="U73" s="371">
        <f t="shared" si="49"/>
        <v>2.4046090465537337E-2</v>
      </c>
      <c r="Y73" s="234"/>
      <c r="Z73" s="235"/>
      <c r="AA73" s="235"/>
      <c r="AB73" s="235"/>
      <c r="AC73" s="236"/>
      <c r="AD73" s="429">
        <v>62.477511991105118</v>
      </c>
      <c r="AE73" s="429">
        <v>112.47066717698752</v>
      </c>
      <c r="AF73" s="429">
        <v>64.183386334643473</v>
      </c>
      <c r="AG73" s="429">
        <v>48.959630570179591</v>
      </c>
      <c r="AH73" s="429">
        <v>54.53373626186756</v>
      </c>
      <c r="AI73" s="429">
        <v>40.64100220434802</v>
      </c>
      <c r="AJ73" s="429">
        <v>58</v>
      </c>
      <c r="AK73" s="429">
        <v>121</v>
      </c>
      <c r="AL73" s="432"/>
      <c r="AM73" s="431">
        <f t="shared" si="50"/>
        <v>562.26593453913119</v>
      </c>
    </row>
    <row r="74" spans="1:39" ht="14" x14ac:dyDescent="0.3">
      <c r="A74" s="662"/>
      <c r="B74" s="277" t="s">
        <v>190</v>
      </c>
      <c r="G74" s="234"/>
      <c r="H74" s="235"/>
      <c r="I74" s="235"/>
      <c r="J74" s="235"/>
      <c r="K74" s="236"/>
      <c r="L74" s="224">
        <f t="shared" ref="L74:S74" si="51">SUM(L72:L73)</f>
        <v>9.4309239227349136E-3</v>
      </c>
      <c r="M74" s="223">
        <f t="shared" si="51"/>
        <v>1.6750565503691174E-2</v>
      </c>
      <c r="N74" s="223">
        <f t="shared" si="51"/>
        <v>1.1439539714688775E-2</v>
      </c>
      <c r="O74" s="223">
        <f t="shared" si="51"/>
        <v>8.4459483098508776E-3</v>
      </c>
      <c r="P74" s="223">
        <f t="shared" si="51"/>
        <v>1.0581780044733039E-2</v>
      </c>
      <c r="Q74" s="223">
        <f t="shared" si="51"/>
        <v>7.5827797181044322E-3</v>
      </c>
      <c r="R74" s="223">
        <f t="shared" si="51"/>
        <v>9.3908986007400462E-3</v>
      </c>
      <c r="S74" s="223">
        <f t="shared" si="51"/>
        <v>1.9775501900880926E-2</v>
      </c>
      <c r="T74" s="405"/>
      <c r="U74" s="371">
        <f t="shared" si="49"/>
        <v>9.3397937715424192E-2</v>
      </c>
      <c r="V74" s="249"/>
      <c r="Y74" s="234"/>
      <c r="Z74" s="235"/>
      <c r="AA74" s="235"/>
      <c r="AB74" s="235"/>
      <c r="AC74" s="236"/>
      <c r="AD74" s="433">
        <f t="shared" ref="AD74:AK74" si="52">SUM(AD72:AD73)</f>
        <v>126.43438517603539</v>
      </c>
      <c r="AE74" s="434">
        <f t="shared" si="52"/>
        <v>391.55355889822044</v>
      </c>
      <c r="AF74" s="434">
        <f t="shared" si="52"/>
        <v>301.20707287753942</v>
      </c>
      <c r="AG74" s="434">
        <f t="shared" si="52"/>
        <v>199.44157751097435</v>
      </c>
      <c r="AH74" s="434">
        <f t="shared" si="52"/>
        <v>270.51426209899239</v>
      </c>
      <c r="AI74" s="434">
        <f t="shared" si="52"/>
        <v>179.65170292603838</v>
      </c>
      <c r="AJ74" s="434">
        <f t="shared" si="52"/>
        <v>225</v>
      </c>
      <c r="AK74" s="434">
        <f t="shared" si="52"/>
        <v>510</v>
      </c>
      <c r="AL74" s="432"/>
      <c r="AM74" s="431">
        <f t="shared" si="50"/>
        <v>2203.8025594878</v>
      </c>
    </row>
    <row r="75" spans="1:39" ht="14" x14ac:dyDescent="0.3">
      <c r="A75" s="663" t="s">
        <v>191</v>
      </c>
      <c r="B75" s="277" t="s">
        <v>186</v>
      </c>
      <c r="G75" s="234"/>
      <c r="H75" s="235"/>
      <c r="I75" s="235"/>
      <c r="J75" s="235"/>
      <c r="K75" s="236"/>
      <c r="L75" s="398">
        <v>0.12313036799740333</v>
      </c>
      <c r="M75" s="398">
        <v>0.13086241152137318</v>
      </c>
      <c r="N75" s="398">
        <v>0.10327434499001234</v>
      </c>
      <c r="O75" s="398">
        <v>0.13120702971865314</v>
      </c>
      <c r="P75" s="398">
        <v>0.1236335131020487</v>
      </c>
      <c r="Q75" s="398">
        <v>0.11233585400318442</v>
      </c>
      <c r="R75" s="398">
        <v>0.10355359238861654</v>
      </c>
      <c r="S75" s="398">
        <v>0.10098107657585459</v>
      </c>
      <c r="T75" s="405"/>
      <c r="U75" s="371">
        <f t="shared" si="49"/>
        <v>0.92897819029714634</v>
      </c>
      <c r="Y75" s="234"/>
      <c r="Z75" s="235"/>
      <c r="AA75" s="235"/>
      <c r="AB75" s="235"/>
      <c r="AC75" s="236"/>
      <c r="AD75" s="429">
        <v>914.47928516037757</v>
      </c>
      <c r="AE75" s="429">
        <v>2400.5766583730456</v>
      </c>
      <c r="AF75" s="429">
        <v>2519.1944197227663</v>
      </c>
      <c r="AG75" s="429">
        <v>2913.9515187110569</v>
      </c>
      <c r="AH75" s="429">
        <v>2242.6474141086828</v>
      </c>
      <c r="AI75" s="429">
        <v>2333.3567956672987</v>
      </c>
      <c r="AJ75" s="429">
        <v>2308</v>
      </c>
      <c r="AK75" s="429">
        <v>2312</v>
      </c>
      <c r="AL75" s="432"/>
      <c r="AM75" s="431">
        <f t="shared" si="50"/>
        <v>17944.206091743228</v>
      </c>
    </row>
    <row r="76" spans="1:39" ht="14" x14ac:dyDescent="0.3">
      <c r="A76" s="663"/>
      <c r="B76" s="277" t="s">
        <v>156</v>
      </c>
      <c r="G76" s="234"/>
      <c r="H76" s="235"/>
      <c r="I76" s="235"/>
      <c r="J76" s="235"/>
      <c r="K76" s="236"/>
      <c r="L76" s="398">
        <v>4.3962085537987937E-2</v>
      </c>
      <c r="M76" s="398">
        <v>4.9529836925970863E-2</v>
      </c>
      <c r="N76" s="398">
        <v>3.4472970525364445E-2</v>
      </c>
      <c r="O76" s="398">
        <v>4.2892158405078561E-2</v>
      </c>
      <c r="P76" s="398">
        <v>3.5231572501515637E-2</v>
      </c>
      <c r="Q76" s="398">
        <v>3.0405754071349548E-2</v>
      </c>
      <c r="R76" s="398">
        <v>3.1462419865734469E-2</v>
      </c>
      <c r="S76" s="398">
        <v>2.7999549136674282E-2</v>
      </c>
      <c r="T76" s="405"/>
      <c r="U76" s="371">
        <f t="shared" si="49"/>
        <v>0.29595634696967571</v>
      </c>
      <c r="Y76" s="234"/>
      <c r="Z76" s="235"/>
      <c r="AA76" s="235"/>
      <c r="AB76" s="235"/>
      <c r="AC76" s="236"/>
      <c r="AD76" s="429">
        <v>972.64623691574525</v>
      </c>
      <c r="AE76" s="429">
        <v>1072.2058028315168</v>
      </c>
      <c r="AF76" s="429">
        <v>755.59850739969431</v>
      </c>
      <c r="AG76" s="429">
        <v>1000.9351971122539</v>
      </c>
      <c r="AH76" s="429">
        <v>797.20813593857417</v>
      </c>
      <c r="AI76" s="429">
        <v>715.82242251272646</v>
      </c>
      <c r="AJ76" s="429">
        <v>789</v>
      </c>
      <c r="AK76" s="429">
        <v>713</v>
      </c>
      <c r="AL76" s="432"/>
      <c r="AM76" s="431">
        <f t="shared" si="50"/>
        <v>6816.4163027105114</v>
      </c>
    </row>
    <row r="77" spans="1:39" ht="14" x14ac:dyDescent="0.3">
      <c r="A77" s="664"/>
      <c r="B77" s="277" t="s">
        <v>192</v>
      </c>
      <c r="G77" s="234"/>
      <c r="H77" s="235"/>
      <c r="I77" s="235"/>
      <c r="J77" s="235"/>
      <c r="K77" s="236"/>
      <c r="L77" s="224">
        <f t="shared" ref="L77:S77" si="53">SUM(L75:L76)</f>
        <v>0.16709245353539126</v>
      </c>
      <c r="M77" s="223">
        <f t="shared" si="53"/>
        <v>0.18039224844734403</v>
      </c>
      <c r="N77" s="223">
        <f t="shared" si="53"/>
        <v>0.13774731551537678</v>
      </c>
      <c r="O77" s="223">
        <f t="shared" si="53"/>
        <v>0.17409918812373171</v>
      </c>
      <c r="P77" s="223">
        <f t="shared" si="53"/>
        <v>0.15886508560356433</v>
      </c>
      <c r="Q77" s="223">
        <f t="shared" si="53"/>
        <v>0.14274160807453398</v>
      </c>
      <c r="R77" s="223">
        <f t="shared" si="53"/>
        <v>0.135016012254351</v>
      </c>
      <c r="S77" s="223">
        <f t="shared" si="53"/>
        <v>0.12898062571252888</v>
      </c>
      <c r="T77" s="405"/>
      <c r="U77" s="223">
        <f t="shared" si="49"/>
        <v>1.2249345372668219</v>
      </c>
      <c r="V77" s="249"/>
      <c r="Y77" s="234"/>
      <c r="Z77" s="235"/>
      <c r="AA77" s="235"/>
      <c r="AB77" s="235"/>
      <c r="AC77" s="236"/>
      <c r="AD77" s="433">
        <f t="shared" ref="AD77:AK77" si="54">SUM(AD75:AD76)</f>
        <v>1887.1255220761227</v>
      </c>
      <c r="AE77" s="434">
        <f t="shared" si="54"/>
        <v>3472.7824612045624</v>
      </c>
      <c r="AF77" s="434">
        <f t="shared" si="54"/>
        <v>3274.7929271224607</v>
      </c>
      <c r="AG77" s="434">
        <f t="shared" si="54"/>
        <v>3914.8867158233106</v>
      </c>
      <c r="AH77" s="434">
        <f t="shared" si="54"/>
        <v>3039.8555500472571</v>
      </c>
      <c r="AI77" s="434">
        <f t="shared" si="54"/>
        <v>3049.1792181800251</v>
      </c>
      <c r="AJ77" s="434">
        <f t="shared" si="54"/>
        <v>3097</v>
      </c>
      <c r="AK77" s="434">
        <f t="shared" si="54"/>
        <v>3025</v>
      </c>
      <c r="AL77" s="432"/>
      <c r="AM77" s="431">
        <f t="shared" si="50"/>
        <v>24760.622394453741</v>
      </c>
    </row>
    <row r="78" spans="1:39" ht="14" x14ac:dyDescent="0.3">
      <c r="B78" s="274" t="s">
        <v>193</v>
      </c>
      <c r="G78" s="234"/>
      <c r="H78" s="235"/>
      <c r="I78" s="235"/>
      <c r="J78" s="235"/>
      <c r="K78" s="236"/>
      <c r="L78" s="224">
        <f t="shared" ref="L78:S78" si="55">SUM(L74,L77)</f>
        <v>0.17652337745812618</v>
      </c>
      <c r="M78" s="223">
        <f t="shared" si="55"/>
        <v>0.1971428139510352</v>
      </c>
      <c r="N78" s="223">
        <f t="shared" si="55"/>
        <v>0.14918685523006556</v>
      </c>
      <c r="O78" s="223">
        <f t="shared" si="55"/>
        <v>0.18254513643358258</v>
      </c>
      <c r="P78" s="223">
        <f t="shared" si="55"/>
        <v>0.16944686564829736</v>
      </c>
      <c r="Q78" s="223">
        <f t="shared" si="55"/>
        <v>0.1503243877926384</v>
      </c>
      <c r="R78" s="223">
        <f t="shared" si="55"/>
        <v>0.14440691085509105</v>
      </c>
      <c r="S78" s="223">
        <f t="shared" si="55"/>
        <v>0.14875612761340981</v>
      </c>
      <c r="T78" s="410"/>
      <c r="U78" s="371">
        <f>SUM(L78:S78)</f>
        <v>1.3183324749822463</v>
      </c>
      <c r="V78" s="249"/>
      <c r="Y78" s="241"/>
      <c r="Z78" s="242"/>
      <c r="AA78" s="242"/>
      <c r="AB78" s="242"/>
      <c r="AC78" s="243"/>
      <c r="AD78" s="433">
        <f t="shared" ref="AD78:AK78" si="56">SUM(AD74,AD77)</f>
        <v>2013.5599072521582</v>
      </c>
      <c r="AE78" s="434">
        <f t="shared" si="56"/>
        <v>3864.3360201027826</v>
      </c>
      <c r="AF78" s="434">
        <f t="shared" si="56"/>
        <v>3576</v>
      </c>
      <c r="AG78" s="434">
        <f t="shared" si="56"/>
        <v>4114.3282933342853</v>
      </c>
      <c r="AH78" s="434">
        <f t="shared" si="56"/>
        <v>3310.3698121462494</v>
      </c>
      <c r="AI78" s="434">
        <f t="shared" si="56"/>
        <v>3228.8309211060637</v>
      </c>
      <c r="AJ78" s="434">
        <f t="shared" si="56"/>
        <v>3322</v>
      </c>
      <c r="AK78" s="434">
        <f t="shared" si="56"/>
        <v>3535</v>
      </c>
      <c r="AL78" s="435"/>
      <c r="AM78" s="431">
        <f>SUM(AD78:AK78)</f>
        <v>26964.42495394154</v>
      </c>
    </row>
    <row r="79" spans="1:39" ht="14" x14ac:dyDescent="0.3">
      <c r="A79" s="282"/>
      <c r="G79" s="241"/>
      <c r="H79" s="242"/>
      <c r="I79" s="242"/>
      <c r="J79" s="242"/>
      <c r="K79" s="243"/>
      <c r="L79" s="428" t="str">
        <f t="shared" ref="L79:S79" si="57">IF(ABS(L78-L10-L13)&lt;DecimalPlaces,"OK","ERROR")</f>
        <v>OK</v>
      </c>
      <c r="M79" s="428" t="str">
        <f t="shared" si="57"/>
        <v>OK</v>
      </c>
      <c r="N79" s="428" t="str">
        <f t="shared" si="57"/>
        <v>OK</v>
      </c>
      <c r="O79" s="428" t="str">
        <f t="shared" si="57"/>
        <v>OK</v>
      </c>
      <c r="P79" s="428" t="str">
        <f t="shared" si="57"/>
        <v>OK</v>
      </c>
      <c r="Q79" s="428" t="str">
        <f t="shared" si="57"/>
        <v>OK</v>
      </c>
      <c r="R79" s="428" t="str">
        <f t="shared" si="57"/>
        <v>OK</v>
      </c>
      <c r="S79" s="428" t="str">
        <f t="shared" si="57"/>
        <v>OK</v>
      </c>
      <c r="T79" s="391"/>
      <c r="U79" s="391"/>
    </row>
    <row r="80" spans="1:39" ht="14" x14ac:dyDescent="0.3">
      <c r="A80" s="177" t="s">
        <v>194</v>
      </c>
      <c r="B80" s="177"/>
      <c r="L80" s="595">
        <f>IF(SUM(L72:L78)=0,0,L78-(L10+L13))</f>
        <v>0</v>
      </c>
      <c r="M80" s="595">
        <f t="shared" ref="M80:S80" si="58">IF(SUM(M72:M78)=0,0,M78-(M10+M13))</f>
        <v>-2.7755575615628914E-17</v>
      </c>
      <c r="N80" s="595">
        <f t="shared" si="58"/>
        <v>0</v>
      </c>
      <c r="O80" s="595">
        <f t="shared" si="58"/>
        <v>0</v>
      </c>
      <c r="P80" s="595">
        <f t="shared" si="58"/>
        <v>0</v>
      </c>
      <c r="Q80" s="595">
        <f t="shared" si="58"/>
        <v>-2.7755575615628914E-17</v>
      </c>
      <c r="R80" s="595">
        <f t="shared" si="58"/>
        <v>0</v>
      </c>
      <c r="S80" s="595">
        <f t="shared" si="58"/>
        <v>2.7755575615628914E-17</v>
      </c>
      <c r="T80" s="391"/>
      <c r="U80" s="391"/>
      <c r="AD80" s="595">
        <f>IF(SUM(AD72:AD78)=0,0,AD78-(AD10+AD13))</f>
        <v>0</v>
      </c>
      <c r="AE80" s="595">
        <f t="shared" ref="AE80:AK80" si="59">IF(SUM(AE72:AE78)=0,0,AE78-(AE10+AE13))</f>
        <v>0</v>
      </c>
      <c r="AF80" s="595">
        <f t="shared" si="59"/>
        <v>0</v>
      </c>
      <c r="AG80" s="595">
        <f t="shared" si="59"/>
        <v>0</v>
      </c>
      <c r="AH80" s="595">
        <f t="shared" si="59"/>
        <v>0</v>
      </c>
      <c r="AI80" s="595">
        <f t="shared" si="59"/>
        <v>0</v>
      </c>
      <c r="AJ80" s="595">
        <f t="shared" si="59"/>
        <v>0</v>
      </c>
      <c r="AK80" s="595">
        <f t="shared" si="59"/>
        <v>0</v>
      </c>
    </row>
    <row r="81" spans="1:39" ht="14" x14ac:dyDescent="0.3">
      <c r="A81" s="177" t="s">
        <v>195</v>
      </c>
      <c r="B81" s="177"/>
      <c r="L81" s="595">
        <f>IF(SUM(L72:L78)=0,0,(L72+L75)-L10)</f>
        <v>0</v>
      </c>
      <c r="M81" s="595">
        <f t="shared" ref="M81:S81" si="60">IF(SUM(M72:M78)=0,0,(M72+M75)-M10)</f>
        <v>0</v>
      </c>
      <c r="N81" s="595">
        <f t="shared" si="60"/>
        <v>0</v>
      </c>
      <c r="O81" s="595">
        <f t="shared" si="60"/>
        <v>0</v>
      </c>
      <c r="P81" s="595">
        <f t="shared" si="60"/>
        <v>0</v>
      </c>
      <c r="Q81" s="595">
        <f t="shared" si="60"/>
        <v>-1.3877787807814457E-17</v>
      </c>
      <c r="R81" s="595">
        <f t="shared" si="60"/>
        <v>0</v>
      </c>
      <c r="S81" s="595">
        <f t="shared" si="60"/>
        <v>1.3877787807814457E-17</v>
      </c>
      <c r="T81" s="391"/>
      <c r="U81" s="391"/>
      <c r="AD81" s="595">
        <f>IF(SUM(AD72:AD78)=0,0,(AD72+AD75)-AD10)</f>
        <v>0</v>
      </c>
      <c r="AE81" s="595">
        <f t="shared" ref="AE81:AK81" si="61">IF(SUM(AE72:AE78)=0,0,(AE72+AE75)-AE10)</f>
        <v>0</v>
      </c>
      <c r="AF81" s="595">
        <f t="shared" si="61"/>
        <v>0</v>
      </c>
      <c r="AG81" s="595">
        <f t="shared" si="61"/>
        <v>0</v>
      </c>
      <c r="AH81" s="595">
        <f t="shared" si="61"/>
        <v>0</v>
      </c>
      <c r="AI81" s="595">
        <f t="shared" si="61"/>
        <v>0</v>
      </c>
      <c r="AJ81" s="595">
        <f t="shared" si="61"/>
        <v>0</v>
      </c>
      <c r="AK81" s="595">
        <f t="shared" si="61"/>
        <v>0</v>
      </c>
    </row>
    <row r="82" spans="1:39" ht="14" x14ac:dyDescent="0.3">
      <c r="A82" s="164" t="s">
        <v>196</v>
      </c>
      <c r="B82" s="164"/>
      <c r="L82" s="391"/>
      <c r="M82" s="391"/>
      <c r="N82" s="391"/>
      <c r="O82" s="391"/>
      <c r="P82" s="391"/>
      <c r="Q82" s="391"/>
      <c r="R82" s="391"/>
      <c r="S82" s="391"/>
      <c r="T82" s="391"/>
      <c r="U82" s="391"/>
    </row>
    <row r="83" spans="1:39" ht="14" x14ac:dyDescent="0.3">
      <c r="B83" s="284"/>
      <c r="L83" s="391"/>
      <c r="M83" s="391"/>
      <c r="N83" s="391"/>
      <c r="O83" s="391"/>
      <c r="P83" s="391"/>
      <c r="Q83" s="391"/>
      <c r="R83" s="391"/>
      <c r="S83" s="391"/>
      <c r="T83" s="391"/>
      <c r="U83" s="391"/>
      <c r="Y83" s="671"/>
      <c r="Z83" s="672"/>
      <c r="AA83" s="672"/>
      <c r="AB83" s="672"/>
      <c r="AC83" s="672"/>
      <c r="AD83" s="672"/>
      <c r="AE83" s="672"/>
      <c r="AF83" s="672"/>
      <c r="AG83" s="672"/>
    </row>
    <row r="84" spans="1:39" ht="13.5" customHeight="1" x14ac:dyDescent="0.3">
      <c r="A84" s="222" t="s">
        <v>197</v>
      </c>
      <c r="B84" s="222" t="s">
        <v>36</v>
      </c>
      <c r="L84" s="391"/>
      <c r="M84" s="391"/>
      <c r="N84" s="391"/>
      <c r="O84" s="391"/>
      <c r="P84" s="391"/>
      <c r="Q84" s="391"/>
      <c r="R84" s="391"/>
      <c r="S84" s="391"/>
      <c r="T84" s="391"/>
      <c r="U84" s="391"/>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98">
        <v>0.13102986</v>
      </c>
      <c r="M85" s="398">
        <v>0.12520501000000001</v>
      </c>
      <c r="N85" s="398">
        <v>0.13574621000000001</v>
      </c>
      <c r="O85" s="398">
        <v>0.16290660000000001</v>
      </c>
      <c r="P85" s="398">
        <v>0.15403823999999999</v>
      </c>
      <c r="Q85" s="398">
        <v>0.13610835563091669</v>
      </c>
      <c r="R85" s="398">
        <v>0.12323041699034561</v>
      </c>
      <c r="S85" s="398">
        <v>0.12431926520233287</v>
      </c>
      <c r="T85" s="400"/>
      <c r="U85" s="371">
        <f>SUM(L85:S85)</f>
        <v>1.0925839578235952</v>
      </c>
      <c r="Y85" s="226"/>
      <c r="Z85" s="227"/>
      <c r="AA85" s="227"/>
      <c r="AB85" s="227"/>
      <c r="AC85" s="228"/>
      <c r="AD85" s="436">
        <v>2280</v>
      </c>
      <c r="AE85" s="436">
        <v>2072</v>
      </c>
      <c r="AF85" s="436">
        <v>2217</v>
      </c>
      <c r="AG85" s="436">
        <v>2475</v>
      </c>
      <c r="AH85" s="436">
        <v>2399</v>
      </c>
      <c r="AI85" s="436">
        <v>2998.475707864256</v>
      </c>
      <c r="AJ85" s="436">
        <v>2899</v>
      </c>
      <c r="AK85" s="436">
        <v>2470</v>
      </c>
      <c r="AL85" s="437"/>
      <c r="AM85" s="438">
        <f t="shared" ref="AM85:AM105" si="62">SUM(AD85:AK85)</f>
        <v>19810.475707864258</v>
      </c>
    </row>
    <row r="86" spans="1:39" ht="14" x14ac:dyDescent="0.3">
      <c r="A86" s="212" t="s">
        <v>201</v>
      </c>
      <c r="B86" s="212" t="s">
        <v>200</v>
      </c>
      <c r="G86" s="234"/>
      <c r="H86" s="235"/>
      <c r="I86" s="235"/>
      <c r="J86" s="235"/>
      <c r="K86" s="236"/>
      <c r="L86" s="398">
        <v>5.7400000000000003E-3</v>
      </c>
      <c r="M86" s="398">
        <v>1.086E-2</v>
      </c>
      <c r="N86" s="398">
        <v>9.8799999999999999E-3</v>
      </c>
      <c r="O86" s="398">
        <v>1.3169999999999999E-2</v>
      </c>
      <c r="P86" s="398">
        <v>6.7099999999999998E-3</v>
      </c>
      <c r="Q86" s="398">
        <v>5.3400000000000001E-3</v>
      </c>
      <c r="R86" s="398">
        <v>6.0699999999999999E-3</v>
      </c>
      <c r="S86" s="398">
        <v>7.2100000000000003E-3</v>
      </c>
      <c r="T86" s="405"/>
      <c r="U86" s="371">
        <f t="shared" ref="U86:U105" si="63">SUM(L86:S86)</f>
        <v>6.4979999999999996E-2</v>
      </c>
      <c r="Y86" s="234"/>
      <c r="Z86" s="235"/>
      <c r="AA86" s="235"/>
      <c r="AB86" s="235"/>
      <c r="AC86" s="236"/>
      <c r="AD86" s="417">
        <v>574</v>
      </c>
      <c r="AE86" s="417">
        <v>1086</v>
      </c>
      <c r="AF86" s="417">
        <v>988</v>
      </c>
      <c r="AG86" s="417">
        <v>1317</v>
      </c>
      <c r="AH86" s="417">
        <v>671</v>
      </c>
      <c r="AI86" s="417">
        <v>534</v>
      </c>
      <c r="AJ86" s="417">
        <v>607</v>
      </c>
      <c r="AK86" s="417">
        <v>721</v>
      </c>
      <c r="AL86" s="439"/>
      <c r="AM86" s="420">
        <f t="shared" si="62"/>
        <v>6498</v>
      </c>
    </row>
    <row r="87" spans="1:39" ht="14" x14ac:dyDescent="0.3">
      <c r="A87" s="212" t="s">
        <v>202</v>
      </c>
      <c r="B87" s="212" t="s">
        <v>200</v>
      </c>
      <c r="G87" s="234"/>
      <c r="H87" s="235"/>
      <c r="I87" s="235"/>
      <c r="J87" s="235"/>
      <c r="K87" s="236"/>
      <c r="L87" s="398">
        <v>0</v>
      </c>
      <c r="M87" s="398">
        <v>0</v>
      </c>
      <c r="N87" s="398">
        <v>0</v>
      </c>
      <c r="O87" s="398">
        <v>0</v>
      </c>
      <c r="P87" s="398">
        <v>0</v>
      </c>
      <c r="Q87" s="398">
        <v>0</v>
      </c>
      <c r="R87" s="398">
        <v>0</v>
      </c>
      <c r="S87" s="398">
        <v>0</v>
      </c>
      <c r="T87" s="405"/>
      <c r="U87" s="371">
        <f t="shared" si="63"/>
        <v>0</v>
      </c>
      <c r="Y87" s="234"/>
      <c r="Z87" s="235"/>
      <c r="AA87" s="235"/>
      <c r="AB87" s="235"/>
      <c r="AC87" s="236"/>
      <c r="AD87" s="417">
        <v>0</v>
      </c>
      <c r="AE87" s="417">
        <v>0</v>
      </c>
      <c r="AF87" s="417">
        <v>0</v>
      </c>
      <c r="AG87" s="417">
        <v>0</v>
      </c>
      <c r="AH87" s="417">
        <v>0</v>
      </c>
      <c r="AI87" s="417">
        <v>0</v>
      </c>
      <c r="AJ87" s="417">
        <v>0</v>
      </c>
      <c r="AK87" s="417">
        <v>0</v>
      </c>
      <c r="AL87" s="439"/>
      <c r="AM87" s="420">
        <f t="shared" si="62"/>
        <v>0</v>
      </c>
    </row>
    <row r="88" spans="1:39" ht="14" x14ac:dyDescent="0.3">
      <c r="A88" s="212" t="s">
        <v>203</v>
      </c>
      <c r="B88" s="212" t="s">
        <v>200</v>
      </c>
      <c r="G88" s="234"/>
      <c r="H88" s="235"/>
      <c r="I88" s="235"/>
      <c r="J88" s="235"/>
      <c r="K88" s="236"/>
      <c r="L88" s="398">
        <v>0</v>
      </c>
      <c r="M88" s="398">
        <v>0</v>
      </c>
      <c r="N88" s="398">
        <v>0</v>
      </c>
      <c r="O88" s="398">
        <v>0</v>
      </c>
      <c r="P88" s="398">
        <v>0</v>
      </c>
      <c r="Q88" s="398">
        <v>0</v>
      </c>
      <c r="R88" s="398">
        <v>0</v>
      </c>
      <c r="S88" s="398">
        <v>0</v>
      </c>
      <c r="T88" s="405"/>
      <c r="U88" s="371">
        <f t="shared" si="63"/>
        <v>0</v>
      </c>
      <c r="Y88" s="234"/>
      <c r="Z88" s="235"/>
      <c r="AA88" s="235"/>
      <c r="AB88" s="235"/>
      <c r="AC88" s="236"/>
      <c r="AD88" s="417">
        <v>0</v>
      </c>
      <c r="AE88" s="417">
        <v>0</v>
      </c>
      <c r="AF88" s="417">
        <v>0</v>
      </c>
      <c r="AG88" s="417">
        <v>0</v>
      </c>
      <c r="AH88" s="417">
        <v>0</v>
      </c>
      <c r="AI88" s="417">
        <v>0</v>
      </c>
      <c r="AJ88" s="417">
        <v>0</v>
      </c>
      <c r="AK88" s="417">
        <v>0</v>
      </c>
      <c r="AL88" s="439"/>
      <c r="AM88" s="420">
        <f t="shared" si="62"/>
        <v>0</v>
      </c>
    </row>
    <row r="89" spans="1:39" ht="14" x14ac:dyDescent="0.3">
      <c r="A89" s="212" t="s">
        <v>204</v>
      </c>
      <c r="B89" s="212" t="s">
        <v>200</v>
      </c>
      <c r="G89" s="234"/>
      <c r="H89" s="235"/>
      <c r="I89" s="235"/>
      <c r="J89" s="235"/>
      <c r="K89" s="236"/>
      <c r="L89" s="398">
        <v>0</v>
      </c>
      <c r="M89" s="398">
        <v>0</v>
      </c>
      <c r="N89" s="398">
        <v>0</v>
      </c>
      <c r="O89" s="398">
        <v>0</v>
      </c>
      <c r="P89" s="398">
        <v>0</v>
      </c>
      <c r="Q89" s="398">
        <v>0</v>
      </c>
      <c r="R89" s="398">
        <v>0</v>
      </c>
      <c r="S89" s="398">
        <v>0</v>
      </c>
      <c r="T89" s="405"/>
      <c r="U89" s="371">
        <f t="shared" si="63"/>
        <v>0</v>
      </c>
      <c r="Y89" s="234"/>
      <c r="Z89" s="235"/>
      <c r="AA89" s="235"/>
      <c r="AB89" s="235"/>
      <c r="AC89" s="236"/>
      <c r="AD89" s="417">
        <v>0</v>
      </c>
      <c r="AE89" s="417">
        <v>0</v>
      </c>
      <c r="AF89" s="417">
        <v>0</v>
      </c>
      <c r="AG89" s="417">
        <v>0</v>
      </c>
      <c r="AH89" s="417">
        <v>0</v>
      </c>
      <c r="AI89" s="417">
        <v>0</v>
      </c>
      <c r="AJ89" s="417">
        <v>0</v>
      </c>
      <c r="AK89" s="417">
        <v>0</v>
      </c>
      <c r="AL89" s="439"/>
      <c r="AM89" s="420">
        <f t="shared" si="62"/>
        <v>0</v>
      </c>
    </row>
    <row r="90" spans="1:39" ht="14" x14ac:dyDescent="0.3">
      <c r="A90" s="212" t="s">
        <v>205</v>
      </c>
      <c r="B90" s="212" t="s">
        <v>200</v>
      </c>
      <c r="G90" s="234"/>
      <c r="H90" s="235"/>
      <c r="I90" s="235"/>
      <c r="J90" s="235"/>
      <c r="K90" s="236"/>
      <c r="L90" s="398">
        <v>0</v>
      </c>
      <c r="M90" s="398">
        <v>0</v>
      </c>
      <c r="N90" s="398">
        <v>0</v>
      </c>
      <c r="O90" s="398">
        <v>0</v>
      </c>
      <c r="P90" s="398">
        <v>0</v>
      </c>
      <c r="Q90" s="398">
        <v>0</v>
      </c>
      <c r="R90" s="398">
        <v>0</v>
      </c>
      <c r="S90" s="398">
        <v>0</v>
      </c>
      <c r="T90" s="405"/>
      <c r="U90" s="371">
        <f t="shared" si="63"/>
        <v>0</v>
      </c>
      <c r="Y90" s="234"/>
      <c r="Z90" s="235"/>
      <c r="AA90" s="235"/>
      <c r="AB90" s="235"/>
      <c r="AC90" s="236"/>
      <c r="AD90" s="417">
        <v>0</v>
      </c>
      <c r="AE90" s="417">
        <v>0</v>
      </c>
      <c r="AF90" s="417">
        <v>0</v>
      </c>
      <c r="AG90" s="417">
        <v>0</v>
      </c>
      <c r="AH90" s="417">
        <v>0</v>
      </c>
      <c r="AI90" s="417">
        <v>0</v>
      </c>
      <c r="AJ90" s="417">
        <v>0</v>
      </c>
      <c r="AK90" s="417">
        <v>0</v>
      </c>
      <c r="AL90" s="439"/>
      <c r="AM90" s="420">
        <f t="shared" si="62"/>
        <v>0</v>
      </c>
    </row>
    <row r="91" spans="1:39" ht="14" x14ac:dyDescent="0.3">
      <c r="A91" s="212" t="s">
        <v>206</v>
      </c>
      <c r="B91" s="212" t="s">
        <v>200</v>
      </c>
      <c r="G91" s="234"/>
      <c r="H91" s="235"/>
      <c r="I91" s="235"/>
      <c r="J91" s="235"/>
      <c r="K91" s="236"/>
      <c r="L91" s="398">
        <v>8.3661599999999992E-3</v>
      </c>
      <c r="M91" s="398">
        <v>1.0088140000000001E-2</v>
      </c>
      <c r="N91" s="398">
        <v>1.0775710000000001E-2</v>
      </c>
      <c r="O91" s="398">
        <v>1.561098E-2</v>
      </c>
      <c r="P91" s="398">
        <v>1.0741499999999999E-2</v>
      </c>
      <c r="Q91" s="398">
        <v>3.2940600000000001E-3</v>
      </c>
      <c r="R91" s="398">
        <v>1.519421E-2</v>
      </c>
      <c r="S91" s="398">
        <v>1.76787968E-2</v>
      </c>
      <c r="T91" s="405"/>
      <c r="U91" s="371">
        <f t="shared" si="63"/>
        <v>9.1749556799999993E-2</v>
      </c>
      <c r="Y91" s="234"/>
      <c r="Z91" s="235"/>
      <c r="AA91" s="235"/>
      <c r="AB91" s="235"/>
      <c r="AC91" s="236"/>
      <c r="AD91" s="417">
        <v>792</v>
      </c>
      <c r="AE91" s="417">
        <v>895</v>
      </c>
      <c r="AF91" s="417">
        <v>956</v>
      </c>
      <c r="AG91" s="417">
        <v>1308</v>
      </c>
      <c r="AH91" s="417">
        <v>900</v>
      </c>
      <c r="AI91" s="417">
        <v>276</v>
      </c>
      <c r="AJ91" s="417">
        <v>1236</v>
      </c>
      <c r="AK91" s="417">
        <v>1344</v>
      </c>
      <c r="AL91" s="439"/>
      <c r="AM91" s="420">
        <f t="shared" si="62"/>
        <v>7707</v>
      </c>
    </row>
    <row r="92" spans="1:39" ht="14" x14ac:dyDescent="0.3">
      <c r="A92" s="212" t="s">
        <v>207</v>
      </c>
      <c r="B92" s="212" t="s">
        <v>200</v>
      </c>
      <c r="G92" s="234"/>
      <c r="H92" s="235"/>
      <c r="I92" s="235"/>
      <c r="J92" s="235"/>
      <c r="K92" s="236"/>
      <c r="L92" s="398">
        <v>0</v>
      </c>
      <c r="M92" s="398">
        <v>0</v>
      </c>
      <c r="N92" s="398">
        <v>0</v>
      </c>
      <c r="O92" s="398">
        <v>0</v>
      </c>
      <c r="P92" s="398">
        <v>0</v>
      </c>
      <c r="Q92" s="398">
        <v>0</v>
      </c>
      <c r="R92" s="398">
        <v>0</v>
      </c>
      <c r="S92" s="398">
        <v>0</v>
      </c>
      <c r="T92" s="405"/>
      <c r="U92" s="371">
        <f t="shared" si="63"/>
        <v>0</v>
      </c>
      <c r="Y92" s="234"/>
      <c r="Z92" s="235"/>
      <c r="AA92" s="235"/>
      <c r="AB92" s="235"/>
      <c r="AC92" s="236"/>
      <c r="AD92" s="417">
        <v>0</v>
      </c>
      <c r="AE92" s="417">
        <v>0</v>
      </c>
      <c r="AF92" s="417">
        <v>0</v>
      </c>
      <c r="AG92" s="417">
        <v>0</v>
      </c>
      <c r="AH92" s="417">
        <v>0</v>
      </c>
      <c r="AI92" s="417">
        <v>0</v>
      </c>
      <c r="AJ92" s="417">
        <v>0</v>
      </c>
      <c r="AK92" s="417">
        <v>0</v>
      </c>
      <c r="AL92" s="439"/>
      <c r="AM92" s="420">
        <f t="shared" si="62"/>
        <v>0</v>
      </c>
    </row>
    <row r="93" spans="1:39" ht="14" x14ac:dyDescent="0.3">
      <c r="A93" s="212" t="s">
        <v>208</v>
      </c>
      <c r="B93" s="212" t="s">
        <v>200</v>
      </c>
      <c r="G93" s="234"/>
      <c r="H93" s="235"/>
      <c r="I93" s="235"/>
      <c r="J93" s="235"/>
      <c r="K93" s="236"/>
      <c r="L93" s="398">
        <v>1.8697099999999999E-3</v>
      </c>
      <c r="M93" s="398">
        <v>2.3332399999999999E-3</v>
      </c>
      <c r="N93" s="398">
        <v>2.5868499999999999E-3</v>
      </c>
      <c r="O93" s="398">
        <v>3.9564500000000002E-3</v>
      </c>
      <c r="P93" s="398">
        <v>4.3861100000000004E-3</v>
      </c>
      <c r="Q93" s="398">
        <v>5.5497799999999998E-3</v>
      </c>
      <c r="R93" s="398">
        <v>6.71201E-3</v>
      </c>
      <c r="S93" s="398">
        <v>7.6160888000000003E-3</v>
      </c>
      <c r="T93" s="405"/>
      <c r="U93" s="371">
        <f t="shared" si="63"/>
        <v>3.5010238799999996E-2</v>
      </c>
      <c r="Y93" s="234"/>
      <c r="Z93" s="235"/>
      <c r="AA93" s="235"/>
      <c r="AB93" s="235"/>
      <c r="AC93" s="236"/>
      <c r="AD93" s="417">
        <v>118</v>
      </c>
      <c r="AE93" s="417">
        <v>138</v>
      </c>
      <c r="AF93" s="417">
        <v>153</v>
      </c>
      <c r="AG93" s="417">
        <v>221</v>
      </c>
      <c r="AH93" s="417">
        <v>245</v>
      </c>
      <c r="AI93" s="417">
        <v>310</v>
      </c>
      <c r="AJ93" s="417">
        <v>364</v>
      </c>
      <c r="AK93" s="417">
        <v>386</v>
      </c>
      <c r="AL93" s="439"/>
      <c r="AM93" s="420">
        <f t="shared" si="62"/>
        <v>1935</v>
      </c>
    </row>
    <row r="94" spans="1:39" ht="14" x14ac:dyDescent="0.3">
      <c r="A94" s="212" t="s">
        <v>209</v>
      </c>
      <c r="B94" s="212" t="s">
        <v>200</v>
      </c>
      <c r="G94" s="234"/>
      <c r="H94" s="235"/>
      <c r="I94" s="235"/>
      <c r="J94" s="235"/>
      <c r="K94" s="236"/>
      <c r="L94" s="398">
        <v>5.1971600000000001E-3</v>
      </c>
      <c r="M94" s="398">
        <v>6.40794E-3</v>
      </c>
      <c r="N94" s="398">
        <v>7.9634300000000005E-3</v>
      </c>
      <c r="O94" s="398">
        <v>9.9895999999999995E-3</v>
      </c>
      <c r="P94" s="398">
        <v>8.7364199999999999E-3</v>
      </c>
      <c r="Q94" s="398">
        <v>8.8259299999999992E-3</v>
      </c>
      <c r="R94" s="398">
        <v>9.4410599999999994E-3</v>
      </c>
      <c r="S94" s="398">
        <v>1.2588250400000001E-2</v>
      </c>
      <c r="T94" s="405"/>
      <c r="U94" s="371">
        <f t="shared" si="63"/>
        <v>6.9149790400000008E-2</v>
      </c>
      <c r="Y94" s="234"/>
      <c r="Z94" s="235"/>
      <c r="AA94" s="235"/>
      <c r="AB94" s="235"/>
      <c r="AC94" s="236"/>
      <c r="AD94" s="417">
        <v>328</v>
      </c>
      <c r="AE94" s="417">
        <v>379</v>
      </c>
      <c r="AF94" s="417">
        <v>471</v>
      </c>
      <c r="AG94" s="417">
        <v>558</v>
      </c>
      <c r="AH94" s="417">
        <v>488</v>
      </c>
      <c r="AI94" s="417">
        <v>493</v>
      </c>
      <c r="AJ94" s="417">
        <v>512</v>
      </c>
      <c r="AK94" s="417">
        <v>638</v>
      </c>
      <c r="AL94" s="439"/>
      <c r="AM94" s="420">
        <f t="shared" si="62"/>
        <v>3867</v>
      </c>
    </row>
    <row r="95" spans="1:39" ht="14" x14ac:dyDescent="0.3">
      <c r="A95" s="212" t="s">
        <v>210</v>
      </c>
      <c r="B95" s="212" t="s">
        <v>200</v>
      </c>
      <c r="G95" s="234"/>
      <c r="H95" s="235"/>
      <c r="I95" s="235"/>
      <c r="J95" s="235"/>
      <c r="K95" s="236"/>
      <c r="L95" s="398">
        <v>0</v>
      </c>
      <c r="M95" s="398">
        <v>0</v>
      </c>
      <c r="N95" s="398">
        <v>0</v>
      </c>
      <c r="O95" s="398">
        <v>0</v>
      </c>
      <c r="P95" s="398">
        <v>0</v>
      </c>
      <c r="Q95" s="398">
        <v>0</v>
      </c>
      <c r="R95" s="398">
        <v>0</v>
      </c>
      <c r="S95" s="398">
        <v>0</v>
      </c>
      <c r="T95" s="405"/>
      <c r="U95" s="371">
        <f t="shared" si="63"/>
        <v>0</v>
      </c>
      <c r="Y95" s="234"/>
      <c r="Z95" s="235"/>
      <c r="AA95" s="235"/>
      <c r="AB95" s="235"/>
      <c r="AC95" s="236"/>
      <c r="AD95" s="417">
        <v>0</v>
      </c>
      <c r="AE95" s="417">
        <v>0</v>
      </c>
      <c r="AF95" s="417">
        <v>0</v>
      </c>
      <c r="AG95" s="417">
        <v>0</v>
      </c>
      <c r="AH95" s="417">
        <v>0</v>
      </c>
      <c r="AI95" s="417">
        <v>0</v>
      </c>
      <c r="AJ95" s="417">
        <v>0</v>
      </c>
      <c r="AK95" s="417">
        <v>0</v>
      </c>
      <c r="AL95" s="439"/>
      <c r="AM95" s="420">
        <f t="shared" si="62"/>
        <v>0</v>
      </c>
    </row>
    <row r="96" spans="1:39" ht="14" x14ac:dyDescent="0.3">
      <c r="A96" s="212" t="s">
        <v>211</v>
      </c>
      <c r="B96" s="212" t="s">
        <v>200</v>
      </c>
      <c r="G96" s="234"/>
      <c r="H96" s="235"/>
      <c r="I96" s="235"/>
      <c r="J96" s="235"/>
      <c r="K96" s="236"/>
      <c r="L96" s="398">
        <v>0</v>
      </c>
      <c r="M96" s="398">
        <v>0</v>
      </c>
      <c r="N96" s="398">
        <v>0</v>
      </c>
      <c r="O96" s="398">
        <v>0</v>
      </c>
      <c r="P96" s="398">
        <v>0</v>
      </c>
      <c r="Q96" s="398">
        <v>0</v>
      </c>
      <c r="R96" s="398">
        <v>0</v>
      </c>
      <c r="S96" s="398">
        <v>0</v>
      </c>
      <c r="T96" s="405"/>
      <c r="U96" s="371">
        <f t="shared" si="63"/>
        <v>0</v>
      </c>
      <c r="Y96" s="234"/>
      <c r="Z96" s="235"/>
      <c r="AA96" s="235"/>
      <c r="AB96" s="235"/>
      <c r="AC96" s="236"/>
      <c r="AD96" s="417">
        <v>0</v>
      </c>
      <c r="AE96" s="417">
        <v>0</v>
      </c>
      <c r="AF96" s="417">
        <v>0</v>
      </c>
      <c r="AG96" s="417">
        <v>0</v>
      </c>
      <c r="AH96" s="417">
        <v>0</v>
      </c>
      <c r="AI96" s="417">
        <v>0</v>
      </c>
      <c r="AJ96" s="417">
        <v>0</v>
      </c>
      <c r="AK96" s="417">
        <v>0</v>
      </c>
      <c r="AL96" s="439"/>
      <c r="AM96" s="420">
        <f t="shared" si="62"/>
        <v>0</v>
      </c>
    </row>
    <row r="97" spans="1:39" ht="14" x14ac:dyDescent="0.3">
      <c r="A97" s="212" t="s">
        <v>212</v>
      </c>
      <c r="B97" s="212" t="s">
        <v>200</v>
      </c>
      <c r="G97" s="234"/>
      <c r="H97" s="235"/>
      <c r="I97" s="235"/>
      <c r="J97" s="235"/>
      <c r="K97" s="236"/>
      <c r="L97" s="398">
        <v>7.5032000000000001E-2</v>
      </c>
      <c r="M97" s="398">
        <v>8.5821999999999996E-2</v>
      </c>
      <c r="N97" s="398">
        <v>0.10408199999999999</v>
      </c>
      <c r="O97" s="398">
        <v>0.13064200000000001</v>
      </c>
      <c r="P97" s="398">
        <v>0.124168</v>
      </c>
      <c r="Q97" s="398">
        <v>0.13611999999999999</v>
      </c>
      <c r="R97" s="398">
        <v>0.14607999999999999</v>
      </c>
      <c r="S97" s="398">
        <v>0.16450599999999999</v>
      </c>
      <c r="T97" s="405"/>
      <c r="U97" s="371">
        <f t="shared" si="63"/>
        <v>0.96645200000000009</v>
      </c>
      <c r="Y97" s="234"/>
      <c r="Z97" s="235"/>
      <c r="AA97" s="235"/>
      <c r="AB97" s="235"/>
      <c r="AC97" s="236"/>
      <c r="AD97" s="417">
        <v>452</v>
      </c>
      <c r="AE97" s="417">
        <v>517</v>
      </c>
      <c r="AF97" s="417">
        <v>627</v>
      </c>
      <c r="AG97" s="417">
        <v>787</v>
      </c>
      <c r="AH97" s="417">
        <v>748</v>
      </c>
      <c r="AI97" s="417">
        <v>820</v>
      </c>
      <c r="AJ97" s="417">
        <v>880</v>
      </c>
      <c r="AK97" s="417">
        <v>991</v>
      </c>
      <c r="AL97" s="439"/>
      <c r="AM97" s="420">
        <f t="shared" si="62"/>
        <v>5822</v>
      </c>
    </row>
    <row r="98" spans="1:39" ht="14" x14ac:dyDescent="0.3">
      <c r="A98" s="212" t="s">
        <v>213</v>
      </c>
      <c r="B98" s="212" t="s">
        <v>200</v>
      </c>
      <c r="G98" s="234"/>
      <c r="H98" s="235"/>
      <c r="I98" s="235"/>
      <c r="J98" s="235"/>
      <c r="K98" s="236"/>
      <c r="L98" s="398">
        <v>0</v>
      </c>
      <c r="M98" s="398">
        <v>0</v>
      </c>
      <c r="N98" s="398">
        <v>0</v>
      </c>
      <c r="O98" s="398">
        <v>0</v>
      </c>
      <c r="P98" s="398">
        <v>0</v>
      </c>
      <c r="Q98" s="398">
        <v>0</v>
      </c>
      <c r="R98" s="398">
        <v>0</v>
      </c>
      <c r="S98" s="398">
        <v>0</v>
      </c>
      <c r="T98" s="405"/>
      <c r="U98" s="371">
        <f t="shared" si="63"/>
        <v>0</v>
      </c>
      <c r="Y98" s="234"/>
      <c r="Z98" s="235"/>
      <c r="AA98" s="235"/>
      <c r="AB98" s="235"/>
      <c r="AC98" s="236"/>
      <c r="AD98" s="417">
        <v>0</v>
      </c>
      <c r="AE98" s="417">
        <v>0</v>
      </c>
      <c r="AF98" s="417">
        <v>0</v>
      </c>
      <c r="AG98" s="417">
        <v>0</v>
      </c>
      <c r="AH98" s="417">
        <v>0</v>
      </c>
      <c r="AI98" s="417">
        <v>0</v>
      </c>
      <c r="AJ98" s="417">
        <v>0</v>
      </c>
      <c r="AK98" s="417">
        <v>0</v>
      </c>
      <c r="AL98" s="439"/>
      <c r="AM98" s="420">
        <f t="shared" si="62"/>
        <v>0</v>
      </c>
    </row>
    <row r="99" spans="1:39" ht="14" x14ac:dyDescent="0.3">
      <c r="A99" s="212" t="s">
        <v>214</v>
      </c>
      <c r="B99" s="212" t="s">
        <v>200</v>
      </c>
      <c r="G99" s="234"/>
      <c r="H99" s="235"/>
      <c r="I99" s="235"/>
      <c r="J99" s="235"/>
      <c r="K99" s="236"/>
      <c r="L99" s="398">
        <v>0</v>
      </c>
      <c r="M99" s="398">
        <v>0</v>
      </c>
      <c r="N99" s="398">
        <v>0</v>
      </c>
      <c r="O99" s="398">
        <v>0</v>
      </c>
      <c r="P99" s="398">
        <v>0</v>
      </c>
      <c r="Q99" s="398">
        <v>0</v>
      </c>
      <c r="R99" s="398">
        <v>0</v>
      </c>
      <c r="S99" s="398">
        <v>0</v>
      </c>
      <c r="T99" s="405"/>
      <c r="U99" s="371">
        <f t="shared" si="63"/>
        <v>0</v>
      </c>
      <c r="Y99" s="234"/>
      <c r="Z99" s="235"/>
      <c r="AA99" s="235"/>
      <c r="AB99" s="235"/>
      <c r="AC99" s="236"/>
      <c r="AD99" s="417">
        <v>0</v>
      </c>
      <c r="AE99" s="417">
        <v>0</v>
      </c>
      <c r="AF99" s="417">
        <v>0</v>
      </c>
      <c r="AG99" s="417">
        <v>0</v>
      </c>
      <c r="AH99" s="417">
        <v>0</v>
      </c>
      <c r="AI99" s="417">
        <v>0</v>
      </c>
      <c r="AJ99" s="417">
        <v>0</v>
      </c>
      <c r="AK99" s="417">
        <v>0</v>
      </c>
      <c r="AL99" s="439"/>
      <c r="AM99" s="420">
        <f t="shared" si="62"/>
        <v>0</v>
      </c>
    </row>
    <row r="100" spans="1:39" ht="14" x14ac:dyDescent="0.3">
      <c r="A100" s="212" t="s">
        <v>215</v>
      </c>
      <c r="B100" s="212" t="s">
        <v>200</v>
      </c>
      <c r="G100" s="234"/>
      <c r="H100" s="235"/>
      <c r="I100" s="235"/>
      <c r="J100" s="235"/>
      <c r="K100" s="236"/>
      <c r="L100" s="398">
        <v>0</v>
      </c>
      <c r="M100" s="398">
        <v>0</v>
      </c>
      <c r="N100" s="398">
        <v>0</v>
      </c>
      <c r="O100" s="398">
        <v>0</v>
      </c>
      <c r="P100" s="398">
        <v>0</v>
      </c>
      <c r="Q100" s="398">
        <v>0</v>
      </c>
      <c r="R100" s="398">
        <v>0</v>
      </c>
      <c r="S100" s="398">
        <v>0</v>
      </c>
      <c r="T100" s="405"/>
      <c r="U100" s="371">
        <f t="shared" si="63"/>
        <v>0</v>
      </c>
      <c r="Y100" s="234"/>
      <c r="Z100" s="235"/>
      <c r="AA100" s="235"/>
      <c r="AB100" s="235"/>
      <c r="AC100" s="236"/>
      <c r="AD100" s="417">
        <v>0</v>
      </c>
      <c r="AE100" s="417">
        <v>0</v>
      </c>
      <c r="AF100" s="417">
        <v>0</v>
      </c>
      <c r="AG100" s="417">
        <v>0</v>
      </c>
      <c r="AH100" s="417">
        <v>0</v>
      </c>
      <c r="AI100" s="417">
        <v>0</v>
      </c>
      <c r="AJ100" s="417">
        <v>0</v>
      </c>
      <c r="AK100" s="417">
        <v>0</v>
      </c>
      <c r="AL100" s="439"/>
      <c r="AM100" s="420">
        <f t="shared" si="62"/>
        <v>0</v>
      </c>
    </row>
    <row r="101" spans="1:39" ht="14" x14ac:dyDescent="0.3">
      <c r="A101" s="212" t="s">
        <v>216</v>
      </c>
      <c r="B101" s="212" t="s">
        <v>200</v>
      </c>
      <c r="G101" s="234"/>
      <c r="H101" s="235"/>
      <c r="I101" s="235"/>
      <c r="J101" s="235"/>
      <c r="K101" s="236"/>
      <c r="L101" s="398">
        <v>7.53296E-3</v>
      </c>
      <c r="M101" s="398">
        <v>1.176496E-2</v>
      </c>
      <c r="N101" s="398">
        <v>6.8558400000000002E-3</v>
      </c>
      <c r="O101" s="398">
        <v>2.4968799999999999E-2</v>
      </c>
      <c r="P101" s="398">
        <v>5.4169600000000002E-3</v>
      </c>
      <c r="Q101" s="398">
        <v>3.3009599999999999E-3</v>
      </c>
      <c r="R101" s="398">
        <v>4.5705600000000004E-3</v>
      </c>
      <c r="S101" s="398">
        <v>1.1595680000000001E-2</v>
      </c>
      <c r="T101" s="405"/>
      <c r="U101" s="371">
        <f t="shared" si="63"/>
        <v>7.6006719999999986E-2</v>
      </c>
      <c r="Y101" s="234"/>
      <c r="Z101" s="235"/>
      <c r="AA101" s="235"/>
      <c r="AB101" s="235"/>
      <c r="AC101" s="236"/>
      <c r="AD101" s="417">
        <v>89</v>
      </c>
      <c r="AE101" s="417">
        <v>139</v>
      </c>
      <c r="AF101" s="417">
        <v>81</v>
      </c>
      <c r="AG101" s="417">
        <v>295</v>
      </c>
      <c r="AH101" s="417">
        <v>64</v>
      </c>
      <c r="AI101" s="417">
        <v>39</v>
      </c>
      <c r="AJ101" s="417">
        <v>54</v>
      </c>
      <c r="AK101" s="417">
        <v>137</v>
      </c>
      <c r="AL101" s="439"/>
      <c r="AM101" s="420">
        <f t="shared" si="62"/>
        <v>898</v>
      </c>
    </row>
    <row r="102" spans="1:39" ht="14" x14ac:dyDescent="0.3">
      <c r="A102" s="212" t="s">
        <v>217</v>
      </c>
      <c r="B102" s="212" t="s">
        <v>200</v>
      </c>
      <c r="G102" s="234"/>
      <c r="H102" s="235"/>
      <c r="I102" s="235"/>
      <c r="J102" s="235"/>
      <c r="K102" s="236"/>
      <c r="L102" s="398">
        <v>0</v>
      </c>
      <c r="M102" s="398">
        <v>0</v>
      </c>
      <c r="N102" s="398">
        <v>0</v>
      </c>
      <c r="O102" s="398">
        <v>0</v>
      </c>
      <c r="P102" s="398">
        <v>0</v>
      </c>
      <c r="Q102" s="398">
        <v>0</v>
      </c>
      <c r="R102" s="398">
        <v>0</v>
      </c>
      <c r="S102" s="398">
        <v>0</v>
      </c>
      <c r="T102" s="405"/>
      <c r="U102" s="371">
        <f t="shared" si="63"/>
        <v>0</v>
      </c>
      <c r="Y102" s="234"/>
      <c r="Z102" s="235"/>
      <c r="AA102" s="235"/>
      <c r="AB102" s="235"/>
      <c r="AC102" s="236"/>
      <c r="AD102" s="417">
        <v>0</v>
      </c>
      <c r="AE102" s="417">
        <v>0</v>
      </c>
      <c r="AF102" s="417">
        <v>0</v>
      </c>
      <c r="AG102" s="417">
        <v>0</v>
      </c>
      <c r="AH102" s="417">
        <v>0</v>
      </c>
      <c r="AI102" s="417">
        <v>0</v>
      </c>
      <c r="AJ102" s="417">
        <v>0</v>
      </c>
      <c r="AK102" s="417">
        <v>0</v>
      </c>
      <c r="AL102" s="439"/>
      <c r="AM102" s="420">
        <f t="shared" si="62"/>
        <v>0</v>
      </c>
    </row>
    <row r="103" spans="1:39" ht="14" x14ac:dyDescent="0.3">
      <c r="A103" s="212" t="s">
        <v>218</v>
      </c>
      <c r="B103" s="212" t="s">
        <v>200</v>
      </c>
      <c r="G103" s="234"/>
      <c r="H103" s="235"/>
      <c r="I103" s="235"/>
      <c r="J103" s="235"/>
      <c r="K103" s="236"/>
      <c r="L103" s="398">
        <v>0</v>
      </c>
      <c r="M103" s="398">
        <v>0</v>
      </c>
      <c r="N103" s="398">
        <v>0</v>
      </c>
      <c r="O103" s="398">
        <v>0</v>
      </c>
      <c r="P103" s="398">
        <v>0</v>
      </c>
      <c r="Q103" s="398">
        <v>0</v>
      </c>
      <c r="R103" s="398">
        <v>0</v>
      </c>
      <c r="S103" s="398">
        <v>0</v>
      </c>
      <c r="T103" s="405"/>
      <c r="U103" s="371">
        <f t="shared" si="63"/>
        <v>0</v>
      </c>
      <c r="Y103" s="234"/>
      <c r="Z103" s="235"/>
      <c r="AA103" s="235"/>
      <c r="AB103" s="235"/>
      <c r="AC103" s="236"/>
      <c r="AD103" s="417">
        <v>0</v>
      </c>
      <c r="AE103" s="417">
        <v>0</v>
      </c>
      <c r="AF103" s="417">
        <v>0</v>
      </c>
      <c r="AG103" s="417">
        <v>0</v>
      </c>
      <c r="AH103" s="417">
        <v>0</v>
      </c>
      <c r="AI103" s="417">
        <v>0</v>
      </c>
      <c r="AJ103" s="417">
        <v>0</v>
      </c>
      <c r="AK103" s="417">
        <v>0</v>
      </c>
      <c r="AL103" s="439"/>
      <c r="AM103" s="420">
        <f t="shared" si="62"/>
        <v>0</v>
      </c>
    </row>
    <row r="104" spans="1:39" ht="14" x14ac:dyDescent="0.3">
      <c r="A104" s="440" t="s">
        <v>221</v>
      </c>
      <c r="B104" s="440" t="s">
        <v>200</v>
      </c>
      <c r="G104" s="234"/>
      <c r="H104" s="235"/>
      <c r="I104" s="235"/>
      <c r="J104" s="235"/>
      <c r="K104" s="236"/>
      <c r="L104" s="398">
        <v>4.4180413289486103E-2</v>
      </c>
      <c r="M104" s="398">
        <v>6.1926658918674604E-2</v>
      </c>
      <c r="N104" s="398">
        <v>2.8177884805409392E-2</v>
      </c>
      <c r="O104" s="398">
        <v>2.2738549596696078E-2</v>
      </c>
      <c r="P104" s="398">
        <v>2.6004031617205547E-2</v>
      </c>
      <c r="Q104" s="398">
        <v>1.199826E-2</v>
      </c>
      <c r="R104" s="398">
        <v>1.0037280000000001E-2</v>
      </c>
      <c r="S104" s="398">
        <v>5.0314061421731768E-2</v>
      </c>
      <c r="T104" s="405"/>
      <c r="U104" s="371">
        <f t="shared" si="63"/>
        <v>0.2553771396492035</v>
      </c>
      <c r="Y104" s="234"/>
      <c r="Z104" s="235"/>
      <c r="AA104" s="235"/>
      <c r="AB104" s="235"/>
      <c r="AC104" s="236"/>
      <c r="AD104" s="417">
        <v>1082.3599107143491</v>
      </c>
      <c r="AE104" s="417">
        <v>1701.2316976818902</v>
      </c>
      <c r="AF104" s="417">
        <v>1047.6823304675863</v>
      </c>
      <c r="AG104" s="417">
        <v>840.39339955252672</v>
      </c>
      <c r="AH104" s="417">
        <v>864.33592509837854</v>
      </c>
      <c r="AI104" s="417">
        <v>503</v>
      </c>
      <c r="AJ104" s="417">
        <v>406</v>
      </c>
      <c r="AK104" s="417">
        <v>1430</v>
      </c>
      <c r="AL104" s="439"/>
      <c r="AM104" s="420">
        <f t="shared" si="62"/>
        <v>7875.0032635147309</v>
      </c>
    </row>
    <row r="105" spans="1:39" ht="14" x14ac:dyDescent="0.3">
      <c r="A105" s="441" t="s">
        <v>219</v>
      </c>
      <c r="G105" s="234"/>
      <c r="H105" s="235"/>
      <c r="I105" s="235"/>
      <c r="J105" s="235"/>
      <c r="K105" s="236"/>
      <c r="L105" s="224">
        <f>SUM(L85:L104)</f>
        <v>0.27894826328948613</v>
      </c>
      <c r="M105" s="224">
        <f t="shared" ref="M105:S105" si="64">SUM(M85:M104)</f>
        <v>0.31440794891867457</v>
      </c>
      <c r="N105" s="224">
        <f t="shared" si="64"/>
        <v>0.3060679248054094</v>
      </c>
      <c r="O105" s="224">
        <f t="shared" si="64"/>
        <v>0.38398297959669608</v>
      </c>
      <c r="P105" s="224">
        <f t="shared" si="64"/>
        <v>0.34020126161720554</v>
      </c>
      <c r="Q105" s="224">
        <f t="shared" si="64"/>
        <v>0.31053734563091667</v>
      </c>
      <c r="R105" s="224">
        <f t="shared" si="64"/>
        <v>0.32133553699034556</v>
      </c>
      <c r="S105" s="224">
        <f t="shared" si="64"/>
        <v>0.39582814262406463</v>
      </c>
      <c r="T105" s="410"/>
      <c r="U105" s="371">
        <f t="shared" si="63"/>
        <v>2.6513094034727986</v>
      </c>
      <c r="Y105" s="234"/>
      <c r="Z105" s="235"/>
      <c r="AA105" s="235"/>
      <c r="AB105" s="235"/>
      <c r="AC105" s="236"/>
      <c r="AD105" s="427">
        <f>SUM(AD85:AD104)</f>
        <v>5715.3599107143491</v>
      </c>
      <c r="AE105" s="427">
        <f t="shared" ref="AE105:AK105" si="65">SUM(AE85:AE104)</f>
        <v>6927.2316976818902</v>
      </c>
      <c r="AF105" s="427">
        <f t="shared" si="65"/>
        <v>6540.6823304675863</v>
      </c>
      <c r="AG105" s="427">
        <f t="shared" si="65"/>
        <v>7801.3933995525267</v>
      </c>
      <c r="AH105" s="427">
        <f t="shared" si="65"/>
        <v>6379.3359250983785</v>
      </c>
      <c r="AI105" s="427">
        <f t="shared" si="65"/>
        <v>5973.475707864256</v>
      </c>
      <c r="AJ105" s="427">
        <f t="shared" si="65"/>
        <v>6958</v>
      </c>
      <c r="AK105" s="427">
        <f t="shared" si="65"/>
        <v>8117</v>
      </c>
      <c r="AL105" s="442"/>
      <c r="AM105" s="420">
        <f t="shared" si="62"/>
        <v>54412.478971378987</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ERROR</v>
      </c>
      <c r="AL106" s="422"/>
      <c r="AM106" s="422"/>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L107" s="422"/>
      <c r="AM107" s="422"/>
    </row>
    <row r="108" spans="1:39" ht="14" x14ac:dyDescent="0.3">
      <c r="A108" s="212" t="s">
        <v>160</v>
      </c>
      <c r="B108" s="213" t="s">
        <v>153</v>
      </c>
      <c r="G108" s="226"/>
      <c r="H108" s="227"/>
      <c r="I108" s="227"/>
      <c r="J108" s="227"/>
      <c r="K108" s="228"/>
      <c r="L108" s="411">
        <v>0.13745173671051389</v>
      </c>
      <c r="M108" s="411">
        <v>0.15999329108132546</v>
      </c>
      <c r="N108" s="411">
        <v>0.19358737519459063</v>
      </c>
      <c r="O108" s="411">
        <v>0.20604948040330393</v>
      </c>
      <c r="P108" s="411">
        <v>0.20172935838279446</v>
      </c>
      <c r="Q108" s="411">
        <v>0.15529672436908332</v>
      </c>
      <c r="R108" s="411">
        <v>0.20495048300965429</v>
      </c>
      <c r="S108" s="411">
        <v>0.19824380349306731</v>
      </c>
      <c r="T108" s="400"/>
      <c r="U108" s="371">
        <f t="shared" ref="U108:U109" si="68">SUM(L108:S108)</f>
        <v>1.4573022526443333</v>
      </c>
      <c r="Y108" s="226"/>
      <c r="Z108" s="227"/>
      <c r="AA108" s="227"/>
      <c r="AB108" s="227"/>
      <c r="AC108" s="228"/>
      <c r="AD108" s="417">
        <v>4975.6400892856509</v>
      </c>
      <c r="AE108" s="418">
        <v>5447.7683023181107</v>
      </c>
      <c r="AF108" s="418">
        <v>5802.3176695324137</v>
      </c>
      <c r="AG108" s="418">
        <v>5837.6066004474733</v>
      </c>
      <c r="AH108" s="418">
        <v>5476.6640749016224</v>
      </c>
      <c r="AI108" s="418">
        <v>4140.5242921357449</v>
      </c>
      <c r="AJ108" s="418">
        <v>5599</v>
      </c>
      <c r="AK108" s="418">
        <v>5035</v>
      </c>
      <c r="AL108" s="420">
        <f t="shared" ref="AL108" si="69">SUM(Y108:AC108)</f>
        <v>0</v>
      </c>
      <c r="AM108" s="420">
        <f t="shared" ref="AM108:AM109" si="70">SUM(AD108:AK108)</f>
        <v>42314.52102862102</v>
      </c>
    </row>
    <row r="109" spans="1:39" ht="14" x14ac:dyDescent="0.3">
      <c r="A109" s="222" t="s">
        <v>161</v>
      </c>
      <c r="G109" s="241"/>
      <c r="H109" s="242"/>
      <c r="I109" s="242"/>
      <c r="J109" s="242"/>
      <c r="K109" s="243"/>
      <c r="L109" s="224">
        <f t="shared" ref="L109:S109" si="71">SUM(L108,L105)</f>
        <v>0.41639999999999999</v>
      </c>
      <c r="M109" s="223">
        <f t="shared" si="71"/>
        <v>0.47440124000000006</v>
      </c>
      <c r="N109" s="223">
        <f t="shared" si="71"/>
        <v>0.49965530000000002</v>
      </c>
      <c r="O109" s="223">
        <f t="shared" si="71"/>
        <v>0.59003245999999998</v>
      </c>
      <c r="P109" s="223">
        <f t="shared" si="71"/>
        <v>0.54193062000000003</v>
      </c>
      <c r="Q109" s="223">
        <f t="shared" si="71"/>
        <v>0.46583406999999999</v>
      </c>
      <c r="R109" s="223">
        <f t="shared" si="71"/>
        <v>0.52628601999999991</v>
      </c>
      <c r="S109" s="223">
        <f t="shared" si="71"/>
        <v>0.59407194611713199</v>
      </c>
      <c r="T109" s="410"/>
      <c r="U109" s="371">
        <f t="shared" si="68"/>
        <v>4.108611656117132</v>
      </c>
      <c r="Y109" s="241"/>
      <c r="Z109" s="242"/>
      <c r="AA109" s="242"/>
      <c r="AB109" s="242"/>
      <c r="AC109" s="243"/>
      <c r="AD109" s="427">
        <f t="shared" ref="AD109:AK109" si="72">SUM(AD108,AD105)</f>
        <v>10691</v>
      </c>
      <c r="AE109" s="425">
        <f t="shared" si="72"/>
        <v>12375</v>
      </c>
      <c r="AF109" s="425">
        <f t="shared" si="72"/>
        <v>12343</v>
      </c>
      <c r="AG109" s="425">
        <f t="shared" si="72"/>
        <v>13639</v>
      </c>
      <c r="AH109" s="425">
        <f t="shared" si="72"/>
        <v>11856</v>
      </c>
      <c r="AI109" s="425">
        <f t="shared" si="72"/>
        <v>10114</v>
      </c>
      <c r="AJ109" s="425">
        <f t="shared" si="72"/>
        <v>12557</v>
      </c>
      <c r="AK109" s="425">
        <f t="shared" si="72"/>
        <v>13152</v>
      </c>
      <c r="AL109" s="420">
        <f t="shared" ref="AL109" si="73">SUM(Y109:AC109)</f>
        <v>0</v>
      </c>
      <c r="AM109" s="420">
        <f t="shared" si="70"/>
        <v>96727</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ERROR</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1"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30421-889C-4FE4-87E5-C3DCBA374402}">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M9c - SPN</v>
      </c>
      <c r="AC1" s="193"/>
      <c r="BL1" s="194"/>
      <c r="BM1" s="194"/>
      <c r="BN1" s="194"/>
      <c r="BO1" s="194"/>
      <c r="BP1" s="194"/>
      <c r="BQ1" s="194"/>
      <c r="BR1" s="194"/>
      <c r="BS1" s="194"/>
      <c r="BT1" s="194"/>
      <c r="BU1" s="194"/>
      <c r="BV1" s="194"/>
      <c r="BW1" s="194"/>
      <c r="BX1" s="194"/>
      <c r="BY1" s="194"/>
      <c r="BZ1" s="194"/>
    </row>
    <row r="2" spans="1:78" s="192" customFormat="1" x14ac:dyDescent="0.3">
      <c r="A2" s="195" t="s">
        <v>104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7">
        <v>0</v>
      </c>
      <c r="I9" s="217">
        <v>0</v>
      </c>
      <c r="J9" s="217">
        <v>0</v>
      </c>
      <c r="K9" s="217">
        <v>0</v>
      </c>
      <c r="L9" s="217">
        <v>0</v>
      </c>
      <c r="M9" s="217">
        <v>0</v>
      </c>
      <c r="N9" s="217">
        <v>0</v>
      </c>
      <c r="O9" s="217">
        <v>0</v>
      </c>
      <c r="P9" s="217">
        <v>0</v>
      </c>
      <c r="Q9" s="217">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0</v>
      </c>
      <c r="AJ9" s="220">
        <v>0</v>
      </c>
      <c r="AK9" s="220">
        <v>0</v>
      </c>
      <c r="AL9" s="218">
        <f t="shared" ref="AL9:AL17" si="2">SUM(Y9:AC9)</f>
        <v>0</v>
      </c>
      <c r="AM9" s="218">
        <f t="shared" ref="AM9:AM26" si="3">SUM(AD9:AK9)</f>
        <v>0</v>
      </c>
    </row>
    <row r="10" spans="1:78" ht="14" x14ac:dyDescent="0.3">
      <c r="A10" s="212" t="s">
        <v>115</v>
      </c>
      <c r="B10" s="213" t="s">
        <v>154</v>
      </c>
      <c r="C10" s="214"/>
      <c r="D10" s="221"/>
      <c r="G10" s="216">
        <v>0</v>
      </c>
      <c r="H10" s="217">
        <v>0</v>
      </c>
      <c r="I10" s="217">
        <v>0</v>
      </c>
      <c r="J10" s="217">
        <v>0</v>
      </c>
      <c r="K10" s="217">
        <v>0</v>
      </c>
      <c r="L10" s="217">
        <v>0</v>
      </c>
      <c r="M10" s="217">
        <v>0</v>
      </c>
      <c r="N10" s="217">
        <v>0</v>
      </c>
      <c r="O10" s="217">
        <v>0</v>
      </c>
      <c r="P10" s="217">
        <v>0</v>
      </c>
      <c r="Q10" s="217">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v>0</v>
      </c>
      <c r="AJ10" s="220">
        <v>0</v>
      </c>
      <c r="AK10" s="220">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333">
        <v>0</v>
      </c>
      <c r="M12" s="333">
        <v>0</v>
      </c>
      <c r="N12" s="333">
        <v>0</v>
      </c>
      <c r="O12" s="333">
        <v>0</v>
      </c>
      <c r="P12" s="333">
        <v>0</v>
      </c>
      <c r="Q12" s="333">
        <v>0</v>
      </c>
      <c r="R12" s="333">
        <v>0</v>
      </c>
      <c r="S12" s="333">
        <v>0</v>
      </c>
      <c r="T12" s="228"/>
      <c r="U12" s="229">
        <f t="shared" si="1"/>
        <v>0</v>
      </c>
      <c r="Y12" s="226"/>
      <c r="Z12" s="227"/>
      <c r="AA12" s="227"/>
      <c r="AB12" s="227"/>
      <c r="AC12" s="228"/>
      <c r="AD12" s="333">
        <v>0</v>
      </c>
      <c r="AE12" s="333">
        <v>0</v>
      </c>
      <c r="AF12" s="333">
        <v>0</v>
      </c>
      <c r="AG12" s="333">
        <v>0</v>
      </c>
      <c r="AH12" s="333">
        <v>0</v>
      </c>
      <c r="AI12" s="333">
        <v>0</v>
      </c>
      <c r="AJ12" s="333">
        <v>0</v>
      </c>
      <c r="AK12" s="333">
        <v>0</v>
      </c>
      <c r="AL12" s="278"/>
      <c r="AM12" s="229">
        <f t="shared" si="3"/>
        <v>0</v>
      </c>
    </row>
    <row r="13" spans="1:78" ht="14" x14ac:dyDescent="0.3">
      <c r="A13" s="212" t="s">
        <v>156</v>
      </c>
      <c r="B13" s="213" t="s">
        <v>154</v>
      </c>
      <c r="C13" s="214"/>
      <c r="D13" s="215"/>
      <c r="E13" s="215"/>
      <c r="G13" s="234"/>
      <c r="H13" s="235"/>
      <c r="I13" s="235"/>
      <c r="J13" s="235"/>
      <c r="K13" s="236"/>
      <c r="L13" s="333">
        <v>0</v>
      </c>
      <c r="M13" s="333">
        <v>0</v>
      </c>
      <c r="N13" s="333">
        <v>0</v>
      </c>
      <c r="O13" s="333">
        <v>0</v>
      </c>
      <c r="P13" s="333">
        <v>0</v>
      </c>
      <c r="Q13" s="333">
        <v>0</v>
      </c>
      <c r="R13" s="333">
        <v>0</v>
      </c>
      <c r="S13" s="333">
        <v>0</v>
      </c>
      <c r="T13" s="236"/>
      <c r="U13" s="229">
        <f t="shared" si="1"/>
        <v>0</v>
      </c>
      <c r="Y13" s="234"/>
      <c r="Z13" s="235"/>
      <c r="AA13" s="235"/>
      <c r="AB13" s="235"/>
      <c r="AC13" s="236"/>
      <c r="AD13" s="333">
        <v>0</v>
      </c>
      <c r="AE13" s="333">
        <v>0</v>
      </c>
      <c r="AF13" s="333">
        <v>0</v>
      </c>
      <c r="AG13" s="333">
        <v>0</v>
      </c>
      <c r="AH13" s="333">
        <v>0</v>
      </c>
      <c r="AI13" s="333">
        <v>0</v>
      </c>
      <c r="AJ13" s="333">
        <v>0</v>
      </c>
      <c r="AK13" s="333">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7">
        <v>0</v>
      </c>
      <c r="I15" s="217">
        <v>0</v>
      </c>
      <c r="J15" s="217">
        <v>0</v>
      </c>
      <c r="K15" s="217">
        <v>0</v>
      </c>
      <c r="L15" s="217">
        <v>0</v>
      </c>
      <c r="M15" s="217">
        <v>0</v>
      </c>
      <c r="N15" s="217">
        <v>0</v>
      </c>
      <c r="O15" s="217">
        <v>0</v>
      </c>
      <c r="P15" s="217">
        <v>0</v>
      </c>
      <c r="Q15" s="217">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20">
        <v>0</v>
      </c>
      <c r="AK15" s="220">
        <v>0</v>
      </c>
      <c r="AL15" s="218">
        <f t="shared" si="2"/>
        <v>0</v>
      </c>
      <c r="AM15" s="218">
        <f t="shared" si="3"/>
        <v>0</v>
      </c>
    </row>
    <row r="16" spans="1:78" ht="14" x14ac:dyDescent="0.3">
      <c r="A16" s="212" t="s">
        <v>158</v>
      </c>
      <c r="B16" s="213" t="s">
        <v>154</v>
      </c>
      <c r="C16" s="214"/>
      <c r="D16" s="215"/>
      <c r="E16" s="215"/>
      <c r="G16" s="216">
        <v>0</v>
      </c>
      <c r="H16" s="217">
        <v>0</v>
      </c>
      <c r="I16" s="217">
        <v>0</v>
      </c>
      <c r="J16" s="217">
        <v>0</v>
      </c>
      <c r="K16" s="217">
        <v>0</v>
      </c>
      <c r="L16" s="217">
        <v>0</v>
      </c>
      <c r="M16" s="217">
        <v>0</v>
      </c>
      <c r="N16" s="217">
        <v>0</v>
      </c>
      <c r="O16" s="217">
        <v>0</v>
      </c>
      <c r="P16" s="217">
        <v>0</v>
      </c>
      <c r="Q16" s="217">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20">
        <v>0</v>
      </c>
      <c r="AK16" s="220">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7">
        <v>0</v>
      </c>
      <c r="I18" s="217">
        <v>0</v>
      </c>
      <c r="J18" s="217">
        <v>0</v>
      </c>
      <c r="K18" s="217">
        <v>0</v>
      </c>
      <c r="L18" s="217">
        <v>0</v>
      </c>
      <c r="M18" s="217">
        <v>0</v>
      </c>
      <c r="N18" s="217">
        <v>0</v>
      </c>
      <c r="O18" s="217">
        <v>0</v>
      </c>
      <c r="P18" s="217">
        <v>0</v>
      </c>
      <c r="Q18" s="217">
        <v>0</v>
      </c>
      <c r="R18" s="217">
        <v>0</v>
      </c>
      <c r="S18" s="217">
        <v>0</v>
      </c>
      <c r="T18" s="218">
        <f t="shared" si="0"/>
        <v>0</v>
      </c>
      <c r="U18" s="218">
        <f t="shared" si="1"/>
        <v>0</v>
      </c>
      <c r="Y18" s="226"/>
      <c r="Z18" s="227"/>
      <c r="AA18" s="227"/>
      <c r="AB18" s="227"/>
      <c r="AC18" s="228"/>
      <c r="AD18" s="331">
        <v>0</v>
      </c>
      <c r="AE18" s="331">
        <v>0</v>
      </c>
      <c r="AF18" s="331">
        <v>0</v>
      </c>
      <c r="AG18" s="331">
        <v>0</v>
      </c>
      <c r="AH18" s="331">
        <v>0</v>
      </c>
      <c r="AI18" s="331">
        <v>0</v>
      </c>
      <c r="AJ18" s="331">
        <v>0</v>
      </c>
      <c r="AK18" s="331">
        <v>0</v>
      </c>
      <c r="AL18" s="278"/>
      <c r="AM18" s="229">
        <f t="shared" si="3"/>
        <v>0</v>
      </c>
    </row>
    <row r="19" spans="1:39" ht="14" x14ac:dyDescent="0.3">
      <c r="A19" s="212" t="s">
        <v>160</v>
      </c>
      <c r="B19" s="213" t="s">
        <v>154</v>
      </c>
      <c r="G19" s="216">
        <v>0</v>
      </c>
      <c r="H19" s="217">
        <v>0</v>
      </c>
      <c r="I19" s="217">
        <v>0</v>
      </c>
      <c r="J19" s="217">
        <v>0</v>
      </c>
      <c r="K19" s="217">
        <v>0</v>
      </c>
      <c r="L19" s="217">
        <v>0</v>
      </c>
      <c r="M19" s="217">
        <v>0</v>
      </c>
      <c r="N19" s="217">
        <v>0</v>
      </c>
      <c r="O19" s="217">
        <v>0</v>
      </c>
      <c r="P19" s="217">
        <v>0</v>
      </c>
      <c r="Q19" s="217">
        <v>0</v>
      </c>
      <c r="R19" s="217">
        <v>0</v>
      </c>
      <c r="S19" s="217">
        <v>0</v>
      </c>
      <c r="T19" s="218">
        <f t="shared" si="0"/>
        <v>0</v>
      </c>
      <c r="U19" s="218">
        <f t="shared" si="1"/>
        <v>0</v>
      </c>
      <c r="Y19" s="234"/>
      <c r="Z19" s="235"/>
      <c r="AA19" s="235"/>
      <c r="AB19" s="235"/>
      <c r="AC19" s="236"/>
      <c r="AD19" s="331">
        <v>0</v>
      </c>
      <c r="AE19" s="331">
        <v>0</v>
      </c>
      <c r="AF19" s="331">
        <v>0</v>
      </c>
      <c r="AG19" s="331">
        <v>0</v>
      </c>
      <c r="AH19" s="331">
        <v>0</v>
      </c>
      <c r="AI19" s="331">
        <v>0</v>
      </c>
      <c r="AJ19" s="331">
        <v>0</v>
      </c>
      <c r="AK19" s="331">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20">
        <v>0</v>
      </c>
      <c r="H21" s="309">
        <v>0</v>
      </c>
      <c r="I21" s="309">
        <v>0</v>
      </c>
      <c r="J21" s="309">
        <v>0</v>
      </c>
      <c r="K21" s="309">
        <v>0</v>
      </c>
      <c r="L21" s="309">
        <v>0</v>
      </c>
      <c r="M21" s="220">
        <v>0</v>
      </c>
      <c r="N21" s="220">
        <v>0</v>
      </c>
      <c r="O21" s="220">
        <v>0</v>
      </c>
      <c r="P21" s="220">
        <v>0</v>
      </c>
      <c r="Q21" s="220">
        <v>0</v>
      </c>
      <c r="R21" s="220">
        <v>0</v>
      </c>
      <c r="S21" s="220">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162</v>
      </c>
      <c r="B22" s="213" t="s">
        <v>154</v>
      </c>
      <c r="G22" s="220">
        <v>0</v>
      </c>
      <c r="H22" s="309">
        <v>0</v>
      </c>
      <c r="I22" s="309">
        <v>0</v>
      </c>
      <c r="J22" s="309">
        <v>0</v>
      </c>
      <c r="K22" s="309">
        <v>0</v>
      </c>
      <c r="L22" s="309">
        <v>0</v>
      </c>
      <c r="M22" s="220">
        <v>0</v>
      </c>
      <c r="N22" s="220">
        <v>0</v>
      </c>
      <c r="O22" s="220">
        <v>0</v>
      </c>
      <c r="P22" s="220">
        <v>0</v>
      </c>
      <c r="Q22" s="220">
        <v>0</v>
      </c>
      <c r="R22" s="220">
        <v>0</v>
      </c>
      <c r="S22" s="220">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20">
        <v>0</v>
      </c>
      <c r="H24" s="309">
        <v>0</v>
      </c>
      <c r="I24" s="309">
        <v>0</v>
      </c>
      <c r="J24" s="309">
        <v>0</v>
      </c>
      <c r="K24" s="309">
        <v>0</v>
      </c>
      <c r="L24" s="309">
        <v>0</v>
      </c>
      <c r="M24" s="309">
        <v>0</v>
      </c>
      <c r="N24" s="309">
        <v>0</v>
      </c>
      <c r="O24" s="309">
        <v>0</v>
      </c>
      <c r="P24" s="309">
        <v>0</v>
      </c>
      <c r="Q24" s="309">
        <v>0</v>
      </c>
      <c r="R24" s="309">
        <v>0</v>
      </c>
      <c r="S24" s="309">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20">
        <v>0</v>
      </c>
      <c r="AK24" s="220">
        <v>0</v>
      </c>
      <c r="AL24" s="218">
        <f t="shared" si="12"/>
        <v>0</v>
      </c>
      <c r="AM24" s="218">
        <f t="shared" si="3"/>
        <v>0</v>
      </c>
    </row>
    <row r="25" spans="1:39" ht="14" x14ac:dyDescent="0.3">
      <c r="A25" s="212" t="s">
        <v>164</v>
      </c>
      <c r="B25" s="213" t="s">
        <v>154</v>
      </c>
      <c r="G25" s="220">
        <v>0</v>
      </c>
      <c r="H25" s="309">
        <v>0</v>
      </c>
      <c r="I25" s="309">
        <v>0</v>
      </c>
      <c r="J25" s="309">
        <v>0</v>
      </c>
      <c r="K25" s="309">
        <v>0</v>
      </c>
      <c r="L25" s="309">
        <v>0</v>
      </c>
      <c r="M25" s="309">
        <v>0</v>
      </c>
      <c r="N25" s="309">
        <v>0</v>
      </c>
      <c r="O25" s="309">
        <v>0</v>
      </c>
      <c r="P25" s="309">
        <v>0</v>
      </c>
      <c r="Q25" s="309">
        <v>0</v>
      </c>
      <c r="R25" s="309">
        <v>0</v>
      </c>
      <c r="S25" s="309">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20">
        <v>0</v>
      </c>
      <c r="AK25" s="220">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20">
        <v>0</v>
      </c>
      <c r="H30" s="309">
        <v>0</v>
      </c>
      <c r="I30" s="309">
        <v>0</v>
      </c>
      <c r="J30" s="309">
        <v>0</v>
      </c>
      <c r="K30" s="309">
        <v>0</v>
      </c>
      <c r="L30" s="309">
        <v>0</v>
      </c>
      <c r="M30" s="309">
        <v>0</v>
      </c>
      <c r="N30" s="309">
        <v>0</v>
      </c>
      <c r="O30" s="309">
        <v>0</v>
      </c>
      <c r="P30" s="309">
        <v>0</v>
      </c>
      <c r="Q30" s="309">
        <v>0</v>
      </c>
      <c r="R30" s="309">
        <v>0</v>
      </c>
      <c r="S30" s="309">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20">
        <v>0</v>
      </c>
      <c r="H31" s="309">
        <v>0</v>
      </c>
      <c r="I31" s="309">
        <v>0</v>
      </c>
      <c r="J31" s="309">
        <v>0</v>
      </c>
      <c r="K31" s="309">
        <v>0</v>
      </c>
      <c r="L31" s="309">
        <v>0</v>
      </c>
      <c r="M31" s="309">
        <v>0</v>
      </c>
      <c r="N31" s="309">
        <v>0</v>
      </c>
      <c r="O31" s="309">
        <v>0</v>
      </c>
      <c r="P31" s="309">
        <v>0</v>
      </c>
      <c r="Q31" s="309">
        <v>0</v>
      </c>
      <c r="R31" s="309">
        <v>0</v>
      </c>
      <c r="S31" s="309">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20">
        <v>0</v>
      </c>
      <c r="H38" s="309">
        <v>0</v>
      </c>
      <c r="I38" s="309">
        <v>0</v>
      </c>
      <c r="J38" s="309">
        <v>0</v>
      </c>
      <c r="K38" s="309">
        <v>0</v>
      </c>
      <c r="L38" s="309">
        <v>0</v>
      </c>
      <c r="M38" s="309">
        <v>0</v>
      </c>
      <c r="N38" s="309">
        <v>0</v>
      </c>
      <c r="O38" s="309">
        <v>0</v>
      </c>
      <c r="P38" s="309">
        <v>0</v>
      </c>
      <c r="Q38" s="309">
        <v>0</v>
      </c>
      <c r="R38" s="309">
        <v>0</v>
      </c>
      <c r="S38" s="309">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20">
        <v>0</v>
      </c>
      <c r="H39" s="309">
        <v>0</v>
      </c>
      <c r="I39" s="309">
        <v>0</v>
      </c>
      <c r="J39" s="309">
        <v>0</v>
      </c>
      <c r="K39" s="309">
        <v>0</v>
      </c>
      <c r="L39" s="309">
        <v>0</v>
      </c>
      <c r="M39" s="309">
        <v>0</v>
      </c>
      <c r="N39" s="309">
        <v>0</v>
      </c>
      <c r="O39" s="309">
        <v>0</v>
      </c>
      <c r="P39" s="309">
        <v>0</v>
      </c>
      <c r="Q39" s="309">
        <v>0</v>
      </c>
      <c r="R39" s="309">
        <v>0</v>
      </c>
      <c r="S39" s="309">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K55" si="34">SUM(H9,H15,H18,H21,H24,H27,H30)+SUM(H37,H38,H43,H44)</f>
        <v>0</v>
      </c>
      <c r="I55" s="251">
        <f t="shared" si="34"/>
        <v>0</v>
      </c>
      <c r="J55" s="251">
        <f t="shared" si="34"/>
        <v>0</v>
      </c>
      <c r="K55" s="251">
        <f t="shared" si="34"/>
        <v>0</v>
      </c>
      <c r="L55" s="459">
        <f>SUM(L9,L12,L15,L18,L21,L24,L27,L30)+SUM(L37,L38,L43,L44)</f>
        <v>0</v>
      </c>
      <c r="M55" s="459">
        <f t="shared" ref="M55:S55" si="35">SUM(M9,M12,M15,M18,M21,M24,M27,M30)+SUM(M37,M38,M43,M44)</f>
        <v>0</v>
      </c>
      <c r="N55" s="459">
        <f t="shared" si="35"/>
        <v>0</v>
      </c>
      <c r="O55" s="459">
        <f t="shared" si="35"/>
        <v>0</v>
      </c>
      <c r="P55" s="459">
        <f t="shared" si="35"/>
        <v>0</v>
      </c>
      <c r="Q55" s="459">
        <f t="shared" si="35"/>
        <v>0</v>
      </c>
      <c r="R55" s="459">
        <f t="shared" si="35"/>
        <v>0</v>
      </c>
      <c r="S55" s="459">
        <f t="shared" si="35"/>
        <v>0</v>
      </c>
      <c r="T55" s="95">
        <f t="shared" ref="T55:T57" si="36">SUM(G55:K55)</f>
        <v>0</v>
      </c>
      <c r="U55" s="218">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K56" si="38">SUM(H10,H16,H19,H22,H25,H28,H31)+SUM(H39,H45)</f>
        <v>0</v>
      </c>
      <c r="I56" s="218">
        <f t="shared" si="38"/>
        <v>0</v>
      </c>
      <c r="J56" s="218">
        <f t="shared" si="38"/>
        <v>0</v>
      </c>
      <c r="K56" s="218">
        <f t="shared" si="38"/>
        <v>0</v>
      </c>
      <c r="L56" s="460">
        <f>SUM(L10,L13,L16,L19,L22,L25,L28,L31)+SUM(L39,L45)</f>
        <v>0</v>
      </c>
      <c r="M56" s="460">
        <f t="shared" ref="M56:S56" si="39">SUM(M10,M13,M16,M19,M22,M25,M28,M31)+SUM(M39,M45)</f>
        <v>0</v>
      </c>
      <c r="N56" s="460">
        <f t="shared" si="39"/>
        <v>0</v>
      </c>
      <c r="O56" s="460">
        <f t="shared" si="39"/>
        <v>0</v>
      </c>
      <c r="P56" s="460">
        <f t="shared" si="39"/>
        <v>0</v>
      </c>
      <c r="Q56" s="460">
        <f t="shared" si="39"/>
        <v>0</v>
      </c>
      <c r="R56" s="460">
        <f t="shared" si="39"/>
        <v>0</v>
      </c>
      <c r="S56" s="460">
        <f t="shared" si="39"/>
        <v>0</v>
      </c>
      <c r="T56" s="95">
        <f t="shared" si="36"/>
        <v>0</v>
      </c>
      <c r="U56" s="218">
        <f t="shared" si="37"/>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40">SUM(G55:G56)</f>
        <v>0</v>
      </c>
      <c r="H57" s="332">
        <f t="shared" si="40"/>
        <v>0</v>
      </c>
      <c r="I57" s="332">
        <f t="shared" si="40"/>
        <v>0</v>
      </c>
      <c r="J57" s="332">
        <f t="shared" si="40"/>
        <v>0</v>
      </c>
      <c r="K57" s="332">
        <f t="shared" si="40"/>
        <v>0</v>
      </c>
      <c r="L57" s="332">
        <f>SUM(L55:L56)</f>
        <v>0</v>
      </c>
      <c r="M57" s="332">
        <f t="shared" ref="M57:S57" si="41">SUM(M55:M56)</f>
        <v>0</v>
      </c>
      <c r="N57" s="332">
        <f t="shared" si="41"/>
        <v>0</v>
      </c>
      <c r="O57" s="332">
        <f t="shared" si="41"/>
        <v>0</v>
      </c>
      <c r="P57" s="332">
        <f t="shared" si="41"/>
        <v>0</v>
      </c>
      <c r="Q57" s="332">
        <f t="shared" si="41"/>
        <v>0</v>
      </c>
      <c r="R57" s="332">
        <f t="shared" si="41"/>
        <v>0</v>
      </c>
      <c r="S57" s="332">
        <f t="shared" si="41"/>
        <v>0</v>
      </c>
      <c r="T57" s="95">
        <f t="shared" si="36"/>
        <v>0</v>
      </c>
      <c r="U57" s="218">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0</v>
      </c>
      <c r="AL60" s="307"/>
      <c r="AM60" s="229">
        <f t="shared" ref="AM60:AM61" si="43">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0</v>
      </c>
      <c r="AJ61" s="331">
        <v>0</v>
      </c>
      <c r="AK61" s="331">
        <v>0</v>
      </c>
      <c r="AL61" s="280"/>
      <c r="AM61" s="229">
        <f t="shared" si="43"/>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v>0</v>
      </c>
      <c r="M65" s="319">
        <v>0</v>
      </c>
      <c r="N65" s="319">
        <v>0</v>
      </c>
      <c r="O65" s="319">
        <v>0</v>
      </c>
      <c r="P65" s="319">
        <v>0</v>
      </c>
      <c r="Q65" s="319">
        <v>0</v>
      </c>
      <c r="R65" s="319">
        <v>0</v>
      </c>
      <c r="S65" s="319">
        <v>0</v>
      </c>
      <c r="T65" s="278"/>
      <c r="U65" s="251">
        <f t="shared" ref="U65:U67" si="44">SUM(L65:S65)</f>
        <v>0</v>
      </c>
      <c r="Y65" s="226"/>
      <c r="Z65" s="227"/>
      <c r="AA65" s="227"/>
      <c r="AB65" s="227"/>
      <c r="AC65" s="228"/>
      <c r="AD65" s="330">
        <v>0</v>
      </c>
      <c r="AE65" s="330">
        <v>0</v>
      </c>
      <c r="AF65" s="330">
        <v>0</v>
      </c>
      <c r="AG65" s="330">
        <v>0</v>
      </c>
      <c r="AH65" s="330">
        <v>0</v>
      </c>
      <c r="AI65" s="330">
        <v>0</v>
      </c>
      <c r="AJ65" s="330">
        <v>0</v>
      </c>
      <c r="AK65" s="330">
        <v>0</v>
      </c>
      <c r="AL65" s="278"/>
      <c r="AM65" s="251">
        <f t="shared" ref="AM65:AM67" si="45">SUM(AD65:AK65)</f>
        <v>0</v>
      </c>
    </row>
    <row r="66" spans="1:39" ht="14" x14ac:dyDescent="0.3">
      <c r="A66" s="661"/>
      <c r="B66" s="277" t="s">
        <v>156</v>
      </c>
      <c r="G66" s="234"/>
      <c r="H66" s="235"/>
      <c r="I66" s="235"/>
      <c r="J66" s="235"/>
      <c r="K66" s="236"/>
      <c r="L66" s="319">
        <v>0</v>
      </c>
      <c r="M66" s="319">
        <v>0</v>
      </c>
      <c r="N66" s="319">
        <v>0</v>
      </c>
      <c r="O66" s="319">
        <v>0</v>
      </c>
      <c r="P66" s="319">
        <v>0</v>
      </c>
      <c r="Q66" s="319">
        <v>0</v>
      </c>
      <c r="R66" s="319">
        <v>0</v>
      </c>
      <c r="S66" s="319">
        <v>0</v>
      </c>
      <c r="T66" s="279"/>
      <c r="U66" s="251">
        <f t="shared" si="44"/>
        <v>0</v>
      </c>
      <c r="Y66" s="234"/>
      <c r="Z66" s="235"/>
      <c r="AA66" s="235"/>
      <c r="AB66" s="235"/>
      <c r="AC66" s="236"/>
      <c r="AD66" s="330">
        <v>0</v>
      </c>
      <c r="AE66" s="330">
        <v>0</v>
      </c>
      <c r="AF66" s="330">
        <v>0</v>
      </c>
      <c r="AG66" s="330">
        <v>0</v>
      </c>
      <c r="AH66" s="330">
        <v>0</v>
      </c>
      <c r="AI66" s="330">
        <v>0</v>
      </c>
      <c r="AJ66" s="330">
        <v>0</v>
      </c>
      <c r="AK66" s="330">
        <v>0</v>
      </c>
      <c r="AL66" s="279"/>
      <c r="AM66" s="251">
        <f t="shared" si="45"/>
        <v>0</v>
      </c>
    </row>
    <row r="67" spans="1:39" ht="14" x14ac:dyDescent="0.3">
      <c r="A67" s="662"/>
      <c r="B67" s="277" t="s">
        <v>187</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v>
      </c>
      <c r="S67" s="251">
        <f t="shared" si="46"/>
        <v>0</v>
      </c>
      <c r="T67" s="280"/>
      <c r="U67" s="251">
        <f t="shared" si="44"/>
        <v>0</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0</v>
      </c>
      <c r="AK67" s="251">
        <f t="shared" si="47"/>
        <v>0</v>
      </c>
      <c r="AL67" s="280"/>
      <c r="AM67" s="251">
        <f t="shared" si="45"/>
        <v>0</v>
      </c>
    </row>
    <row r="68" spans="1:39" ht="14" x14ac:dyDescent="0.3">
      <c r="B68" s="210"/>
      <c r="G68" s="241"/>
      <c r="H68" s="242"/>
      <c r="I68" s="242"/>
      <c r="J68" s="242"/>
      <c r="K68" s="243"/>
      <c r="L68" s="458" t="str">
        <f t="shared" ref="L68:S68" si="48">IF(ABS(L67-L9-L12)&lt;DecimalPlaces,"OK","ERROR")</f>
        <v>OK</v>
      </c>
      <c r="M68" s="458" t="str">
        <f t="shared" si="48"/>
        <v>OK</v>
      </c>
      <c r="N68" s="458" t="str">
        <f t="shared" si="48"/>
        <v>OK</v>
      </c>
      <c r="O68" s="458" t="str">
        <f t="shared" si="48"/>
        <v>OK</v>
      </c>
      <c r="P68" s="458" t="str">
        <f t="shared" si="48"/>
        <v>OK</v>
      </c>
      <c r="Q68" s="458" t="str">
        <f t="shared" si="48"/>
        <v>OK</v>
      </c>
      <c r="R68" s="458" t="str">
        <f t="shared" si="48"/>
        <v>OK</v>
      </c>
      <c r="S68" s="458"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v>0</v>
      </c>
      <c r="M72" s="330">
        <v>0</v>
      </c>
      <c r="N72" s="330">
        <v>0</v>
      </c>
      <c r="O72" s="330">
        <v>0</v>
      </c>
      <c r="P72" s="330">
        <v>0</v>
      </c>
      <c r="Q72" s="330">
        <v>0</v>
      </c>
      <c r="R72" s="330">
        <v>0</v>
      </c>
      <c r="S72" s="330">
        <v>0</v>
      </c>
      <c r="T72" s="278"/>
      <c r="U72" s="229">
        <f t="shared" ref="U72:U77" si="49">SUM(L72:S72)</f>
        <v>0</v>
      </c>
      <c r="Y72" s="226"/>
      <c r="Z72" s="227"/>
      <c r="AA72" s="227"/>
      <c r="AB72" s="227"/>
      <c r="AC72" s="228"/>
      <c r="AD72" s="330">
        <v>0</v>
      </c>
      <c r="AE72" s="330">
        <v>0</v>
      </c>
      <c r="AF72" s="330">
        <v>0</v>
      </c>
      <c r="AG72" s="330">
        <v>0</v>
      </c>
      <c r="AH72" s="330">
        <v>0</v>
      </c>
      <c r="AI72" s="330">
        <v>0</v>
      </c>
      <c r="AJ72" s="330">
        <v>0</v>
      </c>
      <c r="AK72" s="330">
        <v>0</v>
      </c>
      <c r="AL72" s="278"/>
      <c r="AM72" s="229">
        <f t="shared" ref="AM72:AM77" si="50">SUM(AD72:AK72)</f>
        <v>0</v>
      </c>
    </row>
    <row r="73" spans="1:39" ht="14" x14ac:dyDescent="0.3">
      <c r="A73" s="661"/>
      <c r="B73" s="277" t="s">
        <v>156</v>
      </c>
      <c r="G73" s="234"/>
      <c r="H73" s="235"/>
      <c r="I73" s="235"/>
      <c r="J73" s="235"/>
      <c r="K73" s="236"/>
      <c r="L73" s="330">
        <v>0</v>
      </c>
      <c r="M73" s="330">
        <v>0</v>
      </c>
      <c r="N73" s="330">
        <v>0</v>
      </c>
      <c r="O73" s="330">
        <v>0</v>
      </c>
      <c r="P73" s="330">
        <v>0</v>
      </c>
      <c r="Q73" s="330">
        <v>0</v>
      </c>
      <c r="R73" s="330">
        <v>0</v>
      </c>
      <c r="S73" s="330">
        <v>0</v>
      </c>
      <c r="T73" s="279"/>
      <c r="U73" s="229">
        <f t="shared" si="49"/>
        <v>0</v>
      </c>
      <c r="Y73" s="234"/>
      <c r="Z73" s="235"/>
      <c r="AA73" s="235"/>
      <c r="AB73" s="235"/>
      <c r="AC73" s="236"/>
      <c r="AD73" s="330">
        <v>0</v>
      </c>
      <c r="AE73" s="330">
        <v>0</v>
      </c>
      <c r="AF73" s="330">
        <v>0</v>
      </c>
      <c r="AG73" s="330">
        <v>0</v>
      </c>
      <c r="AH73" s="330">
        <v>0</v>
      </c>
      <c r="AI73" s="330">
        <v>0</v>
      </c>
      <c r="AJ73" s="330">
        <v>0</v>
      </c>
      <c r="AK73" s="330">
        <v>0</v>
      </c>
      <c r="AL73" s="279"/>
      <c r="AM73" s="229">
        <f t="shared" si="50"/>
        <v>0</v>
      </c>
    </row>
    <row r="74" spans="1:39" ht="14" x14ac:dyDescent="0.3">
      <c r="A74" s="662"/>
      <c r="B74" s="277" t="s">
        <v>190</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0</v>
      </c>
      <c r="S74" s="251">
        <f t="shared" si="51"/>
        <v>0</v>
      </c>
      <c r="T74" s="279"/>
      <c r="U74" s="229">
        <f t="shared" si="49"/>
        <v>0</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0</v>
      </c>
      <c r="AK74" s="251">
        <f t="shared" si="52"/>
        <v>0</v>
      </c>
      <c r="AL74" s="279"/>
      <c r="AM74" s="229">
        <f t="shared" si="50"/>
        <v>0</v>
      </c>
    </row>
    <row r="75" spans="1:39" ht="14" x14ac:dyDescent="0.3">
      <c r="A75" s="663" t="s">
        <v>191</v>
      </c>
      <c r="B75" s="277" t="s">
        <v>186</v>
      </c>
      <c r="G75" s="234"/>
      <c r="H75" s="235"/>
      <c r="I75" s="235"/>
      <c r="J75" s="235"/>
      <c r="K75" s="236"/>
      <c r="L75" s="330">
        <v>0</v>
      </c>
      <c r="M75" s="330">
        <v>0</v>
      </c>
      <c r="N75" s="330">
        <v>0</v>
      </c>
      <c r="O75" s="330">
        <v>0</v>
      </c>
      <c r="P75" s="330">
        <v>0</v>
      </c>
      <c r="Q75" s="330">
        <v>0</v>
      </c>
      <c r="R75" s="330">
        <v>0</v>
      </c>
      <c r="S75" s="330">
        <v>0</v>
      </c>
      <c r="T75" s="279"/>
      <c r="U75" s="229">
        <f t="shared" si="49"/>
        <v>0</v>
      </c>
      <c r="Y75" s="234"/>
      <c r="Z75" s="235"/>
      <c r="AA75" s="235"/>
      <c r="AB75" s="235"/>
      <c r="AC75" s="236"/>
      <c r="AD75" s="330">
        <v>0</v>
      </c>
      <c r="AE75" s="330">
        <v>0</v>
      </c>
      <c r="AF75" s="330">
        <v>0</v>
      </c>
      <c r="AG75" s="330">
        <v>0</v>
      </c>
      <c r="AH75" s="330">
        <v>0</v>
      </c>
      <c r="AI75" s="330">
        <v>0</v>
      </c>
      <c r="AJ75" s="330">
        <v>0</v>
      </c>
      <c r="AK75" s="330">
        <v>0</v>
      </c>
      <c r="AL75" s="279"/>
      <c r="AM75" s="229">
        <f t="shared" si="50"/>
        <v>0</v>
      </c>
    </row>
    <row r="76" spans="1:39" ht="14" x14ac:dyDescent="0.3">
      <c r="A76" s="663"/>
      <c r="B76" s="277" t="s">
        <v>156</v>
      </c>
      <c r="G76" s="234"/>
      <c r="H76" s="235"/>
      <c r="I76" s="235"/>
      <c r="J76" s="235"/>
      <c r="K76" s="236"/>
      <c r="L76" s="330">
        <v>0</v>
      </c>
      <c r="M76" s="330">
        <v>0</v>
      </c>
      <c r="N76" s="330">
        <v>0</v>
      </c>
      <c r="O76" s="330">
        <v>0</v>
      </c>
      <c r="P76" s="330">
        <v>0</v>
      </c>
      <c r="Q76" s="330">
        <v>0</v>
      </c>
      <c r="R76" s="330">
        <v>0</v>
      </c>
      <c r="S76" s="330">
        <v>0</v>
      </c>
      <c r="T76" s="279"/>
      <c r="U76" s="229">
        <f t="shared" si="49"/>
        <v>0</v>
      </c>
      <c r="Y76" s="234"/>
      <c r="Z76" s="235"/>
      <c r="AA76" s="235"/>
      <c r="AB76" s="235"/>
      <c r="AC76" s="236"/>
      <c r="AD76" s="330">
        <v>0</v>
      </c>
      <c r="AE76" s="330">
        <v>0</v>
      </c>
      <c r="AF76" s="330">
        <v>0</v>
      </c>
      <c r="AG76" s="330">
        <v>0</v>
      </c>
      <c r="AH76" s="330">
        <v>0</v>
      </c>
      <c r="AI76" s="330">
        <v>0</v>
      </c>
      <c r="AJ76" s="330">
        <v>0</v>
      </c>
      <c r="AK76" s="330">
        <v>0</v>
      </c>
      <c r="AL76" s="279"/>
      <c r="AM76" s="229">
        <f t="shared" si="50"/>
        <v>0</v>
      </c>
    </row>
    <row r="77" spans="1:39" ht="14" x14ac:dyDescent="0.3">
      <c r="A77" s="664"/>
      <c r="B77" s="277" t="s">
        <v>192</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v>
      </c>
      <c r="S77" s="251">
        <f t="shared" si="53"/>
        <v>0</v>
      </c>
      <c r="T77" s="279"/>
      <c r="U77" s="251">
        <f t="shared" si="49"/>
        <v>0</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0</v>
      </c>
      <c r="AK77" s="251">
        <f t="shared" si="54"/>
        <v>0</v>
      </c>
      <c r="AL77" s="279"/>
      <c r="AM77" s="229">
        <f t="shared" si="50"/>
        <v>0</v>
      </c>
    </row>
    <row r="78" spans="1:39" ht="14" x14ac:dyDescent="0.3">
      <c r="B78" s="274" t="s">
        <v>193</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v>
      </c>
      <c r="S78" s="251">
        <f t="shared" si="55"/>
        <v>0</v>
      </c>
      <c r="T78" s="280"/>
      <c r="U78" s="229">
        <f>SUM(L78:S78)</f>
        <v>0</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0</v>
      </c>
      <c r="AK78" s="251">
        <f t="shared" si="56"/>
        <v>0</v>
      </c>
      <c r="AL78" s="280"/>
      <c r="AM78" s="229">
        <f>SUM(AD78:AK78)</f>
        <v>0</v>
      </c>
    </row>
    <row r="79" spans="1:39" ht="14" x14ac:dyDescent="0.3">
      <c r="A79" s="282"/>
      <c r="G79" s="241"/>
      <c r="H79" s="242"/>
      <c r="I79" s="242"/>
      <c r="J79" s="242"/>
      <c r="K79" s="243"/>
      <c r="L79" s="458" t="str">
        <f t="shared" ref="L79:S79" si="57">IF(ABS(L78-L10-L13)&lt;DecimalPlaces,"OK","ERROR")</f>
        <v>OK</v>
      </c>
      <c r="M79" s="458" t="str">
        <f t="shared" si="57"/>
        <v>OK</v>
      </c>
      <c r="N79" s="458" t="str">
        <f t="shared" si="57"/>
        <v>OK</v>
      </c>
      <c r="O79" s="458" t="str">
        <f t="shared" si="57"/>
        <v>OK</v>
      </c>
      <c r="P79" s="458" t="str">
        <f t="shared" si="57"/>
        <v>OK</v>
      </c>
      <c r="Q79" s="458" t="str">
        <f t="shared" si="57"/>
        <v>OK</v>
      </c>
      <c r="R79" s="458" t="str">
        <f t="shared" si="57"/>
        <v>OK</v>
      </c>
      <c r="S79" s="458" t="str">
        <f t="shared" si="57"/>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0</v>
      </c>
      <c r="AE85" s="329">
        <v>0</v>
      </c>
      <c r="AF85" s="329">
        <v>0</v>
      </c>
      <c r="AG85" s="329">
        <v>0</v>
      </c>
      <c r="AH85" s="329">
        <v>0</v>
      </c>
      <c r="AI85" s="329">
        <v>0</v>
      </c>
      <c r="AJ85" s="329">
        <v>0</v>
      </c>
      <c r="AK85" s="329">
        <v>0</v>
      </c>
      <c r="AL85" s="278"/>
      <c r="AM85" s="285">
        <f t="shared" ref="AM85:AM105" si="62">SUM(AD85:AK85)</f>
        <v>0</v>
      </c>
    </row>
    <row r="86" spans="1:39" ht="14" x14ac:dyDescent="0.3">
      <c r="A86" s="212" t="s">
        <v>201</v>
      </c>
      <c r="B86" s="212" t="s">
        <v>200</v>
      </c>
      <c r="G86" s="234"/>
      <c r="H86" s="235"/>
      <c r="I86" s="235"/>
      <c r="J86" s="235"/>
      <c r="K86" s="236"/>
      <c r="L86" s="325">
        <v>0</v>
      </c>
      <c r="M86" s="325">
        <v>0</v>
      </c>
      <c r="N86" s="325">
        <v>0</v>
      </c>
      <c r="O86" s="325">
        <v>0</v>
      </c>
      <c r="P86" s="325">
        <v>0</v>
      </c>
      <c r="Q86" s="325">
        <v>0</v>
      </c>
      <c r="R86" s="325">
        <v>0</v>
      </c>
      <c r="S86" s="325">
        <v>0</v>
      </c>
      <c r="T86" s="279"/>
      <c r="U86" s="229">
        <f t="shared" ref="U86:U105" si="63">SUM(L86:S86)</f>
        <v>0</v>
      </c>
      <c r="Y86" s="234"/>
      <c r="Z86" s="235"/>
      <c r="AA86" s="235"/>
      <c r="AB86" s="235"/>
      <c r="AC86" s="236"/>
      <c r="AD86" s="325">
        <v>0</v>
      </c>
      <c r="AE86" s="325">
        <v>0</v>
      </c>
      <c r="AF86" s="325">
        <v>0</v>
      </c>
      <c r="AG86" s="325">
        <v>0</v>
      </c>
      <c r="AH86" s="325">
        <v>0</v>
      </c>
      <c r="AI86" s="325">
        <v>0</v>
      </c>
      <c r="AJ86" s="325">
        <v>0</v>
      </c>
      <c r="AK86" s="325">
        <v>0</v>
      </c>
      <c r="AL86" s="279"/>
      <c r="AM86" s="229">
        <f t="shared" si="62"/>
        <v>0</v>
      </c>
    </row>
    <row r="87" spans="1:39" ht="14" x14ac:dyDescent="0.3">
      <c r="A87" s="212" t="s">
        <v>202</v>
      </c>
      <c r="B87" s="212" t="s">
        <v>200</v>
      </c>
      <c r="G87" s="234"/>
      <c r="H87" s="235"/>
      <c r="I87" s="235"/>
      <c r="J87" s="235"/>
      <c r="K87" s="236"/>
      <c r="L87" s="325">
        <v>0</v>
      </c>
      <c r="M87" s="325">
        <v>0</v>
      </c>
      <c r="N87" s="325">
        <v>0</v>
      </c>
      <c r="O87" s="325">
        <v>0</v>
      </c>
      <c r="P87" s="325">
        <v>0</v>
      </c>
      <c r="Q87" s="325">
        <v>0</v>
      </c>
      <c r="R87" s="325">
        <v>0</v>
      </c>
      <c r="S87" s="325">
        <v>0</v>
      </c>
      <c r="T87" s="279"/>
      <c r="U87" s="229">
        <f t="shared" si="63"/>
        <v>0</v>
      </c>
      <c r="Y87" s="234"/>
      <c r="Z87" s="235"/>
      <c r="AA87" s="235"/>
      <c r="AB87" s="235"/>
      <c r="AC87" s="236"/>
      <c r="AD87" s="325">
        <v>0</v>
      </c>
      <c r="AE87" s="325">
        <v>0</v>
      </c>
      <c r="AF87" s="325">
        <v>0</v>
      </c>
      <c r="AG87" s="325">
        <v>0</v>
      </c>
      <c r="AH87" s="325">
        <v>0</v>
      </c>
      <c r="AI87" s="325">
        <v>0</v>
      </c>
      <c r="AJ87" s="325">
        <v>0</v>
      </c>
      <c r="AK87" s="325">
        <v>0</v>
      </c>
      <c r="AL87" s="279"/>
      <c r="AM87" s="229">
        <f t="shared" si="62"/>
        <v>0</v>
      </c>
    </row>
    <row r="88" spans="1:39" ht="14" x14ac:dyDescent="0.3">
      <c r="A88" s="212" t="s">
        <v>203</v>
      </c>
      <c r="B88" s="212" t="s">
        <v>200</v>
      </c>
      <c r="G88" s="234"/>
      <c r="H88" s="235"/>
      <c r="I88" s="235"/>
      <c r="J88" s="235"/>
      <c r="K88" s="236"/>
      <c r="L88" s="325">
        <v>0</v>
      </c>
      <c r="M88" s="325">
        <v>0</v>
      </c>
      <c r="N88" s="325">
        <v>0</v>
      </c>
      <c r="O88" s="325">
        <v>0</v>
      </c>
      <c r="P88" s="325">
        <v>0</v>
      </c>
      <c r="Q88" s="325">
        <v>0</v>
      </c>
      <c r="R88" s="325">
        <v>0</v>
      </c>
      <c r="S88" s="325">
        <v>0</v>
      </c>
      <c r="T88" s="279"/>
      <c r="U88" s="229">
        <f t="shared" si="63"/>
        <v>0</v>
      </c>
      <c r="Y88" s="234"/>
      <c r="Z88" s="235"/>
      <c r="AA88" s="235"/>
      <c r="AB88" s="235"/>
      <c r="AC88" s="236"/>
      <c r="AD88" s="325">
        <v>0</v>
      </c>
      <c r="AE88" s="325">
        <v>0</v>
      </c>
      <c r="AF88" s="325">
        <v>0</v>
      </c>
      <c r="AG88" s="325">
        <v>0</v>
      </c>
      <c r="AH88" s="325">
        <v>0</v>
      </c>
      <c r="AI88" s="325">
        <v>0</v>
      </c>
      <c r="AJ88" s="325">
        <v>0</v>
      </c>
      <c r="AK88" s="325">
        <v>0</v>
      </c>
      <c r="AL88" s="279"/>
      <c r="AM88" s="229">
        <f t="shared" si="62"/>
        <v>0</v>
      </c>
    </row>
    <row r="89" spans="1:39" ht="14" x14ac:dyDescent="0.3">
      <c r="A89" s="212" t="s">
        <v>204</v>
      </c>
      <c r="B89" s="212" t="s">
        <v>200</v>
      </c>
      <c r="G89" s="234"/>
      <c r="H89" s="235"/>
      <c r="I89" s="235"/>
      <c r="J89" s="235"/>
      <c r="K89" s="236"/>
      <c r="L89" s="325">
        <v>0</v>
      </c>
      <c r="M89" s="325">
        <v>0</v>
      </c>
      <c r="N89" s="325">
        <v>0</v>
      </c>
      <c r="O89" s="325">
        <v>0</v>
      </c>
      <c r="P89" s="325">
        <v>0</v>
      </c>
      <c r="Q89" s="325">
        <v>0</v>
      </c>
      <c r="R89" s="325">
        <v>0</v>
      </c>
      <c r="S89" s="325">
        <v>0</v>
      </c>
      <c r="T89" s="279"/>
      <c r="U89" s="229">
        <f t="shared" si="63"/>
        <v>0</v>
      </c>
      <c r="Y89" s="234"/>
      <c r="Z89" s="235"/>
      <c r="AA89" s="235"/>
      <c r="AB89" s="235"/>
      <c r="AC89" s="236"/>
      <c r="AD89" s="325">
        <v>0</v>
      </c>
      <c r="AE89" s="325">
        <v>0</v>
      </c>
      <c r="AF89" s="325">
        <v>0</v>
      </c>
      <c r="AG89" s="325">
        <v>0</v>
      </c>
      <c r="AH89" s="325">
        <v>0</v>
      </c>
      <c r="AI89" s="325">
        <v>0</v>
      </c>
      <c r="AJ89" s="325">
        <v>0</v>
      </c>
      <c r="AK89" s="325">
        <v>0</v>
      </c>
      <c r="AL89" s="279"/>
      <c r="AM89" s="229">
        <f t="shared" si="62"/>
        <v>0</v>
      </c>
    </row>
    <row r="90" spans="1:39" ht="14" x14ac:dyDescent="0.3">
      <c r="A90" s="212" t="s">
        <v>205</v>
      </c>
      <c r="B90" s="212" t="s">
        <v>200</v>
      </c>
      <c r="G90" s="234"/>
      <c r="H90" s="235"/>
      <c r="I90" s="235"/>
      <c r="J90" s="235"/>
      <c r="K90" s="236"/>
      <c r="L90" s="325">
        <v>0</v>
      </c>
      <c r="M90" s="325">
        <v>0</v>
      </c>
      <c r="N90" s="325">
        <v>0</v>
      </c>
      <c r="O90" s="325">
        <v>0</v>
      </c>
      <c r="P90" s="325">
        <v>0</v>
      </c>
      <c r="Q90" s="325">
        <v>0</v>
      </c>
      <c r="R90" s="325">
        <v>0</v>
      </c>
      <c r="S90" s="325">
        <v>0</v>
      </c>
      <c r="T90" s="279"/>
      <c r="U90" s="229">
        <f t="shared" si="63"/>
        <v>0</v>
      </c>
      <c r="Y90" s="234"/>
      <c r="Z90" s="235"/>
      <c r="AA90" s="235"/>
      <c r="AB90" s="235"/>
      <c r="AC90" s="236"/>
      <c r="AD90" s="325">
        <v>0</v>
      </c>
      <c r="AE90" s="325">
        <v>0</v>
      </c>
      <c r="AF90" s="325">
        <v>0</v>
      </c>
      <c r="AG90" s="325">
        <v>0</v>
      </c>
      <c r="AH90" s="325">
        <v>0</v>
      </c>
      <c r="AI90" s="325">
        <v>0</v>
      </c>
      <c r="AJ90" s="325">
        <v>0</v>
      </c>
      <c r="AK90" s="325">
        <v>0</v>
      </c>
      <c r="AL90" s="279"/>
      <c r="AM90" s="229">
        <f t="shared" si="62"/>
        <v>0</v>
      </c>
    </row>
    <row r="91" spans="1:39" ht="14" x14ac:dyDescent="0.3">
      <c r="A91" s="212" t="s">
        <v>206</v>
      </c>
      <c r="B91" s="212" t="s">
        <v>200</v>
      </c>
      <c r="G91" s="234"/>
      <c r="H91" s="235"/>
      <c r="I91" s="235"/>
      <c r="J91" s="235"/>
      <c r="K91" s="236"/>
      <c r="L91" s="325">
        <v>0</v>
      </c>
      <c r="M91" s="325">
        <v>0</v>
      </c>
      <c r="N91" s="325">
        <v>0</v>
      </c>
      <c r="O91" s="325">
        <v>0</v>
      </c>
      <c r="P91" s="325">
        <v>0</v>
      </c>
      <c r="Q91" s="325">
        <v>0</v>
      </c>
      <c r="R91" s="325">
        <v>0</v>
      </c>
      <c r="S91" s="325">
        <v>0</v>
      </c>
      <c r="T91" s="279"/>
      <c r="U91" s="229">
        <f t="shared" si="63"/>
        <v>0</v>
      </c>
      <c r="Y91" s="234"/>
      <c r="Z91" s="235"/>
      <c r="AA91" s="235"/>
      <c r="AB91" s="235"/>
      <c r="AC91" s="236"/>
      <c r="AD91" s="325">
        <v>0</v>
      </c>
      <c r="AE91" s="325">
        <v>0</v>
      </c>
      <c r="AF91" s="325">
        <v>0</v>
      </c>
      <c r="AG91" s="325">
        <v>0</v>
      </c>
      <c r="AH91" s="325">
        <v>0</v>
      </c>
      <c r="AI91" s="325">
        <v>0</v>
      </c>
      <c r="AJ91" s="325">
        <v>0</v>
      </c>
      <c r="AK91" s="325">
        <v>0</v>
      </c>
      <c r="AL91" s="279"/>
      <c r="AM91" s="229">
        <f t="shared" si="62"/>
        <v>0</v>
      </c>
    </row>
    <row r="92" spans="1:39" ht="14" x14ac:dyDescent="0.3">
      <c r="A92" s="212" t="s">
        <v>207</v>
      </c>
      <c r="B92" s="212" t="s">
        <v>200</v>
      </c>
      <c r="G92" s="234"/>
      <c r="H92" s="235"/>
      <c r="I92" s="235"/>
      <c r="J92" s="235"/>
      <c r="K92" s="236"/>
      <c r="L92" s="325">
        <v>0</v>
      </c>
      <c r="M92" s="325">
        <v>0</v>
      </c>
      <c r="N92" s="325">
        <v>0</v>
      </c>
      <c r="O92" s="325">
        <v>0</v>
      </c>
      <c r="P92" s="325">
        <v>0</v>
      </c>
      <c r="Q92" s="325">
        <v>0</v>
      </c>
      <c r="R92" s="325">
        <v>0</v>
      </c>
      <c r="S92" s="325">
        <v>0</v>
      </c>
      <c r="T92" s="279"/>
      <c r="U92" s="229">
        <f t="shared" si="63"/>
        <v>0</v>
      </c>
      <c r="Y92" s="234"/>
      <c r="Z92" s="235"/>
      <c r="AA92" s="235"/>
      <c r="AB92" s="235"/>
      <c r="AC92" s="236"/>
      <c r="AD92" s="328">
        <v>0</v>
      </c>
      <c r="AE92" s="328">
        <v>0</v>
      </c>
      <c r="AF92" s="328">
        <v>0</v>
      </c>
      <c r="AG92" s="328">
        <v>0</v>
      </c>
      <c r="AH92" s="328">
        <v>0</v>
      </c>
      <c r="AI92" s="328">
        <v>0</v>
      </c>
      <c r="AJ92" s="328">
        <v>0</v>
      </c>
      <c r="AK92" s="328">
        <v>0</v>
      </c>
      <c r="AL92" s="279"/>
      <c r="AM92" s="229">
        <f t="shared" si="62"/>
        <v>0</v>
      </c>
    </row>
    <row r="93" spans="1:39" ht="14" x14ac:dyDescent="0.3">
      <c r="A93" s="212" t="s">
        <v>208</v>
      </c>
      <c r="B93" s="212" t="s">
        <v>200</v>
      </c>
      <c r="G93" s="234"/>
      <c r="H93" s="235"/>
      <c r="I93" s="235"/>
      <c r="J93" s="235"/>
      <c r="K93" s="236"/>
      <c r="L93" s="325">
        <v>0</v>
      </c>
      <c r="M93" s="325">
        <v>0</v>
      </c>
      <c r="N93" s="325">
        <v>0</v>
      </c>
      <c r="O93" s="325">
        <v>0</v>
      </c>
      <c r="P93" s="325">
        <v>0</v>
      </c>
      <c r="Q93" s="325">
        <v>0</v>
      </c>
      <c r="R93" s="325">
        <v>0</v>
      </c>
      <c r="S93" s="325">
        <v>0</v>
      </c>
      <c r="T93" s="279"/>
      <c r="U93" s="229">
        <f t="shared" si="63"/>
        <v>0</v>
      </c>
      <c r="Y93" s="234"/>
      <c r="Z93" s="235"/>
      <c r="AA93" s="235"/>
      <c r="AB93" s="235"/>
      <c r="AC93" s="236"/>
      <c r="AD93" s="328">
        <v>0</v>
      </c>
      <c r="AE93" s="328">
        <v>0</v>
      </c>
      <c r="AF93" s="328">
        <v>0</v>
      </c>
      <c r="AG93" s="328">
        <v>0</v>
      </c>
      <c r="AH93" s="328">
        <v>0</v>
      </c>
      <c r="AI93" s="328">
        <v>0</v>
      </c>
      <c r="AJ93" s="328">
        <v>0</v>
      </c>
      <c r="AK93" s="328">
        <v>0</v>
      </c>
      <c r="AL93" s="279"/>
      <c r="AM93" s="229">
        <f t="shared" si="62"/>
        <v>0</v>
      </c>
    </row>
    <row r="94" spans="1:39" ht="14" x14ac:dyDescent="0.3">
      <c r="A94" s="212" t="s">
        <v>209</v>
      </c>
      <c r="B94" s="212" t="s">
        <v>200</v>
      </c>
      <c r="G94" s="234"/>
      <c r="H94" s="235"/>
      <c r="I94" s="235"/>
      <c r="J94" s="235"/>
      <c r="K94" s="236"/>
      <c r="L94" s="325">
        <v>0</v>
      </c>
      <c r="M94" s="325">
        <v>0</v>
      </c>
      <c r="N94" s="325">
        <v>0</v>
      </c>
      <c r="O94" s="325">
        <v>0</v>
      </c>
      <c r="P94" s="325">
        <v>0</v>
      </c>
      <c r="Q94" s="325">
        <v>0</v>
      </c>
      <c r="R94" s="325">
        <v>0</v>
      </c>
      <c r="S94" s="325">
        <v>0</v>
      </c>
      <c r="T94" s="279"/>
      <c r="U94" s="229">
        <f t="shared" si="63"/>
        <v>0</v>
      </c>
      <c r="Y94" s="234"/>
      <c r="Z94" s="235"/>
      <c r="AA94" s="235"/>
      <c r="AB94" s="235"/>
      <c r="AC94" s="236"/>
      <c r="AD94" s="328">
        <v>0</v>
      </c>
      <c r="AE94" s="328">
        <v>0</v>
      </c>
      <c r="AF94" s="328">
        <v>0</v>
      </c>
      <c r="AG94" s="328">
        <v>0</v>
      </c>
      <c r="AH94" s="328">
        <v>0</v>
      </c>
      <c r="AI94" s="328">
        <v>0</v>
      </c>
      <c r="AJ94" s="328">
        <v>0</v>
      </c>
      <c r="AK94" s="328">
        <v>0</v>
      </c>
      <c r="AL94" s="279"/>
      <c r="AM94" s="229">
        <f t="shared" si="62"/>
        <v>0</v>
      </c>
    </row>
    <row r="95" spans="1:39" ht="14" x14ac:dyDescent="0.3">
      <c r="A95" s="212" t="s">
        <v>210</v>
      </c>
      <c r="B95" s="212" t="s">
        <v>200</v>
      </c>
      <c r="G95" s="234"/>
      <c r="H95" s="235"/>
      <c r="I95" s="235"/>
      <c r="J95" s="235"/>
      <c r="K95" s="236"/>
      <c r="L95" s="325">
        <v>0</v>
      </c>
      <c r="M95" s="325">
        <v>0</v>
      </c>
      <c r="N95" s="325">
        <v>0</v>
      </c>
      <c r="O95" s="325">
        <v>0</v>
      </c>
      <c r="P95" s="325">
        <v>0</v>
      </c>
      <c r="Q95" s="325">
        <v>0</v>
      </c>
      <c r="R95" s="325">
        <v>0</v>
      </c>
      <c r="S95" s="325">
        <v>0</v>
      </c>
      <c r="T95" s="279"/>
      <c r="U95" s="229">
        <f t="shared" si="63"/>
        <v>0</v>
      </c>
      <c r="Y95" s="234"/>
      <c r="Z95" s="235"/>
      <c r="AA95" s="235"/>
      <c r="AB95" s="235"/>
      <c r="AC95" s="236"/>
      <c r="AD95" s="328">
        <v>0</v>
      </c>
      <c r="AE95" s="328">
        <v>0</v>
      </c>
      <c r="AF95" s="328">
        <v>0</v>
      </c>
      <c r="AG95" s="328">
        <v>0</v>
      </c>
      <c r="AH95" s="328">
        <v>0</v>
      </c>
      <c r="AI95" s="328">
        <v>0</v>
      </c>
      <c r="AJ95" s="328">
        <v>0</v>
      </c>
      <c r="AK95" s="328">
        <v>0</v>
      </c>
      <c r="AL95" s="279"/>
      <c r="AM95" s="229">
        <f t="shared" si="62"/>
        <v>0</v>
      </c>
    </row>
    <row r="96" spans="1:39" ht="14" x14ac:dyDescent="0.3">
      <c r="A96" s="212" t="s">
        <v>211</v>
      </c>
      <c r="B96" s="212" t="s">
        <v>200</v>
      </c>
      <c r="G96" s="234"/>
      <c r="H96" s="235"/>
      <c r="I96" s="235"/>
      <c r="J96" s="235"/>
      <c r="K96" s="236"/>
      <c r="L96" s="325">
        <v>0</v>
      </c>
      <c r="M96" s="325">
        <v>0</v>
      </c>
      <c r="N96" s="325">
        <v>0</v>
      </c>
      <c r="O96" s="325">
        <v>0</v>
      </c>
      <c r="P96" s="325">
        <v>0</v>
      </c>
      <c r="Q96" s="325">
        <v>0</v>
      </c>
      <c r="R96" s="325">
        <v>0</v>
      </c>
      <c r="S96" s="325">
        <v>0</v>
      </c>
      <c r="T96" s="279"/>
      <c r="U96" s="229">
        <f t="shared" si="63"/>
        <v>0</v>
      </c>
      <c r="Y96" s="234"/>
      <c r="Z96" s="235"/>
      <c r="AA96" s="235"/>
      <c r="AB96" s="235"/>
      <c r="AC96" s="236"/>
      <c r="AD96" s="328">
        <v>0</v>
      </c>
      <c r="AE96" s="328">
        <v>0</v>
      </c>
      <c r="AF96" s="328">
        <v>0</v>
      </c>
      <c r="AG96" s="328">
        <v>0</v>
      </c>
      <c r="AH96" s="328">
        <v>0</v>
      </c>
      <c r="AI96" s="328">
        <v>0</v>
      </c>
      <c r="AJ96" s="328">
        <v>0</v>
      </c>
      <c r="AK96" s="328">
        <v>0</v>
      </c>
      <c r="AL96" s="279"/>
      <c r="AM96" s="229">
        <f t="shared" si="62"/>
        <v>0</v>
      </c>
    </row>
    <row r="97" spans="1:39" ht="14" x14ac:dyDescent="0.3">
      <c r="A97" s="212" t="s">
        <v>212</v>
      </c>
      <c r="B97" s="212" t="s">
        <v>200</v>
      </c>
      <c r="G97" s="234"/>
      <c r="H97" s="235"/>
      <c r="I97" s="235"/>
      <c r="J97" s="235"/>
      <c r="K97" s="236"/>
      <c r="L97" s="325">
        <v>0</v>
      </c>
      <c r="M97" s="325">
        <v>0</v>
      </c>
      <c r="N97" s="325">
        <v>0</v>
      </c>
      <c r="O97" s="325">
        <v>0</v>
      </c>
      <c r="P97" s="325">
        <v>0</v>
      </c>
      <c r="Q97" s="325">
        <v>0</v>
      </c>
      <c r="R97" s="325">
        <v>0</v>
      </c>
      <c r="S97" s="325">
        <v>0</v>
      </c>
      <c r="T97" s="279"/>
      <c r="U97" s="229">
        <f t="shared" si="63"/>
        <v>0</v>
      </c>
      <c r="Y97" s="234"/>
      <c r="Z97" s="235"/>
      <c r="AA97" s="235"/>
      <c r="AB97" s="235"/>
      <c r="AC97" s="236"/>
      <c r="AD97" s="328">
        <v>0</v>
      </c>
      <c r="AE97" s="328">
        <v>0</v>
      </c>
      <c r="AF97" s="328">
        <v>0</v>
      </c>
      <c r="AG97" s="328">
        <v>0</v>
      </c>
      <c r="AH97" s="328">
        <v>0</v>
      </c>
      <c r="AI97" s="328">
        <v>0</v>
      </c>
      <c r="AJ97" s="328">
        <v>0</v>
      </c>
      <c r="AK97" s="328">
        <v>0</v>
      </c>
      <c r="AL97" s="279"/>
      <c r="AM97" s="229">
        <f t="shared" si="62"/>
        <v>0</v>
      </c>
    </row>
    <row r="98" spans="1:39" ht="14" x14ac:dyDescent="0.3">
      <c r="A98" s="212" t="s">
        <v>213</v>
      </c>
      <c r="B98" s="212" t="s">
        <v>200</v>
      </c>
      <c r="G98" s="234"/>
      <c r="H98" s="235"/>
      <c r="I98" s="235"/>
      <c r="J98" s="235"/>
      <c r="K98" s="236"/>
      <c r="L98" s="325">
        <v>0</v>
      </c>
      <c r="M98" s="325">
        <v>0</v>
      </c>
      <c r="N98" s="325">
        <v>0</v>
      </c>
      <c r="O98" s="325">
        <v>0</v>
      </c>
      <c r="P98" s="325">
        <v>0</v>
      </c>
      <c r="Q98" s="325">
        <v>0</v>
      </c>
      <c r="R98" s="325">
        <v>0</v>
      </c>
      <c r="S98" s="325">
        <v>0</v>
      </c>
      <c r="T98" s="279"/>
      <c r="U98" s="229">
        <f t="shared" si="63"/>
        <v>0</v>
      </c>
      <c r="Y98" s="234"/>
      <c r="Z98" s="235"/>
      <c r="AA98" s="235"/>
      <c r="AB98" s="235"/>
      <c r="AC98" s="236"/>
      <c r="AD98" s="328">
        <v>0</v>
      </c>
      <c r="AE98" s="328">
        <v>0</v>
      </c>
      <c r="AF98" s="328">
        <v>0</v>
      </c>
      <c r="AG98" s="328">
        <v>0</v>
      </c>
      <c r="AH98" s="328">
        <v>0</v>
      </c>
      <c r="AI98" s="328">
        <v>0</v>
      </c>
      <c r="AJ98" s="328">
        <v>0</v>
      </c>
      <c r="AK98" s="328">
        <v>0</v>
      </c>
      <c r="AL98" s="279"/>
      <c r="AM98" s="229">
        <f t="shared" si="62"/>
        <v>0</v>
      </c>
    </row>
    <row r="99" spans="1:39" ht="14" x14ac:dyDescent="0.3">
      <c r="A99" s="212" t="s">
        <v>214</v>
      </c>
      <c r="B99" s="212" t="s">
        <v>200</v>
      </c>
      <c r="G99" s="234"/>
      <c r="H99" s="235"/>
      <c r="I99" s="235"/>
      <c r="J99" s="235"/>
      <c r="K99" s="236"/>
      <c r="L99" s="325">
        <v>0</v>
      </c>
      <c r="M99" s="325">
        <v>0</v>
      </c>
      <c r="N99" s="325">
        <v>0</v>
      </c>
      <c r="O99" s="325">
        <v>0</v>
      </c>
      <c r="P99" s="325">
        <v>0</v>
      </c>
      <c r="Q99" s="325">
        <v>0</v>
      </c>
      <c r="R99" s="325">
        <v>0</v>
      </c>
      <c r="S99" s="325">
        <v>0</v>
      </c>
      <c r="T99" s="279"/>
      <c r="U99" s="229">
        <f t="shared" si="63"/>
        <v>0</v>
      </c>
      <c r="Y99" s="234"/>
      <c r="Z99" s="235"/>
      <c r="AA99" s="235"/>
      <c r="AB99" s="235"/>
      <c r="AC99" s="236"/>
      <c r="AD99" s="328">
        <v>0</v>
      </c>
      <c r="AE99" s="328">
        <v>0</v>
      </c>
      <c r="AF99" s="328">
        <v>0</v>
      </c>
      <c r="AG99" s="328">
        <v>0</v>
      </c>
      <c r="AH99" s="328">
        <v>0</v>
      </c>
      <c r="AI99" s="328">
        <v>0</v>
      </c>
      <c r="AJ99" s="328">
        <v>0</v>
      </c>
      <c r="AK99" s="328">
        <v>0</v>
      </c>
      <c r="AL99" s="279"/>
      <c r="AM99" s="229">
        <f t="shared" si="62"/>
        <v>0</v>
      </c>
    </row>
    <row r="100" spans="1:39" ht="14" x14ac:dyDescent="0.3">
      <c r="A100" s="212" t="s">
        <v>215</v>
      </c>
      <c r="B100" s="212" t="s">
        <v>200</v>
      </c>
      <c r="G100" s="234"/>
      <c r="H100" s="235"/>
      <c r="I100" s="235"/>
      <c r="J100" s="235"/>
      <c r="K100" s="236"/>
      <c r="L100" s="325">
        <v>0</v>
      </c>
      <c r="M100" s="325">
        <v>0</v>
      </c>
      <c r="N100" s="325">
        <v>0</v>
      </c>
      <c r="O100" s="325">
        <v>0</v>
      </c>
      <c r="P100" s="325">
        <v>0</v>
      </c>
      <c r="Q100" s="325">
        <v>0</v>
      </c>
      <c r="R100" s="325">
        <v>0</v>
      </c>
      <c r="S100" s="325">
        <v>0</v>
      </c>
      <c r="T100" s="279"/>
      <c r="U100" s="229">
        <f t="shared" si="63"/>
        <v>0</v>
      </c>
      <c r="Y100" s="234"/>
      <c r="Z100" s="235"/>
      <c r="AA100" s="235"/>
      <c r="AB100" s="235"/>
      <c r="AC100" s="236"/>
      <c r="AD100" s="328">
        <v>0</v>
      </c>
      <c r="AE100" s="328">
        <v>0</v>
      </c>
      <c r="AF100" s="328">
        <v>0</v>
      </c>
      <c r="AG100" s="328">
        <v>0</v>
      </c>
      <c r="AH100" s="328">
        <v>0</v>
      </c>
      <c r="AI100" s="328">
        <v>0</v>
      </c>
      <c r="AJ100" s="328">
        <v>0</v>
      </c>
      <c r="AK100" s="328">
        <v>0</v>
      </c>
      <c r="AL100" s="279"/>
      <c r="AM100" s="229">
        <f t="shared" si="62"/>
        <v>0</v>
      </c>
    </row>
    <row r="101" spans="1:39" ht="14" x14ac:dyDescent="0.3">
      <c r="A101" s="212" t="s">
        <v>216</v>
      </c>
      <c r="B101" s="212" t="s">
        <v>200</v>
      </c>
      <c r="G101" s="234"/>
      <c r="H101" s="235"/>
      <c r="I101" s="235"/>
      <c r="J101" s="235"/>
      <c r="K101" s="236"/>
      <c r="L101" s="325">
        <v>0</v>
      </c>
      <c r="M101" s="325">
        <v>0</v>
      </c>
      <c r="N101" s="325">
        <v>0</v>
      </c>
      <c r="O101" s="325">
        <v>0</v>
      </c>
      <c r="P101" s="325">
        <v>0</v>
      </c>
      <c r="Q101" s="325">
        <v>0</v>
      </c>
      <c r="R101" s="325">
        <v>0</v>
      </c>
      <c r="S101" s="325">
        <v>0</v>
      </c>
      <c r="T101" s="279"/>
      <c r="U101" s="229">
        <f t="shared" si="63"/>
        <v>0</v>
      </c>
      <c r="Y101" s="234"/>
      <c r="Z101" s="235"/>
      <c r="AA101" s="235"/>
      <c r="AB101" s="235"/>
      <c r="AC101" s="236"/>
      <c r="AD101" s="328">
        <v>0</v>
      </c>
      <c r="AE101" s="328">
        <v>0</v>
      </c>
      <c r="AF101" s="328">
        <v>0</v>
      </c>
      <c r="AG101" s="328">
        <v>0</v>
      </c>
      <c r="AH101" s="328">
        <v>0</v>
      </c>
      <c r="AI101" s="328">
        <v>0</v>
      </c>
      <c r="AJ101" s="328">
        <v>0</v>
      </c>
      <c r="AK101" s="328">
        <v>0</v>
      </c>
      <c r="AL101" s="279"/>
      <c r="AM101" s="229">
        <f t="shared" si="62"/>
        <v>0</v>
      </c>
    </row>
    <row r="102" spans="1:39" ht="14" x14ac:dyDescent="0.3">
      <c r="A102" s="212" t="s">
        <v>217</v>
      </c>
      <c r="B102" s="212" t="s">
        <v>200</v>
      </c>
      <c r="G102" s="234"/>
      <c r="H102" s="235"/>
      <c r="I102" s="235"/>
      <c r="J102" s="235"/>
      <c r="K102" s="236"/>
      <c r="L102" s="325">
        <v>0</v>
      </c>
      <c r="M102" s="325">
        <v>0</v>
      </c>
      <c r="N102" s="325">
        <v>0</v>
      </c>
      <c r="O102" s="325">
        <v>0</v>
      </c>
      <c r="P102" s="325">
        <v>0</v>
      </c>
      <c r="Q102" s="325">
        <v>0</v>
      </c>
      <c r="R102" s="325">
        <v>0</v>
      </c>
      <c r="S102" s="325">
        <v>0</v>
      </c>
      <c r="T102" s="279"/>
      <c r="U102" s="229">
        <f t="shared" si="63"/>
        <v>0</v>
      </c>
      <c r="Y102" s="234"/>
      <c r="Z102" s="235"/>
      <c r="AA102" s="235"/>
      <c r="AB102" s="235"/>
      <c r="AC102" s="236"/>
      <c r="AD102" s="328">
        <v>0</v>
      </c>
      <c r="AE102" s="328">
        <v>0</v>
      </c>
      <c r="AF102" s="328">
        <v>0</v>
      </c>
      <c r="AG102" s="328">
        <v>0</v>
      </c>
      <c r="AH102" s="328">
        <v>0</v>
      </c>
      <c r="AI102" s="328">
        <v>0</v>
      </c>
      <c r="AJ102" s="328">
        <v>0</v>
      </c>
      <c r="AK102" s="328">
        <v>0</v>
      </c>
      <c r="AL102" s="279"/>
      <c r="AM102" s="229">
        <f t="shared" si="62"/>
        <v>0</v>
      </c>
    </row>
    <row r="103" spans="1:39" ht="14" x14ac:dyDescent="0.3">
      <c r="A103" s="212" t="s">
        <v>218</v>
      </c>
      <c r="B103" s="212" t="s">
        <v>200</v>
      </c>
      <c r="G103" s="234"/>
      <c r="H103" s="235"/>
      <c r="I103" s="235"/>
      <c r="J103" s="235"/>
      <c r="K103" s="236"/>
      <c r="L103" s="325">
        <v>0</v>
      </c>
      <c r="M103" s="325">
        <v>0</v>
      </c>
      <c r="N103" s="325">
        <v>0</v>
      </c>
      <c r="O103" s="325">
        <v>0</v>
      </c>
      <c r="P103" s="325">
        <v>0</v>
      </c>
      <c r="Q103" s="325">
        <v>0</v>
      </c>
      <c r="R103" s="325">
        <v>0</v>
      </c>
      <c r="S103" s="325">
        <v>0</v>
      </c>
      <c r="T103" s="279"/>
      <c r="U103" s="229">
        <f t="shared" si="63"/>
        <v>0</v>
      </c>
      <c r="Y103" s="234"/>
      <c r="Z103" s="235"/>
      <c r="AA103" s="235"/>
      <c r="AB103" s="235"/>
      <c r="AC103" s="236"/>
      <c r="AD103" s="328">
        <v>0</v>
      </c>
      <c r="AE103" s="328">
        <v>0</v>
      </c>
      <c r="AF103" s="328">
        <v>0</v>
      </c>
      <c r="AG103" s="328">
        <v>0</v>
      </c>
      <c r="AH103" s="328">
        <v>0</v>
      </c>
      <c r="AI103" s="328">
        <v>0</v>
      </c>
      <c r="AJ103" s="328">
        <v>0</v>
      </c>
      <c r="AK103" s="328">
        <v>0</v>
      </c>
      <c r="AL103" s="279"/>
      <c r="AM103" s="229">
        <f t="shared" si="62"/>
        <v>0</v>
      </c>
    </row>
    <row r="104" spans="1:39" ht="14" x14ac:dyDescent="0.3">
      <c r="A104" s="440" t="s">
        <v>221</v>
      </c>
      <c r="B104" s="440" t="s">
        <v>200</v>
      </c>
      <c r="G104" s="234"/>
      <c r="H104" s="235"/>
      <c r="I104" s="235"/>
      <c r="J104" s="235"/>
      <c r="K104" s="236"/>
      <c r="L104" s="325">
        <v>0</v>
      </c>
      <c r="M104" s="325">
        <v>0</v>
      </c>
      <c r="N104" s="325">
        <v>0</v>
      </c>
      <c r="O104" s="325">
        <v>0</v>
      </c>
      <c r="P104" s="325">
        <v>0</v>
      </c>
      <c r="Q104" s="325">
        <v>0</v>
      </c>
      <c r="R104" s="325">
        <v>0</v>
      </c>
      <c r="S104" s="325">
        <v>0</v>
      </c>
      <c r="T104" s="279"/>
      <c r="U104" s="229">
        <f t="shared" si="63"/>
        <v>0</v>
      </c>
      <c r="Y104" s="234"/>
      <c r="Z104" s="235"/>
      <c r="AA104" s="235"/>
      <c r="AB104" s="235"/>
      <c r="AC104" s="236"/>
      <c r="AD104" s="325">
        <v>0</v>
      </c>
      <c r="AE104" s="325">
        <v>0</v>
      </c>
      <c r="AF104" s="325">
        <v>0</v>
      </c>
      <c r="AG104" s="325">
        <v>0</v>
      </c>
      <c r="AH104" s="325">
        <v>0</v>
      </c>
      <c r="AI104" s="325">
        <v>0</v>
      </c>
      <c r="AJ104" s="325">
        <v>0</v>
      </c>
      <c r="AK104" s="325">
        <v>0</v>
      </c>
      <c r="AL104" s="279"/>
      <c r="AM104" s="229">
        <f t="shared" si="62"/>
        <v>0</v>
      </c>
    </row>
    <row r="105" spans="1:39" ht="14" x14ac:dyDescent="0.3">
      <c r="A105" s="222" t="s">
        <v>219</v>
      </c>
      <c r="G105" s="234"/>
      <c r="H105" s="235"/>
      <c r="I105" s="235"/>
      <c r="J105" s="235"/>
      <c r="K105" s="236"/>
      <c r="L105" s="252">
        <f>SUM(L85:L104)</f>
        <v>0</v>
      </c>
      <c r="M105" s="252">
        <f t="shared" ref="M105:S105" si="64">SUM(M85:M104)</f>
        <v>0</v>
      </c>
      <c r="N105" s="252">
        <f t="shared" si="64"/>
        <v>0</v>
      </c>
      <c r="O105" s="252">
        <f t="shared" si="64"/>
        <v>0</v>
      </c>
      <c r="P105" s="252">
        <f t="shared" si="64"/>
        <v>0</v>
      </c>
      <c r="Q105" s="252">
        <f t="shared" si="64"/>
        <v>0</v>
      </c>
      <c r="R105" s="252">
        <f t="shared" si="64"/>
        <v>0</v>
      </c>
      <c r="S105" s="252">
        <f t="shared" si="64"/>
        <v>0</v>
      </c>
      <c r="T105" s="280"/>
      <c r="U105" s="229">
        <f t="shared" si="63"/>
        <v>0</v>
      </c>
      <c r="Y105" s="234"/>
      <c r="Z105" s="235"/>
      <c r="AA105" s="235"/>
      <c r="AB105" s="235"/>
      <c r="AC105" s="236"/>
      <c r="AD105" s="252">
        <f>SUM(AD85:AD104)</f>
        <v>0</v>
      </c>
      <c r="AE105" s="252">
        <f t="shared" ref="AE105:AK105" si="65">SUM(AE85:AE104)</f>
        <v>0</v>
      </c>
      <c r="AF105" s="252">
        <f t="shared" si="65"/>
        <v>0</v>
      </c>
      <c r="AG105" s="252">
        <f t="shared" si="65"/>
        <v>0</v>
      </c>
      <c r="AH105" s="252">
        <f t="shared" si="65"/>
        <v>0</v>
      </c>
      <c r="AI105" s="252">
        <f t="shared" si="65"/>
        <v>0</v>
      </c>
      <c r="AJ105" s="252">
        <f t="shared" si="65"/>
        <v>0</v>
      </c>
      <c r="AK105" s="252">
        <f t="shared" si="65"/>
        <v>0</v>
      </c>
      <c r="AL105" s="280"/>
      <c r="AM105" s="229">
        <f t="shared" si="62"/>
        <v>0</v>
      </c>
    </row>
    <row r="106" spans="1:39" ht="14" x14ac:dyDescent="0.3">
      <c r="A106" s="282"/>
      <c r="G106" s="241"/>
      <c r="H106" s="242"/>
      <c r="I106" s="242"/>
      <c r="J106" s="242"/>
      <c r="K106" s="243"/>
      <c r="L106" s="281" t="str">
        <f t="shared" ref="L106:S106" si="66">IF(ABS(L19-L105)&lt;DecimalPlaces,"OK","ERROR")</f>
        <v>OK</v>
      </c>
      <c r="M106" s="283" t="str">
        <f t="shared" si="66"/>
        <v>OK</v>
      </c>
      <c r="N106" s="283" t="str">
        <f t="shared" si="66"/>
        <v>OK</v>
      </c>
      <c r="O106" s="283" t="str">
        <f t="shared" si="66"/>
        <v>OK</v>
      </c>
      <c r="P106" s="283" t="str">
        <f t="shared" si="66"/>
        <v>OK</v>
      </c>
      <c r="Q106" s="283" t="str">
        <f t="shared" si="66"/>
        <v>OK</v>
      </c>
      <c r="R106" s="283" t="str">
        <f t="shared" si="66"/>
        <v>OK</v>
      </c>
      <c r="S106" s="283" t="str">
        <f t="shared" si="66"/>
        <v>OK</v>
      </c>
      <c r="Y106" s="241"/>
      <c r="Z106" s="242"/>
      <c r="AA106" s="242"/>
      <c r="AB106" s="242"/>
      <c r="AC106" s="243"/>
      <c r="AD106" s="281" t="str">
        <f t="shared" ref="AD106:AK106" si="67">IF(ABS(AD19-AD105)&lt;DecimalPlaces,"OK","ERROR")</f>
        <v>OK</v>
      </c>
      <c r="AE106" s="283" t="str">
        <f t="shared" si="67"/>
        <v>OK</v>
      </c>
      <c r="AF106" s="283" t="str">
        <f t="shared" si="67"/>
        <v>OK</v>
      </c>
      <c r="AG106" s="283" t="str">
        <f t="shared" si="67"/>
        <v>OK</v>
      </c>
      <c r="AH106" s="283" t="str">
        <f t="shared" si="67"/>
        <v>OK</v>
      </c>
      <c r="AI106" s="283" t="str">
        <f t="shared" si="67"/>
        <v>OK</v>
      </c>
      <c r="AJ106" s="283" t="str">
        <f t="shared" si="67"/>
        <v>OK</v>
      </c>
      <c r="AK106" s="283" t="str">
        <f t="shared" si="67"/>
        <v>OK</v>
      </c>
    </row>
    <row r="107" spans="1:39" ht="14" x14ac:dyDescent="0.3">
      <c r="A107" s="282"/>
      <c r="G107" s="210"/>
      <c r="H107" s="210"/>
      <c r="I107" s="210"/>
      <c r="J107" s="210"/>
      <c r="K107" s="210"/>
      <c r="L107" s="210"/>
      <c r="M107" s="210"/>
      <c r="N107" s="210"/>
      <c r="O107" s="210"/>
      <c r="P107" s="210"/>
      <c r="Q107" s="210"/>
      <c r="R107" s="210"/>
      <c r="S107" s="210"/>
      <c r="Y107" s="286"/>
      <c r="Z107" s="286"/>
      <c r="AA107" s="286"/>
      <c r="AB107" s="286"/>
      <c r="AC107" s="286"/>
      <c r="AD107" s="286"/>
      <c r="AE107" s="286"/>
      <c r="AF107" s="286"/>
      <c r="AG107" s="286"/>
      <c r="AH107" s="286"/>
      <c r="AI107" s="286"/>
      <c r="AJ107" s="286"/>
      <c r="AK107" s="286"/>
    </row>
    <row r="108" spans="1:39" ht="14" x14ac:dyDescent="0.3">
      <c r="A108" s="212" t="s">
        <v>160</v>
      </c>
      <c r="B108" s="213" t="s">
        <v>153</v>
      </c>
      <c r="G108" s="226"/>
      <c r="H108" s="227"/>
      <c r="I108" s="227"/>
      <c r="J108" s="227"/>
      <c r="K108" s="228"/>
      <c r="L108" s="327">
        <v>0</v>
      </c>
      <c r="M108" s="327">
        <v>0</v>
      </c>
      <c r="N108" s="327">
        <v>0</v>
      </c>
      <c r="O108" s="327">
        <v>0</v>
      </c>
      <c r="P108" s="327">
        <v>0</v>
      </c>
      <c r="Q108" s="327">
        <v>0</v>
      </c>
      <c r="R108" s="327">
        <v>0</v>
      </c>
      <c r="S108" s="327">
        <v>0</v>
      </c>
      <c r="T108" s="278"/>
      <c r="U108" s="229">
        <f t="shared" ref="U108:U109" si="68">SUM(L108:S108)</f>
        <v>0</v>
      </c>
      <c r="Y108" s="226"/>
      <c r="Z108" s="227"/>
      <c r="AA108" s="227"/>
      <c r="AB108" s="227"/>
      <c r="AC108" s="228"/>
      <c r="AD108" s="325">
        <v>0</v>
      </c>
      <c r="AE108" s="327">
        <v>0</v>
      </c>
      <c r="AF108" s="327">
        <v>0</v>
      </c>
      <c r="AG108" s="327">
        <v>0</v>
      </c>
      <c r="AH108" s="327">
        <v>0</v>
      </c>
      <c r="AI108" s="327">
        <v>0</v>
      </c>
      <c r="AJ108" s="327">
        <v>0</v>
      </c>
      <c r="AK108" s="327">
        <v>0</v>
      </c>
      <c r="AL108" s="229">
        <f t="shared" ref="AL108" si="69">SUM(Y108:AC108)</f>
        <v>0</v>
      </c>
      <c r="AM108" s="229">
        <f t="shared" ref="AM108:AM109" si="70">SUM(AD108:AK108)</f>
        <v>0</v>
      </c>
    </row>
    <row r="109" spans="1:39" ht="14" x14ac:dyDescent="0.3">
      <c r="A109" s="222" t="s">
        <v>161</v>
      </c>
      <c r="G109" s="241"/>
      <c r="H109" s="242"/>
      <c r="I109" s="242"/>
      <c r="J109" s="242"/>
      <c r="K109" s="243"/>
      <c r="L109" s="252">
        <f t="shared" ref="L109:S109" si="71">SUM(L108,L105)</f>
        <v>0</v>
      </c>
      <c r="M109" s="251">
        <f t="shared" si="71"/>
        <v>0</v>
      </c>
      <c r="N109" s="251">
        <f t="shared" si="71"/>
        <v>0</v>
      </c>
      <c r="O109" s="251">
        <f t="shared" si="71"/>
        <v>0</v>
      </c>
      <c r="P109" s="251">
        <f t="shared" si="71"/>
        <v>0</v>
      </c>
      <c r="Q109" s="251">
        <f t="shared" si="71"/>
        <v>0</v>
      </c>
      <c r="R109" s="251">
        <f t="shared" si="71"/>
        <v>0</v>
      </c>
      <c r="S109" s="251">
        <f t="shared" si="71"/>
        <v>0</v>
      </c>
      <c r="T109" s="280"/>
      <c r="U109" s="229">
        <f t="shared" si="68"/>
        <v>0</v>
      </c>
      <c r="Y109" s="241"/>
      <c r="Z109" s="242"/>
      <c r="AA109" s="242"/>
      <c r="AB109" s="242"/>
      <c r="AC109" s="243"/>
      <c r="AD109" s="252">
        <f t="shared" ref="AD109:AK109" si="72">SUM(AD108,AD105)</f>
        <v>0</v>
      </c>
      <c r="AE109" s="251">
        <f t="shared" si="72"/>
        <v>0</v>
      </c>
      <c r="AF109" s="251">
        <f t="shared" si="72"/>
        <v>0</v>
      </c>
      <c r="AG109" s="251">
        <f t="shared" si="72"/>
        <v>0</v>
      </c>
      <c r="AH109" s="251">
        <f t="shared" si="72"/>
        <v>0</v>
      </c>
      <c r="AI109" s="251">
        <f t="shared" si="72"/>
        <v>0</v>
      </c>
      <c r="AJ109" s="251">
        <f t="shared" si="72"/>
        <v>0</v>
      </c>
      <c r="AK109" s="251">
        <f t="shared" si="72"/>
        <v>0</v>
      </c>
      <c r="AL109" s="229">
        <f t="shared" ref="AL109" si="73">SUM(Y109:AC109)</f>
        <v>0</v>
      </c>
      <c r="AM109" s="229">
        <f t="shared" si="70"/>
        <v>0</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0"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2AD9-0BFA-45CC-8F25-0437A60B9589}">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6" width="8.1796875" style="203" customWidth="1"/>
    <col min="7" max="21" width="10.81640625" style="203" customWidth="1"/>
    <col min="22" max="22" width="2.1796875" style="203" customWidth="1"/>
    <col min="23" max="23" width="3.81640625" style="203" customWidth="1"/>
    <col min="24" max="24" width="8.1796875" style="203" customWidth="1"/>
    <col min="25" max="35" width="10.81640625" style="203" customWidth="1"/>
    <col min="36" max="37" width="12.453125" style="203" bestFit="1" customWidth="1"/>
    <col min="38" max="38" width="8.1796875" style="203" bestFit="1" customWidth="1"/>
    <col min="39" max="39" width="13.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M9d - SPN</v>
      </c>
      <c r="AC1" s="193"/>
      <c r="BL1" s="194"/>
      <c r="BM1" s="194"/>
      <c r="BN1" s="194"/>
      <c r="BO1" s="194"/>
      <c r="BP1" s="194"/>
      <c r="BQ1" s="194"/>
      <c r="BR1" s="194"/>
      <c r="BS1" s="194"/>
      <c r="BT1" s="194"/>
      <c r="BU1" s="194"/>
      <c r="BV1" s="194"/>
      <c r="BW1" s="194"/>
      <c r="BX1" s="194"/>
      <c r="BY1" s="194"/>
      <c r="BZ1" s="194"/>
    </row>
    <row r="2" spans="1:78" s="192" customFormat="1" x14ac:dyDescent="0.3">
      <c r="A2" s="195" t="s">
        <v>104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392"/>
      <c r="H9" s="393"/>
      <c r="I9" s="393"/>
      <c r="J9" s="393"/>
      <c r="K9" s="393"/>
      <c r="L9" s="393"/>
      <c r="M9" s="393"/>
      <c r="N9" s="393"/>
      <c r="O9" s="393"/>
      <c r="P9" s="393"/>
      <c r="Q9" s="393"/>
      <c r="R9" s="393">
        <v>0.15222999688840558</v>
      </c>
      <c r="S9" s="393">
        <v>0.15678442390554068</v>
      </c>
      <c r="T9" s="189">
        <f t="shared" ref="T9:T32" si="0">SUM(G9:K9)</f>
        <v>0</v>
      </c>
      <c r="U9" s="345">
        <f t="shared" ref="U9:U32" si="1">SUM(L9:S9)</f>
        <v>0.30901442079394625</v>
      </c>
      <c r="W9" s="219"/>
      <c r="Y9" s="445"/>
      <c r="Z9" s="445"/>
      <c r="AA9" s="445"/>
      <c r="AB9" s="445"/>
      <c r="AC9" s="445"/>
      <c r="AD9" s="445"/>
      <c r="AE9" s="445"/>
      <c r="AF9" s="445"/>
      <c r="AG9" s="445"/>
      <c r="AH9" s="445"/>
      <c r="AI9" s="445"/>
      <c r="AJ9" s="445">
        <v>1017</v>
      </c>
      <c r="AK9" s="445">
        <v>904</v>
      </c>
      <c r="AL9" s="446">
        <f t="shared" ref="AL9:AL17" si="2">SUM(Y9:AC9)</f>
        <v>0</v>
      </c>
      <c r="AM9" s="446">
        <f t="shared" ref="AM9:AM26" si="3">SUM(AD9:AK9)</f>
        <v>1921</v>
      </c>
    </row>
    <row r="10" spans="1:78" ht="14" x14ac:dyDescent="0.3">
      <c r="A10" s="212" t="s">
        <v>115</v>
      </c>
      <c r="B10" s="213" t="s">
        <v>154</v>
      </c>
      <c r="C10" s="214"/>
      <c r="D10" s="221"/>
      <c r="G10" s="392"/>
      <c r="H10" s="393"/>
      <c r="I10" s="393"/>
      <c r="J10" s="393"/>
      <c r="K10" s="393"/>
      <c r="L10" s="393"/>
      <c r="M10" s="393"/>
      <c r="N10" s="393"/>
      <c r="O10" s="393"/>
      <c r="P10" s="393"/>
      <c r="Q10" s="393"/>
      <c r="R10" s="393">
        <v>0.16672720311159439</v>
      </c>
      <c r="S10" s="393">
        <v>0.21190717609445933</v>
      </c>
      <c r="T10" s="189">
        <f t="shared" si="0"/>
        <v>0</v>
      </c>
      <c r="U10" s="345">
        <f t="shared" si="1"/>
        <v>0.3786343792060537</v>
      </c>
      <c r="Y10" s="445"/>
      <c r="Z10" s="445"/>
      <c r="AA10" s="445"/>
      <c r="AB10" s="445"/>
      <c r="AC10" s="445"/>
      <c r="AD10" s="445"/>
      <c r="AE10" s="445"/>
      <c r="AF10" s="445"/>
      <c r="AG10" s="445"/>
      <c r="AH10" s="445"/>
      <c r="AI10" s="445"/>
      <c r="AJ10" s="445">
        <v>1346</v>
      </c>
      <c r="AK10" s="445">
        <v>1796</v>
      </c>
      <c r="AL10" s="446">
        <f t="shared" si="2"/>
        <v>0</v>
      </c>
      <c r="AM10" s="446">
        <f t="shared" si="3"/>
        <v>3142</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0.31895719999999994</v>
      </c>
      <c r="S11" s="224">
        <f t="shared" si="4"/>
        <v>0.36869160000000001</v>
      </c>
      <c r="T11" s="189">
        <f t="shared" si="0"/>
        <v>0</v>
      </c>
      <c r="U11" s="345">
        <f t="shared" si="1"/>
        <v>0.68764879999999995</v>
      </c>
      <c r="Y11" s="425">
        <f t="shared" ref="Y11:AK11" si="5">SUM(Y9:Y10)</f>
        <v>0</v>
      </c>
      <c r="Z11" s="425">
        <f t="shared" si="5"/>
        <v>0</v>
      </c>
      <c r="AA11" s="425">
        <f t="shared" si="5"/>
        <v>0</v>
      </c>
      <c r="AB11" s="425">
        <f t="shared" si="5"/>
        <v>0</v>
      </c>
      <c r="AC11" s="425">
        <f t="shared" si="5"/>
        <v>0</v>
      </c>
      <c r="AD11" s="425">
        <f t="shared" si="5"/>
        <v>0</v>
      </c>
      <c r="AE11" s="425">
        <f t="shared" si="5"/>
        <v>0</v>
      </c>
      <c r="AF11" s="425">
        <f t="shared" si="5"/>
        <v>0</v>
      </c>
      <c r="AG11" s="425">
        <f t="shared" si="5"/>
        <v>0</v>
      </c>
      <c r="AH11" s="425">
        <f t="shared" si="5"/>
        <v>0</v>
      </c>
      <c r="AI11" s="425">
        <f t="shared" si="5"/>
        <v>0</v>
      </c>
      <c r="AJ11" s="425">
        <f t="shared" si="5"/>
        <v>2363</v>
      </c>
      <c r="AK11" s="425">
        <f t="shared" si="5"/>
        <v>2700</v>
      </c>
      <c r="AL11" s="446">
        <f t="shared" si="2"/>
        <v>0</v>
      </c>
      <c r="AM11" s="446">
        <f t="shared" si="3"/>
        <v>5063</v>
      </c>
    </row>
    <row r="12" spans="1:78" ht="14" x14ac:dyDescent="0.3">
      <c r="A12" s="212" t="s">
        <v>156</v>
      </c>
      <c r="B12" s="213" t="s">
        <v>153</v>
      </c>
      <c r="C12" s="214"/>
      <c r="D12" s="215"/>
      <c r="E12" s="215"/>
      <c r="G12" s="395"/>
      <c r="H12" s="396"/>
      <c r="I12" s="396"/>
      <c r="J12" s="396"/>
      <c r="K12" s="397"/>
      <c r="L12" s="398"/>
      <c r="M12" s="398"/>
      <c r="N12" s="398"/>
      <c r="O12" s="398"/>
      <c r="P12" s="398"/>
      <c r="Q12" s="398"/>
      <c r="R12" s="398">
        <v>2.1058533886829173E-2</v>
      </c>
      <c r="S12" s="398">
        <v>2.5881571801680825E-2</v>
      </c>
      <c r="T12" s="397"/>
      <c r="U12" s="371">
        <f t="shared" si="1"/>
        <v>4.6940105688509995E-2</v>
      </c>
      <c r="Y12" s="447"/>
      <c r="Z12" s="448"/>
      <c r="AA12" s="448"/>
      <c r="AB12" s="448"/>
      <c r="AC12" s="449"/>
      <c r="AD12" s="417"/>
      <c r="AE12" s="417"/>
      <c r="AF12" s="417"/>
      <c r="AG12" s="417"/>
      <c r="AH12" s="417"/>
      <c r="AI12" s="417"/>
      <c r="AJ12" s="417">
        <v>492</v>
      </c>
      <c r="AK12" s="417">
        <v>622</v>
      </c>
      <c r="AL12" s="437"/>
      <c r="AM12" s="420">
        <f t="shared" si="3"/>
        <v>1114</v>
      </c>
    </row>
    <row r="13" spans="1:78" ht="14" x14ac:dyDescent="0.3">
      <c r="A13" s="212" t="s">
        <v>156</v>
      </c>
      <c r="B13" s="213" t="s">
        <v>154</v>
      </c>
      <c r="C13" s="214"/>
      <c r="D13" s="215"/>
      <c r="E13" s="215"/>
      <c r="G13" s="401"/>
      <c r="H13" s="402"/>
      <c r="I13" s="402"/>
      <c r="J13" s="402"/>
      <c r="K13" s="403"/>
      <c r="L13" s="398"/>
      <c r="M13" s="398"/>
      <c r="N13" s="398"/>
      <c r="O13" s="398"/>
      <c r="P13" s="398"/>
      <c r="Q13" s="398"/>
      <c r="R13" s="398">
        <v>8.3251966113170817E-2</v>
      </c>
      <c r="S13" s="398">
        <v>8.0989528198319172E-2</v>
      </c>
      <c r="T13" s="403"/>
      <c r="U13" s="371">
        <f t="shared" si="1"/>
        <v>0.16424149431148999</v>
      </c>
      <c r="Y13" s="450"/>
      <c r="Z13" s="451"/>
      <c r="AA13" s="451"/>
      <c r="AB13" s="451"/>
      <c r="AC13" s="452"/>
      <c r="AD13" s="417"/>
      <c r="AE13" s="417"/>
      <c r="AF13" s="417"/>
      <c r="AG13" s="417"/>
      <c r="AH13" s="417"/>
      <c r="AI13" s="417"/>
      <c r="AJ13" s="417">
        <v>2089</v>
      </c>
      <c r="AK13" s="417">
        <v>2021</v>
      </c>
      <c r="AL13" s="439"/>
      <c r="AM13" s="420">
        <f t="shared" si="3"/>
        <v>4110</v>
      </c>
    </row>
    <row r="14" spans="1:78" ht="14" x14ac:dyDescent="0.3">
      <c r="A14" s="222" t="s">
        <v>157</v>
      </c>
      <c r="B14" s="222"/>
      <c r="C14" s="214"/>
      <c r="D14" s="215"/>
      <c r="E14" s="215"/>
      <c r="G14" s="406"/>
      <c r="H14" s="407"/>
      <c r="I14" s="407"/>
      <c r="J14" s="407"/>
      <c r="K14" s="408"/>
      <c r="L14" s="224">
        <f t="shared" ref="L14:S14" si="6">SUM(L12:L13)</f>
        <v>0</v>
      </c>
      <c r="M14" s="224">
        <f t="shared" si="6"/>
        <v>0</v>
      </c>
      <c r="N14" s="224">
        <f t="shared" si="6"/>
        <v>0</v>
      </c>
      <c r="O14" s="224">
        <f t="shared" si="6"/>
        <v>0</v>
      </c>
      <c r="P14" s="224">
        <f t="shared" si="6"/>
        <v>0</v>
      </c>
      <c r="Q14" s="224">
        <f t="shared" si="6"/>
        <v>0</v>
      </c>
      <c r="R14" s="224">
        <f t="shared" si="6"/>
        <v>0.10431049999999999</v>
      </c>
      <c r="S14" s="224">
        <f t="shared" si="6"/>
        <v>0.1068711</v>
      </c>
      <c r="T14" s="408"/>
      <c r="U14" s="371">
        <f>SUM(L14:S14)</f>
        <v>0.21118159999999997</v>
      </c>
      <c r="Y14" s="453"/>
      <c r="Z14" s="454"/>
      <c r="AA14" s="454"/>
      <c r="AB14" s="454"/>
      <c r="AC14" s="455"/>
      <c r="AD14" s="427">
        <f t="shared" ref="AD14:AK14" si="7">SUM(AD12:AD13)</f>
        <v>0</v>
      </c>
      <c r="AE14" s="425">
        <f t="shared" si="7"/>
        <v>0</v>
      </c>
      <c r="AF14" s="425">
        <f t="shared" si="7"/>
        <v>0</v>
      </c>
      <c r="AG14" s="425">
        <f t="shared" si="7"/>
        <v>0</v>
      </c>
      <c r="AH14" s="425">
        <f t="shared" si="7"/>
        <v>0</v>
      </c>
      <c r="AI14" s="425">
        <f t="shared" si="7"/>
        <v>0</v>
      </c>
      <c r="AJ14" s="425">
        <f t="shared" si="7"/>
        <v>2581</v>
      </c>
      <c r="AK14" s="425">
        <f t="shared" si="7"/>
        <v>2643</v>
      </c>
      <c r="AL14" s="442"/>
      <c r="AM14" s="420">
        <f t="shared" si="3"/>
        <v>5224</v>
      </c>
    </row>
    <row r="15" spans="1:78" ht="14" x14ac:dyDescent="0.3">
      <c r="A15" s="212" t="s">
        <v>158</v>
      </c>
      <c r="B15" s="213" t="s">
        <v>153</v>
      </c>
      <c r="C15" s="214"/>
      <c r="D15" s="215"/>
      <c r="E15" s="215"/>
      <c r="G15" s="392"/>
      <c r="H15" s="393"/>
      <c r="I15" s="393"/>
      <c r="J15" s="393"/>
      <c r="K15" s="393"/>
      <c r="L15" s="393"/>
      <c r="M15" s="393"/>
      <c r="N15" s="393"/>
      <c r="O15" s="393"/>
      <c r="P15" s="393"/>
      <c r="Q15" s="393"/>
      <c r="R15" s="393">
        <v>9.1120220805318633E-3</v>
      </c>
      <c r="S15" s="393">
        <v>8.1581930302237413E-3</v>
      </c>
      <c r="T15" s="189">
        <f t="shared" si="0"/>
        <v>0</v>
      </c>
      <c r="U15" s="345">
        <f t="shared" si="1"/>
        <v>1.7270215110755605E-2</v>
      </c>
      <c r="Y15" s="445"/>
      <c r="Z15" s="445"/>
      <c r="AA15" s="445"/>
      <c r="AB15" s="445"/>
      <c r="AC15" s="445"/>
      <c r="AD15" s="445"/>
      <c r="AE15" s="445"/>
      <c r="AF15" s="445"/>
      <c r="AG15" s="445"/>
      <c r="AH15" s="445"/>
      <c r="AI15" s="445"/>
      <c r="AJ15" s="445">
        <v>99</v>
      </c>
      <c r="AK15" s="445">
        <v>81</v>
      </c>
      <c r="AL15" s="446">
        <f t="shared" si="2"/>
        <v>0</v>
      </c>
      <c r="AM15" s="446">
        <f t="shared" si="3"/>
        <v>180</v>
      </c>
    </row>
    <row r="16" spans="1:78" ht="14" x14ac:dyDescent="0.3">
      <c r="A16" s="212" t="s">
        <v>158</v>
      </c>
      <c r="B16" s="213" t="s">
        <v>154</v>
      </c>
      <c r="C16" s="214"/>
      <c r="D16" s="215"/>
      <c r="E16" s="215"/>
      <c r="G16" s="392"/>
      <c r="H16" s="393"/>
      <c r="I16" s="393"/>
      <c r="J16" s="393"/>
      <c r="K16" s="393"/>
      <c r="L16" s="393"/>
      <c r="M16" s="393"/>
      <c r="N16" s="393"/>
      <c r="O16" s="393"/>
      <c r="P16" s="393"/>
      <c r="Q16" s="393"/>
      <c r="R16" s="393">
        <v>2.3507977919468136E-2</v>
      </c>
      <c r="S16" s="393">
        <v>3.2961806969776263E-2</v>
      </c>
      <c r="T16" s="189">
        <f t="shared" si="0"/>
        <v>0</v>
      </c>
      <c r="U16" s="345">
        <f t="shared" si="1"/>
        <v>5.6469784889244395E-2</v>
      </c>
      <c r="Y16" s="445"/>
      <c r="Z16" s="445"/>
      <c r="AA16" s="445"/>
      <c r="AB16" s="445"/>
      <c r="AC16" s="445"/>
      <c r="AD16" s="445"/>
      <c r="AE16" s="445"/>
      <c r="AF16" s="445"/>
      <c r="AG16" s="445"/>
      <c r="AH16" s="445"/>
      <c r="AI16" s="445"/>
      <c r="AJ16" s="445">
        <v>207</v>
      </c>
      <c r="AK16" s="445">
        <v>279</v>
      </c>
      <c r="AL16" s="446">
        <f t="shared" si="2"/>
        <v>0</v>
      </c>
      <c r="AM16" s="446">
        <f t="shared" si="3"/>
        <v>486</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3.2619999999999996E-2</v>
      </c>
      <c r="S17" s="224">
        <f t="shared" si="8"/>
        <v>4.1120000000000004E-2</v>
      </c>
      <c r="T17" s="189">
        <f t="shared" si="0"/>
        <v>0</v>
      </c>
      <c r="U17" s="345">
        <f t="shared" si="1"/>
        <v>7.374E-2</v>
      </c>
      <c r="V17" s="249"/>
      <c r="Y17" s="425">
        <f t="shared" ref="Y17:AK17" si="9">SUM(Y15:Y16)</f>
        <v>0</v>
      </c>
      <c r="Z17" s="425">
        <f t="shared" si="9"/>
        <v>0</v>
      </c>
      <c r="AA17" s="425">
        <f t="shared" si="9"/>
        <v>0</v>
      </c>
      <c r="AB17" s="425">
        <f t="shared" si="9"/>
        <v>0</v>
      </c>
      <c r="AC17" s="425">
        <f t="shared" si="9"/>
        <v>0</v>
      </c>
      <c r="AD17" s="425">
        <f t="shared" si="9"/>
        <v>0</v>
      </c>
      <c r="AE17" s="425">
        <f t="shared" si="9"/>
        <v>0</v>
      </c>
      <c r="AF17" s="425">
        <f t="shared" si="9"/>
        <v>0</v>
      </c>
      <c r="AG17" s="425">
        <f t="shared" si="9"/>
        <v>0</v>
      </c>
      <c r="AH17" s="425">
        <f t="shared" si="9"/>
        <v>0</v>
      </c>
      <c r="AI17" s="425">
        <f t="shared" si="9"/>
        <v>0</v>
      </c>
      <c r="AJ17" s="425">
        <f t="shared" si="9"/>
        <v>306</v>
      </c>
      <c r="AK17" s="425">
        <f t="shared" si="9"/>
        <v>360</v>
      </c>
      <c r="AL17" s="446">
        <f t="shared" si="2"/>
        <v>0</v>
      </c>
      <c r="AM17" s="446">
        <f t="shared" si="3"/>
        <v>666</v>
      </c>
    </row>
    <row r="18" spans="1:39" ht="14" x14ac:dyDescent="0.3">
      <c r="A18" s="212" t="s">
        <v>160</v>
      </c>
      <c r="B18" s="213" t="s">
        <v>153</v>
      </c>
      <c r="G18" s="392"/>
      <c r="H18" s="393"/>
      <c r="I18" s="393"/>
      <c r="J18" s="393"/>
      <c r="K18" s="393"/>
      <c r="L18" s="393"/>
      <c r="M18" s="393"/>
      <c r="N18" s="393"/>
      <c r="O18" s="393"/>
      <c r="P18" s="393"/>
      <c r="Q18" s="393"/>
      <c r="R18" s="393">
        <v>0.17748039565962115</v>
      </c>
      <c r="S18" s="393">
        <v>0.1971574294572124</v>
      </c>
      <c r="T18" s="345">
        <f t="shared" si="0"/>
        <v>0</v>
      </c>
      <c r="U18" s="345">
        <f t="shared" si="1"/>
        <v>0.37463782511683352</v>
      </c>
      <c r="Y18" s="447"/>
      <c r="Z18" s="448"/>
      <c r="AA18" s="448"/>
      <c r="AB18" s="448"/>
      <c r="AC18" s="449"/>
      <c r="AD18" s="418"/>
      <c r="AE18" s="418"/>
      <c r="AF18" s="418"/>
      <c r="AG18" s="418"/>
      <c r="AH18" s="418"/>
      <c r="AI18" s="418"/>
      <c r="AJ18" s="418">
        <v>4981</v>
      </c>
      <c r="AK18" s="418">
        <v>5205</v>
      </c>
      <c r="AL18" s="437"/>
      <c r="AM18" s="420">
        <f t="shared" si="3"/>
        <v>10186</v>
      </c>
    </row>
    <row r="19" spans="1:39" ht="14" x14ac:dyDescent="0.3">
      <c r="A19" s="212" t="s">
        <v>160</v>
      </c>
      <c r="B19" s="213" t="s">
        <v>154</v>
      </c>
      <c r="G19" s="392"/>
      <c r="H19" s="393"/>
      <c r="I19" s="393"/>
      <c r="J19" s="393"/>
      <c r="K19" s="393"/>
      <c r="L19" s="393"/>
      <c r="M19" s="393"/>
      <c r="N19" s="393"/>
      <c r="O19" s="393"/>
      <c r="P19" s="393"/>
      <c r="Q19" s="393"/>
      <c r="R19" s="393">
        <v>0.34076287434037883</v>
      </c>
      <c r="S19" s="393">
        <v>0.41220524054278762</v>
      </c>
      <c r="T19" s="345">
        <f t="shared" si="0"/>
        <v>0</v>
      </c>
      <c r="U19" s="345">
        <f t="shared" si="1"/>
        <v>0.7529681148831664</v>
      </c>
      <c r="Y19" s="450"/>
      <c r="Z19" s="451"/>
      <c r="AA19" s="451"/>
      <c r="AB19" s="451"/>
      <c r="AC19" s="452"/>
      <c r="AD19" s="418"/>
      <c r="AE19" s="418"/>
      <c r="AF19" s="418"/>
      <c r="AG19" s="418"/>
      <c r="AH19" s="418"/>
      <c r="AI19" s="418"/>
      <c r="AJ19" s="418">
        <v>7559</v>
      </c>
      <c r="AK19" s="418">
        <v>9006</v>
      </c>
      <c r="AL19" s="439"/>
      <c r="AM19" s="420">
        <f t="shared" si="3"/>
        <v>16565</v>
      </c>
    </row>
    <row r="20" spans="1:39" ht="14" x14ac:dyDescent="0.3">
      <c r="A20" s="222" t="s">
        <v>161</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0.51824326999999992</v>
      </c>
      <c r="S20" s="224">
        <f t="shared" si="10"/>
        <v>0.60936267</v>
      </c>
      <c r="T20" s="345">
        <f t="shared" si="0"/>
        <v>0</v>
      </c>
      <c r="U20" s="345">
        <f t="shared" si="1"/>
        <v>1.12760594</v>
      </c>
      <c r="Y20" s="453"/>
      <c r="Z20" s="454"/>
      <c r="AA20" s="454"/>
      <c r="AB20" s="454"/>
      <c r="AC20" s="455"/>
      <c r="AD20" s="425">
        <f t="shared" ref="AD20:AK20" si="11">SUM(AD18:AD19)</f>
        <v>0</v>
      </c>
      <c r="AE20" s="425">
        <f t="shared" si="11"/>
        <v>0</v>
      </c>
      <c r="AF20" s="425">
        <f t="shared" si="11"/>
        <v>0</v>
      </c>
      <c r="AG20" s="425">
        <f t="shared" si="11"/>
        <v>0</v>
      </c>
      <c r="AH20" s="425">
        <f t="shared" si="11"/>
        <v>0</v>
      </c>
      <c r="AI20" s="425">
        <f t="shared" si="11"/>
        <v>0</v>
      </c>
      <c r="AJ20" s="425">
        <f t="shared" si="11"/>
        <v>12540</v>
      </c>
      <c r="AK20" s="425">
        <f t="shared" si="11"/>
        <v>14211</v>
      </c>
      <c r="AL20" s="442"/>
      <c r="AM20" s="446">
        <f t="shared" si="3"/>
        <v>26751</v>
      </c>
    </row>
    <row r="21" spans="1:39" ht="14" x14ac:dyDescent="0.3">
      <c r="A21" s="212" t="s">
        <v>162</v>
      </c>
      <c r="B21" s="213" t="s">
        <v>153</v>
      </c>
      <c r="G21" s="392"/>
      <c r="H21" s="393"/>
      <c r="I21" s="393"/>
      <c r="J21" s="393"/>
      <c r="K21" s="393"/>
      <c r="L21" s="393"/>
      <c r="M21" s="392"/>
      <c r="N21" s="392"/>
      <c r="O21" s="392"/>
      <c r="P21" s="392"/>
      <c r="Q21" s="392"/>
      <c r="R21" s="392">
        <v>0.12942790547041177</v>
      </c>
      <c r="S21" s="392">
        <v>0.10218854623779221</v>
      </c>
      <c r="T21" s="345">
        <f t="shared" si="0"/>
        <v>0</v>
      </c>
      <c r="U21" s="345">
        <f t="shared" si="1"/>
        <v>0.231616451708204</v>
      </c>
      <c r="Y21" s="445"/>
      <c r="Z21" s="445"/>
      <c r="AA21" s="445"/>
      <c r="AB21" s="445"/>
      <c r="AC21" s="445"/>
      <c r="AD21" s="445"/>
      <c r="AE21" s="445"/>
      <c r="AF21" s="445"/>
      <c r="AG21" s="445"/>
      <c r="AH21" s="445"/>
      <c r="AI21" s="445"/>
      <c r="AJ21" s="445">
        <v>26</v>
      </c>
      <c r="AK21" s="445">
        <v>30</v>
      </c>
      <c r="AL21" s="446">
        <f t="shared" ref="AL21:AL26" si="12">SUM(Y21:AC21)</f>
        <v>0</v>
      </c>
      <c r="AM21" s="446">
        <f t="shared" si="3"/>
        <v>56</v>
      </c>
    </row>
    <row r="22" spans="1:39" ht="14" x14ac:dyDescent="0.3">
      <c r="A22" s="212" t="s">
        <v>162</v>
      </c>
      <c r="B22" s="213" t="s">
        <v>154</v>
      </c>
      <c r="G22" s="392"/>
      <c r="H22" s="393"/>
      <c r="I22" s="393"/>
      <c r="J22" s="393"/>
      <c r="K22" s="393"/>
      <c r="L22" s="393"/>
      <c r="M22" s="392"/>
      <c r="N22" s="392"/>
      <c r="O22" s="392"/>
      <c r="P22" s="392"/>
      <c r="Q22" s="392"/>
      <c r="R22" s="392">
        <v>0.25367209452958822</v>
      </c>
      <c r="S22" s="392">
        <v>0.3724364537622078</v>
      </c>
      <c r="T22" s="345">
        <f t="shared" si="0"/>
        <v>0</v>
      </c>
      <c r="U22" s="345">
        <f t="shared" si="1"/>
        <v>0.62610854829179607</v>
      </c>
      <c r="Y22" s="445"/>
      <c r="Z22" s="445"/>
      <c r="AA22" s="445"/>
      <c r="AB22" s="445"/>
      <c r="AC22" s="445"/>
      <c r="AD22" s="445"/>
      <c r="AE22" s="445"/>
      <c r="AF22" s="445"/>
      <c r="AG22" s="445"/>
      <c r="AH22" s="445"/>
      <c r="AI22" s="445"/>
      <c r="AJ22" s="445">
        <v>65</v>
      </c>
      <c r="AK22" s="445">
        <v>103</v>
      </c>
      <c r="AL22" s="446">
        <f t="shared" si="12"/>
        <v>0</v>
      </c>
      <c r="AM22" s="446">
        <f t="shared" si="3"/>
        <v>168</v>
      </c>
    </row>
    <row r="23" spans="1:39" ht="14" x14ac:dyDescent="0.3">
      <c r="A23" s="222" t="s">
        <v>163</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0.3831</v>
      </c>
      <c r="S23" s="224">
        <f t="shared" si="13"/>
        <v>0.47462500000000002</v>
      </c>
      <c r="T23" s="345">
        <f t="shared" si="0"/>
        <v>0</v>
      </c>
      <c r="U23" s="345">
        <f t="shared" si="1"/>
        <v>0.85772500000000007</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91</v>
      </c>
      <c r="AK23" s="425">
        <f t="shared" si="14"/>
        <v>133</v>
      </c>
      <c r="AL23" s="446">
        <f t="shared" si="12"/>
        <v>0</v>
      </c>
      <c r="AM23" s="446">
        <f t="shared" si="3"/>
        <v>224</v>
      </c>
    </row>
    <row r="24" spans="1:39" ht="14" x14ac:dyDescent="0.3">
      <c r="A24" s="212" t="s">
        <v>164</v>
      </c>
      <c r="B24" s="213" t="s">
        <v>153</v>
      </c>
      <c r="G24" s="392"/>
      <c r="H24" s="393"/>
      <c r="I24" s="393"/>
      <c r="J24" s="393"/>
      <c r="K24" s="393"/>
      <c r="L24" s="393"/>
      <c r="M24" s="393"/>
      <c r="N24" s="393"/>
      <c r="O24" s="393"/>
      <c r="P24" s="393"/>
      <c r="Q24" s="393"/>
      <c r="R24" s="393">
        <v>8.8795725376611522E-3</v>
      </c>
      <c r="S24" s="393">
        <v>9.9866079277842381E-3</v>
      </c>
      <c r="T24" s="345">
        <f t="shared" si="0"/>
        <v>0</v>
      </c>
      <c r="U24" s="345">
        <f t="shared" si="1"/>
        <v>1.886618046544539E-2</v>
      </c>
      <c r="Y24" s="445"/>
      <c r="Z24" s="445"/>
      <c r="AA24" s="445"/>
      <c r="AB24" s="445"/>
      <c r="AC24" s="445"/>
      <c r="AD24" s="445"/>
      <c r="AE24" s="445"/>
      <c r="AF24" s="445"/>
      <c r="AG24" s="445"/>
      <c r="AH24" s="445"/>
      <c r="AI24" s="445"/>
      <c r="AJ24" s="445">
        <v>14</v>
      </c>
      <c r="AK24" s="445">
        <v>17</v>
      </c>
      <c r="AL24" s="446">
        <f t="shared" si="12"/>
        <v>0</v>
      </c>
      <c r="AM24" s="446">
        <f t="shared" si="3"/>
        <v>31</v>
      </c>
    </row>
    <row r="25" spans="1:39" ht="14" x14ac:dyDescent="0.3">
      <c r="A25" s="212" t="s">
        <v>164</v>
      </c>
      <c r="B25" s="213" t="s">
        <v>154</v>
      </c>
      <c r="G25" s="392"/>
      <c r="H25" s="393"/>
      <c r="I25" s="393"/>
      <c r="J25" s="393"/>
      <c r="K25" s="393"/>
      <c r="L25" s="393"/>
      <c r="M25" s="393"/>
      <c r="N25" s="393"/>
      <c r="O25" s="393"/>
      <c r="P25" s="393"/>
      <c r="Q25" s="393"/>
      <c r="R25" s="393">
        <v>7.7136427462338855E-2</v>
      </c>
      <c r="S25" s="393">
        <v>1.193839207221576E-2</v>
      </c>
      <c r="T25" s="345">
        <f t="shared" si="0"/>
        <v>0</v>
      </c>
      <c r="U25" s="345">
        <f t="shared" si="1"/>
        <v>8.9074819534554622E-2</v>
      </c>
      <c r="Y25" s="445"/>
      <c r="Z25" s="445"/>
      <c r="AA25" s="445"/>
      <c r="AB25" s="445"/>
      <c r="AC25" s="445"/>
      <c r="AD25" s="445"/>
      <c r="AE25" s="445"/>
      <c r="AF25" s="445"/>
      <c r="AG25" s="445"/>
      <c r="AH25" s="445"/>
      <c r="AI25" s="445"/>
      <c r="AJ25" s="445">
        <v>24</v>
      </c>
      <c r="AK25" s="445">
        <v>19</v>
      </c>
      <c r="AL25" s="446">
        <f t="shared" si="12"/>
        <v>0</v>
      </c>
      <c r="AM25" s="446">
        <f t="shared" si="3"/>
        <v>43</v>
      </c>
    </row>
    <row r="26" spans="1:39" ht="14" x14ac:dyDescent="0.3">
      <c r="A26" s="222" t="s">
        <v>165</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8.6016000000000009E-2</v>
      </c>
      <c r="S26" s="224">
        <f t="shared" si="15"/>
        <v>2.1925E-2</v>
      </c>
      <c r="T26" s="345">
        <f t="shared" si="0"/>
        <v>0</v>
      </c>
      <c r="U26" s="345">
        <f t="shared" si="1"/>
        <v>0.10794100000000001</v>
      </c>
      <c r="Y26" s="425">
        <f t="shared" ref="Y26:AK26" si="16">SUM(Y24:Y25)</f>
        <v>0</v>
      </c>
      <c r="Z26" s="425">
        <f t="shared" si="16"/>
        <v>0</v>
      </c>
      <c r="AA26" s="425">
        <f t="shared" si="16"/>
        <v>0</v>
      </c>
      <c r="AB26" s="425">
        <f t="shared" si="16"/>
        <v>0</v>
      </c>
      <c r="AC26" s="425">
        <f t="shared" si="16"/>
        <v>0</v>
      </c>
      <c r="AD26" s="425">
        <f t="shared" si="16"/>
        <v>0</v>
      </c>
      <c r="AE26" s="425">
        <f t="shared" si="16"/>
        <v>0</v>
      </c>
      <c r="AF26" s="425">
        <f t="shared" si="16"/>
        <v>0</v>
      </c>
      <c r="AG26" s="425">
        <f t="shared" si="16"/>
        <v>0</v>
      </c>
      <c r="AH26" s="425">
        <f t="shared" si="16"/>
        <v>0</v>
      </c>
      <c r="AI26" s="425">
        <f t="shared" si="16"/>
        <v>0</v>
      </c>
      <c r="AJ26" s="425">
        <f t="shared" si="16"/>
        <v>38</v>
      </c>
      <c r="AK26" s="425">
        <f t="shared" si="16"/>
        <v>36</v>
      </c>
      <c r="AL26" s="446">
        <f t="shared" si="12"/>
        <v>0</v>
      </c>
      <c r="AM26" s="446">
        <f t="shared" si="3"/>
        <v>74</v>
      </c>
    </row>
    <row r="27" spans="1:39" ht="14" x14ac:dyDescent="0.3">
      <c r="A27" s="253" t="s">
        <v>166</v>
      </c>
      <c r="B27" s="213" t="s">
        <v>153</v>
      </c>
      <c r="G27" s="392"/>
      <c r="H27" s="393"/>
      <c r="I27" s="393"/>
      <c r="J27" s="393"/>
      <c r="K27" s="393"/>
      <c r="L27" s="393"/>
      <c r="M27" s="393"/>
      <c r="N27" s="393"/>
      <c r="O27" s="393"/>
      <c r="P27" s="393"/>
      <c r="Q27" s="393"/>
      <c r="R27" s="393">
        <v>2.6508025181999833E-2</v>
      </c>
      <c r="S27" s="393">
        <v>2.3607910429227549E-2</v>
      </c>
      <c r="T27" s="189">
        <f t="shared" si="0"/>
        <v>0</v>
      </c>
      <c r="U27" s="345">
        <f t="shared" si="1"/>
        <v>5.0115935611227382E-2</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392"/>
      <c r="H28" s="393"/>
      <c r="I28" s="393"/>
      <c r="J28" s="393"/>
      <c r="K28" s="393"/>
      <c r="L28" s="393"/>
      <c r="M28" s="393"/>
      <c r="N28" s="393"/>
      <c r="O28" s="393"/>
      <c r="P28" s="393"/>
      <c r="Q28" s="393"/>
      <c r="R28" s="393">
        <v>5.6825314818000169E-2</v>
      </c>
      <c r="S28" s="393">
        <v>5.9725419570772445E-2</v>
      </c>
      <c r="T28" s="189">
        <f t="shared" si="0"/>
        <v>0</v>
      </c>
      <c r="U28" s="345">
        <f t="shared" si="1"/>
        <v>0.11655073438877261</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8.3333340000000006E-2</v>
      </c>
      <c r="S29" s="224">
        <f t="shared" si="17"/>
        <v>8.3333329999999997E-2</v>
      </c>
      <c r="T29" s="189">
        <f t="shared" si="0"/>
        <v>0</v>
      </c>
      <c r="U29" s="345">
        <f t="shared" si="1"/>
        <v>0.16666667000000002</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392"/>
      <c r="H30" s="393"/>
      <c r="I30" s="393"/>
      <c r="J30" s="393"/>
      <c r="K30" s="393"/>
      <c r="L30" s="393"/>
      <c r="M30" s="393"/>
      <c r="N30" s="393"/>
      <c r="O30" s="393"/>
      <c r="P30" s="393"/>
      <c r="Q30" s="393"/>
      <c r="R30" s="393">
        <v>6.1986296819343825E-2</v>
      </c>
      <c r="S30" s="393">
        <v>7.6183528983189253E-2</v>
      </c>
      <c r="T30" s="345">
        <f t="shared" si="0"/>
        <v>0</v>
      </c>
      <c r="U30" s="345">
        <f t="shared" si="1"/>
        <v>0.13816982580253306</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392"/>
      <c r="H31" s="393"/>
      <c r="I31" s="393"/>
      <c r="J31" s="393"/>
      <c r="K31" s="393"/>
      <c r="L31" s="393"/>
      <c r="M31" s="393"/>
      <c r="N31" s="393"/>
      <c r="O31" s="393"/>
      <c r="P31" s="393"/>
      <c r="Q31" s="393"/>
      <c r="R31" s="393">
        <v>0.10436945318065617</v>
      </c>
      <c r="S31" s="393">
        <v>0.14435960101681072</v>
      </c>
      <c r="T31" s="345">
        <f t="shared" si="0"/>
        <v>0</v>
      </c>
      <c r="U31" s="345">
        <f t="shared" si="1"/>
        <v>0.24872905419746688</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0.16635575</v>
      </c>
      <c r="S32" s="224">
        <f t="shared" si="18"/>
        <v>0.22054312999999998</v>
      </c>
      <c r="T32" s="345">
        <f t="shared" si="0"/>
        <v>0</v>
      </c>
      <c r="U32" s="345">
        <f t="shared" si="1"/>
        <v>0.38689887999999995</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1.6929360599999999</v>
      </c>
      <c r="S34" s="223">
        <f t="shared" si="19"/>
        <v>1.9264718300000001</v>
      </c>
      <c r="T34" s="223">
        <f t="shared" si="19"/>
        <v>0</v>
      </c>
      <c r="U34" s="223">
        <f t="shared" si="19"/>
        <v>3.6194078900000002</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412"/>
      <c r="H36" s="412"/>
      <c r="I36" s="412"/>
      <c r="J36" s="412"/>
      <c r="K36" s="412"/>
      <c r="L36" s="412"/>
      <c r="M36" s="412"/>
      <c r="N36" s="412"/>
      <c r="O36" s="412"/>
      <c r="P36" s="412"/>
      <c r="Q36" s="412"/>
      <c r="R36" s="412"/>
      <c r="S36" s="412"/>
      <c r="T36" s="412"/>
      <c r="U36" s="412"/>
    </row>
    <row r="37" spans="1:41" ht="14" x14ac:dyDescent="0.3">
      <c r="A37" s="212" t="s">
        <v>171</v>
      </c>
      <c r="B37" s="213" t="s">
        <v>153</v>
      </c>
      <c r="G37" s="392"/>
      <c r="H37" s="393"/>
      <c r="I37" s="393"/>
      <c r="J37" s="393"/>
      <c r="K37" s="393"/>
      <c r="L37" s="393"/>
      <c r="M37" s="393"/>
      <c r="N37" s="393"/>
      <c r="O37" s="393"/>
      <c r="P37" s="393"/>
      <c r="Q37" s="393"/>
      <c r="R37" s="393">
        <v>-0.12988583106986709</v>
      </c>
      <c r="S37" s="393">
        <v>-0.13476355227139242</v>
      </c>
      <c r="T37" s="189">
        <f>SUM(G37:K37)</f>
        <v>0</v>
      </c>
      <c r="U37" s="345">
        <f>SUM(L37:S37)</f>
        <v>-0.26464938334125954</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392"/>
      <c r="H38" s="393"/>
      <c r="I38" s="393"/>
      <c r="J38" s="393"/>
      <c r="K38" s="393"/>
      <c r="L38" s="393"/>
      <c r="M38" s="393"/>
      <c r="N38" s="393"/>
      <c r="O38" s="393"/>
      <c r="P38" s="393"/>
      <c r="Q38" s="393"/>
      <c r="R38" s="393">
        <v>-9.8336291434379837E-3</v>
      </c>
      <c r="S38" s="393">
        <v>-1.6497783398021163E-2</v>
      </c>
      <c r="T38" s="189">
        <f>SUM(G38:K38)</f>
        <v>0</v>
      </c>
      <c r="U38" s="345">
        <f>SUM(L38:S38)</f>
        <v>-2.6331412541459147E-2</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392"/>
      <c r="H39" s="393"/>
      <c r="I39" s="393"/>
      <c r="J39" s="393"/>
      <c r="K39" s="393"/>
      <c r="L39" s="393"/>
      <c r="M39" s="393"/>
      <c r="N39" s="393"/>
      <c r="O39" s="393"/>
      <c r="P39" s="393"/>
      <c r="Q39" s="393"/>
      <c r="R39" s="393">
        <v>-7.9850089786694917E-2</v>
      </c>
      <c r="S39" s="393">
        <v>-4.43690343305864E-2</v>
      </c>
      <c r="T39" s="189">
        <f>SUM(G39:K39)</f>
        <v>0</v>
      </c>
      <c r="U39" s="345">
        <f>SUM(L39:S39)</f>
        <v>-0.12421912411728131</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-0.21956955</v>
      </c>
      <c r="S40" s="224">
        <f t="shared" si="20"/>
        <v>-0.19563036999999997</v>
      </c>
      <c r="T40" s="189">
        <f t="shared" ref="T40" si="21">SUM(G40:K40)</f>
        <v>0</v>
      </c>
      <c r="U40" s="345">
        <f>SUM(L40:S40)</f>
        <v>-0.41519991999999994</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412"/>
      <c r="H42" s="412"/>
      <c r="I42" s="412"/>
      <c r="J42" s="412"/>
      <c r="K42" s="412"/>
      <c r="L42" s="412"/>
      <c r="M42" s="412"/>
      <c r="N42" s="412"/>
      <c r="O42" s="412"/>
      <c r="P42" s="412"/>
      <c r="Q42" s="412"/>
      <c r="R42" s="412"/>
      <c r="S42" s="412"/>
      <c r="T42" s="412"/>
      <c r="U42" s="412"/>
    </row>
    <row r="43" spans="1:41" ht="14" x14ac:dyDescent="0.3">
      <c r="A43" s="212" t="s">
        <v>171</v>
      </c>
      <c r="B43" s="213" t="s">
        <v>153</v>
      </c>
      <c r="G43" s="392"/>
      <c r="H43" s="393"/>
      <c r="I43" s="393"/>
      <c r="J43" s="393"/>
      <c r="K43" s="393"/>
      <c r="L43" s="393"/>
      <c r="M43" s="393"/>
      <c r="N43" s="393"/>
      <c r="O43" s="393"/>
      <c r="P43" s="393"/>
      <c r="Q43" s="393"/>
      <c r="R43" s="393">
        <v>-0.12942790547041177</v>
      </c>
      <c r="S43" s="393">
        <v>-0.10218854623779221</v>
      </c>
      <c r="T43" s="189">
        <f>SUM(G43:K43)</f>
        <v>0</v>
      </c>
      <c r="U43" s="345">
        <f>SUM(L43:S43)</f>
        <v>-0.231616451708204</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392"/>
      <c r="H44" s="393"/>
      <c r="I44" s="393"/>
      <c r="J44" s="393"/>
      <c r="K44" s="393"/>
      <c r="L44" s="393"/>
      <c r="M44" s="393"/>
      <c r="N44" s="393"/>
      <c r="O44" s="393"/>
      <c r="P44" s="393"/>
      <c r="Q44" s="393"/>
      <c r="R44" s="393">
        <v>0</v>
      </c>
      <c r="S44" s="393">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392"/>
      <c r="H45" s="393"/>
      <c r="I45" s="393"/>
      <c r="J45" s="393"/>
      <c r="K45" s="393"/>
      <c r="L45" s="393"/>
      <c r="M45" s="393"/>
      <c r="N45" s="393"/>
      <c r="O45" s="393"/>
      <c r="P45" s="393"/>
      <c r="Q45" s="393"/>
      <c r="R45" s="393">
        <v>-9.7720945295882069E-3</v>
      </c>
      <c r="S45" s="393">
        <v>-1.8811453762207782E-2</v>
      </c>
      <c r="T45" s="189">
        <f>SUM(G45:K45)</f>
        <v>0</v>
      </c>
      <c r="U45" s="345">
        <f>SUM(L45:S45)</f>
        <v>-2.858354829179599E-2</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-0.13919999999999999</v>
      </c>
      <c r="S46" s="224">
        <f t="shared" si="22"/>
        <v>-0.121</v>
      </c>
      <c r="T46" s="189">
        <f t="shared" ref="T46" si="23">SUM(G46:K46)</f>
        <v>0</v>
      </c>
      <c r="U46" s="345">
        <f>SUM(L46:S46)</f>
        <v>-0.26019999999999999</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1.33416651</v>
      </c>
      <c r="S48" s="223">
        <f t="shared" si="25"/>
        <v>1.6098414600000002</v>
      </c>
      <c r="T48" s="345">
        <f t="shared" ref="T48" si="26">SUM(G48:K48)</f>
        <v>0</v>
      </c>
      <c r="U48" s="345">
        <f t="shared" ref="U48" si="27">SUM(L48:S48)</f>
        <v>2.9440079700000004</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391"/>
      <c r="U49" s="391"/>
    </row>
    <row r="50" spans="1:39" ht="14" x14ac:dyDescent="0.3">
      <c r="A50" s="222" t="s">
        <v>177</v>
      </c>
      <c r="B50" s="255" t="s">
        <v>59</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0.5866827485248044</v>
      </c>
      <c r="S50" s="223">
        <f t="shared" si="28"/>
        <v>0.5999482117726509</v>
      </c>
      <c r="T50" s="189">
        <f t="shared" ref="T50:T52" si="29">SUM(G50:K50)</f>
        <v>0</v>
      </c>
      <c r="U50" s="345">
        <f t="shared" ref="U50:U52" si="30">SUM(L50:S50)</f>
        <v>1.1866309602974554</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1.1062533114751956</v>
      </c>
      <c r="S51" s="345">
        <f t="shared" si="28"/>
        <v>1.326523618227349</v>
      </c>
      <c r="T51" s="189">
        <f t="shared" si="29"/>
        <v>0</v>
      </c>
      <c r="U51" s="345">
        <f t="shared" si="30"/>
        <v>2.4327769297025448</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1.6929360600000001</v>
      </c>
      <c r="S52" s="346">
        <f t="shared" si="32"/>
        <v>1.9264718299999999</v>
      </c>
      <c r="T52" s="189">
        <f t="shared" si="29"/>
        <v>0</v>
      </c>
      <c r="U52" s="345">
        <f t="shared" si="30"/>
        <v>3.6194078899999997</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391"/>
      <c r="U53" s="391"/>
    </row>
    <row r="54" spans="1:39" ht="14" x14ac:dyDescent="0.3">
      <c r="B54" s="210"/>
      <c r="G54" s="391"/>
      <c r="H54" s="391"/>
      <c r="I54" s="391"/>
      <c r="J54" s="391"/>
      <c r="K54" s="391"/>
      <c r="L54" s="391"/>
      <c r="M54" s="391"/>
      <c r="N54" s="391"/>
      <c r="O54" s="391"/>
      <c r="P54" s="391"/>
      <c r="Q54" s="391"/>
      <c r="R54" s="391"/>
      <c r="S54" s="391"/>
      <c r="T54" s="391"/>
      <c r="U54" s="391"/>
    </row>
    <row r="55" spans="1:39" ht="14" x14ac:dyDescent="0.3">
      <c r="A55" s="222" t="s">
        <v>180</v>
      </c>
      <c r="B55" s="255" t="s">
        <v>59</v>
      </c>
      <c r="C55" s="269"/>
      <c r="D55" s="269"/>
      <c r="E55" s="269"/>
      <c r="G55" s="223">
        <f>SUM(G9,G15,G18,G21,G24,G27,G30)+SUM(G37,G38,G43,G44)</f>
        <v>0</v>
      </c>
      <c r="H55" s="223">
        <f t="shared" ref="H55:K55" si="34">SUM(H9,H15,H18,H21,H24,H27,H30)+SUM(H37,H38,H43,H44)</f>
        <v>0</v>
      </c>
      <c r="I55" s="223">
        <f t="shared" si="34"/>
        <v>0</v>
      </c>
      <c r="J55" s="223">
        <f t="shared" si="34"/>
        <v>0</v>
      </c>
      <c r="K55" s="223">
        <f t="shared" si="34"/>
        <v>0</v>
      </c>
      <c r="L55" s="415">
        <f>SUM(L9,L12,L15,L18,L21,L24,L27,L30)+SUM(L37,L38,L43,L44)</f>
        <v>0</v>
      </c>
      <c r="M55" s="415">
        <f t="shared" ref="M55:S55" si="35">SUM(M9,M12,M15,M18,M21,M24,M27,M30)+SUM(M37,M38,M43,M44)</f>
        <v>0</v>
      </c>
      <c r="N55" s="415">
        <f t="shared" si="35"/>
        <v>0</v>
      </c>
      <c r="O55" s="415">
        <f t="shared" si="35"/>
        <v>0</v>
      </c>
      <c r="P55" s="415">
        <f t="shared" si="35"/>
        <v>0</v>
      </c>
      <c r="Q55" s="415">
        <f t="shared" si="35"/>
        <v>0</v>
      </c>
      <c r="R55" s="415">
        <f t="shared" si="35"/>
        <v>0.31753538284108751</v>
      </c>
      <c r="S55" s="415">
        <f t="shared" si="35"/>
        <v>0.3464983298654451</v>
      </c>
      <c r="T55" s="189">
        <f t="shared" ref="T55:T57" si="36">SUM(G55:K55)</f>
        <v>0</v>
      </c>
      <c r="U55" s="345">
        <f t="shared" ref="U55:U57" si="37">SUM(L55:S55)</f>
        <v>0.66403371270653255</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0</v>
      </c>
      <c r="H56" s="345">
        <f t="shared" ref="H56:K56" si="38">SUM(H10,H16,H19,H22,H25,H28,H31)+SUM(H39,H45)</f>
        <v>0</v>
      </c>
      <c r="I56" s="345">
        <f t="shared" si="38"/>
        <v>0</v>
      </c>
      <c r="J56" s="345">
        <f t="shared" si="38"/>
        <v>0</v>
      </c>
      <c r="K56" s="345">
        <f t="shared" si="38"/>
        <v>0</v>
      </c>
      <c r="L56" s="416">
        <f>SUM(L10,L13,L16,L19,L22,L25,L28,L31)+SUM(L39,L45)</f>
        <v>0</v>
      </c>
      <c r="M56" s="416">
        <f t="shared" ref="M56:S56" si="39">SUM(M10,M13,M16,M19,M22,M25,M28,M31)+SUM(M39,M45)</f>
        <v>0</v>
      </c>
      <c r="N56" s="416">
        <f t="shared" si="39"/>
        <v>0</v>
      </c>
      <c r="O56" s="416">
        <f t="shared" si="39"/>
        <v>0</v>
      </c>
      <c r="P56" s="416">
        <f t="shared" si="39"/>
        <v>0</v>
      </c>
      <c r="Q56" s="416">
        <f t="shared" si="39"/>
        <v>0</v>
      </c>
      <c r="R56" s="416">
        <f t="shared" si="39"/>
        <v>1.0166311271589124</v>
      </c>
      <c r="S56" s="416">
        <f t="shared" si="39"/>
        <v>1.2633431301345548</v>
      </c>
      <c r="T56" s="189">
        <f t="shared" si="36"/>
        <v>0</v>
      </c>
      <c r="U56" s="345">
        <f t="shared" si="37"/>
        <v>2.2799742572934671</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0</v>
      </c>
      <c r="H57" s="346">
        <f t="shared" si="40"/>
        <v>0</v>
      </c>
      <c r="I57" s="346">
        <f t="shared" si="40"/>
        <v>0</v>
      </c>
      <c r="J57" s="346">
        <f t="shared" si="40"/>
        <v>0</v>
      </c>
      <c r="K57" s="346">
        <f t="shared" si="40"/>
        <v>0</v>
      </c>
      <c r="L57" s="346">
        <f>SUM(L55:L56)</f>
        <v>0</v>
      </c>
      <c r="M57" s="346">
        <f t="shared" ref="M57:S57" si="41">SUM(M55:M56)</f>
        <v>0</v>
      </c>
      <c r="N57" s="346">
        <f t="shared" si="41"/>
        <v>0</v>
      </c>
      <c r="O57" s="346">
        <f t="shared" si="41"/>
        <v>0</v>
      </c>
      <c r="P57" s="346">
        <f t="shared" si="41"/>
        <v>0</v>
      </c>
      <c r="Q57" s="346">
        <f t="shared" si="41"/>
        <v>0</v>
      </c>
      <c r="R57" s="346">
        <f t="shared" si="41"/>
        <v>1.3341665099999998</v>
      </c>
      <c r="S57" s="346">
        <f t="shared" si="41"/>
        <v>1.6098414599999999</v>
      </c>
      <c r="T57" s="189">
        <f t="shared" si="36"/>
        <v>0</v>
      </c>
      <c r="U57" s="345">
        <f t="shared" si="37"/>
        <v>2.9440079699999995</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c r="AE60" s="327"/>
      <c r="AF60" s="327"/>
      <c r="AG60" s="327"/>
      <c r="AH60" s="327"/>
      <c r="AI60" s="327"/>
      <c r="AJ60" s="331">
        <v>44</v>
      </c>
      <c r="AK60" s="331">
        <v>25</v>
      </c>
      <c r="AL60" s="307"/>
      <c r="AM60" s="229">
        <f t="shared" ref="AM60:AM61" si="43">SUM(AD60:AK60)</f>
        <v>69</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c r="AE61" s="327"/>
      <c r="AF61" s="327"/>
      <c r="AG61" s="327"/>
      <c r="AH61" s="327"/>
      <c r="AI61" s="327"/>
      <c r="AJ61" s="331">
        <v>26</v>
      </c>
      <c r="AK61" s="331">
        <v>26</v>
      </c>
      <c r="AL61" s="280"/>
      <c r="AM61" s="229">
        <f t="shared" si="43"/>
        <v>52</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c r="M65" s="319"/>
      <c r="N65" s="319"/>
      <c r="O65" s="319"/>
      <c r="P65" s="319"/>
      <c r="Q65" s="319"/>
      <c r="R65" s="319">
        <v>0.15222999688840558</v>
      </c>
      <c r="S65" s="319">
        <v>0.15678442390554068</v>
      </c>
      <c r="T65" s="278"/>
      <c r="U65" s="251">
        <f t="shared" ref="U65:U67" si="44">SUM(L65:S65)</f>
        <v>0.30901442079394625</v>
      </c>
      <c r="Y65" s="226"/>
      <c r="Z65" s="227"/>
      <c r="AA65" s="227"/>
      <c r="AB65" s="227"/>
      <c r="AC65" s="228"/>
      <c r="AD65" s="330"/>
      <c r="AE65" s="330"/>
      <c r="AF65" s="330"/>
      <c r="AG65" s="330"/>
      <c r="AH65" s="330"/>
      <c r="AI65" s="330"/>
      <c r="AJ65" s="330">
        <v>1017</v>
      </c>
      <c r="AK65" s="330">
        <v>904</v>
      </c>
      <c r="AL65" s="278"/>
      <c r="AM65" s="251">
        <f t="shared" ref="AM65:AM67" si="45">SUM(AD65:AK65)</f>
        <v>1921</v>
      </c>
    </row>
    <row r="66" spans="1:39" ht="14" x14ac:dyDescent="0.3">
      <c r="A66" s="661"/>
      <c r="B66" s="277" t="s">
        <v>156</v>
      </c>
      <c r="G66" s="234"/>
      <c r="H66" s="235"/>
      <c r="I66" s="235"/>
      <c r="J66" s="235"/>
      <c r="K66" s="236"/>
      <c r="L66" s="319"/>
      <c r="M66" s="319"/>
      <c r="N66" s="319"/>
      <c r="O66" s="319"/>
      <c r="P66" s="319"/>
      <c r="Q66" s="319"/>
      <c r="R66" s="319">
        <v>2.1058533886829173E-2</v>
      </c>
      <c r="S66" s="319">
        <v>2.5881571801680825E-2</v>
      </c>
      <c r="T66" s="279"/>
      <c r="U66" s="251">
        <f t="shared" si="44"/>
        <v>4.6940105688509995E-2</v>
      </c>
      <c r="Y66" s="234"/>
      <c r="Z66" s="235"/>
      <c r="AA66" s="235"/>
      <c r="AB66" s="235"/>
      <c r="AC66" s="236"/>
      <c r="AD66" s="330"/>
      <c r="AE66" s="330"/>
      <c r="AF66" s="330"/>
      <c r="AG66" s="330"/>
      <c r="AH66" s="330"/>
      <c r="AI66" s="330"/>
      <c r="AJ66" s="330">
        <v>492</v>
      </c>
      <c r="AK66" s="330">
        <v>622</v>
      </c>
      <c r="AL66" s="279"/>
      <c r="AM66" s="251">
        <f t="shared" si="45"/>
        <v>1114</v>
      </c>
    </row>
    <row r="67" spans="1:39" ht="14" x14ac:dyDescent="0.3">
      <c r="A67" s="662"/>
      <c r="B67" s="277" t="s">
        <v>187</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0.17328853077523476</v>
      </c>
      <c r="S67" s="251">
        <f t="shared" si="46"/>
        <v>0.1826659957072215</v>
      </c>
      <c r="T67" s="280"/>
      <c r="U67" s="251">
        <f t="shared" si="44"/>
        <v>0.35595452648245629</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1509</v>
      </c>
      <c r="AK67" s="251">
        <f t="shared" si="47"/>
        <v>1526</v>
      </c>
      <c r="AL67" s="280"/>
      <c r="AM67" s="251">
        <f t="shared" si="45"/>
        <v>3035</v>
      </c>
    </row>
    <row r="68" spans="1:39" ht="14" x14ac:dyDescent="0.3">
      <c r="B68" s="210"/>
      <c r="G68" s="241"/>
      <c r="H68" s="242"/>
      <c r="I68" s="242"/>
      <c r="J68" s="242"/>
      <c r="K68" s="243"/>
      <c r="L68" s="458" t="str">
        <f t="shared" ref="L68:S68" si="48">IF(ABS(L67-L9-L12)&lt;DecimalPlaces,"OK","ERROR")</f>
        <v>OK</v>
      </c>
      <c r="M68" s="458" t="str">
        <f t="shared" si="48"/>
        <v>OK</v>
      </c>
      <c r="N68" s="458" t="str">
        <f t="shared" si="48"/>
        <v>OK</v>
      </c>
      <c r="O68" s="458" t="str">
        <f t="shared" si="48"/>
        <v>OK</v>
      </c>
      <c r="P68" s="458" t="str">
        <f t="shared" si="48"/>
        <v>OK</v>
      </c>
      <c r="Q68" s="458" t="str">
        <f t="shared" si="48"/>
        <v>OK</v>
      </c>
      <c r="R68" s="458" t="str">
        <f t="shared" si="48"/>
        <v>OK</v>
      </c>
      <c r="S68" s="458"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c r="M72" s="330"/>
      <c r="N72" s="330"/>
      <c r="O72" s="330"/>
      <c r="P72" s="330"/>
      <c r="Q72" s="330"/>
      <c r="R72" s="330">
        <v>1.0897675547118037E-2</v>
      </c>
      <c r="S72" s="330">
        <v>2.845743866516387E-2</v>
      </c>
      <c r="T72" s="278"/>
      <c r="U72" s="229">
        <f t="shared" ref="U72:U77" si="49">SUM(L72:S72)</f>
        <v>3.9355114212281911E-2</v>
      </c>
      <c r="Y72" s="226"/>
      <c r="Z72" s="227"/>
      <c r="AA72" s="227"/>
      <c r="AB72" s="227"/>
      <c r="AC72" s="228"/>
      <c r="AD72" s="330"/>
      <c r="AE72" s="330"/>
      <c r="AF72" s="330"/>
      <c r="AG72" s="330"/>
      <c r="AH72" s="330"/>
      <c r="AI72" s="330"/>
      <c r="AJ72" s="330">
        <v>89</v>
      </c>
      <c r="AK72" s="330">
        <v>253</v>
      </c>
      <c r="AL72" s="278"/>
      <c r="AM72" s="229">
        <f t="shared" ref="AM72:AM77" si="50">SUM(AD72:AK72)</f>
        <v>342</v>
      </c>
    </row>
    <row r="73" spans="1:39" ht="14" x14ac:dyDescent="0.3">
      <c r="A73" s="661"/>
      <c r="B73" s="277" t="s">
        <v>156</v>
      </c>
      <c r="G73" s="234"/>
      <c r="H73" s="235"/>
      <c r="I73" s="235"/>
      <c r="J73" s="235"/>
      <c r="K73" s="236"/>
      <c r="L73" s="330"/>
      <c r="M73" s="330"/>
      <c r="N73" s="330"/>
      <c r="O73" s="330"/>
      <c r="P73" s="330"/>
      <c r="Q73" s="330"/>
      <c r="R73" s="330">
        <v>5.7328217203680473E-3</v>
      </c>
      <c r="S73" s="330">
        <v>1.1850454084046814E-2</v>
      </c>
      <c r="T73" s="279"/>
      <c r="U73" s="229">
        <f t="shared" si="49"/>
        <v>1.7583275804414863E-2</v>
      </c>
      <c r="Y73" s="234"/>
      <c r="Z73" s="235"/>
      <c r="AA73" s="235"/>
      <c r="AB73" s="235"/>
      <c r="AC73" s="236"/>
      <c r="AD73" s="330"/>
      <c r="AE73" s="330"/>
      <c r="AF73" s="330"/>
      <c r="AG73" s="330"/>
      <c r="AH73" s="330"/>
      <c r="AI73" s="330"/>
      <c r="AJ73" s="330">
        <v>144</v>
      </c>
      <c r="AK73" s="330">
        <v>296</v>
      </c>
      <c r="AL73" s="279"/>
      <c r="AM73" s="229">
        <f t="shared" si="50"/>
        <v>440</v>
      </c>
    </row>
    <row r="74" spans="1:39" ht="14" x14ac:dyDescent="0.3">
      <c r="A74" s="662"/>
      <c r="B74" s="277" t="s">
        <v>190</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1.6630497267486083E-2</v>
      </c>
      <c r="S74" s="251">
        <f t="shared" si="51"/>
        <v>4.0307892749210684E-2</v>
      </c>
      <c r="T74" s="279"/>
      <c r="U74" s="229">
        <f t="shared" si="49"/>
        <v>5.6938390016696767E-2</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233</v>
      </c>
      <c r="AK74" s="251">
        <f t="shared" si="52"/>
        <v>549</v>
      </c>
      <c r="AL74" s="279"/>
      <c r="AM74" s="229">
        <f t="shared" si="50"/>
        <v>782</v>
      </c>
    </row>
    <row r="75" spans="1:39" ht="14" x14ac:dyDescent="0.3">
      <c r="A75" s="663" t="s">
        <v>191</v>
      </c>
      <c r="B75" s="277" t="s">
        <v>186</v>
      </c>
      <c r="G75" s="234"/>
      <c r="H75" s="235"/>
      <c r="I75" s="235"/>
      <c r="J75" s="235"/>
      <c r="K75" s="236"/>
      <c r="L75" s="330"/>
      <c r="M75" s="330"/>
      <c r="N75" s="330"/>
      <c r="O75" s="330"/>
      <c r="P75" s="330"/>
      <c r="Q75" s="330"/>
      <c r="R75" s="330">
        <v>0.15582952756447638</v>
      </c>
      <c r="S75" s="330">
        <v>0.18344973742929546</v>
      </c>
      <c r="T75" s="279"/>
      <c r="U75" s="229">
        <f t="shared" si="49"/>
        <v>0.33927926499377181</v>
      </c>
      <c r="Y75" s="234"/>
      <c r="Z75" s="235"/>
      <c r="AA75" s="235"/>
      <c r="AB75" s="235"/>
      <c r="AC75" s="236"/>
      <c r="AD75" s="330"/>
      <c r="AE75" s="330"/>
      <c r="AF75" s="330"/>
      <c r="AG75" s="330"/>
      <c r="AH75" s="330"/>
      <c r="AI75" s="330"/>
      <c r="AJ75" s="330">
        <v>1257</v>
      </c>
      <c r="AK75" s="330">
        <v>1543</v>
      </c>
      <c r="AL75" s="279"/>
      <c r="AM75" s="229">
        <f t="shared" si="50"/>
        <v>2800</v>
      </c>
    </row>
    <row r="76" spans="1:39" ht="14" x14ac:dyDescent="0.3">
      <c r="A76" s="663"/>
      <c r="B76" s="277" t="s">
        <v>156</v>
      </c>
      <c r="G76" s="234"/>
      <c r="H76" s="235"/>
      <c r="I76" s="235"/>
      <c r="J76" s="235"/>
      <c r="K76" s="236"/>
      <c r="L76" s="330"/>
      <c r="M76" s="330"/>
      <c r="N76" s="330"/>
      <c r="O76" s="330"/>
      <c r="P76" s="330"/>
      <c r="Q76" s="330"/>
      <c r="R76" s="330">
        <v>7.7519144392802775E-2</v>
      </c>
      <c r="S76" s="330">
        <v>6.9139074114272364E-2</v>
      </c>
      <c r="T76" s="279"/>
      <c r="U76" s="229">
        <f t="shared" si="49"/>
        <v>0.14665821850707514</v>
      </c>
      <c r="Y76" s="234"/>
      <c r="Z76" s="235"/>
      <c r="AA76" s="235"/>
      <c r="AB76" s="235"/>
      <c r="AC76" s="236"/>
      <c r="AD76" s="330"/>
      <c r="AE76" s="330"/>
      <c r="AF76" s="330"/>
      <c r="AG76" s="330"/>
      <c r="AH76" s="330"/>
      <c r="AI76" s="330"/>
      <c r="AJ76" s="330">
        <v>1945</v>
      </c>
      <c r="AK76" s="330">
        <v>1725</v>
      </c>
      <c r="AL76" s="279"/>
      <c r="AM76" s="229">
        <f t="shared" si="50"/>
        <v>3670</v>
      </c>
    </row>
    <row r="77" spans="1:39" ht="14" x14ac:dyDescent="0.3">
      <c r="A77" s="664"/>
      <c r="B77" s="277" t="s">
        <v>192</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0.23334867195727915</v>
      </c>
      <c r="S77" s="251">
        <f t="shared" si="53"/>
        <v>0.25258881154356783</v>
      </c>
      <c r="T77" s="279"/>
      <c r="U77" s="251">
        <f t="shared" si="49"/>
        <v>0.48593748350084698</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3202</v>
      </c>
      <c r="AK77" s="251">
        <f t="shared" si="54"/>
        <v>3268</v>
      </c>
      <c r="AL77" s="279"/>
      <c r="AM77" s="229">
        <f t="shared" si="50"/>
        <v>6470</v>
      </c>
    </row>
    <row r="78" spans="1:39" ht="14" x14ac:dyDescent="0.3">
      <c r="B78" s="274" t="s">
        <v>193</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0.24997916922476524</v>
      </c>
      <c r="S78" s="251">
        <f t="shared" si="55"/>
        <v>0.29289670429277853</v>
      </c>
      <c r="T78" s="280"/>
      <c r="U78" s="229">
        <f>SUM(L78:S78)</f>
        <v>0.54287587351754374</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3435</v>
      </c>
      <c r="AK78" s="251">
        <f t="shared" si="56"/>
        <v>3817</v>
      </c>
      <c r="AL78" s="280"/>
      <c r="AM78" s="229">
        <f>SUM(AD78:AK78)</f>
        <v>7252</v>
      </c>
    </row>
    <row r="79" spans="1:39" ht="14" x14ac:dyDescent="0.3">
      <c r="A79" s="282"/>
      <c r="G79" s="241"/>
      <c r="H79" s="242"/>
      <c r="I79" s="242"/>
      <c r="J79" s="242"/>
      <c r="K79" s="243"/>
      <c r="L79" s="458" t="str">
        <f t="shared" ref="L79:S79" si="57">IF(ABS(L78-L10-L13)&lt;DecimalPlaces,"OK","ERROR")</f>
        <v>OK</v>
      </c>
      <c r="M79" s="458" t="str">
        <f t="shared" si="57"/>
        <v>OK</v>
      </c>
      <c r="N79" s="458" t="str">
        <f t="shared" si="57"/>
        <v>OK</v>
      </c>
      <c r="O79" s="458" t="str">
        <f t="shared" si="57"/>
        <v>OK</v>
      </c>
      <c r="P79" s="458" t="str">
        <f t="shared" si="57"/>
        <v>OK</v>
      </c>
      <c r="Q79" s="458" t="str">
        <f t="shared" si="57"/>
        <v>OK</v>
      </c>
      <c r="R79" s="458" t="str">
        <f t="shared" si="57"/>
        <v>OK</v>
      </c>
      <c r="S79" s="458" t="str">
        <f t="shared" si="57"/>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2.7755575615628914E-17</v>
      </c>
      <c r="S80" s="593">
        <f t="shared" si="58"/>
        <v>5.5511151231257827E-17</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2.7755575615628914E-17</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c r="M85" s="325"/>
      <c r="N85" s="325"/>
      <c r="O85" s="325"/>
      <c r="P85" s="325"/>
      <c r="Q85" s="325"/>
      <c r="R85" s="325">
        <v>0.12659640434037869</v>
      </c>
      <c r="S85" s="325">
        <v>0.11646217561238224</v>
      </c>
      <c r="T85" s="278"/>
      <c r="U85" s="229">
        <f>SUM(L85:S85)</f>
        <v>0.24305857995276092</v>
      </c>
      <c r="Y85" s="226"/>
      <c r="Z85" s="227"/>
      <c r="AA85" s="227"/>
      <c r="AB85" s="227"/>
      <c r="AC85" s="228"/>
      <c r="AD85" s="329"/>
      <c r="AE85" s="329"/>
      <c r="AF85" s="329"/>
      <c r="AG85" s="329"/>
      <c r="AH85" s="329"/>
      <c r="AI85" s="329"/>
      <c r="AJ85" s="329">
        <v>2977</v>
      </c>
      <c r="AK85" s="329">
        <v>2741</v>
      </c>
      <c r="AL85" s="278"/>
      <c r="AM85" s="285">
        <f t="shared" ref="AM85:AM105" si="62">SUM(AD85:AK85)</f>
        <v>5718</v>
      </c>
    </row>
    <row r="86" spans="1:39" ht="14" x14ac:dyDescent="0.3">
      <c r="A86" s="212" t="s">
        <v>201</v>
      </c>
      <c r="B86" s="212" t="s">
        <v>200</v>
      </c>
      <c r="G86" s="234"/>
      <c r="H86" s="235"/>
      <c r="I86" s="235"/>
      <c r="J86" s="235"/>
      <c r="K86" s="236"/>
      <c r="L86" s="325"/>
      <c r="M86" s="325"/>
      <c r="N86" s="325"/>
      <c r="O86" s="325"/>
      <c r="P86" s="325"/>
      <c r="Q86" s="325"/>
      <c r="R86" s="325">
        <v>5.6800000000000002E-3</v>
      </c>
      <c r="S86" s="325">
        <v>7.0899999999999999E-3</v>
      </c>
      <c r="T86" s="279"/>
      <c r="U86" s="229">
        <f t="shared" ref="U86:U105" si="63">SUM(L86:S86)</f>
        <v>1.277E-2</v>
      </c>
      <c r="Y86" s="234"/>
      <c r="Z86" s="235"/>
      <c r="AA86" s="235"/>
      <c r="AB86" s="235"/>
      <c r="AC86" s="236"/>
      <c r="AD86" s="325"/>
      <c r="AE86" s="325"/>
      <c r="AF86" s="325"/>
      <c r="AG86" s="325"/>
      <c r="AH86" s="325"/>
      <c r="AI86" s="325"/>
      <c r="AJ86" s="325">
        <v>568</v>
      </c>
      <c r="AK86" s="325">
        <v>709</v>
      </c>
      <c r="AL86" s="279"/>
      <c r="AM86" s="229">
        <f t="shared" si="62"/>
        <v>1277</v>
      </c>
    </row>
    <row r="87" spans="1:39" ht="14" x14ac:dyDescent="0.3">
      <c r="A87" s="212" t="s">
        <v>202</v>
      </c>
      <c r="B87" s="212" t="s">
        <v>200</v>
      </c>
      <c r="G87" s="234"/>
      <c r="H87" s="235"/>
      <c r="I87" s="235"/>
      <c r="J87" s="235"/>
      <c r="K87" s="236"/>
      <c r="L87" s="325"/>
      <c r="M87" s="325"/>
      <c r="N87" s="325"/>
      <c r="O87" s="325"/>
      <c r="P87" s="325"/>
      <c r="Q87" s="325"/>
      <c r="R87" s="325">
        <v>0</v>
      </c>
      <c r="S87" s="325">
        <v>0</v>
      </c>
      <c r="T87" s="279"/>
      <c r="U87" s="229">
        <f t="shared" si="63"/>
        <v>0</v>
      </c>
      <c r="Y87" s="234"/>
      <c r="Z87" s="235"/>
      <c r="AA87" s="235"/>
      <c r="AB87" s="235"/>
      <c r="AC87" s="236"/>
      <c r="AD87" s="325"/>
      <c r="AE87" s="325"/>
      <c r="AF87" s="325"/>
      <c r="AG87" s="325"/>
      <c r="AH87" s="325"/>
      <c r="AI87" s="325"/>
      <c r="AJ87" s="325">
        <v>0</v>
      </c>
      <c r="AK87" s="325">
        <v>0</v>
      </c>
      <c r="AL87" s="279"/>
      <c r="AM87" s="229">
        <f t="shared" si="62"/>
        <v>0</v>
      </c>
    </row>
    <row r="88" spans="1:39" ht="14" x14ac:dyDescent="0.3">
      <c r="A88" s="212" t="s">
        <v>203</v>
      </c>
      <c r="B88" s="212" t="s">
        <v>200</v>
      </c>
      <c r="G88" s="234"/>
      <c r="H88" s="235"/>
      <c r="I88" s="235"/>
      <c r="J88" s="235"/>
      <c r="K88" s="236"/>
      <c r="L88" s="325"/>
      <c r="M88" s="325"/>
      <c r="N88" s="325"/>
      <c r="O88" s="325"/>
      <c r="P88" s="325"/>
      <c r="Q88" s="325"/>
      <c r="R88" s="325">
        <v>0</v>
      </c>
      <c r="S88" s="325">
        <v>0</v>
      </c>
      <c r="T88" s="279"/>
      <c r="U88" s="229">
        <f t="shared" si="63"/>
        <v>0</v>
      </c>
      <c r="Y88" s="234"/>
      <c r="Z88" s="235"/>
      <c r="AA88" s="235"/>
      <c r="AB88" s="235"/>
      <c r="AC88" s="236"/>
      <c r="AD88" s="325"/>
      <c r="AE88" s="325"/>
      <c r="AF88" s="325"/>
      <c r="AG88" s="325"/>
      <c r="AH88" s="325"/>
      <c r="AI88" s="325"/>
      <c r="AJ88" s="325">
        <v>0</v>
      </c>
      <c r="AK88" s="325">
        <v>0</v>
      </c>
      <c r="AL88" s="279"/>
      <c r="AM88" s="229">
        <f t="shared" si="62"/>
        <v>0</v>
      </c>
    </row>
    <row r="89" spans="1:39" ht="14" x14ac:dyDescent="0.3">
      <c r="A89" s="212" t="s">
        <v>204</v>
      </c>
      <c r="B89" s="212" t="s">
        <v>200</v>
      </c>
      <c r="G89" s="234"/>
      <c r="H89" s="235"/>
      <c r="I89" s="235"/>
      <c r="J89" s="235"/>
      <c r="K89" s="236"/>
      <c r="L89" s="325"/>
      <c r="M89" s="325"/>
      <c r="N89" s="325"/>
      <c r="O89" s="325"/>
      <c r="P89" s="325"/>
      <c r="Q89" s="325"/>
      <c r="R89" s="325">
        <v>0</v>
      </c>
      <c r="S89" s="325">
        <v>0</v>
      </c>
      <c r="T89" s="279"/>
      <c r="U89" s="229">
        <f t="shared" si="63"/>
        <v>0</v>
      </c>
      <c r="Y89" s="234"/>
      <c r="Z89" s="235"/>
      <c r="AA89" s="235"/>
      <c r="AB89" s="235"/>
      <c r="AC89" s="236"/>
      <c r="AD89" s="325"/>
      <c r="AE89" s="325"/>
      <c r="AF89" s="325"/>
      <c r="AG89" s="325"/>
      <c r="AH89" s="325"/>
      <c r="AI89" s="325"/>
      <c r="AJ89" s="325">
        <v>0</v>
      </c>
      <c r="AK89" s="325">
        <v>0</v>
      </c>
      <c r="AL89" s="279"/>
      <c r="AM89" s="229">
        <f t="shared" si="62"/>
        <v>0</v>
      </c>
    </row>
    <row r="90" spans="1:39" ht="14" x14ac:dyDescent="0.3">
      <c r="A90" s="212" t="s">
        <v>205</v>
      </c>
      <c r="B90" s="212" t="s">
        <v>200</v>
      </c>
      <c r="G90" s="234"/>
      <c r="H90" s="235"/>
      <c r="I90" s="235"/>
      <c r="J90" s="235"/>
      <c r="K90" s="236"/>
      <c r="L90" s="325"/>
      <c r="M90" s="325"/>
      <c r="N90" s="325"/>
      <c r="O90" s="325"/>
      <c r="P90" s="325"/>
      <c r="Q90" s="325"/>
      <c r="R90" s="325">
        <v>0</v>
      </c>
      <c r="S90" s="325">
        <v>0</v>
      </c>
      <c r="T90" s="279"/>
      <c r="U90" s="229">
        <f t="shared" si="63"/>
        <v>0</v>
      </c>
      <c r="Y90" s="234"/>
      <c r="Z90" s="235"/>
      <c r="AA90" s="235"/>
      <c r="AB90" s="235"/>
      <c r="AC90" s="236"/>
      <c r="AD90" s="325"/>
      <c r="AE90" s="325"/>
      <c r="AF90" s="325"/>
      <c r="AG90" s="325"/>
      <c r="AH90" s="325"/>
      <c r="AI90" s="325"/>
      <c r="AJ90" s="325">
        <v>0</v>
      </c>
      <c r="AK90" s="325">
        <v>0</v>
      </c>
      <c r="AL90" s="279"/>
      <c r="AM90" s="229">
        <f t="shared" si="62"/>
        <v>0</v>
      </c>
    </row>
    <row r="91" spans="1:39" ht="14" x14ac:dyDescent="0.3">
      <c r="A91" s="212" t="s">
        <v>206</v>
      </c>
      <c r="B91" s="212" t="s">
        <v>200</v>
      </c>
      <c r="G91" s="234"/>
      <c r="H91" s="235"/>
      <c r="I91" s="235"/>
      <c r="J91" s="235"/>
      <c r="K91" s="236"/>
      <c r="L91" s="325"/>
      <c r="M91" s="325"/>
      <c r="N91" s="325"/>
      <c r="O91" s="325"/>
      <c r="P91" s="325"/>
      <c r="Q91" s="325"/>
      <c r="R91" s="325">
        <v>1.7357790000000001E-2</v>
      </c>
      <c r="S91" s="325">
        <v>1.8665336800000001E-2</v>
      </c>
      <c r="T91" s="279"/>
      <c r="U91" s="229">
        <f t="shared" si="63"/>
        <v>3.6023126799999999E-2</v>
      </c>
      <c r="Y91" s="234"/>
      <c r="Z91" s="235"/>
      <c r="AA91" s="235"/>
      <c r="AB91" s="235"/>
      <c r="AC91" s="236"/>
      <c r="AD91" s="325"/>
      <c r="AE91" s="325"/>
      <c r="AF91" s="325"/>
      <c r="AG91" s="325"/>
      <c r="AH91" s="325"/>
      <c r="AI91" s="325"/>
      <c r="AJ91" s="325">
        <v>1412</v>
      </c>
      <c r="AK91" s="325">
        <v>1419</v>
      </c>
      <c r="AL91" s="279"/>
      <c r="AM91" s="229">
        <f t="shared" si="62"/>
        <v>2831</v>
      </c>
    </row>
    <row r="92" spans="1:39" ht="14" x14ac:dyDescent="0.3">
      <c r="A92" s="212" t="s">
        <v>207</v>
      </c>
      <c r="B92" s="212" t="s">
        <v>200</v>
      </c>
      <c r="G92" s="234"/>
      <c r="H92" s="235"/>
      <c r="I92" s="235"/>
      <c r="J92" s="235"/>
      <c r="K92" s="236"/>
      <c r="L92" s="325"/>
      <c r="M92" s="325"/>
      <c r="N92" s="325"/>
      <c r="O92" s="325"/>
      <c r="P92" s="325"/>
      <c r="Q92" s="325"/>
      <c r="R92" s="325">
        <v>0</v>
      </c>
      <c r="S92" s="325">
        <v>0</v>
      </c>
      <c r="T92" s="279"/>
      <c r="U92" s="229">
        <f t="shared" si="63"/>
        <v>0</v>
      </c>
      <c r="Y92" s="234"/>
      <c r="Z92" s="235"/>
      <c r="AA92" s="235"/>
      <c r="AB92" s="235"/>
      <c r="AC92" s="236"/>
      <c r="AD92" s="328"/>
      <c r="AE92" s="328"/>
      <c r="AF92" s="328"/>
      <c r="AG92" s="328"/>
      <c r="AH92" s="328"/>
      <c r="AI92" s="328"/>
      <c r="AJ92" s="328">
        <v>0</v>
      </c>
      <c r="AK92" s="328">
        <v>0</v>
      </c>
      <c r="AL92" s="279"/>
      <c r="AM92" s="229">
        <f t="shared" si="62"/>
        <v>0</v>
      </c>
    </row>
    <row r="93" spans="1:39" ht="14" x14ac:dyDescent="0.3">
      <c r="A93" s="212" t="s">
        <v>208</v>
      </c>
      <c r="B93" s="212" t="s">
        <v>200</v>
      </c>
      <c r="G93" s="234"/>
      <c r="H93" s="235"/>
      <c r="I93" s="235"/>
      <c r="J93" s="235"/>
      <c r="K93" s="236"/>
      <c r="L93" s="325"/>
      <c r="M93" s="325"/>
      <c r="N93" s="325"/>
      <c r="O93" s="325"/>
      <c r="P93" s="325"/>
      <c r="Q93" s="325"/>
      <c r="R93" s="325">
        <v>5.3843600000000004E-3</v>
      </c>
      <c r="S93" s="325">
        <v>7.1425496000000008E-3</v>
      </c>
      <c r="T93" s="279"/>
      <c r="U93" s="229">
        <f t="shared" si="63"/>
        <v>1.25269096E-2</v>
      </c>
      <c r="Y93" s="234"/>
      <c r="Z93" s="235"/>
      <c r="AA93" s="235"/>
      <c r="AB93" s="235"/>
      <c r="AC93" s="236"/>
      <c r="AD93" s="328"/>
      <c r="AE93" s="328"/>
      <c r="AF93" s="328"/>
      <c r="AG93" s="328"/>
      <c r="AH93" s="328"/>
      <c r="AI93" s="328"/>
      <c r="AJ93" s="328">
        <v>292</v>
      </c>
      <c r="AK93" s="328">
        <v>362</v>
      </c>
      <c r="AL93" s="279"/>
      <c r="AM93" s="229">
        <f t="shared" si="62"/>
        <v>654</v>
      </c>
    </row>
    <row r="94" spans="1:39" ht="14" x14ac:dyDescent="0.3">
      <c r="A94" s="212" t="s">
        <v>209</v>
      </c>
      <c r="B94" s="212" t="s">
        <v>200</v>
      </c>
      <c r="G94" s="234"/>
      <c r="H94" s="235"/>
      <c r="I94" s="235"/>
      <c r="J94" s="235"/>
      <c r="K94" s="236"/>
      <c r="L94" s="325"/>
      <c r="M94" s="325"/>
      <c r="N94" s="325"/>
      <c r="O94" s="325"/>
      <c r="P94" s="325"/>
      <c r="Q94" s="325"/>
      <c r="R94" s="325">
        <v>1.115594E-2</v>
      </c>
      <c r="S94" s="325">
        <v>1.5113792800000001E-2</v>
      </c>
      <c r="T94" s="279"/>
      <c r="U94" s="229">
        <f t="shared" si="63"/>
        <v>2.6269732800000001E-2</v>
      </c>
      <c r="Y94" s="234"/>
      <c r="Z94" s="235"/>
      <c r="AA94" s="235"/>
      <c r="AB94" s="235"/>
      <c r="AC94" s="236"/>
      <c r="AD94" s="328"/>
      <c r="AE94" s="328"/>
      <c r="AF94" s="328"/>
      <c r="AG94" s="328"/>
      <c r="AH94" s="328"/>
      <c r="AI94" s="328"/>
      <c r="AJ94" s="328">
        <v>605</v>
      </c>
      <c r="AK94" s="328">
        <v>766</v>
      </c>
      <c r="AL94" s="279"/>
      <c r="AM94" s="229">
        <f t="shared" si="62"/>
        <v>1371</v>
      </c>
    </row>
    <row r="95" spans="1:39" ht="14" x14ac:dyDescent="0.3">
      <c r="A95" s="212" t="s">
        <v>210</v>
      </c>
      <c r="B95" s="212" t="s">
        <v>200</v>
      </c>
      <c r="G95" s="234"/>
      <c r="H95" s="235"/>
      <c r="I95" s="235"/>
      <c r="J95" s="235"/>
      <c r="K95" s="236"/>
      <c r="L95" s="325"/>
      <c r="M95" s="325"/>
      <c r="N95" s="325"/>
      <c r="O95" s="325"/>
      <c r="P95" s="325"/>
      <c r="Q95" s="325"/>
      <c r="R95" s="325">
        <v>0</v>
      </c>
      <c r="S95" s="325">
        <v>0</v>
      </c>
      <c r="T95" s="279"/>
      <c r="U95" s="229">
        <f t="shared" si="63"/>
        <v>0</v>
      </c>
      <c r="Y95" s="234"/>
      <c r="Z95" s="235"/>
      <c r="AA95" s="235"/>
      <c r="AB95" s="235"/>
      <c r="AC95" s="236"/>
      <c r="AD95" s="328"/>
      <c r="AE95" s="328"/>
      <c r="AF95" s="328"/>
      <c r="AG95" s="328"/>
      <c r="AH95" s="328"/>
      <c r="AI95" s="328"/>
      <c r="AJ95" s="328">
        <v>0</v>
      </c>
      <c r="AK95" s="328">
        <v>0</v>
      </c>
      <c r="AL95" s="279"/>
      <c r="AM95" s="229">
        <f t="shared" si="62"/>
        <v>0</v>
      </c>
    </row>
    <row r="96" spans="1:39" ht="14" x14ac:dyDescent="0.3">
      <c r="A96" s="212" t="s">
        <v>211</v>
      </c>
      <c r="B96" s="212" t="s">
        <v>200</v>
      </c>
      <c r="G96" s="234"/>
      <c r="H96" s="235"/>
      <c r="I96" s="235"/>
      <c r="J96" s="235"/>
      <c r="K96" s="236"/>
      <c r="L96" s="325"/>
      <c r="M96" s="325"/>
      <c r="N96" s="325"/>
      <c r="O96" s="325"/>
      <c r="P96" s="325"/>
      <c r="Q96" s="325"/>
      <c r="R96" s="325">
        <v>0</v>
      </c>
      <c r="S96" s="325">
        <v>0</v>
      </c>
      <c r="T96" s="279"/>
      <c r="U96" s="229">
        <f t="shared" si="63"/>
        <v>0</v>
      </c>
      <c r="Y96" s="234"/>
      <c r="Z96" s="235"/>
      <c r="AA96" s="235"/>
      <c r="AB96" s="235"/>
      <c r="AC96" s="236"/>
      <c r="AD96" s="328"/>
      <c r="AE96" s="328"/>
      <c r="AF96" s="328"/>
      <c r="AG96" s="328"/>
      <c r="AH96" s="328"/>
      <c r="AI96" s="328"/>
      <c r="AJ96" s="328">
        <v>0</v>
      </c>
      <c r="AK96" s="328">
        <v>0</v>
      </c>
      <c r="AL96" s="279"/>
      <c r="AM96" s="229">
        <f t="shared" si="62"/>
        <v>0</v>
      </c>
    </row>
    <row r="97" spans="1:39" ht="14" x14ac:dyDescent="0.3">
      <c r="A97" s="212" t="s">
        <v>212</v>
      </c>
      <c r="B97" s="212" t="s">
        <v>200</v>
      </c>
      <c r="G97" s="234"/>
      <c r="H97" s="235"/>
      <c r="I97" s="235"/>
      <c r="J97" s="235"/>
      <c r="K97" s="236"/>
      <c r="L97" s="325"/>
      <c r="M97" s="325"/>
      <c r="N97" s="325"/>
      <c r="O97" s="325"/>
      <c r="P97" s="325"/>
      <c r="Q97" s="325"/>
      <c r="R97" s="325">
        <v>0.14890200000000001</v>
      </c>
      <c r="S97" s="325">
        <v>0.17845</v>
      </c>
      <c r="T97" s="279"/>
      <c r="U97" s="229">
        <f t="shared" si="63"/>
        <v>0.32735199999999998</v>
      </c>
      <c r="Y97" s="234"/>
      <c r="Z97" s="235"/>
      <c r="AA97" s="235"/>
      <c r="AB97" s="235"/>
      <c r="AC97" s="236"/>
      <c r="AD97" s="328"/>
      <c r="AE97" s="328"/>
      <c r="AF97" s="328"/>
      <c r="AG97" s="328"/>
      <c r="AH97" s="328"/>
      <c r="AI97" s="328"/>
      <c r="AJ97" s="328">
        <v>897</v>
      </c>
      <c r="AK97" s="328">
        <v>1075</v>
      </c>
      <c r="AL97" s="279"/>
      <c r="AM97" s="229">
        <f t="shared" si="62"/>
        <v>1972</v>
      </c>
    </row>
    <row r="98" spans="1:39" ht="14" x14ac:dyDescent="0.3">
      <c r="A98" s="212" t="s">
        <v>213</v>
      </c>
      <c r="B98" s="212" t="s">
        <v>200</v>
      </c>
      <c r="G98" s="234"/>
      <c r="H98" s="235"/>
      <c r="I98" s="235"/>
      <c r="J98" s="235"/>
      <c r="K98" s="236"/>
      <c r="L98" s="325"/>
      <c r="M98" s="325"/>
      <c r="N98" s="325"/>
      <c r="O98" s="325"/>
      <c r="P98" s="325"/>
      <c r="Q98" s="325"/>
      <c r="R98" s="325">
        <v>0</v>
      </c>
      <c r="S98" s="325">
        <v>0</v>
      </c>
      <c r="T98" s="279"/>
      <c r="U98" s="229">
        <f t="shared" si="63"/>
        <v>0</v>
      </c>
      <c r="Y98" s="234"/>
      <c r="Z98" s="235"/>
      <c r="AA98" s="235"/>
      <c r="AB98" s="235"/>
      <c r="AC98" s="236"/>
      <c r="AD98" s="328"/>
      <c r="AE98" s="328"/>
      <c r="AF98" s="328"/>
      <c r="AG98" s="328"/>
      <c r="AH98" s="328"/>
      <c r="AI98" s="328"/>
      <c r="AJ98" s="328">
        <v>0</v>
      </c>
      <c r="AK98" s="328">
        <v>0</v>
      </c>
      <c r="AL98" s="279"/>
      <c r="AM98" s="229">
        <f t="shared" si="62"/>
        <v>0</v>
      </c>
    </row>
    <row r="99" spans="1:39" ht="14" x14ac:dyDescent="0.3">
      <c r="A99" s="212" t="s">
        <v>214</v>
      </c>
      <c r="B99" s="212" t="s">
        <v>200</v>
      </c>
      <c r="G99" s="234"/>
      <c r="H99" s="235"/>
      <c r="I99" s="235"/>
      <c r="J99" s="235"/>
      <c r="K99" s="236"/>
      <c r="L99" s="325"/>
      <c r="M99" s="325"/>
      <c r="N99" s="325"/>
      <c r="O99" s="325"/>
      <c r="P99" s="325"/>
      <c r="Q99" s="325"/>
      <c r="R99" s="325">
        <v>0</v>
      </c>
      <c r="S99" s="325">
        <v>0</v>
      </c>
      <c r="T99" s="279"/>
      <c r="U99" s="229">
        <f t="shared" si="63"/>
        <v>0</v>
      </c>
      <c r="Y99" s="234"/>
      <c r="Z99" s="235"/>
      <c r="AA99" s="235"/>
      <c r="AB99" s="235"/>
      <c r="AC99" s="236"/>
      <c r="AD99" s="328"/>
      <c r="AE99" s="328"/>
      <c r="AF99" s="328"/>
      <c r="AG99" s="328"/>
      <c r="AH99" s="328"/>
      <c r="AI99" s="328"/>
      <c r="AJ99" s="328">
        <v>0</v>
      </c>
      <c r="AK99" s="328">
        <v>0</v>
      </c>
      <c r="AL99" s="279"/>
      <c r="AM99" s="229">
        <f t="shared" si="62"/>
        <v>0</v>
      </c>
    </row>
    <row r="100" spans="1:39" ht="14" x14ac:dyDescent="0.3">
      <c r="A100" s="212" t="s">
        <v>215</v>
      </c>
      <c r="B100" s="212" t="s">
        <v>200</v>
      </c>
      <c r="G100" s="234"/>
      <c r="H100" s="235"/>
      <c r="I100" s="235"/>
      <c r="J100" s="235"/>
      <c r="K100" s="236"/>
      <c r="L100" s="325"/>
      <c r="M100" s="325"/>
      <c r="N100" s="325"/>
      <c r="O100" s="325"/>
      <c r="P100" s="325"/>
      <c r="Q100" s="325"/>
      <c r="R100" s="325">
        <v>0</v>
      </c>
      <c r="S100" s="325">
        <v>0</v>
      </c>
      <c r="T100" s="279"/>
      <c r="U100" s="229">
        <f t="shared" si="63"/>
        <v>0</v>
      </c>
      <c r="Y100" s="234"/>
      <c r="Z100" s="235"/>
      <c r="AA100" s="235"/>
      <c r="AB100" s="235"/>
      <c r="AC100" s="236"/>
      <c r="AD100" s="328"/>
      <c r="AE100" s="328"/>
      <c r="AF100" s="328"/>
      <c r="AG100" s="328"/>
      <c r="AH100" s="328"/>
      <c r="AI100" s="328"/>
      <c r="AJ100" s="328">
        <v>0</v>
      </c>
      <c r="AK100" s="328">
        <v>0</v>
      </c>
      <c r="AL100" s="279"/>
      <c r="AM100" s="229">
        <f t="shared" si="62"/>
        <v>0</v>
      </c>
    </row>
    <row r="101" spans="1:39" ht="14" x14ac:dyDescent="0.3">
      <c r="A101" s="212" t="s">
        <v>216</v>
      </c>
      <c r="B101" s="212" t="s">
        <v>200</v>
      </c>
      <c r="G101" s="234"/>
      <c r="H101" s="235"/>
      <c r="I101" s="235"/>
      <c r="J101" s="235"/>
      <c r="K101" s="236"/>
      <c r="L101" s="325"/>
      <c r="M101" s="325"/>
      <c r="N101" s="325"/>
      <c r="O101" s="325"/>
      <c r="P101" s="325"/>
      <c r="Q101" s="325"/>
      <c r="R101" s="325">
        <v>6.2633599999999999E-3</v>
      </c>
      <c r="S101" s="325">
        <v>7.8715199999999999E-3</v>
      </c>
      <c r="T101" s="279"/>
      <c r="U101" s="229">
        <f t="shared" si="63"/>
        <v>1.4134879999999999E-2</v>
      </c>
      <c r="Y101" s="234"/>
      <c r="Z101" s="235"/>
      <c r="AA101" s="235"/>
      <c r="AB101" s="235"/>
      <c r="AC101" s="236"/>
      <c r="AD101" s="328"/>
      <c r="AE101" s="328"/>
      <c r="AF101" s="328"/>
      <c r="AG101" s="328"/>
      <c r="AH101" s="328"/>
      <c r="AI101" s="328"/>
      <c r="AJ101" s="328">
        <v>74</v>
      </c>
      <c r="AK101" s="328">
        <v>93</v>
      </c>
      <c r="AL101" s="279"/>
      <c r="AM101" s="229">
        <f t="shared" si="62"/>
        <v>167</v>
      </c>
    </row>
    <row r="102" spans="1:39" ht="14" x14ac:dyDescent="0.3">
      <c r="A102" s="212" t="s">
        <v>217</v>
      </c>
      <c r="B102" s="212" t="s">
        <v>200</v>
      </c>
      <c r="G102" s="234"/>
      <c r="H102" s="235"/>
      <c r="I102" s="235"/>
      <c r="J102" s="235"/>
      <c r="K102" s="236"/>
      <c r="L102" s="325"/>
      <c r="M102" s="325"/>
      <c r="N102" s="325"/>
      <c r="O102" s="325"/>
      <c r="P102" s="325"/>
      <c r="Q102" s="325"/>
      <c r="R102" s="325">
        <v>0</v>
      </c>
      <c r="S102" s="325">
        <v>0</v>
      </c>
      <c r="T102" s="279"/>
      <c r="U102" s="229">
        <f t="shared" si="63"/>
        <v>0</v>
      </c>
      <c r="Y102" s="234"/>
      <c r="Z102" s="235"/>
      <c r="AA102" s="235"/>
      <c r="AB102" s="235"/>
      <c r="AC102" s="236"/>
      <c r="AD102" s="328"/>
      <c r="AE102" s="328"/>
      <c r="AF102" s="328"/>
      <c r="AG102" s="328"/>
      <c r="AH102" s="328"/>
      <c r="AI102" s="328"/>
      <c r="AJ102" s="328">
        <v>0</v>
      </c>
      <c r="AK102" s="328">
        <v>0</v>
      </c>
      <c r="AL102" s="279"/>
      <c r="AM102" s="229">
        <f t="shared" si="62"/>
        <v>0</v>
      </c>
    </row>
    <row r="103" spans="1:39" ht="14" x14ac:dyDescent="0.3">
      <c r="A103" s="212" t="s">
        <v>218</v>
      </c>
      <c r="B103" s="212" t="s">
        <v>200</v>
      </c>
      <c r="G103" s="234"/>
      <c r="H103" s="235"/>
      <c r="I103" s="235"/>
      <c r="J103" s="235"/>
      <c r="K103" s="236"/>
      <c r="L103" s="325"/>
      <c r="M103" s="325"/>
      <c r="N103" s="325"/>
      <c r="O103" s="325"/>
      <c r="P103" s="325"/>
      <c r="Q103" s="325"/>
      <c r="R103" s="325">
        <v>0</v>
      </c>
      <c r="S103" s="325">
        <v>0</v>
      </c>
      <c r="T103" s="279"/>
      <c r="U103" s="229">
        <f t="shared" si="63"/>
        <v>0</v>
      </c>
      <c r="Y103" s="234"/>
      <c r="Z103" s="235"/>
      <c r="AA103" s="235"/>
      <c r="AB103" s="235"/>
      <c r="AC103" s="236"/>
      <c r="AD103" s="328"/>
      <c r="AE103" s="328"/>
      <c r="AF103" s="328"/>
      <c r="AG103" s="328"/>
      <c r="AH103" s="328"/>
      <c r="AI103" s="328"/>
      <c r="AJ103" s="328">
        <v>0</v>
      </c>
      <c r="AK103" s="328">
        <v>0</v>
      </c>
      <c r="AL103" s="279"/>
      <c r="AM103" s="229">
        <f t="shared" si="62"/>
        <v>0</v>
      </c>
    </row>
    <row r="104" spans="1:39" ht="14" x14ac:dyDescent="0.3">
      <c r="A104" s="440" t="s">
        <v>221</v>
      </c>
      <c r="B104" s="440" t="s">
        <v>200</v>
      </c>
      <c r="G104" s="234"/>
      <c r="H104" s="235"/>
      <c r="I104" s="235"/>
      <c r="J104" s="235"/>
      <c r="K104" s="236"/>
      <c r="L104" s="325"/>
      <c r="M104" s="325"/>
      <c r="N104" s="325"/>
      <c r="O104" s="325"/>
      <c r="P104" s="325"/>
      <c r="Q104" s="325"/>
      <c r="R104" s="325">
        <v>1.9423019999999999E-2</v>
      </c>
      <c r="S104" s="325">
        <v>6.1742886839406028E-2</v>
      </c>
      <c r="T104" s="279"/>
      <c r="U104" s="229">
        <f t="shared" si="63"/>
        <v>8.1165906839406027E-2</v>
      </c>
      <c r="Y104" s="234"/>
      <c r="Z104" s="235"/>
      <c r="AA104" s="235"/>
      <c r="AB104" s="235"/>
      <c r="AC104" s="236"/>
      <c r="AD104" s="325"/>
      <c r="AE104" s="325"/>
      <c r="AF104" s="325"/>
      <c r="AG104" s="325"/>
      <c r="AH104" s="325"/>
      <c r="AI104" s="325"/>
      <c r="AJ104" s="325">
        <v>734</v>
      </c>
      <c r="AK104" s="325">
        <v>1850</v>
      </c>
      <c r="AL104" s="279"/>
      <c r="AM104" s="229">
        <f t="shared" si="62"/>
        <v>2584</v>
      </c>
    </row>
    <row r="105" spans="1:39" ht="14" x14ac:dyDescent="0.3">
      <c r="A105" s="222" t="s">
        <v>219</v>
      </c>
      <c r="G105" s="234"/>
      <c r="H105" s="235"/>
      <c r="I105" s="235"/>
      <c r="J105" s="235"/>
      <c r="K105" s="236"/>
      <c r="L105" s="252">
        <f>SUM(L85:L104)</f>
        <v>0</v>
      </c>
      <c r="M105" s="252">
        <f t="shared" ref="M105:S105" si="64">SUM(M85:M104)</f>
        <v>0</v>
      </c>
      <c r="N105" s="252">
        <f t="shared" si="64"/>
        <v>0</v>
      </c>
      <c r="O105" s="252">
        <f t="shared" si="64"/>
        <v>0</v>
      </c>
      <c r="P105" s="252">
        <f t="shared" si="64"/>
        <v>0</v>
      </c>
      <c r="Q105" s="252">
        <f t="shared" si="64"/>
        <v>0</v>
      </c>
      <c r="R105" s="252">
        <f t="shared" si="64"/>
        <v>0.34076287434037872</v>
      </c>
      <c r="S105" s="252">
        <f t="shared" si="64"/>
        <v>0.41253826165178825</v>
      </c>
      <c r="T105" s="280"/>
      <c r="U105" s="229">
        <f t="shared" si="63"/>
        <v>0.75330113599216697</v>
      </c>
      <c r="Y105" s="234"/>
      <c r="Z105" s="235"/>
      <c r="AA105" s="235"/>
      <c r="AB105" s="235"/>
      <c r="AC105" s="236"/>
      <c r="AD105" s="252">
        <f>SUM(AD85:AD104)</f>
        <v>0</v>
      </c>
      <c r="AE105" s="252">
        <f t="shared" ref="AE105:AK105" si="65">SUM(AE85:AE104)</f>
        <v>0</v>
      </c>
      <c r="AF105" s="252">
        <f t="shared" si="65"/>
        <v>0</v>
      </c>
      <c r="AG105" s="252">
        <f t="shared" si="65"/>
        <v>0</v>
      </c>
      <c r="AH105" s="252">
        <f t="shared" si="65"/>
        <v>0</v>
      </c>
      <c r="AI105" s="252">
        <f t="shared" si="65"/>
        <v>0</v>
      </c>
      <c r="AJ105" s="252">
        <f t="shared" si="65"/>
        <v>7559</v>
      </c>
      <c r="AK105" s="252">
        <f t="shared" si="65"/>
        <v>9015</v>
      </c>
      <c r="AL105" s="280"/>
      <c r="AM105" s="229">
        <f t="shared" si="62"/>
        <v>16574</v>
      </c>
    </row>
    <row r="106" spans="1:39" ht="14" x14ac:dyDescent="0.3">
      <c r="A106" s="282"/>
      <c r="G106" s="241"/>
      <c r="H106" s="242"/>
      <c r="I106" s="242"/>
      <c r="J106" s="242"/>
      <c r="K106" s="243"/>
      <c r="L106" s="281" t="str">
        <f t="shared" ref="L106:S106" si="66">IF(ABS(L19-L105)&lt;DecimalPlaces,"OK","ERROR")</f>
        <v>OK</v>
      </c>
      <c r="M106" s="283" t="str">
        <f t="shared" si="66"/>
        <v>OK</v>
      </c>
      <c r="N106" s="283" t="str">
        <f t="shared" si="66"/>
        <v>OK</v>
      </c>
      <c r="O106" s="283" t="str">
        <f t="shared" si="66"/>
        <v>OK</v>
      </c>
      <c r="P106" s="283" t="str">
        <f t="shared" si="66"/>
        <v>OK</v>
      </c>
      <c r="Q106" s="283" t="str">
        <f t="shared" si="66"/>
        <v>OK</v>
      </c>
      <c r="R106" s="283" t="str">
        <f t="shared" si="66"/>
        <v>OK</v>
      </c>
      <c r="S106" s="283" t="str">
        <f t="shared" si="66"/>
        <v>OK</v>
      </c>
      <c r="Y106" s="241"/>
      <c r="Z106" s="242"/>
      <c r="AA106" s="242"/>
      <c r="AB106" s="242"/>
      <c r="AC106" s="243"/>
      <c r="AD106" s="281" t="str">
        <f t="shared" ref="AD106:AK106" si="67">IF(ABS(AD19-AD105)&lt;DecimalPlaces,"OK","ERROR")</f>
        <v>OK</v>
      </c>
      <c r="AE106" s="283" t="str">
        <f t="shared" si="67"/>
        <v>OK</v>
      </c>
      <c r="AF106" s="283" t="str">
        <f t="shared" si="67"/>
        <v>OK</v>
      </c>
      <c r="AG106" s="283" t="str">
        <f t="shared" si="67"/>
        <v>OK</v>
      </c>
      <c r="AH106" s="283" t="str">
        <f t="shared" si="67"/>
        <v>OK</v>
      </c>
      <c r="AI106" s="283" t="str">
        <f t="shared" si="67"/>
        <v>OK</v>
      </c>
      <c r="AJ106" s="283" t="str">
        <f t="shared" si="67"/>
        <v>OK</v>
      </c>
      <c r="AK106" s="283" t="str">
        <f t="shared" si="67"/>
        <v>ERROR</v>
      </c>
    </row>
    <row r="107" spans="1:39" ht="14" x14ac:dyDescent="0.3">
      <c r="A107" s="282"/>
      <c r="G107" s="210"/>
      <c r="H107" s="210"/>
      <c r="I107" s="210"/>
      <c r="J107" s="210"/>
      <c r="K107" s="210"/>
      <c r="L107" s="210"/>
      <c r="M107" s="210"/>
      <c r="N107" s="210"/>
      <c r="O107" s="210"/>
      <c r="P107" s="210"/>
      <c r="Q107" s="210"/>
      <c r="R107" s="210"/>
      <c r="S107" s="210"/>
      <c r="Y107" s="286"/>
      <c r="Z107" s="286"/>
      <c r="AA107" s="286"/>
      <c r="AB107" s="286"/>
      <c r="AC107" s="286"/>
      <c r="AD107" s="286"/>
      <c r="AE107" s="286"/>
      <c r="AF107" s="286"/>
      <c r="AG107" s="286"/>
      <c r="AH107" s="286"/>
      <c r="AI107" s="286"/>
      <c r="AJ107" s="286"/>
      <c r="AK107" s="286"/>
    </row>
    <row r="108" spans="1:39" ht="14" x14ac:dyDescent="0.3">
      <c r="A108" s="212" t="s">
        <v>160</v>
      </c>
      <c r="B108" s="213" t="s">
        <v>153</v>
      </c>
      <c r="G108" s="226"/>
      <c r="H108" s="227"/>
      <c r="I108" s="227"/>
      <c r="J108" s="227"/>
      <c r="K108" s="228"/>
      <c r="L108" s="327"/>
      <c r="M108" s="327"/>
      <c r="N108" s="327"/>
      <c r="O108" s="327"/>
      <c r="P108" s="327"/>
      <c r="Q108" s="327"/>
      <c r="R108" s="327">
        <v>0.17748039565962115</v>
      </c>
      <c r="S108" s="327">
        <v>0.1971574294572124</v>
      </c>
      <c r="T108" s="278"/>
      <c r="U108" s="229">
        <f t="shared" ref="U108:U109" si="68">SUM(L108:S108)</f>
        <v>0.37463782511683352</v>
      </c>
      <c r="Y108" s="226"/>
      <c r="Z108" s="227"/>
      <c r="AA108" s="227"/>
      <c r="AB108" s="227"/>
      <c r="AC108" s="228"/>
      <c r="AD108" s="325"/>
      <c r="AE108" s="327"/>
      <c r="AF108" s="327"/>
      <c r="AG108" s="327"/>
      <c r="AH108" s="327"/>
      <c r="AI108" s="327"/>
      <c r="AJ108" s="327">
        <v>4981</v>
      </c>
      <c r="AK108" s="327">
        <v>5205</v>
      </c>
      <c r="AL108" s="229">
        <f t="shared" ref="AL108" si="69">SUM(Y108:AC108)</f>
        <v>0</v>
      </c>
      <c r="AM108" s="229">
        <f t="shared" ref="AM108:AM109" si="70">SUM(AD108:AK108)</f>
        <v>10186</v>
      </c>
    </row>
    <row r="109" spans="1:39" ht="14" x14ac:dyDescent="0.3">
      <c r="A109" s="222" t="s">
        <v>161</v>
      </c>
      <c r="G109" s="241"/>
      <c r="H109" s="242"/>
      <c r="I109" s="242"/>
      <c r="J109" s="242"/>
      <c r="K109" s="243"/>
      <c r="L109" s="252">
        <f t="shared" ref="L109:S109" si="71">SUM(L108,L105)</f>
        <v>0</v>
      </c>
      <c r="M109" s="251">
        <f t="shared" si="71"/>
        <v>0</v>
      </c>
      <c r="N109" s="251">
        <f t="shared" si="71"/>
        <v>0</v>
      </c>
      <c r="O109" s="251">
        <f t="shared" si="71"/>
        <v>0</v>
      </c>
      <c r="P109" s="251">
        <f t="shared" si="71"/>
        <v>0</v>
      </c>
      <c r="Q109" s="251">
        <f t="shared" si="71"/>
        <v>0</v>
      </c>
      <c r="R109" s="251">
        <f t="shared" si="71"/>
        <v>0.51824326999999992</v>
      </c>
      <c r="S109" s="251">
        <f t="shared" si="71"/>
        <v>0.60969569110900068</v>
      </c>
      <c r="T109" s="280"/>
      <c r="U109" s="229">
        <f t="shared" si="68"/>
        <v>1.1279389611090007</v>
      </c>
      <c r="Y109" s="241"/>
      <c r="Z109" s="242"/>
      <c r="AA109" s="242"/>
      <c r="AB109" s="242"/>
      <c r="AC109" s="243"/>
      <c r="AD109" s="252">
        <f t="shared" ref="AD109:AK109" si="72">SUM(AD108,AD105)</f>
        <v>0</v>
      </c>
      <c r="AE109" s="251">
        <f t="shared" si="72"/>
        <v>0</v>
      </c>
      <c r="AF109" s="251">
        <f t="shared" si="72"/>
        <v>0</v>
      </c>
      <c r="AG109" s="251">
        <f t="shared" si="72"/>
        <v>0</v>
      </c>
      <c r="AH109" s="251">
        <f t="shared" si="72"/>
        <v>0</v>
      </c>
      <c r="AI109" s="251">
        <f t="shared" si="72"/>
        <v>0</v>
      </c>
      <c r="AJ109" s="251">
        <f t="shared" si="72"/>
        <v>12540</v>
      </c>
      <c r="AK109" s="251">
        <f t="shared" si="72"/>
        <v>14220</v>
      </c>
      <c r="AL109" s="229">
        <f t="shared" ref="AL109" si="73">SUM(Y109:AC109)</f>
        <v>0</v>
      </c>
      <c r="AM109" s="229">
        <f t="shared" si="70"/>
        <v>26760</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ERROR</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9"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A439C-607B-4C1E-AE27-0B2E387CFD5A}">
  <sheetPr>
    <tabColor theme="2" tint="0.59999389629810485"/>
    <pageSetUpPr autoPageBreaks="0"/>
  </sheetPr>
  <dimension ref="A1:BZ114"/>
  <sheetViews>
    <sheetView zoomScale="70" zoomScaleNormal="70" workbookViewId="0">
      <pane xSplit="5" ySplit="5" topLeftCell="F6" activePane="bottomRight" state="frozen"/>
      <selection pane="topRight" activeCell="A56" sqref="A56"/>
      <selection pane="bottomLeft" activeCell="A56" sqref="A56"/>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6" width="8.1796875" style="203" customWidth="1"/>
    <col min="7" max="21" width="10.81640625" style="203" customWidth="1"/>
    <col min="22" max="22" width="2.1796875" style="203" customWidth="1"/>
    <col min="23" max="23" width="3.81640625" style="203" customWidth="1"/>
    <col min="24" max="24" width="8.1796875" style="203" customWidth="1"/>
    <col min="25" max="29" width="10.81640625" style="203" customWidth="1"/>
    <col min="30" max="37" width="12.453125" style="203" bestFit="1" customWidth="1"/>
    <col min="38" max="38" width="11.81640625" style="203" bestFit="1" customWidth="1"/>
    <col min="39" max="39" width="13.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M9b - EPN</v>
      </c>
      <c r="AC1" s="193"/>
      <c r="BL1" s="194"/>
      <c r="BM1" s="194"/>
      <c r="BN1" s="194"/>
      <c r="BO1" s="194"/>
      <c r="BP1" s="194"/>
      <c r="BQ1" s="194"/>
      <c r="BR1" s="194"/>
      <c r="BS1" s="194"/>
      <c r="BT1" s="194"/>
      <c r="BU1" s="194"/>
      <c r="BV1" s="194"/>
      <c r="BW1" s="194"/>
      <c r="BX1" s="194"/>
      <c r="BY1" s="194"/>
      <c r="BZ1" s="194"/>
    </row>
    <row r="2" spans="1:78" s="192" customFormat="1" x14ac:dyDescent="0.3">
      <c r="A2" s="195" t="s">
        <v>28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392">
        <v>9.6565311969457144E-3</v>
      </c>
      <c r="H9" s="393">
        <v>0.14866729698314343</v>
      </c>
      <c r="I9" s="393">
        <v>0.18879932893556614</v>
      </c>
      <c r="J9" s="393">
        <v>0.28360014877484568</v>
      </c>
      <c r="K9" s="393">
        <v>0.32286494683437922</v>
      </c>
      <c r="L9" s="393">
        <v>7.6819012810486129E-2</v>
      </c>
      <c r="M9" s="393">
        <v>8.5574027758810706E-2</v>
      </c>
      <c r="N9" s="393">
        <v>0.10844117345678617</v>
      </c>
      <c r="O9" s="393">
        <v>7.4650006451264378E-2</v>
      </c>
      <c r="P9" s="393">
        <v>8.5021592299556817E-2</v>
      </c>
      <c r="Q9" s="393">
        <v>8.7875750646198306E-2</v>
      </c>
      <c r="R9" s="393">
        <v>8.24080119385244E-2</v>
      </c>
      <c r="S9" s="393">
        <v>8.2937599896175232E-2</v>
      </c>
      <c r="T9" s="394">
        <f t="shared" ref="T9:T32" si="0">SUM(G9:K9)</f>
        <v>0.95358825272488024</v>
      </c>
      <c r="U9" s="345">
        <f t="shared" ref="U9:U32" si="1">SUM(L9:S9)</f>
        <v>0.68372717525780213</v>
      </c>
      <c r="W9" s="219"/>
      <c r="Y9" s="392">
        <v>117.45592899589693</v>
      </c>
      <c r="Z9" s="392">
        <v>1585.1262088471592</v>
      </c>
      <c r="AA9" s="392">
        <v>2121.8347969735341</v>
      </c>
      <c r="AB9" s="392">
        <v>2605.0885688795456</v>
      </c>
      <c r="AC9" s="392">
        <v>2811.2905744435284</v>
      </c>
      <c r="AD9" s="392">
        <v>-51.924417612018146</v>
      </c>
      <c r="AE9" s="392">
        <v>376.4192656497903</v>
      </c>
      <c r="AF9" s="392">
        <v>240.33862052689301</v>
      </c>
      <c r="AG9" s="392">
        <v>390.84844798205165</v>
      </c>
      <c r="AH9" s="392">
        <v>87.092675258450072</v>
      </c>
      <c r="AI9" s="392">
        <v>359.94763800843617</v>
      </c>
      <c r="AJ9" s="392">
        <v>482</v>
      </c>
      <c r="AK9" s="392">
        <v>455</v>
      </c>
      <c r="AL9" s="345">
        <f t="shared" ref="AL9:AL17" si="2">SUM(Y9:AC9)</f>
        <v>9240.796078139665</v>
      </c>
      <c r="AM9" s="345">
        <f t="shared" ref="AM9:AM26" si="3">SUM(AD9:AK9)</f>
        <v>2339.722229813603</v>
      </c>
    </row>
    <row r="10" spans="1:78" ht="14" x14ac:dyDescent="0.3">
      <c r="A10" s="212" t="s">
        <v>115</v>
      </c>
      <c r="B10" s="213" t="s">
        <v>154</v>
      </c>
      <c r="C10" s="214"/>
      <c r="D10" s="221"/>
      <c r="G10" s="392">
        <v>0.24114728576225297</v>
      </c>
      <c r="H10" s="393">
        <v>0.17064777861865166</v>
      </c>
      <c r="I10" s="393">
        <v>0.28147730937316734</v>
      </c>
      <c r="J10" s="393">
        <v>0.47784790291599705</v>
      </c>
      <c r="K10" s="393">
        <v>0.57030021570182443</v>
      </c>
      <c r="L10" s="393">
        <v>0.20955898718951391</v>
      </c>
      <c r="M10" s="393">
        <v>0.1507479722411893</v>
      </c>
      <c r="N10" s="393">
        <v>0.15467582654321388</v>
      </c>
      <c r="O10" s="393">
        <v>0.14164199354873563</v>
      </c>
      <c r="P10" s="393">
        <v>0.15083400770044317</v>
      </c>
      <c r="Q10" s="393">
        <v>0.12133074935380168</v>
      </c>
      <c r="R10" s="393">
        <v>0.14653498806147558</v>
      </c>
      <c r="S10" s="393">
        <v>0.15497740010382474</v>
      </c>
      <c r="T10" s="394">
        <f t="shared" si="0"/>
        <v>1.7414204923718934</v>
      </c>
      <c r="U10" s="345">
        <f t="shared" si="1"/>
        <v>1.230301924742198</v>
      </c>
      <c r="Y10" s="392">
        <v>4230.544071004103</v>
      </c>
      <c r="Z10" s="392">
        <v>3883.8737911528406</v>
      </c>
      <c r="AA10" s="392">
        <v>4959.1652030264659</v>
      </c>
      <c r="AB10" s="392">
        <v>8279.4953292408391</v>
      </c>
      <c r="AC10" s="392">
        <v>9501.055913536482</v>
      </c>
      <c r="AD10" s="392">
        <v>2084.9244176120183</v>
      </c>
      <c r="AE10" s="392">
        <v>2170.5807343502097</v>
      </c>
      <c r="AF10" s="392">
        <v>1291.661379473107</v>
      </c>
      <c r="AG10" s="392">
        <v>1822.1515520179487</v>
      </c>
      <c r="AH10" s="392">
        <v>1820.9073247415499</v>
      </c>
      <c r="AI10" s="392">
        <v>2267.0523619915639</v>
      </c>
      <c r="AJ10" s="392">
        <v>1855</v>
      </c>
      <c r="AK10" s="392">
        <v>1596</v>
      </c>
      <c r="AL10" s="345">
        <f t="shared" si="2"/>
        <v>30854.134307960732</v>
      </c>
      <c r="AM10" s="345">
        <f t="shared" si="3"/>
        <v>14908.277770186398</v>
      </c>
    </row>
    <row r="11" spans="1:78" ht="14" x14ac:dyDescent="0.3">
      <c r="A11" s="222" t="s">
        <v>155</v>
      </c>
      <c r="B11" s="222"/>
      <c r="C11" s="214"/>
      <c r="D11" s="215"/>
      <c r="E11" s="215"/>
      <c r="G11" s="223">
        <f t="shared" ref="G11:S11" si="4">SUM(G9:G10)</f>
        <v>0.25080381695919868</v>
      </c>
      <c r="H11" s="224">
        <f t="shared" si="4"/>
        <v>0.31931507560179506</v>
      </c>
      <c r="I11" s="224">
        <f t="shared" si="4"/>
        <v>0.47027663830873345</v>
      </c>
      <c r="J11" s="224">
        <f t="shared" si="4"/>
        <v>0.76144805169084273</v>
      </c>
      <c r="K11" s="224">
        <f t="shared" si="4"/>
        <v>0.89316516253620359</v>
      </c>
      <c r="L11" s="224">
        <f t="shared" si="4"/>
        <v>0.28637800000000002</v>
      </c>
      <c r="M11" s="224">
        <f t="shared" si="4"/>
        <v>0.236322</v>
      </c>
      <c r="N11" s="224">
        <f t="shared" si="4"/>
        <v>0.26311700000000005</v>
      </c>
      <c r="O11" s="224">
        <f t="shared" si="4"/>
        <v>0.21629200000000001</v>
      </c>
      <c r="P11" s="224">
        <f t="shared" si="4"/>
        <v>0.2358556</v>
      </c>
      <c r="Q11" s="224">
        <f t="shared" si="4"/>
        <v>0.20920649999999999</v>
      </c>
      <c r="R11" s="224">
        <f t="shared" si="4"/>
        <v>0.22894299999999998</v>
      </c>
      <c r="S11" s="224">
        <f t="shared" si="4"/>
        <v>0.23791499999999999</v>
      </c>
      <c r="T11" s="394">
        <f t="shared" si="0"/>
        <v>2.6950087450967732</v>
      </c>
      <c r="U11" s="345">
        <f t="shared" si="1"/>
        <v>1.9140291</v>
      </c>
      <c r="Y11" s="223">
        <f t="shared" ref="Y11:AK11" si="5">SUM(Y9:Y10)</f>
        <v>4348</v>
      </c>
      <c r="Z11" s="223">
        <f t="shared" si="5"/>
        <v>5469</v>
      </c>
      <c r="AA11" s="223">
        <f t="shared" si="5"/>
        <v>7081</v>
      </c>
      <c r="AB11" s="223">
        <f t="shared" si="5"/>
        <v>10884.583898120385</v>
      </c>
      <c r="AC11" s="223">
        <f t="shared" si="5"/>
        <v>12312.34648798001</v>
      </c>
      <c r="AD11" s="223">
        <f t="shared" si="5"/>
        <v>2033</v>
      </c>
      <c r="AE11" s="223">
        <f t="shared" si="5"/>
        <v>2547</v>
      </c>
      <c r="AF11" s="223">
        <f t="shared" si="5"/>
        <v>1532</v>
      </c>
      <c r="AG11" s="223">
        <f t="shared" si="5"/>
        <v>2213.0000000000005</v>
      </c>
      <c r="AH11" s="223">
        <f t="shared" si="5"/>
        <v>1908</v>
      </c>
      <c r="AI11" s="223">
        <f t="shared" si="5"/>
        <v>2627</v>
      </c>
      <c r="AJ11" s="223">
        <f t="shared" si="5"/>
        <v>2337</v>
      </c>
      <c r="AK11" s="223">
        <f t="shared" si="5"/>
        <v>2051</v>
      </c>
      <c r="AL11" s="345">
        <f t="shared" si="2"/>
        <v>40094.930386100394</v>
      </c>
      <c r="AM11" s="345">
        <f t="shared" si="3"/>
        <v>17248</v>
      </c>
    </row>
    <row r="12" spans="1:78" ht="14" x14ac:dyDescent="0.3">
      <c r="A12" s="212" t="s">
        <v>156</v>
      </c>
      <c r="B12" s="213" t="s">
        <v>153</v>
      </c>
      <c r="C12" s="214"/>
      <c r="D12" s="215"/>
      <c r="E12" s="215"/>
      <c r="G12" s="395"/>
      <c r="H12" s="396"/>
      <c r="I12" s="396"/>
      <c r="J12" s="396"/>
      <c r="K12" s="397"/>
      <c r="L12" s="398">
        <v>6.2871635775209447E-2</v>
      </c>
      <c r="M12" s="398">
        <v>5.7548876502088786E-2</v>
      </c>
      <c r="N12" s="398">
        <v>7.1863831600593842E-2</v>
      </c>
      <c r="O12" s="398">
        <v>4.3511408938921893E-2</v>
      </c>
      <c r="P12" s="398">
        <v>6.2328686551720455E-2</v>
      </c>
      <c r="Q12" s="398">
        <v>2.7041301873209692E-2</v>
      </c>
      <c r="R12" s="398">
        <v>1.4716845458230442E-2</v>
      </c>
      <c r="S12" s="398">
        <v>1.256776004963962E-2</v>
      </c>
      <c r="T12" s="399"/>
      <c r="U12" s="371">
        <f t="shared" si="1"/>
        <v>0.35245034674961412</v>
      </c>
      <c r="Y12" s="395"/>
      <c r="Z12" s="396"/>
      <c r="AA12" s="396"/>
      <c r="AB12" s="396"/>
      <c r="AC12" s="397"/>
      <c r="AD12" s="398">
        <v>963.53606882414613</v>
      </c>
      <c r="AE12" s="398">
        <v>914.06791242122472</v>
      </c>
      <c r="AF12" s="398">
        <v>1104.661379473107</v>
      </c>
      <c r="AG12" s="398">
        <v>732.43721909177873</v>
      </c>
      <c r="AH12" s="398">
        <v>986.73129880727504</v>
      </c>
      <c r="AI12" s="398">
        <v>522.96057354628817</v>
      </c>
      <c r="AJ12" s="398">
        <v>352</v>
      </c>
      <c r="AK12" s="398">
        <v>304</v>
      </c>
      <c r="AL12" s="400"/>
      <c r="AM12" s="371">
        <f t="shared" si="3"/>
        <v>5880.3944521638205</v>
      </c>
    </row>
    <row r="13" spans="1:78" ht="14" x14ac:dyDescent="0.3">
      <c r="A13" s="212" t="s">
        <v>156</v>
      </c>
      <c r="B13" s="213" t="s">
        <v>154</v>
      </c>
      <c r="C13" s="214"/>
      <c r="D13" s="215"/>
      <c r="E13" s="215"/>
      <c r="G13" s="401"/>
      <c r="H13" s="402"/>
      <c r="I13" s="402"/>
      <c r="J13" s="402"/>
      <c r="K13" s="403"/>
      <c r="L13" s="398">
        <v>6.4715364224790545E-2</v>
      </c>
      <c r="M13" s="398">
        <v>5.1281123497911217E-2</v>
      </c>
      <c r="N13" s="398">
        <v>7.1530168399406152E-2</v>
      </c>
      <c r="O13" s="398">
        <v>5.6786091061078105E-2</v>
      </c>
      <c r="P13" s="398">
        <v>6.2151313448279545E-2</v>
      </c>
      <c r="Q13" s="398">
        <v>4.7101698126790312E-2</v>
      </c>
      <c r="R13" s="398">
        <v>4.6355154541769555E-2</v>
      </c>
      <c r="S13" s="398">
        <v>5.6732739950360378E-2</v>
      </c>
      <c r="T13" s="404"/>
      <c r="U13" s="371">
        <f t="shared" si="1"/>
        <v>0.45665365325038582</v>
      </c>
      <c r="Y13" s="401"/>
      <c r="Z13" s="402"/>
      <c r="AA13" s="402"/>
      <c r="AB13" s="402"/>
      <c r="AC13" s="403"/>
      <c r="AD13" s="398">
        <v>1309.4639311758538</v>
      </c>
      <c r="AE13" s="398">
        <v>1099.9320875787753</v>
      </c>
      <c r="AF13" s="398">
        <v>1629.338620526893</v>
      </c>
      <c r="AG13" s="398">
        <v>1264.5627809082212</v>
      </c>
      <c r="AH13" s="398">
        <v>1401.2687011927248</v>
      </c>
      <c r="AI13" s="398">
        <v>1093.0394264537119</v>
      </c>
      <c r="AJ13" s="398">
        <v>1152</v>
      </c>
      <c r="AK13" s="398">
        <v>1440</v>
      </c>
      <c r="AL13" s="405"/>
      <c r="AM13" s="371">
        <f t="shared" si="3"/>
        <v>10389.60554783618</v>
      </c>
    </row>
    <row r="14" spans="1:78" ht="14" x14ac:dyDescent="0.3">
      <c r="A14" s="222" t="s">
        <v>157</v>
      </c>
      <c r="B14" s="222"/>
      <c r="C14" s="214"/>
      <c r="D14" s="215"/>
      <c r="E14" s="215"/>
      <c r="G14" s="406"/>
      <c r="H14" s="407"/>
      <c r="I14" s="407"/>
      <c r="J14" s="407"/>
      <c r="K14" s="408"/>
      <c r="L14" s="224">
        <f t="shared" ref="L14:S14" si="6">SUM(L12:L13)</f>
        <v>0.12758700000000001</v>
      </c>
      <c r="M14" s="224">
        <f t="shared" si="6"/>
        <v>0.10883000000000001</v>
      </c>
      <c r="N14" s="224">
        <f t="shared" si="6"/>
        <v>0.14339399999999999</v>
      </c>
      <c r="O14" s="224">
        <f t="shared" si="6"/>
        <v>0.1002975</v>
      </c>
      <c r="P14" s="224">
        <f t="shared" si="6"/>
        <v>0.12448000000000001</v>
      </c>
      <c r="Q14" s="224">
        <f t="shared" si="6"/>
        <v>7.4143000000000001E-2</v>
      </c>
      <c r="R14" s="224">
        <f t="shared" si="6"/>
        <v>6.1072000000000001E-2</v>
      </c>
      <c r="S14" s="224">
        <f t="shared" si="6"/>
        <v>6.9300500000000001E-2</v>
      </c>
      <c r="T14" s="409"/>
      <c r="U14" s="371">
        <f>SUM(L14:S14)</f>
        <v>0.80910399999999993</v>
      </c>
      <c r="Y14" s="406"/>
      <c r="Z14" s="407"/>
      <c r="AA14" s="407"/>
      <c r="AB14" s="407"/>
      <c r="AC14" s="408"/>
      <c r="AD14" s="224">
        <f t="shared" ref="AD14:AK14" si="7">SUM(AD12:AD13)</f>
        <v>2273</v>
      </c>
      <c r="AE14" s="223">
        <f t="shared" si="7"/>
        <v>2014</v>
      </c>
      <c r="AF14" s="223">
        <f t="shared" si="7"/>
        <v>2734</v>
      </c>
      <c r="AG14" s="223">
        <f t="shared" si="7"/>
        <v>1997</v>
      </c>
      <c r="AH14" s="223">
        <f t="shared" si="7"/>
        <v>2388</v>
      </c>
      <c r="AI14" s="223">
        <f t="shared" si="7"/>
        <v>1616</v>
      </c>
      <c r="AJ14" s="223">
        <f t="shared" si="7"/>
        <v>1504</v>
      </c>
      <c r="AK14" s="223">
        <f t="shared" si="7"/>
        <v>1744</v>
      </c>
      <c r="AL14" s="410"/>
      <c r="AM14" s="371">
        <f t="shared" si="3"/>
        <v>16270</v>
      </c>
    </row>
    <row r="15" spans="1:78" ht="14" x14ac:dyDescent="0.3">
      <c r="A15" s="212" t="s">
        <v>158</v>
      </c>
      <c r="B15" s="213" t="s">
        <v>153</v>
      </c>
      <c r="C15" s="214"/>
      <c r="D15" s="215"/>
      <c r="E15" s="215"/>
      <c r="G15" s="392">
        <v>4.6442344338607519E-4</v>
      </c>
      <c r="H15" s="393">
        <v>6.6429201667424281E-3</v>
      </c>
      <c r="I15" s="393">
        <v>6.1174521847113479E-2</v>
      </c>
      <c r="J15" s="393">
        <v>2.3450642293943589E-2</v>
      </c>
      <c r="K15" s="393">
        <v>1.4571991783250894E-2</v>
      </c>
      <c r="L15" s="393">
        <v>4.8999126252651879E-3</v>
      </c>
      <c r="M15" s="393">
        <v>1.0818973659213742E-2</v>
      </c>
      <c r="N15" s="393">
        <v>9.4683228081252745E-3</v>
      </c>
      <c r="O15" s="393">
        <v>6.7243001339411107E-3</v>
      </c>
      <c r="P15" s="393">
        <v>5.225560515507004E-3</v>
      </c>
      <c r="Q15" s="393">
        <v>2.0353060159639326E-3</v>
      </c>
      <c r="R15" s="393">
        <v>3.3844653441975495E-3</v>
      </c>
      <c r="S15" s="393">
        <v>4.3960829468588205E-3</v>
      </c>
      <c r="T15" s="394">
        <f t="shared" si="0"/>
        <v>0.10630449953443646</v>
      </c>
      <c r="U15" s="345">
        <f t="shared" si="1"/>
        <v>4.6952924049072621E-2</v>
      </c>
      <c r="Y15" s="392">
        <v>5.940299857263752</v>
      </c>
      <c r="Z15" s="392">
        <v>82.734938540065258</v>
      </c>
      <c r="AA15" s="392">
        <v>87.935990156816715</v>
      </c>
      <c r="AB15" s="392">
        <v>195.42201911619654</v>
      </c>
      <c r="AC15" s="392">
        <v>154.59625800504756</v>
      </c>
      <c r="AD15" s="392">
        <v>49.650277432089112</v>
      </c>
      <c r="AE15" s="392">
        <v>102.13111134297772</v>
      </c>
      <c r="AF15" s="392">
        <v>87</v>
      </c>
      <c r="AG15" s="392">
        <v>65.508941132950653</v>
      </c>
      <c r="AH15" s="392">
        <v>46.896055908396193</v>
      </c>
      <c r="AI15" s="392">
        <v>25.441325199549155</v>
      </c>
      <c r="AJ15" s="392">
        <v>37</v>
      </c>
      <c r="AK15" s="392">
        <v>45</v>
      </c>
      <c r="AL15" s="345">
        <f t="shared" si="2"/>
        <v>526.62950567538974</v>
      </c>
      <c r="AM15" s="345">
        <f t="shared" si="3"/>
        <v>458.62771101596286</v>
      </c>
    </row>
    <row r="16" spans="1:78" ht="14" x14ac:dyDescent="0.3">
      <c r="A16" s="212" t="s">
        <v>158</v>
      </c>
      <c r="B16" s="213" t="s">
        <v>154</v>
      </c>
      <c r="C16" s="214"/>
      <c r="D16" s="215"/>
      <c r="E16" s="215"/>
      <c r="G16" s="392">
        <v>2.4415576556613926E-2</v>
      </c>
      <c r="H16" s="393">
        <v>2.7372011417094284E-2</v>
      </c>
      <c r="I16" s="393">
        <v>0.25698947815288659</v>
      </c>
      <c r="J16" s="393">
        <v>0.16366400709613368</v>
      </c>
      <c r="K16" s="393">
        <v>9.4682187445118235E-2</v>
      </c>
      <c r="L16" s="393">
        <v>3.3300087374734819E-2</v>
      </c>
      <c r="M16" s="393">
        <v>4.5501026340786253E-2</v>
      </c>
      <c r="N16" s="393">
        <v>3.3511677191874728E-2</v>
      </c>
      <c r="O16" s="393">
        <v>2.4835699866058891E-2</v>
      </c>
      <c r="P16" s="393">
        <v>1.6174439484492993E-2</v>
      </c>
      <c r="Q16" s="393">
        <v>2.2764693984036067E-2</v>
      </c>
      <c r="R16" s="393">
        <v>1.9955534655802448E-2</v>
      </c>
      <c r="S16" s="393">
        <v>2.762391705314118E-2</v>
      </c>
      <c r="T16" s="394">
        <f t="shared" si="0"/>
        <v>0.56712326066784668</v>
      </c>
      <c r="U16" s="345">
        <f t="shared" si="1"/>
        <v>0.22366707595092736</v>
      </c>
      <c r="Y16" s="392">
        <v>329.05970014273623</v>
      </c>
      <c r="Z16" s="392">
        <v>333.26506145993471</v>
      </c>
      <c r="AA16" s="392">
        <v>689.06400984318327</v>
      </c>
      <c r="AB16" s="392">
        <v>1342.4109126710516</v>
      </c>
      <c r="AC16" s="392">
        <v>791.19954416027724</v>
      </c>
      <c r="AD16" s="392">
        <v>262.34972256791087</v>
      </c>
      <c r="AE16" s="392">
        <v>327.8688886570223</v>
      </c>
      <c r="AF16" s="392">
        <v>247</v>
      </c>
      <c r="AG16" s="392">
        <v>201.49105886704936</v>
      </c>
      <c r="AH16" s="392">
        <v>117.10394409160381</v>
      </c>
      <c r="AI16" s="392">
        <v>174.55867480045086</v>
      </c>
      <c r="AJ16" s="392">
        <v>164</v>
      </c>
      <c r="AK16" s="392">
        <v>268</v>
      </c>
      <c r="AL16" s="345">
        <f t="shared" si="2"/>
        <v>3484.9992282771832</v>
      </c>
      <c r="AM16" s="345">
        <f t="shared" si="3"/>
        <v>1762.3722889840374</v>
      </c>
    </row>
    <row r="17" spans="1:39" ht="14" x14ac:dyDescent="0.3">
      <c r="A17" s="222" t="s">
        <v>159</v>
      </c>
      <c r="B17" s="222"/>
      <c r="C17" s="214"/>
      <c r="D17" s="215"/>
      <c r="E17" s="215"/>
      <c r="G17" s="223">
        <f t="shared" ref="G17:S17" si="8">SUM(G15:G16)</f>
        <v>2.4880000000000003E-2</v>
      </c>
      <c r="H17" s="224">
        <f t="shared" si="8"/>
        <v>3.4014931583836713E-2</v>
      </c>
      <c r="I17" s="224">
        <f t="shared" si="8"/>
        <v>0.31816400000000006</v>
      </c>
      <c r="J17" s="224">
        <f t="shared" si="8"/>
        <v>0.18711464939007727</v>
      </c>
      <c r="K17" s="224">
        <f t="shared" si="8"/>
        <v>0.10925417922836914</v>
      </c>
      <c r="L17" s="224">
        <f t="shared" si="8"/>
        <v>3.8200000000000005E-2</v>
      </c>
      <c r="M17" s="224">
        <f t="shared" si="8"/>
        <v>5.6319999999999995E-2</v>
      </c>
      <c r="N17" s="224">
        <f t="shared" si="8"/>
        <v>4.2980000000000004E-2</v>
      </c>
      <c r="O17" s="224">
        <f t="shared" si="8"/>
        <v>3.1560000000000005E-2</v>
      </c>
      <c r="P17" s="224">
        <f t="shared" si="8"/>
        <v>2.1399999999999995E-2</v>
      </c>
      <c r="Q17" s="224">
        <f t="shared" si="8"/>
        <v>2.4799999999999999E-2</v>
      </c>
      <c r="R17" s="224">
        <f t="shared" si="8"/>
        <v>2.3339999999999996E-2</v>
      </c>
      <c r="S17" s="224">
        <f t="shared" si="8"/>
        <v>3.202E-2</v>
      </c>
      <c r="T17" s="394">
        <f t="shared" si="0"/>
        <v>0.67342776020228312</v>
      </c>
      <c r="U17" s="345">
        <f t="shared" si="1"/>
        <v>0.27062000000000003</v>
      </c>
      <c r="V17" s="249"/>
      <c r="Y17" s="223">
        <f t="shared" ref="Y17:AK17" si="9">SUM(Y15:Y16)</f>
        <v>335</v>
      </c>
      <c r="Z17" s="223">
        <f t="shared" si="9"/>
        <v>416</v>
      </c>
      <c r="AA17" s="223">
        <f t="shared" si="9"/>
        <v>777</v>
      </c>
      <c r="AB17" s="223">
        <f t="shared" si="9"/>
        <v>1537.8329317872481</v>
      </c>
      <c r="AC17" s="223">
        <f t="shared" si="9"/>
        <v>945.79580216532486</v>
      </c>
      <c r="AD17" s="223">
        <f t="shared" si="9"/>
        <v>312</v>
      </c>
      <c r="AE17" s="223">
        <f t="shared" si="9"/>
        <v>430</v>
      </c>
      <c r="AF17" s="223">
        <f t="shared" si="9"/>
        <v>334</v>
      </c>
      <c r="AG17" s="223">
        <f t="shared" si="9"/>
        <v>267</v>
      </c>
      <c r="AH17" s="223">
        <f t="shared" si="9"/>
        <v>164</v>
      </c>
      <c r="AI17" s="223">
        <f t="shared" si="9"/>
        <v>200</v>
      </c>
      <c r="AJ17" s="223">
        <f t="shared" si="9"/>
        <v>201</v>
      </c>
      <c r="AK17" s="223">
        <f t="shared" si="9"/>
        <v>313</v>
      </c>
      <c r="AL17" s="345">
        <f t="shared" si="2"/>
        <v>4011.6287339525729</v>
      </c>
      <c r="AM17" s="345">
        <f t="shared" si="3"/>
        <v>2221</v>
      </c>
    </row>
    <row r="18" spans="1:39" ht="14" x14ac:dyDescent="0.3">
      <c r="A18" s="212" t="s">
        <v>160</v>
      </c>
      <c r="B18" s="213" t="s">
        <v>153</v>
      </c>
      <c r="G18" s="392">
        <v>1.3247784027903445E-2</v>
      </c>
      <c r="H18" s="393">
        <v>4.0636759015323563E-2</v>
      </c>
      <c r="I18" s="393">
        <v>0.16482464251574303</v>
      </c>
      <c r="J18" s="393">
        <v>0.19530289243743612</v>
      </c>
      <c r="K18" s="393">
        <v>0.26261578843804501</v>
      </c>
      <c r="L18" s="393">
        <v>6.2547954418792129E-2</v>
      </c>
      <c r="M18" s="393">
        <v>7.3148318600530726E-2</v>
      </c>
      <c r="N18" s="393">
        <v>7.8521010187443327E-2</v>
      </c>
      <c r="O18" s="393">
        <v>7.3175124969034208E-2</v>
      </c>
      <c r="P18" s="393">
        <v>8.0401176575367037E-2</v>
      </c>
      <c r="Q18" s="393">
        <v>6.9716976516880982E-2</v>
      </c>
      <c r="R18" s="393">
        <v>7.94589896739957E-2</v>
      </c>
      <c r="S18" s="393">
        <v>6.5581781995421362E-2</v>
      </c>
      <c r="T18" s="345">
        <f t="shared" si="0"/>
        <v>0.67662786643445116</v>
      </c>
      <c r="U18" s="345">
        <f t="shared" si="1"/>
        <v>0.58255133293746542</v>
      </c>
      <c r="Y18" s="395"/>
      <c r="Z18" s="396"/>
      <c r="AA18" s="396"/>
      <c r="AB18" s="396"/>
      <c r="AC18" s="397"/>
      <c r="AD18" s="411">
        <v>2922.3631616596749</v>
      </c>
      <c r="AE18" s="411">
        <v>3294.1110097335754</v>
      </c>
      <c r="AF18" s="411">
        <v>4883.5159262937614</v>
      </c>
      <c r="AG18" s="411">
        <v>2979.9952291280283</v>
      </c>
      <c r="AH18" s="411">
        <v>3068.3419437207795</v>
      </c>
      <c r="AI18" s="411">
        <v>2358.5050731285755</v>
      </c>
      <c r="AJ18" s="411">
        <v>2781</v>
      </c>
      <c r="AK18" s="411">
        <v>2417</v>
      </c>
      <c r="AL18" s="400"/>
      <c r="AM18" s="371">
        <f t="shared" si="3"/>
        <v>24704.832343664391</v>
      </c>
    </row>
    <row r="19" spans="1:39" ht="14" x14ac:dyDescent="0.3">
      <c r="A19" s="212" t="s">
        <v>160</v>
      </c>
      <c r="B19" s="213" t="s">
        <v>154</v>
      </c>
      <c r="G19" s="392">
        <v>0.35115895597209656</v>
      </c>
      <c r="H19" s="393">
        <v>9.6224325910610253E-2</v>
      </c>
      <c r="I19" s="393">
        <v>0.28415335748425707</v>
      </c>
      <c r="J19" s="393">
        <v>0.40371458950817019</v>
      </c>
      <c r="K19" s="393">
        <v>0.51916441921273881</v>
      </c>
      <c r="L19" s="393">
        <v>0.15930104558120786</v>
      </c>
      <c r="M19" s="393">
        <v>0.19211193139946928</v>
      </c>
      <c r="N19" s="393">
        <v>0.18982708981255667</v>
      </c>
      <c r="O19" s="393">
        <v>0.23692743503096581</v>
      </c>
      <c r="P19" s="393">
        <v>0.25601037092463297</v>
      </c>
      <c r="Q19" s="393">
        <v>0.26661918348311908</v>
      </c>
      <c r="R19" s="393">
        <v>0.2359427803260043</v>
      </c>
      <c r="S19" s="393">
        <v>0.27459196800457863</v>
      </c>
      <c r="T19" s="345">
        <f t="shared" si="0"/>
        <v>1.6544156480878729</v>
      </c>
      <c r="U19" s="345">
        <f t="shared" si="1"/>
        <v>1.8113318045625344</v>
      </c>
      <c r="Y19" s="401"/>
      <c r="Z19" s="402"/>
      <c r="AA19" s="402"/>
      <c r="AB19" s="402"/>
      <c r="AC19" s="403"/>
      <c r="AD19" s="411">
        <v>4472.6368383403251</v>
      </c>
      <c r="AE19" s="411">
        <v>4495.888990266425</v>
      </c>
      <c r="AF19" s="411">
        <v>4431.4840737062386</v>
      </c>
      <c r="AG19" s="411">
        <v>4838.0047708719712</v>
      </c>
      <c r="AH19" s="411">
        <v>5422.6580562792205</v>
      </c>
      <c r="AI19" s="411">
        <v>5197.4949268714245</v>
      </c>
      <c r="AJ19" s="411">
        <v>5808</v>
      </c>
      <c r="AK19" s="411">
        <v>5929</v>
      </c>
      <c r="AL19" s="405"/>
      <c r="AM19" s="371">
        <f t="shared" si="3"/>
        <v>40595.167656335609</v>
      </c>
    </row>
    <row r="20" spans="1:39" ht="14" x14ac:dyDescent="0.3">
      <c r="A20" s="222" t="s">
        <v>161</v>
      </c>
      <c r="B20" s="250"/>
      <c r="G20" s="223">
        <f t="shared" ref="G20:S20" si="10">SUM(G18:G19)</f>
        <v>0.36440674000000001</v>
      </c>
      <c r="H20" s="224">
        <f t="shared" si="10"/>
        <v>0.13686108492593382</v>
      </c>
      <c r="I20" s="224">
        <f t="shared" si="10"/>
        <v>0.4489780000000001</v>
      </c>
      <c r="J20" s="224">
        <f t="shared" si="10"/>
        <v>0.59901748194560633</v>
      </c>
      <c r="K20" s="224">
        <f t="shared" si="10"/>
        <v>0.78178020765078382</v>
      </c>
      <c r="L20" s="224">
        <f t="shared" si="10"/>
        <v>0.22184899999999999</v>
      </c>
      <c r="M20" s="224">
        <f t="shared" si="10"/>
        <v>0.26526024999999998</v>
      </c>
      <c r="N20" s="224">
        <f t="shared" si="10"/>
        <v>0.26834809999999998</v>
      </c>
      <c r="O20" s="224">
        <f t="shared" si="10"/>
        <v>0.31010256000000003</v>
      </c>
      <c r="P20" s="224">
        <f t="shared" si="10"/>
        <v>0.33641154750000002</v>
      </c>
      <c r="Q20" s="224">
        <f t="shared" si="10"/>
        <v>0.33633616000000005</v>
      </c>
      <c r="R20" s="224">
        <f t="shared" si="10"/>
        <v>0.31540177000000003</v>
      </c>
      <c r="S20" s="224">
        <f t="shared" si="10"/>
        <v>0.34017375</v>
      </c>
      <c r="T20" s="345">
        <f t="shared" si="0"/>
        <v>2.3310435145223241</v>
      </c>
      <c r="U20" s="345">
        <f t="shared" si="1"/>
        <v>2.3938831375</v>
      </c>
      <c r="Y20" s="406"/>
      <c r="Z20" s="407"/>
      <c r="AA20" s="407"/>
      <c r="AB20" s="407"/>
      <c r="AC20" s="408"/>
      <c r="AD20" s="223">
        <f t="shared" ref="AD20:AK20" si="11">SUM(AD18:AD19)</f>
        <v>7395</v>
      </c>
      <c r="AE20" s="223">
        <f t="shared" si="11"/>
        <v>7790</v>
      </c>
      <c r="AF20" s="223">
        <f t="shared" si="11"/>
        <v>9315</v>
      </c>
      <c r="AG20" s="223">
        <f t="shared" si="11"/>
        <v>7818</v>
      </c>
      <c r="AH20" s="223">
        <f t="shared" si="11"/>
        <v>8491</v>
      </c>
      <c r="AI20" s="223">
        <f t="shared" si="11"/>
        <v>7556</v>
      </c>
      <c r="AJ20" s="223">
        <f t="shared" si="11"/>
        <v>8589</v>
      </c>
      <c r="AK20" s="223">
        <f t="shared" si="11"/>
        <v>8346</v>
      </c>
      <c r="AL20" s="410"/>
      <c r="AM20" s="345">
        <f t="shared" si="3"/>
        <v>65300</v>
      </c>
    </row>
    <row r="21" spans="1:39" ht="14" x14ac:dyDescent="0.3">
      <c r="A21" s="212" t="s">
        <v>162</v>
      </c>
      <c r="B21" s="213" t="s">
        <v>153</v>
      </c>
      <c r="G21" s="392">
        <v>0</v>
      </c>
      <c r="H21" s="393">
        <v>0</v>
      </c>
      <c r="I21" s="393">
        <v>0</v>
      </c>
      <c r="J21" s="393">
        <v>7.1202545068928952E-3</v>
      </c>
      <c r="K21" s="393">
        <v>6.6133950974715302E-3</v>
      </c>
      <c r="L21" s="393">
        <v>4.0696948714827137E-3</v>
      </c>
      <c r="M21" s="392">
        <v>0</v>
      </c>
      <c r="N21" s="392">
        <v>0</v>
      </c>
      <c r="O21" s="392">
        <v>2.4084169534173035E-3</v>
      </c>
      <c r="P21" s="392">
        <v>0</v>
      </c>
      <c r="Q21" s="392">
        <v>3.1094953021671189E-3</v>
      </c>
      <c r="R21" s="392">
        <v>1.2552275315018385E-2</v>
      </c>
      <c r="S21" s="392">
        <v>1.556946043679166E-2</v>
      </c>
      <c r="T21" s="345">
        <f t="shared" si="0"/>
        <v>1.3733649604364425E-2</v>
      </c>
      <c r="U21" s="345">
        <f t="shared" si="1"/>
        <v>3.7709342878877179E-2</v>
      </c>
      <c r="Y21" s="392">
        <v>0</v>
      </c>
      <c r="Z21" s="392">
        <v>0</v>
      </c>
      <c r="AA21" s="392">
        <v>0</v>
      </c>
      <c r="AB21" s="392">
        <v>1.618239660657476</v>
      </c>
      <c r="AC21" s="392">
        <v>1.6533487743678825</v>
      </c>
      <c r="AD21" s="392">
        <v>1.6278779485930857</v>
      </c>
      <c r="AE21" s="392">
        <v>0.86551789273709934</v>
      </c>
      <c r="AF21" s="392">
        <v>0</v>
      </c>
      <c r="AG21" s="392">
        <v>0.96336678136692133</v>
      </c>
      <c r="AH21" s="392">
        <v>0</v>
      </c>
      <c r="AI21" s="392">
        <v>1.8845426073740115</v>
      </c>
      <c r="AJ21" s="392">
        <v>3</v>
      </c>
      <c r="AK21" s="392">
        <v>3</v>
      </c>
      <c r="AL21" s="345">
        <f t="shared" ref="AL21:AL26" si="12">SUM(Y21:AC21)</f>
        <v>3.2715884350253583</v>
      </c>
      <c r="AM21" s="345">
        <f t="shared" si="3"/>
        <v>11.341305230071118</v>
      </c>
    </row>
    <row r="22" spans="1:39" ht="14" x14ac:dyDescent="0.3">
      <c r="A22" s="212" t="s">
        <v>162</v>
      </c>
      <c r="B22" s="213" t="s">
        <v>154</v>
      </c>
      <c r="G22" s="392">
        <v>0</v>
      </c>
      <c r="H22" s="393">
        <v>0</v>
      </c>
      <c r="I22" s="393">
        <v>8.0000000000000004E-4</v>
      </c>
      <c r="J22" s="393">
        <v>1.6579745493107104E-2</v>
      </c>
      <c r="K22" s="393">
        <v>1.5786604902528468E-2</v>
      </c>
      <c r="L22" s="393">
        <v>9.3030512851728609E-4</v>
      </c>
      <c r="M22" s="392">
        <v>3.2000000000000002E-3</v>
      </c>
      <c r="N22" s="392">
        <v>2.6499999999999999E-2</v>
      </c>
      <c r="O22" s="392">
        <v>3.1191583046582694E-2</v>
      </c>
      <c r="P22" s="392">
        <v>3.8300000000000001E-2</v>
      </c>
      <c r="Q22" s="392">
        <v>0.15929050469783287</v>
      </c>
      <c r="R22" s="392">
        <v>5.8847724684981617E-2</v>
      </c>
      <c r="S22" s="392">
        <v>7.1755539563208334E-2</v>
      </c>
      <c r="T22" s="345">
        <f t="shared" si="0"/>
        <v>3.316635039563557E-2</v>
      </c>
      <c r="U22" s="345">
        <f t="shared" si="1"/>
        <v>0.39001565712112279</v>
      </c>
      <c r="Y22" s="392">
        <v>0</v>
      </c>
      <c r="Z22" s="392">
        <v>0</v>
      </c>
      <c r="AA22" s="392">
        <v>1</v>
      </c>
      <c r="AB22" s="392">
        <v>3.3817603393425237</v>
      </c>
      <c r="AC22" s="392">
        <v>3.3466512256321175</v>
      </c>
      <c r="AD22" s="392">
        <v>0.37212205140691446</v>
      </c>
      <c r="AE22" s="392">
        <v>1.1344821072629008</v>
      </c>
      <c r="AF22" s="392">
        <v>4</v>
      </c>
      <c r="AG22" s="392">
        <v>8.036633218633078</v>
      </c>
      <c r="AH22" s="392">
        <v>4</v>
      </c>
      <c r="AI22" s="392">
        <v>16.115457392625988</v>
      </c>
      <c r="AJ22" s="392">
        <v>9</v>
      </c>
      <c r="AK22" s="392">
        <v>10</v>
      </c>
      <c r="AL22" s="345">
        <f t="shared" si="12"/>
        <v>7.7284115649746408</v>
      </c>
      <c r="AM22" s="345">
        <f t="shared" si="3"/>
        <v>52.658694769928886</v>
      </c>
    </row>
    <row r="23" spans="1:39" ht="14" x14ac:dyDescent="0.3">
      <c r="A23" s="222" t="s">
        <v>163</v>
      </c>
      <c r="B23" s="250"/>
      <c r="G23" s="223">
        <f t="shared" ref="G23:S23" si="13">SUM(G21:G22)</f>
        <v>0</v>
      </c>
      <c r="H23" s="224">
        <f t="shared" si="13"/>
        <v>0</v>
      </c>
      <c r="I23" s="224">
        <f t="shared" si="13"/>
        <v>8.0000000000000004E-4</v>
      </c>
      <c r="J23" s="224">
        <f t="shared" si="13"/>
        <v>2.3699999999999999E-2</v>
      </c>
      <c r="K23" s="224">
        <f t="shared" si="13"/>
        <v>2.2399999999999996E-2</v>
      </c>
      <c r="L23" s="224">
        <f t="shared" si="13"/>
        <v>5.0000000000000001E-3</v>
      </c>
      <c r="M23" s="224">
        <f t="shared" si="13"/>
        <v>3.2000000000000002E-3</v>
      </c>
      <c r="N23" s="224">
        <f t="shared" si="13"/>
        <v>2.6499999999999999E-2</v>
      </c>
      <c r="O23" s="224">
        <f t="shared" si="13"/>
        <v>3.3599999999999998E-2</v>
      </c>
      <c r="P23" s="224">
        <f t="shared" si="13"/>
        <v>3.8300000000000001E-2</v>
      </c>
      <c r="Q23" s="224">
        <f t="shared" si="13"/>
        <v>0.16239999999999999</v>
      </c>
      <c r="R23" s="224">
        <f t="shared" si="13"/>
        <v>7.1400000000000005E-2</v>
      </c>
      <c r="S23" s="224">
        <f t="shared" si="13"/>
        <v>8.7325E-2</v>
      </c>
      <c r="T23" s="345">
        <f t="shared" si="0"/>
        <v>4.6899999999999997E-2</v>
      </c>
      <c r="U23" s="345">
        <f t="shared" si="1"/>
        <v>0.42772500000000002</v>
      </c>
      <c r="Y23" s="223">
        <f t="shared" ref="Y23:AK23" si="14">SUM(Y21:Y22)</f>
        <v>0</v>
      </c>
      <c r="Z23" s="223">
        <f t="shared" si="14"/>
        <v>0</v>
      </c>
      <c r="AA23" s="223">
        <f t="shared" si="14"/>
        <v>1</v>
      </c>
      <c r="AB23" s="223">
        <f t="shared" si="14"/>
        <v>5</v>
      </c>
      <c r="AC23" s="223">
        <f t="shared" si="14"/>
        <v>5</v>
      </c>
      <c r="AD23" s="223">
        <f t="shared" si="14"/>
        <v>2</v>
      </c>
      <c r="AE23" s="223">
        <f t="shared" si="14"/>
        <v>2</v>
      </c>
      <c r="AF23" s="223">
        <f t="shared" si="14"/>
        <v>4</v>
      </c>
      <c r="AG23" s="223">
        <f t="shared" si="14"/>
        <v>9</v>
      </c>
      <c r="AH23" s="223">
        <f t="shared" si="14"/>
        <v>4</v>
      </c>
      <c r="AI23" s="223">
        <f t="shared" si="14"/>
        <v>18</v>
      </c>
      <c r="AJ23" s="223">
        <f t="shared" si="14"/>
        <v>12</v>
      </c>
      <c r="AK23" s="223">
        <f t="shared" si="14"/>
        <v>13</v>
      </c>
      <c r="AL23" s="345">
        <f t="shared" si="12"/>
        <v>11</v>
      </c>
      <c r="AM23" s="345">
        <f t="shared" si="3"/>
        <v>64</v>
      </c>
    </row>
    <row r="24" spans="1:39" ht="14" x14ac:dyDescent="0.3">
      <c r="A24" s="212" t="s">
        <v>164</v>
      </c>
      <c r="B24" s="213" t="s">
        <v>153</v>
      </c>
      <c r="G24" s="392">
        <v>7.5528324117270715E-3</v>
      </c>
      <c r="H24" s="393">
        <v>6.5490993359111571E-2</v>
      </c>
      <c r="I24" s="393">
        <v>0.45556039266020298</v>
      </c>
      <c r="J24" s="393">
        <v>9.7532673928393918E-2</v>
      </c>
      <c r="K24" s="393">
        <v>6.1773980164450987E-2</v>
      </c>
      <c r="L24" s="393">
        <v>8.342874486539564E-3</v>
      </c>
      <c r="M24" s="393">
        <v>1.6617943540552307E-2</v>
      </c>
      <c r="N24" s="393">
        <v>1.9297886847885852E-2</v>
      </c>
      <c r="O24" s="393">
        <v>3.5475981723836876E-2</v>
      </c>
      <c r="P24" s="393">
        <v>3.0147464512540412E-2</v>
      </c>
      <c r="Q24" s="393">
        <v>2.3651009722543845E-2</v>
      </c>
      <c r="R24" s="393">
        <v>1.3714523029371938E-2</v>
      </c>
      <c r="S24" s="393">
        <v>2.0972979058972292E-2</v>
      </c>
      <c r="T24" s="345">
        <f t="shared" si="0"/>
        <v>0.68791087252388661</v>
      </c>
      <c r="U24" s="345">
        <f t="shared" si="1"/>
        <v>0.16822066292224311</v>
      </c>
      <c r="Y24" s="392">
        <v>7.511032525048071</v>
      </c>
      <c r="Z24" s="392">
        <v>109.03635281889605</v>
      </c>
      <c r="AA24" s="392">
        <v>124.17421785007392</v>
      </c>
      <c r="AB24" s="392">
        <v>100.10241718843254</v>
      </c>
      <c r="AC24" s="392">
        <v>67.580668687609688</v>
      </c>
      <c r="AD24" s="392">
        <v>13.023023588744685</v>
      </c>
      <c r="AE24" s="392">
        <v>20.772429425690383</v>
      </c>
      <c r="AF24" s="392">
        <v>27</v>
      </c>
      <c r="AG24" s="392">
        <v>30.827737003741483</v>
      </c>
      <c r="AH24" s="392">
        <v>33.497182791711566</v>
      </c>
      <c r="AI24" s="392">
        <v>29.210410414297179</v>
      </c>
      <c r="AJ24" s="392">
        <v>15</v>
      </c>
      <c r="AK24" s="392">
        <v>19</v>
      </c>
      <c r="AL24" s="345">
        <f t="shared" si="12"/>
        <v>408.40468907006027</v>
      </c>
      <c r="AM24" s="345">
        <f t="shared" si="3"/>
        <v>188.3307832241853</v>
      </c>
    </row>
    <row r="25" spans="1:39" ht="14" x14ac:dyDescent="0.3">
      <c r="A25" s="212" t="s">
        <v>164</v>
      </c>
      <c r="B25" s="213" t="s">
        <v>154</v>
      </c>
      <c r="G25" s="392">
        <v>0.2520500098624206</v>
      </c>
      <c r="H25" s="393">
        <v>0.26183824946366258</v>
      </c>
      <c r="I25" s="393">
        <v>0.98711466658610536</v>
      </c>
      <c r="J25" s="393">
        <v>0.86609210680775606</v>
      </c>
      <c r="K25" s="393">
        <v>0.52361754473093247</v>
      </c>
      <c r="L25" s="393">
        <v>0.17520712551346043</v>
      </c>
      <c r="M25" s="393">
        <v>6.3132056459447694E-2</v>
      </c>
      <c r="N25" s="393">
        <v>6.4626423152114157E-2</v>
      </c>
      <c r="O25" s="393">
        <v>0.22549901827616312</v>
      </c>
      <c r="P25" s="393">
        <v>0.1690782254874596</v>
      </c>
      <c r="Q25" s="393">
        <v>0.13607399027745615</v>
      </c>
      <c r="R25" s="393">
        <v>0.15458547697062805</v>
      </c>
      <c r="S25" s="393">
        <v>0.18377702094102771</v>
      </c>
      <c r="T25" s="345">
        <f t="shared" si="0"/>
        <v>2.8907125774508771</v>
      </c>
      <c r="U25" s="345">
        <f t="shared" si="1"/>
        <v>1.1719793370777569</v>
      </c>
      <c r="Y25" s="392">
        <v>376.3267820784589</v>
      </c>
      <c r="Z25" s="392">
        <v>411.93634511787536</v>
      </c>
      <c r="AA25" s="392">
        <v>451.5287768413865</v>
      </c>
      <c r="AB25" s="392">
        <v>480.23939277544019</v>
      </c>
      <c r="AC25" s="392">
        <v>310.21929856912209</v>
      </c>
      <c r="AD25" s="392">
        <v>96.976976411255322</v>
      </c>
      <c r="AE25" s="392">
        <v>48.227570574309617</v>
      </c>
      <c r="AF25" s="392">
        <v>68</v>
      </c>
      <c r="AG25" s="392">
        <v>117.17226299625851</v>
      </c>
      <c r="AH25" s="392">
        <v>89.502817208288434</v>
      </c>
      <c r="AI25" s="392">
        <v>82.789589585702828</v>
      </c>
      <c r="AJ25" s="392">
        <v>83</v>
      </c>
      <c r="AK25" s="392">
        <v>97</v>
      </c>
      <c r="AL25" s="345">
        <f t="shared" si="12"/>
        <v>2030.2505953822829</v>
      </c>
      <c r="AM25" s="345">
        <f t="shared" si="3"/>
        <v>682.66921677581468</v>
      </c>
    </row>
    <row r="26" spans="1:39" ht="14" x14ac:dyDescent="0.3">
      <c r="A26" s="222" t="s">
        <v>165</v>
      </c>
      <c r="B26" s="250"/>
      <c r="G26" s="223">
        <f t="shared" ref="G26:S26" si="15">SUM(G24:G25)</f>
        <v>0.25960284227414765</v>
      </c>
      <c r="H26" s="224">
        <f t="shared" si="15"/>
        <v>0.32732924282277415</v>
      </c>
      <c r="I26" s="224">
        <f t="shared" si="15"/>
        <v>1.4426750592463082</v>
      </c>
      <c r="J26" s="224">
        <f t="shared" si="15"/>
        <v>0.96362478073614999</v>
      </c>
      <c r="K26" s="224">
        <f t="shared" si="15"/>
        <v>0.58539152489538349</v>
      </c>
      <c r="L26" s="224">
        <f t="shared" si="15"/>
        <v>0.18354999999999999</v>
      </c>
      <c r="M26" s="224">
        <f t="shared" si="15"/>
        <v>7.9750000000000001E-2</v>
      </c>
      <c r="N26" s="224">
        <f t="shared" si="15"/>
        <v>8.3924310000000002E-2</v>
      </c>
      <c r="O26" s="224">
        <f t="shared" si="15"/>
        <v>0.26097500000000001</v>
      </c>
      <c r="P26" s="224">
        <f t="shared" si="15"/>
        <v>0.19922569000000001</v>
      </c>
      <c r="Q26" s="224">
        <f t="shared" si="15"/>
        <v>0.15972500000000001</v>
      </c>
      <c r="R26" s="224">
        <f t="shared" si="15"/>
        <v>0.16829999999999998</v>
      </c>
      <c r="S26" s="224">
        <f t="shared" si="15"/>
        <v>0.20475000000000002</v>
      </c>
      <c r="T26" s="345">
        <f t="shared" si="0"/>
        <v>3.5786234499747636</v>
      </c>
      <c r="U26" s="345">
        <f t="shared" si="1"/>
        <v>1.3402000000000001</v>
      </c>
      <c r="Y26" s="223">
        <f t="shared" ref="Y26:AK26" si="16">SUM(Y24:Y25)</f>
        <v>383.83781460350696</v>
      </c>
      <c r="Z26" s="223">
        <f t="shared" si="16"/>
        <v>520.9726979367714</v>
      </c>
      <c r="AA26" s="223">
        <f t="shared" si="16"/>
        <v>575.70299469146039</v>
      </c>
      <c r="AB26" s="223">
        <f t="shared" si="16"/>
        <v>580.34180996387272</v>
      </c>
      <c r="AC26" s="223">
        <f t="shared" si="16"/>
        <v>377.79996725673175</v>
      </c>
      <c r="AD26" s="223">
        <f t="shared" si="16"/>
        <v>110</v>
      </c>
      <c r="AE26" s="223">
        <f t="shared" si="16"/>
        <v>69</v>
      </c>
      <c r="AF26" s="223">
        <f t="shared" si="16"/>
        <v>95</v>
      </c>
      <c r="AG26" s="223">
        <f t="shared" si="16"/>
        <v>148</v>
      </c>
      <c r="AH26" s="223">
        <f t="shared" si="16"/>
        <v>123</v>
      </c>
      <c r="AI26" s="223">
        <f t="shared" si="16"/>
        <v>112</v>
      </c>
      <c r="AJ26" s="223">
        <f t="shared" si="16"/>
        <v>98</v>
      </c>
      <c r="AK26" s="223">
        <f t="shared" si="16"/>
        <v>116</v>
      </c>
      <c r="AL26" s="345">
        <f t="shared" si="12"/>
        <v>2438.655284452343</v>
      </c>
      <c r="AM26" s="345">
        <f t="shared" si="3"/>
        <v>871</v>
      </c>
    </row>
    <row r="27" spans="1:39" ht="14" x14ac:dyDescent="0.3">
      <c r="A27" s="253" t="s">
        <v>166</v>
      </c>
      <c r="B27" s="213" t="s">
        <v>153</v>
      </c>
      <c r="G27" s="392">
        <v>1.9309049211619124E-3</v>
      </c>
      <c r="H27" s="393">
        <v>0</v>
      </c>
      <c r="I27" s="393">
        <v>0</v>
      </c>
      <c r="J27" s="393">
        <v>0</v>
      </c>
      <c r="K27" s="393">
        <v>1.6266756634640497E-2</v>
      </c>
      <c r="L27" s="393">
        <v>0</v>
      </c>
      <c r="M27" s="393">
        <v>0</v>
      </c>
      <c r="N27" s="393">
        <v>0</v>
      </c>
      <c r="O27" s="393">
        <v>0</v>
      </c>
      <c r="P27" s="393">
        <v>0</v>
      </c>
      <c r="Q27" s="393">
        <v>0</v>
      </c>
      <c r="R27" s="393">
        <v>0</v>
      </c>
      <c r="S27" s="393">
        <v>0</v>
      </c>
      <c r="T27" s="394">
        <f t="shared" si="0"/>
        <v>1.8197661555802408E-2</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392">
        <v>6.6427095078838094E-2</v>
      </c>
      <c r="H28" s="393">
        <v>0</v>
      </c>
      <c r="I28" s="393">
        <v>0</v>
      </c>
      <c r="J28" s="393">
        <v>0</v>
      </c>
      <c r="K28" s="393">
        <v>6.1492394651999939E-2</v>
      </c>
      <c r="L28" s="393">
        <v>0</v>
      </c>
      <c r="M28" s="393">
        <v>0</v>
      </c>
      <c r="N28" s="393">
        <v>0</v>
      </c>
      <c r="O28" s="393">
        <v>0</v>
      </c>
      <c r="P28" s="393">
        <v>0</v>
      </c>
      <c r="Q28" s="393">
        <v>0</v>
      </c>
      <c r="R28" s="393">
        <v>0</v>
      </c>
      <c r="S28" s="393">
        <v>0</v>
      </c>
      <c r="T28" s="394">
        <f t="shared" si="0"/>
        <v>0.12791948973083803</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6.8358000000000002E-2</v>
      </c>
      <c r="H29" s="224">
        <f t="shared" ref="H29:S29" si="17">SUM(H27:H28)</f>
        <v>0</v>
      </c>
      <c r="I29" s="224">
        <f t="shared" si="17"/>
        <v>0</v>
      </c>
      <c r="J29" s="224">
        <f t="shared" si="17"/>
        <v>0</v>
      </c>
      <c r="K29" s="224">
        <f t="shared" si="17"/>
        <v>7.7759151286640432E-2</v>
      </c>
      <c r="L29" s="224">
        <f t="shared" si="17"/>
        <v>0</v>
      </c>
      <c r="M29" s="224">
        <f t="shared" si="17"/>
        <v>0</v>
      </c>
      <c r="N29" s="224">
        <f t="shared" si="17"/>
        <v>0</v>
      </c>
      <c r="O29" s="224">
        <f t="shared" si="17"/>
        <v>0</v>
      </c>
      <c r="P29" s="224">
        <f t="shared" si="17"/>
        <v>0</v>
      </c>
      <c r="Q29" s="224">
        <f t="shared" si="17"/>
        <v>0</v>
      </c>
      <c r="R29" s="224">
        <f t="shared" si="17"/>
        <v>0</v>
      </c>
      <c r="S29" s="224">
        <f t="shared" si="17"/>
        <v>0</v>
      </c>
      <c r="T29" s="394">
        <f t="shared" si="0"/>
        <v>0.14611715128664043</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392">
        <v>2.7236555372186881E-3</v>
      </c>
      <c r="H30" s="393">
        <v>2.6572363549172816E-2</v>
      </c>
      <c r="I30" s="393">
        <v>0</v>
      </c>
      <c r="J30" s="393">
        <v>0</v>
      </c>
      <c r="K30" s="393">
        <v>0</v>
      </c>
      <c r="L30" s="393">
        <v>4.206843588651682E-2</v>
      </c>
      <c r="M30" s="393">
        <v>4.4504211664690679E-2</v>
      </c>
      <c r="N30" s="393">
        <v>4.4203730107419133E-2</v>
      </c>
      <c r="O30" s="393">
        <v>3.5274570630856497E-2</v>
      </c>
      <c r="P30" s="393">
        <v>3.7919375587013124E-2</v>
      </c>
      <c r="Q30" s="393">
        <v>3.3667155803762935E-2</v>
      </c>
      <c r="R30" s="393">
        <v>3.2728737570506934E-2</v>
      </c>
      <c r="S30" s="393">
        <v>3.1721887264867493E-2</v>
      </c>
      <c r="T30" s="345">
        <f t="shared" si="0"/>
        <v>2.9296019086391505E-2</v>
      </c>
      <c r="U30" s="345">
        <f t="shared" si="1"/>
        <v>0.30208810451563362</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392">
        <v>9.3699344462781317E-2</v>
      </c>
      <c r="H31" s="393">
        <v>6.9850636450827189E-2</v>
      </c>
      <c r="I31" s="393">
        <v>0</v>
      </c>
      <c r="J31" s="393">
        <v>0</v>
      </c>
      <c r="K31" s="393">
        <v>0</v>
      </c>
      <c r="L31" s="393">
        <v>8.5894894113483181E-2</v>
      </c>
      <c r="M31" s="393">
        <v>7.3551208335309315E-2</v>
      </c>
      <c r="N31" s="393">
        <v>6.6375859892580866E-2</v>
      </c>
      <c r="O31" s="393">
        <v>6.9133219369143503E-2</v>
      </c>
      <c r="P31" s="393">
        <v>7.0889184412986875E-2</v>
      </c>
      <c r="Q31" s="393">
        <v>8.8941704196237065E-2</v>
      </c>
      <c r="R31" s="393">
        <v>8.6189322429493065E-2</v>
      </c>
      <c r="S31" s="393">
        <v>0.1057105127351325</v>
      </c>
      <c r="T31" s="345">
        <f t="shared" si="0"/>
        <v>0.16354998091360851</v>
      </c>
      <c r="U31" s="345">
        <f t="shared" si="1"/>
        <v>0.64668590548436644</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9.6423000000000009E-2</v>
      </c>
      <c r="H32" s="224">
        <f t="shared" si="18"/>
        <v>9.6423000000000009E-2</v>
      </c>
      <c r="I32" s="224">
        <f t="shared" si="18"/>
        <v>0</v>
      </c>
      <c r="J32" s="224">
        <f t="shared" si="18"/>
        <v>0</v>
      </c>
      <c r="K32" s="224">
        <f t="shared" si="18"/>
        <v>0</v>
      </c>
      <c r="L32" s="224">
        <f t="shared" si="18"/>
        <v>0.12796332999999999</v>
      </c>
      <c r="M32" s="224">
        <f t="shared" si="18"/>
        <v>0.11805541999999999</v>
      </c>
      <c r="N32" s="224">
        <f t="shared" si="18"/>
        <v>0.11057959000000001</v>
      </c>
      <c r="O32" s="224">
        <f t="shared" si="18"/>
        <v>0.10440779</v>
      </c>
      <c r="P32" s="224">
        <f t="shared" si="18"/>
        <v>0.10880856</v>
      </c>
      <c r="Q32" s="224">
        <f t="shared" si="18"/>
        <v>0.12260886</v>
      </c>
      <c r="R32" s="224">
        <f t="shared" si="18"/>
        <v>0.11891805999999999</v>
      </c>
      <c r="S32" s="224">
        <f t="shared" si="18"/>
        <v>0.13743240000000001</v>
      </c>
      <c r="T32" s="345">
        <f t="shared" si="0"/>
        <v>0.19284600000000002</v>
      </c>
      <c r="U32" s="345">
        <f t="shared" si="1"/>
        <v>0.94877401000000017</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1.0644743992333463</v>
      </c>
      <c r="H34" s="223">
        <f t="shared" ref="H34:U34" si="19">SUM(H11,H14,H17,H20,H23,H26,H29,H32)</f>
        <v>0.91394333493433988</v>
      </c>
      <c r="I34" s="223">
        <f t="shared" si="19"/>
        <v>2.6808936975550415</v>
      </c>
      <c r="J34" s="223">
        <f t="shared" si="19"/>
        <v>2.5349049637626764</v>
      </c>
      <c r="K34" s="223">
        <f t="shared" si="19"/>
        <v>2.4697502255973807</v>
      </c>
      <c r="L34" s="223">
        <f t="shared" si="19"/>
        <v>0.99052732999999993</v>
      </c>
      <c r="M34" s="223">
        <f t="shared" si="19"/>
        <v>0.86773766999999991</v>
      </c>
      <c r="N34" s="223">
        <f t="shared" si="19"/>
        <v>0.93884300000000009</v>
      </c>
      <c r="O34" s="223">
        <f t="shared" si="19"/>
        <v>1.0572348499999999</v>
      </c>
      <c r="P34" s="223">
        <f t="shared" si="19"/>
        <v>1.0644813975</v>
      </c>
      <c r="Q34" s="223">
        <f t="shared" si="19"/>
        <v>1.0892195199999999</v>
      </c>
      <c r="R34" s="223">
        <f t="shared" si="19"/>
        <v>0.98737483000000004</v>
      </c>
      <c r="S34" s="223">
        <f t="shared" si="19"/>
        <v>1.1089166499999998</v>
      </c>
      <c r="T34" s="223">
        <f t="shared" si="19"/>
        <v>9.6639666210827837</v>
      </c>
      <c r="U34" s="223">
        <f t="shared" si="19"/>
        <v>8.1043352474999999</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412"/>
      <c r="H36" s="412"/>
      <c r="I36" s="412"/>
      <c r="J36" s="412"/>
      <c r="K36" s="412"/>
      <c r="L36" s="412"/>
      <c r="M36" s="412"/>
      <c r="N36" s="412"/>
      <c r="O36" s="412"/>
      <c r="P36" s="412"/>
      <c r="Q36" s="412"/>
      <c r="R36" s="412"/>
      <c r="S36" s="412"/>
      <c r="T36" s="413"/>
      <c r="U36" s="413"/>
    </row>
    <row r="37" spans="1:41" ht="14" x14ac:dyDescent="0.3">
      <c r="A37" s="212" t="s">
        <v>171</v>
      </c>
      <c r="B37" s="213" t="s">
        <v>153</v>
      </c>
      <c r="G37" s="392">
        <v>-4.6363169591987245E-3</v>
      </c>
      <c r="H37" s="393">
        <v>-0.14818028904946443</v>
      </c>
      <c r="I37" s="393">
        <v>-0.17529963830873346</v>
      </c>
      <c r="J37" s="393">
        <v>-0.28360014877484568</v>
      </c>
      <c r="K37" s="393">
        <v>-0.32286494683437922</v>
      </c>
      <c r="L37" s="393">
        <v>-8.5232000000000002E-2</v>
      </c>
      <c r="M37" s="393">
        <v>-7.9192723390712746E-2</v>
      </c>
      <c r="N37" s="393">
        <v>-0.10378900000000001</v>
      </c>
      <c r="O37" s="393">
        <v>-6.9702476732240864E-2</v>
      </c>
      <c r="P37" s="393">
        <v>-7.8887779599211699E-2</v>
      </c>
      <c r="Q37" s="393">
        <v>-8.1796216194809743E-2</v>
      </c>
      <c r="R37" s="393">
        <v>-7.8191377230849707E-2</v>
      </c>
      <c r="S37" s="393">
        <v>-7.7092641278080867E-2</v>
      </c>
      <c r="T37" s="394">
        <f>SUM(G37:K37)</f>
        <v>-0.9345813399266214</v>
      </c>
      <c r="U37" s="345">
        <f>SUM(L37:S37)</f>
        <v>-0.65388421442590572</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392">
        <v>-4.5905057860825898E-4</v>
      </c>
      <c r="H38" s="393">
        <v>1.7897642545807359E-2</v>
      </c>
      <c r="I38" s="393">
        <v>-4.0412143216632244E-2</v>
      </c>
      <c r="J38" s="393">
        <v>-5.328384627212427E-2</v>
      </c>
      <c r="K38" s="393">
        <v>-7.4367929368098037E-2</v>
      </c>
      <c r="L38" s="393">
        <v>-2.2507390511006951E-2</v>
      </c>
      <c r="M38" s="393">
        <v>-2.8059536151085411E-2</v>
      </c>
      <c r="N38" s="393">
        <v>-1.5138992598854232E-2</v>
      </c>
      <c r="O38" s="393">
        <v>-1.5189895358870744E-2</v>
      </c>
      <c r="P38" s="393">
        <v>-4.4759155770629055E-2</v>
      </c>
      <c r="Q38" s="393">
        <v>-2.3344771548845566E-2</v>
      </c>
      <c r="R38" s="393">
        <v>-1.7028788611622533E-2</v>
      </c>
      <c r="S38" s="393">
        <v>-1.03092724356909E-2</v>
      </c>
      <c r="T38" s="394">
        <f>SUM(G38:K38)</f>
        <v>-0.15062532688965546</v>
      </c>
      <c r="U38" s="345">
        <f>SUM(L38:S38)</f>
        <v>-0.1763378029866054</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392">
        <v>-1.2308059546754272E-2</v>
      </c>
      <c r="H39" s="393">
        <v>2.8609654384982419E-2</v>
      </c>
      <c r="I39" s="393">
        <v>-9.6089454360502397E-2</v>
      </c>
      <c r="J39" s="393">
        <v>-0.10555480226743205</v>
      </c>
      <c r="K39" s="393">
        <v>-0.24705473297192207</v>
      </c>
      <c r="L39" s="393">
        <v>-8.9278569488993043E-2</v>
      </c>
      <c r="M39" s="393">
        <v>-7.3494230458201845E-2</v>
      </c>
      <c r="N39" s="393">
        <v>-4.1072037401145768E-2</v>
      </c>
      <c r="O39" s="393">
        <v>-2.7134127908888393E-2</v>
      </c>
      <c r="P39" s="393">
        <v>-8.9911194630159244E-2</v>
      </c>
      <c r="Q39" s="393">
        <v>-1.6044012256344692E-2</v>
      </c>
      <c r="R39" s="393">
        <v>-5.1205474157527756E-2</v>
      </c>
      <c r="S39" s="393">
        <v>-4.5733586286228228E-2</v>
      </c>
      <c r="T39" s="394">
        <f>SUM(G39:K39)</f>
        <v>-0.43239739476162836</v>
      </c>
      <c r="U39" s="345">
        <f>SUM(L39:S39)</f>
        <v>-0.433873232587489</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-1.7403427084561256E-2</v>
      </c>
      <c r="H40" s="224">
        <f t="shared" si="20"/>
        <v>-0.10167299211867464</v>
      </c>
      <c r="I40" s="224">
        <f t="shared" si="20"/>
        <v>-0.31180123588586811</v>
      </c>
      <c r="J40" s="224">
        <f t="shared" si="20"/>
        <v>-0.44243879731440205</v>
      </c>
      <c r="K40" s="224">
        <f t="shared" si="20"/>
        <v>-0.64428760917439931</v>
      </c>
      <c r="L40" s="224">
        <f t="shared" si="20"/>
        <v>-0.19701795999999999</v>
      </c>
      <c r="M40" s="224">
        <f t="shared" si="20"/>
        <v>-0.18074648999999998</v>
      </c>
      <c r="N40" s="224">
        <f t="shared" si="20"/>
        <v>-0.16000003000000002</v>
      </c>
      <c r="O40" s="224">
        <f t="shared" si="20"/>
        <v>-0.1120265</v>
      </c>
      <c r="P40" s="224">
        <f t="shared" si="20"/>
        <v>-0.21355813000000001</v>
      </c>
      <c r="Q40" s="224">
        <f t="shared" si="20"/>
        <v>-0.121185</v>
      </c>
      <c r="R40" s="224">
        <f t="shared" si="20"/>
        <v>-0.14642564</v>
      </c>
      <c r="S40" s="224">
        <f t="shared" si="20"/>
        <v>-0.13313549999999999</v>
      </c>
      <c r="T40" s="394">
        <f t="shared" ref="T40" si="21">SUM(G40:K40)</f>
        <v>-1.5176040615779054</v>
      </c>
      <c r="U40" s="345">
        <f>SUM(L40:S40)</f>
        <v>-1.26409525</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2"/>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412"/>
      <c r="H42" s="412"/>
      <c r="I42" s="412"/>
      <c r="J42" s="412"/>
      <c r="K42" s="412"/>
      <c r="L42" s="412"/>
      <c r="M42" s="412"/>
      <c r="N42" s="412"/>
      <c r="O42" s="412"/>
      <c r="P42" s="412"/>
      <c r="Q42" s="412"/>
      <c r="R42" s="412"/>
      <c r="S42" s="412"/>
      <c r="T42" s="413"/>
      <c r="U42" s="413"/>
    </row>
    <row r="43" spans="1:41" ht="14" x14ac:dyDescent="0.3">
      <c r="A43" s="212" t="s">
        <v>171</v>
      </c>
      <c r="B43" s="213" t="s">
        <v>153</v>
      </c>
      <c r="G43" s="392">
        <v>0</v>
      </c>
      <c r="H43" s="393">
        <v>0</v>
      </c>
      <c r="I43" s="393">
        <v>0</v>
      </c>
      <c r="J43" s="393">
        <v>0</v>
      </c>
      <c r="K43" s="393">
        <v>0</v>
      </c>
      <c r="L43" s="393">
        <v>-5.0000000000000001E-3</v>
      </c>
      <c r="M43" s="393">
        <v>0</v>
      </c>
      <c r="N43" s="393">
        <v>0</v>
      </c>
      <c r="O43" s="393">
        <v>-2.4084169534173035E-3</v>
      </c>
      <c r="P43" s="393">
        <v>0</v>
      </c>
      <c r="Q43" s="393">
        <v>-3.1094953021671189E-3</v>
      </c>
      <c r="R43" s="393">
        <v>-1.2552275315018385E-2</v>
      </c>
      <c r="S43" s="393">
        <v>-1.556946043679166E-2</v>
      </c>
      <c r="T43" s="394">
        <f>SUM(G43:K43)</f>
        <v>0</v>
      </c>
      <c r="U43" s="345">
        <f>SUM(L43:S43)</f>
        <v>-3.8639648007394466E-2</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392">
        <v>0</v>
      </c>
      <c r="H44" s="393">
        <v>0</v>
      </c>
      <c r="I44" s="393">
        <v>0</v>
      </c>
      <c r="J44" s="393">
        <v>0</v>
      </c>
      <c r="K44" s="393">
        <v>0</v>
      </c>
      <c r="L44" s="393">
        <v>0</v>
      </c>
      <c r="M44" s="393">
        <v>0</v>
      </c>
      <c r="N44" s="393">
        <v>0</v>
      </c>
      <c r="O44" s="393">
        <v>0</v>
      </c>
      <c r="P44" s="393">
        <v>0</v>
      </c>
      <c r="Q44" s="393">
        <v>0</v>
      </c>
      <c r="R44" s="393">
        <v>0</v>
      </c>
      <c r="S44" s="393">
        <v>0</v>
      </c>
      <c r="T44" s="394">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392">
        <v>0</v>
      </c>
      <c r="H45" s="393">
        <v>0</v>
      </c>
      <c r="I45" s="393">
        <v>0</v>
      </c>
      <c r="J45" s="393">
        <v>0</v>
      </c>
      <c r="K45" s="393">
        <v>0</v>
      </c>
      <c r="L45" s="393">
        <v>0</v>
      </c>
      <c r="M45" s="393">
        <v>0</v>
      </c>
      <c r="N45" s="393">
        <v>0</v>
      </c>
      <c r="O45" s="393">
        <v>-8.9158304658269673E-4</v>
      </c>
      <c r="P45" s="393">
        <v>0</v>
      </c>
      <c r="Q45" s="393">
        <v>-1.9050469783288133E-4</v>
      </c>
      <c r="R45" s="393">
        <v>-9.4772468498161488E-4</v>
      </c>
      <c r="S45" s="393">
        <v>-1.4305395632083395E-3</v>
      </c>
      <c r="T45" s="394">
        <f>SUM(G45:K45)</f>
        <v>0</v>
      </c>
      <c r="U45" s="345">
        <f>SUM(L45:S45)</f>
        <v>-3.4603519926055325E-3</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-5.0000000000000001E-3</v>
      </c>
      <c r="M46" s="224">
        <f t="shared" si="22"/>
        <v>0</v>
      </c>
      <c r="N46" s="224">
        <f t="shared" si="22"/>
        <v>0</v>
      </c>
      <c r="O46" s="224">
        <f t="shared" si="22"/>
        <v>-3.3E-3</v>
      </c>
      <c r="P46" s="224">
        <f t="shared" si="22"/>
        <v>0</v>
      </c>
      <c r="Q46" s="224">
        <f t="shared" si="22"/>
        <v>-3.3000000000000004E-3</v>
      </c>
      <c r="R46" s="224">
        <f t="shared" si="22"/>
        <v>-1.35E-2</v>
      </c>
      <c r="S46" s="224">
        <f t="shared" si="22"/>
        <v>-1.7000000000000001E-2</v>
      </c>
      <c r="T46" s="394">
        <f t="shared" ref="T46" si="23">SUM(G46:K46)</f>
        <v>0</v>
      </c>
      <c r="U46" s="345">
        <f>SUM(L46:S46)</f>
        <v>-4.2099999999999999E-2</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2"/>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1.047070972148785</v>
      </c>
      <c r="H48" s="223">
        <f t="shared" si="24"/>
        <v>0.81227034281566524</v>
      </c>
      <c r="I48" s="223">
        <f t="shared" si="24"/>
        <v>2.3690924616691733</v>
      </c>
      <c r="J48" s="223">
        <f t="shared" si="24"/>
        <v>2.0924661664482742</v>
      </c>
      <c r="K48" s="223">
        <f t="shared" si="24"/>
        <v>1.8254626164229815</v>
      </c>
      <c r="L48" s="223">
        <f>SUM(L34,L40,L46)</f>
        <v>0.78850936999999999</v>
      </c>
      <c r="M48" s="223">
        <f t="shared" ref="M48:S48" si="25">SUM(M34,M40,M46)</f>
        <v>0.68699117999999992</v>
      </c>
      <c r="N48" s="223">
        <f t="shared" si="25"/>
        <v>0.77884297000000013</v>
      </c>
      <c r="O48" s="223">
        <f t="shared" si="25"/>
        <v>0.94190834999999995</v>
      </c>
      <c r="P48" s="223">
        <f t="shared" si="25"/>
        <v>0.85092326750000002</v>
      </c>
      <c r="Q48" s="223">
        <f t="shared" si="25"/>
        <v>0.96473451999999993</v>
      </c>
      <c r="R48" s="223">
        <f t="shared" si="25"/>
        <v>0.82744919000000006</v>
      </c>
      <c r="S48" s="223">
        <f t="shared" si="25"/>
        <v>0.95878114999999986</v>
      </c>
      <c r="T48" s="345">
        <f t="shared" ref="T48" si="26">SUM(G48:K48)</f>
        <v>8.1463625595048796</v>
      </c>
      <c r="U48" s="345">
        <f t="shared" ref="U48" si="27">SUM(L48:S48)</f>
        <v>6.7981399975000008</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414"/>
    </row>
    <row r="50" spans="1:39" ht="14" x14ac:dyDescent="0.3">
      <c r="A50" s="222" t="s">
        <v>177</v>
      </c>
      <c r="B50" s="255" t="s">
        <v>59</v>
      </c>
      <c r="C50" s="269"/>
      <c r="D50" s="269"/>
      <c r="E50" s="269"/>
      <c r="G50" s="223">
        <f>SUM(G9,G12,G15,G18,G21,G24,G27,G30)</f>
        <v>3.5576131538342909E-2</v>
      </c>
      <c r="H50" s="223">
        <f t="shared" ref="H50:S51" si="28">SUM(H9,H12,H15,H18,H21,H24,H27,H30)</f>
        <v>0.28801033307349377</v>
      </c>
      <c r="I50" s="223">
        <f t="shared" si="28"/>
        <v>0.87035888595862565</v>
      </c>
      <c r="J50" s="223">
        <f t="shared" si="28"/>
        <v>0.60700661194151229</v>
      </c>
      <c r="K50" s="223">
        <f t="shared" si="28"/>
        <v>0.68470685895223815</v>
      </c>
      <c r="L50" s="223">
        <f t="shared" si="28"/>
        <v>0.26161952087429197</v>
      </c>
      <c r="M50" s="223">
        <f t="shared" si="28"/>
        <v>0.28821235172588699</v>
      </c>
      <c r="N50" s="223">
        <f t="shared" si="28"/>
        <v>0.3317959550082536</v>
      </c>
      <c r="O50" s="223">
        <f t="shared" si="28"/>
        <v>0.27121980980127225</v>
      </c>
      <c r="P50" s="223">
        <f t="shared" si="28"/>
        <v>0.30104385604170486</v>
      </c>
      <c r="Q50" s="223">
        <f t="shared" si="28"/>
        <v>0.24709699588072681</v>
      </c>
      <c r="R50" s="223">
        <f t="shared" si="28"/>
        <v>0.23896384832984532</v>
      </c>
      <c r="S50" s="223">
        <f t="shared" si="28"/>
        <v>0.23374755164872649</v>
      </c>
      <c r="T50" s="394">
        <f t="shared" ref="T50:T52" si="29">SUM(G50:K50)</f>
        <v>2.4856588214642126</v>
      </c>
      <c r="U50" s="345">
        <f t="shared" ref="U50:U52" si="30">SUM(L50:S50)</f>
        <v>2.1736998893107082</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1.0288982676950036</v>
      </c>
      <c r="H51" s="345">
        <f t="shared" si="28"/>
        <v>0.62593300186084599</v>
      </c>
      <c r="I51" s="345">
        <f t="shared" si="28"/>
        <v>1.8105348115964164</v>
      </c>
      <c r="J51" s="345">
        <f t="shared" si="28"/>
        <v>1.9278983518211641</v>
      </c>
      <c r="K51" s="345">
        <f t="shared" si="28"/>
        <v>1.7850433666451422</v>
      </c>
      <c r="L51" s="345">
        <f t="shared" si="28"/>
        <v>0.72890780912570807</v>
      </c>
      <c r="M51" s="345">
        <f t="shared" si="28"/>
        <v>0.57952531827411313</v>
      </c>
      <c r="N51" s="345">
        <f t="shared" si="28"/>
        <v>0.60704704499174644</v>
      </c>
      <c r="O51" s="345">
        <f t="shared" si="28"/>
        <v>0.7860150401987277</v>
      </c>
      <c r="P51" s="345">
        <f t="shared" si="28"/>
        <v>0.76343754145829523</v>
      </c>
      <c r="Q51" s="345">
        <f t="shared" si="28"/>
        <v>0.84212252411927324</v>
      </c>
      <c r="R51" s="345">
        <f t="shared" si="28"/>
        <v>0.74841098167015463</v>
      </c>
      <c r="S51" s="345">
        <f t="shared" si="28"/>
        <v>0.87516909835127343</v>
      </c>
      <c r="T51" s="394">
        <f t="shared" si="29"/>
        <v>7.1783077996185725</v>
      </c>
      <c r="U51" s="345">
        <f t="shared" si="30"/>
        <v>5.9306353581892921</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1.0644743992333465</v>
      </c>
      <c r="H52" s="346">
        <f t="shared" si="31"/>
        <v>0.91394333493433977</v>
      </c>
      <c r="I52" s="346">
        <f t="shared" si="31"/>
        <v>2.6808936975550419</v>
      </c>
      <c r="J52" s="346">
        <f t="shared" si="31"/>
        <v>2.5349049637626764</v>
      </c>
      <c r="K52" s="346">
        <f t="shared" si="31"/>
        <v>2.4697502255973802</v>
      </c>
      <c r="L52" s="346">
        <f>SUM(L50:L51)</f>
        <v>0.99052733000000004</v>
      </c>
      <c r="M52" s="346">
        <f t="shared" ref="M52:S52" si="32">SUM(M50:M51)</f>
        <v>0.86773767000000013</v>
      </c>
      <c r="N52" s="346">
        <f t="shared" si="32"/>
        <v>0.93884300000000009</v>
      </c>
      <c r="O52" s="346">
        <f t="shared" si="32"/>
        <v>1.0572348499999999</v>
      </c>
      <c r="P52" s="346">
        <f t="shared" si="32"/>
        <v>1.0644813975</v>
      </c>
      <c r="Q52" s="346">
        <f t="shared" si="32"/>
        <v>1.0892195200000001</v>
      </c>
      <c r="R52" s="346">
        <f t="shared" si="32"/>
        <v>0.98737482999999993</v>
      </c>
      <c r="S52" s="346">
        <f t="shared" si="32"/>
        <v>1.1089166499999998</v>
      </c>
      <c r="T52" s="394">
        <f t="shared" si="29"/>
        <v>9.6639666210827855</v>
      </c>
      <c r="U52" s="345">
        <f t="shared" si="30"/>
        <v>8.1043352475000017</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414"/>
    </row>
    <row r="54" spans="1:39" ht="14" x14ac:dyDescent="0.3">
      <c r="B54" s="210"/>
      <c r="G54" s="391"/>
      <c r="H54" s="391"/>
      <c r="I54" s="391"/>
      <c r="J54" s="391"/>
      <c r="K54" s="391"/>
      <c r="L54" s="391"/>
      <c r="M54" s="391"/>
      <c r="N54" s="391"/>
      <c r="O54" s="391"/>
      <c r="P54" s="391"/>
      <c r="Q54" s="391"/>
      <c r="R54" s="391"/>
      <c r="S54" s="391"/>
      <c r="T54" s="414"/>
      <c r="U54" s="414"/>
    </row>
    <row r="55" spans="1:39" ht="14" x14ac:dyDescent="0.3">
      <c r="A55" s="222" t="s">
        <v>180</v>
      </c>
      <c r="B55" s="255" t="s">
        <v>59</v>
      </c>
      <c r="C55" s="269"/>
      <c r="D55" s="269"/>
      <c r="E55" s="269"/>
      <c r="G55" s="223">
        <f>SUM(G9,G15,G18,G21,G24,G27,G30)+SUM(G37,G38,G43,G44)</f>
        <v>3.0480764000535926E-2</v>
      </c>
      <c r="H55" s="223">
        <f t="shared" ref="H55:K55" si="34">SUM(H9,H15,H18,H21,H24,H27,H30)+SUM(H37,H38,H43,H44)</f>
        <v>0.15772768656983671</v>
      </c>
      <c r="I55" s="223">
        <f t="shared" si="34"/>
        <v>0.65464710443325991</v>
      </c>
      <c r="J55" s="223">
        <f t="shared" si="34"/>
        <v>0.27012261689454231</v>
      </c>
      <c r="K55" s="223">
        <f t="shared" si="34"/>
        <v>0.28747398274976088</v>
      </c>
      <c r="L55" s="415">
        <f>SUM(L9,L12,L15,L18,L21,L24,L27,L30)+SUM(L37,L38,L43,L44)</f>
        <v>0.14888013036328501</v>
      </c>
      <c r="M55" s="415">
        <f t="shared" ref="M55:S55" si="35">SUM(M9,M12,M15,M18,M21,M24,M27,M30)+SUM(M37,M38,M43,M44)</f>
        <v>0.18096009218408884</v>
      </c>
      <c r="N55" s="415">
        <f t="shared" si="35"/>
        <v>0.21286796240939937</v>
      </c>
      <c r="O55" s="415">
        <f t="shared" si="35"/>
        <v>0.18391902075674332</v>
      </c>
      <c r="P55" s="415">
        <f t="shared" si="35"/>
        <v>0.17739692067186411</v>
      </c>
      <c r="Q55" s="415">
        <f t="shared" si="35"/>
        <v>0.1388465128349044</v>
      </c>
      <c r="R55" s="415">
        <f t="shared" si="35"/>
        <v>0.1311914071723547</v>
      </c>
      <c r="S55" s="415">
        <f t="shared" si="35"/>
        <v>0.13077617749816306</v>
      </c>
      <c r="T55" s="394">
        <f t="shared" ref="T55:T57" si="36">SUM(G55:K55)</f>
        <v>1.4004521546479358</v>
      </c>
      <c r="U55" s="345">
        <f t="shared" ref="U55:U57" si="37">SUM(L55:S55)</f>
        <v>1.304838223890803</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1.0165902081482494</v>
      </c>
      <c r="H56" s="345">
        <f t="shared" ref="H56:K56" si="38">SUM(H10,H16,H19,H22,H25,H28,H31)+SUM(H39,H45)</f>
        <v>0.65454265624582841</v>
      </c>
      <c r="I56" s="345">
        <f t="shared" si="38"/>
        <v>1.714445357235914</v>
      </c>
      <c r="J56" s="345">
        <f t="shared" si="38"/>
        <v>1.8223435495537321</v>
      </c>
      <c r="K56" s="345">
        <f t="shared" si="38"/>
        <v>1.53798863367322</v>
      </c>
      <c r="L56" s="416">
        <f>SUM(L10,L13,L16,L19,L22,L25,L28,L31)+SUM(L39,L45)</f>
        <v>0.63962923963671503</v>
      </c>
      <c r="M56" s="416">
        <f t="shared" ref="M56:S56" si="39">SUM(M10,M13,M16,M19,M22,M25,M28,M31)+SUM(M39,M45)</f>
        <v>0.50603108781591133</v>
      </c>
      <c r="N56" s="416">
        <f t="shared" si="39"/>
        <v>0.56597500759060071</v>
      </c>
      <c r="O56" s="416">
        <f t="shared" si="39"/>
        <v>0.75798932924325657</v>
      </c>
      <c r="P56" s="416">
        <f t="shared" si="39"/>
        <v>0.67352634682813595</v>
      </c>
      <c r="Q56" s="416">
        <f t="shared" si="39"/>
        <v>0.82588800716509569</v>
      </c>
      <c r="R56" s="416">
        <f t="shared" si="39"/>
        <v>0.69625778282764528</v>
      </c>
      <c r="S56" s="416">
        <f t="shared" si="39"/>
        <v>0.82800497250183691</v>
      </c>
      <c r="T56" s="394">
        <f t="shared" si="36"/>
        <v>6.7459104048569438</v>
      </c>
      <c r="U56" s="345">
        <f t="shared" si="37"/>
        <v>5.4933017736091978</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1.0470709721487854</v>
      </c>
      <c r="H57" s="346">
        <f t="shared" si="40"/>
        <v>0.81227034281566513</v>
      </c>
      <c r="I57" s="346">
        <f t="shared" si="40"/>
        <v>2.3690924616691738</v>
      </c>
      <c r="J57" s="346">
        <f t="shared" si="40"/>
        <v>2.0924661664482747</v>
      </c>
      <c r="K57" s="346">
        <f t="shared" si="40"/>
        <v>1.825462616422981</v>
      </c>
      <c r="L57" s="346">
        <f>SUM(L55:L56)</f>
        <v>0.7885093700000001</v>
      </c>
      <c r="M57" s="346">
        <f t="shared" ref="M57:S57" si="41">SUM(M55:M56)</f>
        <v>0.68699118000000015</v>
      </c>
      <c r="N57" s="346">
        <f t="shared" si="41"/>
        <v>0.77884297000000013</v>
      </c>
      <c r="O57" s="346">
        <f t="shared" si="41"/>
        <v>0.94190834999999984</v>
      </c>
      <c r="P57" s="346">
        <f t="shared" si="41"/>
        <v>0.85092326750000002</v>
      </c>
      <c r="Q57" s="346">
        <f t="shared" si="41"/>
        <v>0.96473452000000015</v>
      </c>
      <c r="R57" s="346">
        <f t="shared" si="41"/>
        <v>0.82744918999999995</v>
      </c>
      <c r="S57" s="346">
        <f t="shared" si="41"/>
        <v>0.95878114999999997</v>
      </c>
      <c r="T57" s="394">
        <f t="shared" si="36"/>
        <v>8.1463625595048796</v>
      </c>
      <c r="U57" s="345">
        <f t="shared" si="37"/>
        <v>6.7981399975000008</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417">
        <v>112.50326980620915</v>
      </c>
      <c r="AE60" s="418">
        <v>157.81811262362461</v>
      </c>
      <c r="AF60" s="418">
        <v>92.213557494743014</v>
      </c>
      <c r="AG60" s="418">
        <v>68.605597038939692</v>
      </c>
      <c r="AH60" s="418">
        <v>65.080240852468194</v>
      </c>
      <c r="AI60" s="418">
        <v>36.748580843793221</v>
      </c>
      <c r="AJ60" s="418">
        <v>13</v>
      </c>
      <c r="AK60" s="418">
        <v>18</v>
      </c>
      <c r="AL60" s="419"/>
      <c r="AM60" s="420">
        <f t="shared" ref="AM60:AM61" si="43">SUM(AD60:AK60)</f>
        <v>563.96935865977787</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417">
        <v>71.496730193790853</v>
      </c>
      <c r="AE61" s="418">
        <v>69.181887376375371</v>
      </c>
      <c r="AF61" s="418">
        <v>17.786442505256982</v>
      </c>
      <c r="AG61" s="418">
        <v>24.394402961060305</v>
      </c>
      <c r="AH61" s="418">
        <v>57.919759147531806</v>
      </c>
      <c r="AI61" s="418">
        <v>66.251419156206779</v>
      </c>
      <c r="AJ61" s="418">
        <v>31</v>
      </c>
      <c r="AK61" s="418">
        <v>40</v>
      </c>
      <c r="AL61" s="421"/>
      <c r="AM61" s="420">
        <f t="shared" si="43"/>
        <v>378.03064134022213</v>
      </c>
    </row>
    <row r="62" spans="1:39" ht="14" x14ac:dyDescent="0.3">
      <c r="A62" s="659"/>
      <c r="B62" s="659"/>
      <c r="U62" s="276"/>
      <c r="AD62" s="422"/>
      <c r="AE62" s="422"/>
      <c r="AF62" s="422"/>
      <c r="AG62" s="422"/>
      <c r="AH62" s="422"/>
      <c r="AI62" s="422"/>
      <c r="AJ62" s="422"/>
      <c r="AK62" s="422"/>
      <c r="AL62" s="423"/>
      <c r="AM62" s="423"/>
    </row>
    <row r="63" spans="1:39" ht="13.5" customHeight="1" x14ac:dyDescent="0.3">
      <c r="A63" s="164" t="s">
        <v>184</v>
      </c>
      <c r="B63" s="164"/>
      <c r="U63" s="276"/>
      <c r="AD63" s="422"/>
      <c r="AE63" s="422"/>
      <c r="AF63" s="422"/>
      <c r="AG63" s="422"/>
      <c r="AH63" s="422"/>
      <c r="AI63" s="422"/>
      <c r="AJ63" s="422"/>
      <c r="AK63" s="422"/>
      <c r="AL63" s="423"/>
      <c r="AM63" s="423"/>
    </row>
    <row r="64" spans="1:39" ht="14" x14ac:dyDescent="0.3">
      <c r="AD64" s="422"/>
      <c r="AE64" s="422"/>
      <c r="AF64" s="422"/>
      <c r="AG64" s="422"/>
      <c r="AH64" s="422"/>
      <c r="AI64" s="422"/>
      <c r="AJ64" s="422"/>
      <c r="AK64" s="422"/>
      <c r="AL64" s="423"/>
      <c r="AM64" s="423"/>
    </row>
    <row r="65" spans="1:39" ht="14" x14ac:dyDescent="0.3">
      <c r="A65" s="660" t="s">
        <v>185</v>
      </c>
      <c r="B65" s="277" t="s">
        <v>186</v>
      </c>
      <c r="G65" s="226"/>
      <c r="H65" s="227"/>
      <c r="I65" s="227"/>
      <c r="J65" s="227"/>
      <c r="K65" s="228"/>
      <c r="L65" s="398">
        <v>7.6819012810486129E-2</v>
      </c>
      <c r="M65" s="398">
        <v>8.5574027758810706E-2</v>
      </c>
      <c r="N65" s="398">
        <v>0.10844117345678617</v>
      </c>
      <c r="O65" s="398">
        <v>7.4650006451264378E-2</v>
      </c>
      <c r="P65" s="398">
        <v>8.5021592299556817E-2</v>
      </c>
      <c r="Q65" s="398">
        <v>8.7875750646198306E-2</v>
      </c>
      <c r="R65" s="398">
        <v>8.24080119385244E-2</v>
      </c>
      <c r="S65" s="398">
        <v>8.2937599896175232E-2</v>
      </c>
      <c r="T65" s="400"/>
      <c r="U65" s="223">
        <f t="shared" ref="U65:U67" si="44">SUM(L65:S65)</f>
        <v>0.68372717525780213</v>
      </c>
      <c r="Y65" s="226"/>
      <c r="Z65" s="227"/>
      <c r="AA65" s="227"/>
      <c r="AB65" s="227"/>
      <c r="AC65" s="228"/>
      <c r="AD65" s="417">
        <v>-51.924417612018146</v>
      </c>
      <c r="AE65" s="417">
        <v>376.4192656497903</v>
      </c>
      <c r="AF65" s="417">
        <v>240.33862052689301</v>
      </c>
      <c r="AG65" s="417">
        <v>390.84844798205165</v>
      </c>
      <c r="AH65" s="417">
        <v>87.092675258450072</v>
      </c>
      <c r="AI65" s="417">
        <v>359.94763800843617</v>
      </c>
      <c r="AJ65" s="417">
        <v>482</v>
      </c>
      <c r="AK65" s="417">
        <v>455</v>
      </c>
      <c r="AL65" s="424"/>
      <c r="AM65" s="425">
        <f t="shared" ref="AM65:AM67" si="45">SUM(AD65:AK65)</f>
        <v>2339.722229813603</v>
      </c>
    </row>
    <row r="66" spans="1:39" ht="14" x14ac:dyDescent="0.3">
      <c r="A66" s="661"/>
      <c r="B66" s="277" t="s">
        <v>156</v>
      </c>
      <c r="G66" s="234"/>
      <c r="H66" s="235"/>
      <c r="I66" s="235"/>
      <c r="J66" s="235"/>
      <c r="K66" s="236"/>
      <c r="L66" s="398">
        <v>6.2871635775209447E-2</v>
      </c>
      <c r="M66" s="398">
        <v>5.7548876502088786E-2</v>
      </c>
      <c r="N66" s="398">
        <v>7.1863831600593842E-2</v>
      </c>
      <c r="O66" s="398">
        <v>4.3511408938921893E-2</v>
      </c>
      <c r="P66" s="398">
        <v>6.2328686551720455E-2</v>
      </c>
      <c r="Q66" s="398">
        <v>2.7041301873209692E-2</v>
      </c>
      <c r="R66" s="398">
        <v>1.4716845458230442E-2</v>
      </c>
      <c r="S66" s="398">
        <v>1.256776004963962E-2</v>
      </c>
      <c r="T66" s="405"/>
      <c r="U66" s="223">
        <f t="shared" si="44"/>
        <v>0.35245034674961412</v>
      </c>
      <c r="Y66" s="234"/>
      <c r="Z66" s="235"/>
      <c r="AA66" s="235"/>
      <c r="AB66" s="235"/>
      <c r="AC66" s="236"/>
      <c r="AD66" s="417">
        <v>963.53606882414613</v>
      </c>
      <c r="AE66" s="417">
        <v>914.06791242122472</v>
      </c>
      <c r="AF66" s="417">
        <v>1104.661379473107</v>
      </c>
      <c r="AG66" s="417">
        <v>732.43721909177873</v>
      </c>
      <c r="AH66" s="417">
        <v>986.73129880727504</v>
      </c>
      <c r="AI66" s="417">
        <v>522.96057354628817</v>
      </c>
      <c r="AJ66" s="417">
        <v>352</v>
      </c>
      <c r="AK66" s="417">
        <v>304</v>
      </c>
      <c r="AL66" s="426"/>
      <c r="AM66" s="425">
        <f t="shared" si="45"/>
        <v>5880.3944521638205</v>
      </c>
    </row>
    <row r="67" spans="1:39" ht="14" x14ac:dyDescent="0.3">
      <c r="A67" s="662"/>
      <c r="B67" s="277" t="s">
        <v>187</v>
      </c>
      <c r="G67" s="234"/>
      <c r="H67" s="235"/>
      <c r="I67" s="235"/>
      <c r="J67" s="235"/>
      <c r="K67" s="236"/>
      <c r="L67" s="224">
        <f t="shared" ref="L67:S67" si="46">SUM(L65:L66)</f>
        <v>0.13969064858569558</v>
      </c>
      <c r="M67" s="223">
        <f t="shared" si="46"/>
        <v>0.14312290426089949</v>
      </c>
      <c r="N67" s="223">
        <f t="shared" si="46"/>
        <v>0.18030500505738001</v>
      </c>
      <c r="O67" s="223">
        <f t="shared" si="46"/>
        <v>0.11816141539018626</v>
      </c>
      <c r="P67" s="223">
        <f t="shared" si="46"/>
        <v>0.14735027885127727</v>
      </c>
      <c r="Q67" s="223">
        <f t="shared" si="46"/>
        <v>0.11491705251940799</v>
      </c>
      <c r="R67" s="223">
        <f t="shared" si="46"/>
        <v>9.7124857396754846E-2</v>
      </c>
      <c r="S67" s="223">
        <f t="shared" si="46"/>
        <v>9.5505359945814855E-2</v>
      </c>
      <c r="T67" s="410"/>
      <c r="U67" s="223">
        <f t="shared" si="44"/>
        <v>1.0361775220074163</v>
      </c>
      <c r="V67" s="249"/>
      <c r="Y67" s="241"/>
      <c r="Z67" s="242"/>
      <c r="AA67" s="242"/>
      <c r="AB67" s="242"/>
      <c r="AC67" s="243"/>
      <c r="AD67" s="427">
        <f t="shared" ref="AD67:AK67" si="47">SUM(AD65:AD66)</f>
        <v>911.61165121212798</v>
      </c>
      <c r="AE67" s="425">
        <f t="shared" si="47"/>
        <v>1290.487178071015</v>
      </c>
      <c r="AF67" s="425">
        <f t="shared" si="47"/>
        <v>1345</v>
      </c>
      <c r="AG67" s="425">
        <f t="shared" si="47"/>
        <v>1123.2856670738304</v>
      </c>
      <c r="AH67" s="425">
        <f t="shared" si="47"/>
        <v>1073.823974065725</v>
      </c>
      <c r="AI67" s="425">
        <f t="shared" si="47"/>
        <v>882.9082115547244</v>
      </c>
      <c r="AJ67" s="425">
        <f t="shared" si="47"/>
        <v>834</v>
      </c>
      <c r="AK67" s="425">
        <f t="shared" si="47"/>
        <v>759</v>
      </c>
      <c r="AL67" s="421"/>
      <c r="AM67" s="425">
        <f t="shared" si="45"/>
        <v>8220.1166819774226</v>
      </c>
    </row>
    <row r="68" spans="1:39" ht="14" x14ac:dyDescent="0.3">
      <c r="B68" s="210"/>
      <c r="G68" s="241"/>
      <c r="H68" s="242"/>
      <c r="I68" s="242"/>
      <c r="J68" s="242"/>
      <c r="K68" s="243"/>
      <c r="L68" s="428" t="str">
        <f t="shared" ref="L68:S68" si="48">IF(ABS(L67-L9-L12)&lt;DecimalPlaces,"OK","ERROR")</f>
        <v>OK</v>
      </c>
      <c r="M68" s="428" t="str">
        <f t="shared" si="48"/>
        <v>OK</v>
      </c>
      <c r="N68" s="428" t="str">
        <f t="shared" si="48"/>
        <v>OK</v>
      </c>
      <c r="O68" s="428" t="str">
        <f t="shared" si="48"/>
        <v>OK</v>
      </c>
      <c r="P68" s="428" t="str">
        <f t="shared" si="48"/>
        <v>OK</v>
      </c>
      <c r="Q68" s="428" t="str">
        <f t="shared" si="48"/>
        <v>OK</v>
      </c>
      <c r="R68" s="428" t="str">
        <f t="shared" si="48"/>
        <v>OK</v>
      </c>
      <c r="S68" s="428" t="str">
        <f t="shared" si="48"/>
        <v>OK</v>
      </c>
      <c r="T68" s="391"/>
      <c r="U68" s="391"/>
      <c r="AH68" s="276"/>
      <c r="AI68" s="276"/>
      <c r="AJ68" s="276"/>
      <c r="AK68" s="276"/>
      <c r="AL68" s="276"/>
    </row>
    <row r="69" spans="1:39" ht="14" x14ac:dyDescent="0.3">
      <c r="A69" s="659" t="s">
        <v>188</v>
      </c>
      <c r="B69" s="659"/>
      <c r="L69" s="391"/>
      <c r="M69" s="391"/>
      <c r="N69" s="391"/>
      <c r="O69" s="391"/>
      <c r="P69" s="391"/>
      <c r="Q69" s="391"/>
      <c r="R69" s="391"/>
      <c r="S69" s="391"/>
      <c r="T69" s="391"/>
      <c r="U69" s="391"/>
    </row>
    <row r="70" spans="1:39" ht="14" x14ac:dyDescent="0.3">
      <c r="A70" s="163"/>
      <c r="B70" s="163"/>
      <c r="L70" s="391"/>
      <c r="M70" s="391"/>
      <c r="N70" s="391"/>
      <c r="O70" s="391"/>
      <c r="P70" s="391"/>
      <c r="Q70" s="391"/>
      <c r="R70" s="391"/>
      <c r="S70" s="391"/>
      <c r="T70" s="391"/>
      <c r="U70" s="391"/>
    </row>
    <row r="71" spans="1:39" ht="14" x14ac:dyDescent="0.3">
      <c r="A71" s="174"/>
      <c r="B71" s="174"/>
      <c r="L71" s="391"/>
      <c r="M71" s="391"/>
      <c r="N71" s="391"/>
      <c r="O71" s="391"/>
      <c r="P71" s="391"/>
      <c r="Q71" s="391"/>
      <c r="R71" s="391"/>
      <c r="S71" s="391"/>
      <c r="T71" s="391"/>
      <c r="U71" s="391"/>
    </row>
    <row r="72" spans="1:39" ht="14" x14ac:dyDescent="0.3">
      <c r="A72" s="660" t="s">
        <v>189</v>
      </c>
      <c r="B72" s="277" t="s">
        <v>186</v>
      </c>
      <c r="G72" s="226"/>
      <c r="H72" s="227"/>
      <c r="I72" s="227"/>
      <c r="J72" s="227"/>
      <c r="K72" s="228"/>
      <c r="L72" s="398">
        <v>1.706439265239838E-2</v>
      </c>
      <c r="M72" s="398">
        <v>1.1763417776032447E-2</v>
      </c>
      <c r="N72" s="398">
        <v>7.3544922712475919E-3</v>
      </c>
      <c r="O72" s="398">
        <v>4.6764156822871189E-3</v>
      </c>
      <c r="P72" s="398">
        <v>6.3126738524480509E-3</v>
      </c>
      <c r="Q72" s="398">
        <v>6.6934691514027546E-3</v>
      </c>
      <c r="R72" s="398">
        <v>9.8502291647278011E-3</v>
      </c>
      <c r="S72" s="398">
        <v>1.2400001083275956E-2</v>
      </c>
      <c r="T72" s="400"/>
      <c r="U72" s="371">
        <f t="shared" ref="U72:U77" si="49">SUM(L72:S72)</f>
        <v>7.6115091633820103E-2</v>
      </c>
      <c r="Y72" s="226"/>
      <c r="Z72" s="227"/>
      <c r="AA72" s="227"/>
      <c r="AB72" s="227"/>
      <c r="AC72" s="228"/>
      <c r="AD72" s="429">
        <v>202.4340867280699</v>
      </c>
      <c r="AE72" s="429">
        <v>198.19934855852935</v>
      </c>
      <c r="AF72" s="429">
        <v>66.566092160738847</v>
      </c>
      <c r="AG72" s="429">
        <v>62.312291126084283</v>
      </c>
      <c r="AH72" s="429">
        <v>136.28405197449942</v>
      </c>
      <c r="AI72" s="429">
        <v>129.60092322267229</v>
      </c>
      <c r="AJ72" s="429">
        <v>128</v>
      </c>
      <c r="AK72" s="429">
        <v>131</v>
      </c>
      <c r="AL72" s="430"/>
      <c r="AM72" s="431">
        <f t="shared" ref="AM72:AM77" si="50">SUM(AD72:AK72)</f>
        <v>1054.3967937705941</v>
      </c>
    </row>
    <row r="73" spans="1:39" ht="14" x14ac:dyDescent="0.3">
      <c r="A73" s="661"/>
      <c r="B73" s="277" t="s">
        <v>156</v>
      </c>
      <c r="G73" s="234"/>
      <c r="H73" s="235"/>
      <c r="I73" s="235"/>
      <c r="J73" s="235"/>
      <c r="K73" s="236"/>
      <c r="L73" s="398">
        <v>5.4044367045255268E-3</v>
      </c>
      <c r="M73" s="398">
        <v>4.0144244972964826E-3</v>
      </c>
      <c r="N73" s="398">
        <v>3.3455752768703443E-3</v>
      </c>
      <c r="O73" s="398">
        <v>1.8638403612732436E-3</v>
      </c>
      <c r="P73" s="398">
        <v>2.5485632970845659E-3</v>
      </c>
      <c r="Q73" s="398">
        <v>2.6234806039440277E-3</v>
      </c>
      <c r="R73" s="398">
        <v>3.1762115294302357E-3</v>
      </c>
      <c r="S73" s="398">
        <v>4.6768545790584169E-3</v>
      </c>
      <c r="T73" s="405"/>
      <c r="U73" s="371">
        <f t="shared" si="49"/>
        <v>2.7653386849482844E-2</v>
      </c>
      <c r="Y73" s="234"/>
      <c r="Z73" s="235"/>
      <c r="AA73" s="235"/>
      <c r="AB73" s="235"/>
      <c r="AC73" s="236"/>
      <c r="AD73" s="429">
        <v>112.27855052161867</v>
      </c>
      <c r="AE73" s="429">
        <v>88.809653323074443</v>
      </c>
      <c r="AF73" s="429">
        <v>77.569975446020365</v>
      </c>
      <c r="AG73" s="429">
        <v>41.784017869770643</v>
      </c>
      <c r="AH73" s="429">
        <v>58.266370047068591</v>
      </c>
      <c r="AI73" s="429">
        <v>61.250146788086994</v>
      </c>
      <c r="AJ73" s="429">
        <v>79</v>
      </c>
      <c r="AK73" s="429">
        <v>119</v>
      </c>
      <c r="AL73" s="432"/>
      <c r="AM73" s="431">
        <f t="shared" si="50"/>
        <v>637.95871399563976</v>
      </c>
    </row>
    <row r="74" spans="1:39" ht="14" x14ac:dyDescent="0.3">
      <c r="A74" s="662"/>
      <c r="B74" s="277" t="s">
        <v>190</v>
      </c>
      <c r="G74" s="234"/>
      <c r="H74" s="235"/>
      <c r="I74" s="235"/>
      <c r="J74" s="235"/>
      <c r="K74" s="236"/>
      <c r="L74" s="224">
        <f t="shared" ref="L74:S74" si="51">SUM(L72:L73)</f>
        <v>2.2468829356923906E-2</v>
      </c>
      <c r="M74" s="223">
        <f t="shared" si="51"/>
        <v>1.5777842273328929E-2</v>
      </c>
      <c r="N74" s="223">
        <f t="shared" si="51"/>
        <v>1.0700067548117937E-2</v>
      </c>
      <c r="O74" s="223">
        <f t="shared" si="51"/>
        <v>6.5402560435603623E-3</v>
      </c>
      <c r="P74" s="223">
        <f t="shared" si="51"/>
        <v>8.8612371495326164E-3</v>
      </c>
      <c r="Q74" s="223">
        <f t="shared" si="51"/>
        <v>9.3169497553467831E-3</v>
      </c>
      <c r="R74" s="223">
        <f t="shared" si="51"/>
        <v>1.3026440694158037E-2</v>
      </c>
      <c r="S74" s="223">
        <f t="shared" si="51"/>
        <v>1.7076855662334373E-2</v>
      </c>
      <c r="T74" s="405"/>
      <c r="U74" s="371">
        <f t="shared" si="49"/>
        <v>0.10376847848330294</v>
      </c>
      <c r="V74" s="249"/>
      <c r="Y74" s="234"/>
      <c r="Z74" s="235"/>
      <c r="AA74" s="235"/>
      <c r="AB74" s="235"/>
      <c r="AC74" s="236"/>
      <c r="AD74" s="433">
        <f t="shared" ref="AD74:AK74" si="52">SUM(AD72:AD73)</f>
        <v>314.71263724968856</v>
      </c>
      <c r="AE74" s="434">
        <f t="shared" si="52"/>
        <v>287.00900188160381</v>
      </c>
      <c r="AF74" s="434">
        <f t="shared" si="52"/>
        <v>144.13606760675921</v>
      </c>
      <c r="AG74" s="434">
        <f t="shared" si="52"/>
        <v>104.09630899585493</v>
      </c>
      <c r="AH74" s="434">
        <f t="shared" si="52"/>
        <v>194.55042202156801</v>
      </c>
      <c r="AI74" s="434">
        <f t="shared" si="52"/>
        <v>190.85107001075929</v>
      </c>
      <c r="AJ74" s="434">
        <f t="shared" si="52"/>
        <v>207</v>
      </c>
      <c r="AK74" s="434">
        <f t="shared" si="52"/>
        <v>250</v>
      </c>
      <c r="AL74" s="432"/>
      <c r="AM74" s="431">
        <f t="shared" si="50"/>
        <v>1692.3555077662338</v>
      </c>
    </row>
    <row r="75" spans="1:39" ht="14" x14ac:dyDescent="0.3">
      <c r="A75" s="663" t="s">
        <v>191</v>
      </c>
      <c r="B75" s="277" t="s">
        <v>186</v>
      </c>
      <c r="G75" s="234"/>
      <c r="H75" s="235"/>
      <c r="I75" s="235"/>
      <c r="J75" s="235"/>
      <c r="K75" s="236"/>
      <c r="L75" s="398">
        <v>0.19249459453711554</v>
      </c>
      <c r="M75" s="398">
        <v>0.13898455446515684</v>
      </c>
      <c r="N75" s="398">
        <v>0.14732133427196628</v>
      </c>
      <c r="O75" s="398">
        <v>0.13696557786644853</v>
      </c>
      <c r="P75" s="398">
        <v>0.14452133384799512</v>
      </c>
      <c r="Q75" s="398">
        <v>0.11463728020239893</v>
      </c>
      <c r="R75" s="398">
        <v>0.1366847588967478</v>
      </c>
      <c r="S75" s="398">
        <v>0.14257739902054878</v>
      </c>
      <c r="T75" s="405"/>
      <c r="U75" s="371">
        <f t="shared" si="49"/>
        <v>1.154186833108378</v>
      </c>
      <c r="Y75" s="234"/>
      <c r="Z75" s="235"/>
      <c r="AA75" s="235"/>
      <c r="AB75" s="235"/>
      <c r="AC75" s="236"/>
      <c r="AD75" s="429">
        <v>1882.4903308839484</v>
      </c>
      <c r="AE75" s="429">
        <v>1972.3813857916803</v>
      </c>
      <c r="AF75" s="429">
        <v>1225.0952873123681</v>
      </c>
      <c r="AG75" s="429">
        <v>1759.8392608918643</v>
      </c>
      <c r="AH75" s="429">
        <v>1684.6232727670506</v>
      </c>
      <c r="AI75" s="429">
        <v>2137.4514387688914</v>
      </c>
      <c r="AJ75" s="429">
        <v>1727</v>
      </c>
      <c r="AK75" s="429">
        <v>1465</v>
      </c>
      <c r="AL75" s="432"/>
      <c r="AM75" s="431">
        <f t="shared" si="50"/>
        <v>13853.880976415803</v>
      </c>
    </row>
    <row r="76" spans="1:39" ht="14" x14ac:dyDescent="0.3">
      <c r="A76" s="663"/>
      <c r="B76" s="277" t="s">
        <v>156</v>
      </c>
      <c r="G76" s="234"/>
      <c r="H76" s="235"/>
      <c r="I76" s="235"/>
      <c r="J76" s="235"/>
      <c r="K76" s="236"/>
      <c r="L76" s="398">
        <v>5.9310927520265018E-2</v>
      </c>
      <c r="M76" s="398">
        <v>4.7266699000614733E-2</v>
      </c>
      <c r="N76" s="398">
        <v>6.8184593122535803E-2</v>
      </c>
      <c r="O76" s="398">
        <v>5.4922250699804859E-2</v>
      </c>
      <c r="P76" s="398">
        <v>5.9602750151194976E-2</v>
      </c>
      <c r="Q76" s="398">
        <v>4.4478217522846281E-2</v>
      </c>
      <c r="R76" s="398">
        <v>4.3178943012339321E-2</v>
      </c>
      <c r="S76" s="398">
        <v>5.2055885371301965E-2</v>
      </c>
      <c r="T76" s="405"/>
      <c r="U76" s="371">
        <f t="shared" si="49"/>
        <v>0.42900026640090294</v>
      </c>
      <c r="Y76" s="234"/>
      <c r="Z76" s="235"/>
      <c r="AA76" s="235"/>
      <c r="AB76" s="235"/>
      <c r="AC76" s="236"/>
      <c r="AD76" s="429">
        <v>1197.1853806542351</v>
      </c>
      <c r="AE76" s="429">
        <v>1011.1224342557008</v>
      </c>
      <c r="AF76" s="429">
        <v>1551.7686450808726</v>
      </c>
      <c r="AG76" s="429">
        <v>1222.7787630384505</v>
      </c>
      <c r="AH76" s="429">
        <v>1343.0023311456562</v>
      </c>
      <c r="AI76" s="429">
        <v>1031.7892796656247</v>
      </c>
      <c r="AJ76" s="429">
        <v>1073</v>
      </c>
      <c r="AK76" s="429">
        <v>1321</v>
      </c>
      <c r="AL76" s="432"/>
      <c r="AM76" s="431">
        <f t="shared" si="50"/>
        <v>9751.6468338405393</v>
      </c>
    </row>
    <row r="77" spans="1:39" ht="14" x14ac:dyDescent="0.3">
      <c r="A77" s="664"/>
      <c r="B77" s="277" t="s">
        <v>192</v>
      </c>
      <c r="G77" s="234"/>
      <c r="H77" s="235"/>
      <c r="I77" s="235"/>
      <c r="J77" s="235"/>
      <c r="K77" s="236"/>
      <c r="L77" s="224">
        <f t="shared" ref="L77:S77" si="53">SUM(L75:L76)</f>
        <v>0.25180552205738055</v>
      </c>
      <c r="M77" s="223">
        <f t="shared" si="53"/>
        <v>0.18625125346577157</v>
      </c>
      <c r="N77" s="223">
        <f t="shared" si="53"/>
        <v>0.21550592739450208</v>
      </c>
      <c r="O77" s="223">
        <f t="shared" si="53"/>
        <v>0.19188782856625339</v>
      </c>
      <c r="P77" s="223">
        <f t="shared" si="53"/>
        <v>0.2041240839991901</v>
      </c>
      <c r="Q77" s="223">
        <f t="shared" si="53"/>
        <v>0.15911549772524519</v>
      </c>
      <c r="R77" s="223">
        <f t="shared" si="53"/>
        <v>0.17986370190908713</v>
      </c>
      <c r="S77" s="223">
        <f t="shared" si="53"/>
        <v>0.19463328439185074</v>
      </c>
      <c r="T77" s="405"/>
      <c r="U77" s="223">
        <f t="shared" si="49"/>
        <v>1.5831870995092809</v>
      </c>
      <c r="V77" s="249"/>
      <c r="Y77" s="234"/>
      <c r="Z77" s="235"/>
      <c r="AA77" s="235"/>
      <c r="AB77" s="235"/>
      <c r="AC77" s="236"/>
      <c r="AD77" s="433">
        <f t="shared" ref="AD77:AK77" si="54">SUM(AD75:AD76)</f>
        <v>3079.6757115381834</v>
      </c>
      <c r="AE77" s="434">
        <f t="shared" si="54"/>
        <v>2983.5038200473809</v>
      </c>
      <c r="AF77" s="434">
        <f t="shared" si="54"/>
        <v>2776.8639323932407</v>
      </c>
      <c r="AG77" s="434">
        <f t="shared" si="54"/>
        <v>2982.6180239303148</v>
      </c>
      <c r="AH77" s="434">
        <f t="shared" si="54"/>
        <v>3027.6256039127065</v>
      </c>
      <c r="AI77" s="434">
        <f t="shared" si="54"/>
        <v>3169.2407184345161</v>
      </c>
      <c r="AJ77" s="434">
        <f t="shared" si="54"/>
        <v>2800</v>
      </c>
      <c r="AK77" s="434">
        <f t="shared" si="54"/>
        <v>2786</v>
      </c>
      <c r="AL77" s="432"/>
      <c r="AM77" s="431">
        <f t="shared" si="50"/>
        <v>23605.527810256346</v>
      </c>
    </row>
    <row r="78" spans="1:39" ht="14" x14ac:dyDescent="0.3">
      <c r="B78" s="274" t="s">
        <v>193</v>
      </c>
      <c r="G78" s="234"/>
      <c r="H78" s="235"/>
      <c r="I78" s="235"/>
      <c r="J78" s="235"/>
      <c r="K78" s="236"/>
      <c r="L78" s="224">
        <f t="shared" ref="L78:S78" si="55">SUM(L74,L77)</f>
        <v>0.27427435141430445</v>
      </c>
      <c r="M78" s="223">
        <f t="shared" si="55"/>
        <v>0.20202909573910049</v>
      </c>
      <c r="N78" s="223">
        <f t="shared" si="55"/>
        <v>0.22620599494262003</v>
      </c>
      <c r="O78" s="223">
        <f t="shared" si="55"/>
        <v>0.19842808460981376</v>
      </c>
      <c r="P78" s="223">
        <f t="shared" si="55"/>
        <v>0.21298532114872271</v>
      </c>
      <c r="Q78" s="223">
        <f t="shared" si="55"/>
        <v>0.16843244748059197</v>
      </c>
      <c r="R78" s="223">
        <f t="shared" si="55"/>
        <v>0.19289014260324516</v>
      </c>
      <c r="S78" s="223">
        <f t="shared" si="55"/>
        <v>0.21171014005418512</v>
      </c>
      <c r="T78" s="410"/>
      <c r="U78" s="371">
        <f>SUM(L78:S78)</f>
        <v>1.6869555779925838</v>
      </c>
      <c r="V78" s="249"/>
      <c r="Y78" s="241"/>
      <c r="Z78" s="242"/>
      <c r="AA78" s="242"/>
      <c r="AB78" s="242"/>
      <c r="AC78" s="243"/>
      <c r="AD78" s="433">
        <f t="shared" ref="AD78:AK78" si="56">SUM(AD74,AD77)</f>
        <v>3394.388348787872</v>
      </c>
      <c r="AE78" s="434">
        <f t="shared" si="56"/>
        <v>3270.5128219289845</v>
      </c>
      <c r="AF78" s="434">
        <f t="shared" si="56"/>
        <v>2921</v>
      </c>
      <c r="AG78" s="434">
        <f t="shared" si="56"/>
        <v>3086.7143329261698</v>
      </c>
      <c r="AH78" s="434">
        <f t="shared" si="56"/>
        <v>3222.1760259342745</v>
      </c>
      <c r="AI78" s="434">
        <f t="shared" si="56"/>
        <v>3360.0917884452756</v>
      </c>
      <c r="AJ78" s="434">
        <f t="shared" si="56"/>
        <v>3007</v>
      </c>
      <c r="AK78" s="434">
        <f t="shared" si="56"/>
        <v>3036</v>
      </c>
      <c r="AL78" s="435"/>
      <c r="AM78" s="431">
        <f>SUM(AD78:AK78)</f>
        <v>25297.883318022577</v>
      </c>
    </row>
    <row r="79" spans="1:39" ht="14" x14ac:dyDescent="0.3">
      <c r="A79" s="282"/>
      <c r="G79" s="241"/>
      <c r="H79" s="242"/>
      <c r="I79" s="242"/>
      <c r="J79" s="242"/>
      <c r="K79" s="243"/>
      <c r="L79" s="428" t="str">
        <f t="shared" ref="L79:S79" si="57">IF(ABS(L78-L10-L13)&lt;DecimalPlaces,"OK","ERROR")</f>
        <v>OK</v>
      </c>
      <c r="M79" s="428" t="str">
        <f t="shared" si="57"/>
        <v>OK</v>
      </c>
      <c r="N79" s="428" t="str">
        <f t="shared" si="57"/>
        <v>OK</v>
      </c>
      <c r="O79" s="428" t="str">
        <f t="shared" si="57"/>
        <v>OK</v>
      </c>
      <c r="P79" s="428" t="str">
        <f t="shared" si="57"/>
        <v>OK</v>
      </c>
      <c r="Q79" s="428" t="str">
        <f t="shared" si="57"/>
        <v>OK</v>
      </c>
      <c r="R79" s="428" t="str">
        <f t="shared" si="57"/>
        <v>OK</v>
      </c>
      <c r="S79" s="428" t="str">
        <f t="shared" si="57"/>
        <v>OK</v>
      </c>
      <c r="T79" s="391"/>
      <c r="U79" s="391"/>
    </row>
    <row r="80" spans="1:39" ht="14" x14ac:dyDescent="0.3">
      <c r="A80" s="177" t="s">
        <v>194</v>
      </c>
      <c r="B80" s="177"/>
      <c r="L80" s="595">
        <f>IF(SUM(L72:L78)=0,0,L78-(L10+L13))</f>
        <v>0</v>
      </c>
      <c r="M80" s="595">
        <f t="shared" ref="M80:S80" si="58">IF(SUM(M72:M78)=0,0,M78-(M10+M13))</f>
        <v>-2.7755575615628914E-17</v>
      </c>
      <c r="N80" s="595">
        <f t="shared" si="58"/>
        <v>0</v>
      </c>
      <c r="O80" s="595">
        <f t="shared" si="58"/>
        <v>2.7755575615628914E-17</v>
      </c>
      <c r="P80" s="595">
        <f t="shared" si="58"/>
        <v>0</v>
      </c>
      <c r="Q80" s="595">
        <f t="shared" si="58"/>
        <v>-2.7755575615628914E-17</v>
      </c>
      <c r="R80" s="595">
        <f t="shared" si="58"/>
        <v>2.7755575615628914E-17</v>
      </c>
      <c r="S80" s="595">
        <f t="shared" si="58"/>
        <v>0</v>
      </c>
      <c r="T80" s="391"/>
      <c r="U80" s="391"/>
      <c r="AD80" s="595">
        <f>IF(SUM(AD72:AD78)=0,0,AD78-(AD10+AD13))</f>
        <v>0</v>
      </c>
      <c r="AE80" s="595">
        <f t="shared" ref="AE80:AK80" si="59">IF(SUM(AE72:AE78)=0,0,AE78-(AE10+AE13))</f>
        <v>-4.5474735088646412E-13</v>
      </c>
      <c r="AF80" s="595">
        <f t="shared" si="59"/>
        <v>0</v>
      </c>
      <c r="AG80" s="595">
        <f t="shared" si="59"/>
        <v>0</v>
      </c>
      <c r="AH80" s="595">
        <f t="shared" si="59"/>
        <v>0</v>
      </c>
      <c r="AI80" s="595">
        <f t="shared" si="59"/>
        <v>0</v>
      </c>
      <c r="AJ80" s="595">
        <f t="shared" si="59"/>
        <v>0</v>
      </c>
      <c r="AK80" s="595">
        <f t="shared" si="59"/>
        <v>0</v>
      </c>
    </row>
    <row r="81" spans="1:39" ht="14" x14ac:dyDescent="0.3">
      <c r="A81" s="177" t="s">
        <v>195</v>
      </c>
      <c r="B81" s="177"/>
      <c r="L81" s="595">
        <f>IF(SUM(L72:L78)=0,0,(L72+L75)-L10)</f>
        <v>0</v>
      </c>
      <c r="M81" s="595">
        <f t="shared" ref="M81:S81" si="60">IF(SUM(M72:M78)=0,0,(M72+M75)-M10)</f>
        <v>0</v>
      </c>
      <c r="N81" s="595">
        <f t="shared" si="60"/>
        <v>0</v>
      </c>
      <c r="O81" s="595">
        <f t="shared" si="60"/>
        <v>0</v>
      </c>
      <c r="P81" s="595">
        <f t="shared" si="60"/>
        <v>0</v>
      </c>
      <c r="Q81" s="595">
        <f t="shared" si="60"/>
        <v>0</v>
      </c>
      <c r="R81" s="595">
        <f t="shared" si="60"/>
        <v>2.7755575615628914E-17</v>
      </c>
      <c r="S81" s="595">
        <f t="shared" si="60"/>
        <v>0</v>
      </c>
      <c r="T81" s="391"/>
      <c r="U81" s="391"/>
      <c r="AD81" s="595">
        <f>IF(SUM(AD72:AD78)=0,0,(AD72+AD75)-AD10)</f>
        <v>0</v>
      </c>
      <c r="AE81" s="595">
        <f t="shared" ref="AE81:AK81" si="61">IF(SUM(AE72:AE78)=0,0,(AE72+AE75)-AE10)</f>
        <v>0</v>
      </c>
      <c r="AF81" s="595">
        <f t="shared" si="61"/>
        <v>0</v>
      </c>
      <c r="AG81" s="595">
        <f t="shared" si="61"/>
        <v>0</v>
      </c>
      <c r="AH81" s="595">
        <f t="shared" si="61"/>
        <v>0</v>
      </c>
      <c r="AI81" s="595">
        <f t="shared" si="61"/>
        <v>0</v>
      </c>
      <c r="AJ81" s="595">
        <f t="shared" si="61"/>
        <v>0</v>
      </c>
      <c r="AK81" s="595">
        <f t="shared" si="61"/>
        <v>0</v>
      </c>
    </row>
    <row r="82" spans="1:39" ht="14" x14ac:dyDescent="0.3">
      <c r="A82" s="164" t="s">
        <v>196</v>
      </c>
      <c r="B82" s="164"/>
      <c r="L82" s="391"/>
      <c r="M82" s="391"/>
      <c r="N82" s="391"/>
      <c r="O82" s="391"/>
      <c r="P82" s="391"/>
      <c r="Q82" s="391"/>
      <c r="R82" s="391"/>
      <c r="S82" s="391"/>
      <c r="T82" s="391"/>
      <c r="U82" s="391"/>
    </row>
    <row r="83" spans="1:39" ht="14" x14ac:dyDescent="0.3">
      <c r="B83" s="284"/>
      <c r="L83" s="391"/>
      <c r="M83" s="391"/>
      <c r="N83" s="391"/>
      <c r="O83" s="391"/>
      <c r="P83" s="391"/>
      <c r="Q83" s="391"/>
      <c r="R83" s="391"/>
      <c r="S83" s="391"/>
      <c r="T83" s="391"/>
      <c r="U83" s="391"/>
      <c r="Y83" s="671"/>
      <c r="Z83" s="672"/>
      <c r="AA83" s="672"/>
      <c r="AB83" s="672"/>
      <c r="AC83" s="672"/>
      <c r="AD83" s="672"/>
      <c r="AE83" s="672"/>
      <c r="AF83" s="672"/>
      <c r="AG83" s="672"/>
    </row>
    <row r="84" spans="1:39" ht="13.5" customHeight="1" x14ac:dyDescent="0.3">
      <c r="A84" s="222" t="s">
        <v>197</v>
      </c>
      <c r="B84" s="222" t="s">
        <v>36</v>
      </c>
      <c r="L84" s="391"/>
      <c r="M84" s="391"/>
      <c r="N84" s="391"/>
      <c r="O84" s="391"/>
      <c r="P84" s="391"/>
      <c r="Q84" s="391"/>
      <c r="R84" s="391"/>
      <c r="S84" s="391"/>
      <c r="T84" s="391"/>
      <c r="U84" s="391"/>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98">
        <v>9.918283E-2</v>
      </c>
      <c r="M85" s="398">
        <v>0.13509542999999999</v>
      </c>
      <c r="N85" s="398">
        <v>0.13693254999999999</v>
      </c>
      <c r="O85" s="398">
        <v>0.16486353000000001</v>
      </c>
      <c r="P85" s="398">
        <v>0.16212303</v>
      </c>
      <c r="Q85" s="398">
        <v>0.15529459348311903</v>
      </c>
      <c r="R85" s="398">
        <v>0.12770439032600431</v>
      </c>
      <c r="S85" s="398">
        <v>0.14493175311366502</v>
      </c>
      <c r="T85" s="400"/>
      <c r="U85" s="371">
        <f>SUM(L85:S85)</f>
        <v>1.1261281069227884</v>
      </c>
      <c r="Y85" s="226"/>
      <c r="Z85" s="227"/>
      <c r="AA85" s="227"/>
      <c r="AB85" s="227"/>
      <c r="AC85" s="228"/>
      <c r="AD85" s="436">
        <v>2178</v>
      </c>
      <c r="AE85" s="436">
        <v>2442</v>
      </c>
      <c r="AF85" s="436">
        <v>2388</v>
      </c>
      <c r="AG85" s="436">
        <v>2651</v>
      </c>
      <c r="AH85" s="436">
        <v>2761</v>
      </c>
      <c r="AI85" s="436">
        <v>3000.494926871424</v>
      </c>
      <c r="AJ85" s="436">
        <v>2805</v>
      </c>
      <c r="AK85" s="436">
        <v>2653</v>
      </c>
      <c r="AL85" s="437"/>
      <c r="AM85" s="438">
        <f t="shared" ref="AM85:AM105" si="62">SUM(AD85:AK85)</f>
        <v>20878.494926871426</v>
      </c>
    </row>
    <row r="86" spans="1:39" ht="14" x14ac:dyDescent="0.3">
      <c r="A86" s="212" t="s">
        <v>201</v>
      </c>
      <c r="B86" s="212" t="s">
        <v>200</v>
      </c>
      <c r="G86" s="234"/>
      <c r="H86" s="235"/>
      <c r="I86" s="235"/>
      <c r="J86" s="235"/>
      <c r="K86" s="236"/>
      <c r="L86" s="398">
        <v>3.9399999999999999E-3</v>
      </c>
      <c r="M86" s="398">
        <v>2.5500000000000002E-3</v>
      </c>
      <c r="N86" s="398">
        <v>2.48E-3</v>
      </c>
      <c r="O86" s="398">
        <v>2.33E-3</v>
      </c>
      <c r="P86" s="398">
        <v>2.8500000000000001E-3</v>
      </c>
      <c r="Q86" s="398">
        <v>3.6700000000000001E-3</v>
      </c>
      <c r="R86" s="398">
        <v>2.7799999999999999E-3</v>
      </c>
      <c r="S86" s="398">
        <v>2.0200000000000001E-3</v>
      </c>
      <c r="T86" s="405"/>
      <c r="U86" s="371">
        <f t="shared" ref="U86:U105" si="63">SUM(L86:S86)</f>
        <v>2.2620000000000005E-2</v>
      </c>
      <c r="Y86" s="234"/>
      <c r="Z86" s="235"/>
      <c r="AA86" s="235"/>
      <c r="AB86" s="235"/>
      <c r="AC86" s="236"/>
      <c r="AD86" s="417">
        <v>394</v>
      </c>
      <c r="AE86" s="417">
        <v>255</v>
      </c>
      <c r="AF86" s="417">
        <v>248</v>
      </c>
      <c r="AG86" s="417">
        <v>233</v>
      </c>
      <c r="AH86" s="417">
        <v>285</v>
      </c>
      <c r="AI86" s="417">
        <v>367</v>
      </c>
      <c r="AJ86" s="417">
        <v>278</v>
      </c>
      <c r="AK86" s="417">
        <v>202</v>
      </c>
      <c r="AL86" s="439"/>
      <c r="AM86" s="420">
        <f t="shared" si="62"/>
        <v>2262</v>
      </c>
    </row>
    <row r="87" spans="1:39" ht="14" x14ac:dyDescent="0.3">
      <c r="A87" s="212" t="s">
        <v>202</v>
      </c>
      <c r="B87" s="212" t="s">
        <v>200</v>
      </c>
      <c r="G87" s="234"/>
      <c r="H87" s="235"/>
      <c r="I87" s="235"/>
      <c r="J87" s="235"/>
      <c r="K87" s="236"/>
      <c r="L87" s="398">
        <v>0</v>
      </c>
      <c r="M87" s="398">
        <v>0</v>
      </c>
      <c r="N87" s="398">
        <v>0</v>
      </c>
      <c r="O87" s="398">
        <v>0</v>
      </c>
      <c r="P87" s="398">
        <v>0</v>
      </c>
      <c r="Q87" s="398">
        <v>0</v>
      </c>
      <c r="R87" s="398">
        <v>0</v>
      </c>
      <c r="S87" s="398">
        <v>0</v>
      </c>
      <c r="T87" s="405"/>
      <c r="U87" s="371">
        <f t="shared" si="63"/>
        <v>0</v>
      </c>
      <c r="Y87" s="234"/>
      <c r="Z87" s="235"/>
      <c r="AA87" s="235"/>
      <c r="AB87" s="235"/>
      <c r="AC87" s="236"/>
      <c r="AD87" s="417">
        <v>0</v>
      </c>
      <c r="AE87" s="417">
        <v>0</v>
      </c>
      <c r="AF87" s="417">
        <v>0</v>
      </c>
      <c r="AG87" s="417">
        <v>0</v>
      </c>
      <c r="AH87" s="417">
        <v>0</v>
      </c>
      <c r="AI87" s="417">
        <v>0</v>
      </c>
      <c r="AJ87" s="417">
        <v>0</v>
      </c>
      <c r="AK87" s="417">
        <v>0</v>
      </c>
      <c r="AL87" s="439"/>
      <c r="AM87" s="420">
        <f t="shared" si="62"/>
        <v>0</v>
      </c>
    </row>
    <row r="88" spans="1:39" ht="14" x14ac:dyDescent="0.3">
      <c r="A88" s="212" t="s">
        <v>203</v>
      </c>
      <c r="B88" s="212" t="s">
        <v>200</v>
      </c>
      <c r="G88" s="234"/>
      <c r="H88" s="235"/>
      <c r="I88" s="235"/>
      <c r="J88" s="235"/>
      <c r="K88" s="236"/>
      <c r="L88" s="398">
        <v>0</v>
      </c>
      <c r="M88" s="398">
        <v>0</v>
      </c>
      <c r="N88" s="398">
        <v>0</v>
      </c>
      <c r="O88" s="398">
        <v>0</v>
      </c>
      <c r="P88" s="398">
        <v>0</v>
      </c>
      <c r="Q88" s="398">
        <v>0</v>
      </c>
      <c r="R88" s="398">
        <v>0</v>
      </c>
      <c r="S88" s="398">
        <v>0</v>
      </c>
      <c r="T88" s="405"/>
      <c r="U88" s="371">
        <f t="shared" si="63"/>
        <v>0</v>
      </c>
      <c r="Y88" s="234"/>
      <c r="Z88" s="235"/>
      <c r="AA88" s="235"/>
      <c r="AB88" s="235"/>
      <c r="AC88" s="236"/>
      <c r="AD88" s="417">
        <v>0</v>
      </c>
      <c r="AE88" s="417">
        <v>0</v>
      </c>
      <c r="AF88" s="417">
        <v>0</v>
      </c>
      <c r="AG88" s="417">
        <v>0</v>
      </c>
      <c r="AH88" s="417">
        <v>0</v>
      </c>
      <c r="AI88" s="417">
        <v>0</v>
      </c>
      <c r="AJ88" s="417">
        <v>0</v>
      </c>
      <c r="AK88" s="417">
        <v>0</v>
      </c>
      <c r="AL88" s="439"/>
      <c r="AM88" s="420">
        <f t="shared" si="62"/>
        <v>0</v>
      </c>
    </row>
    <row r="89" spans="1:39" ht="14" x14ac:dyDescent="0.3">
      <c r="A89" s="212" t="s">
        <v>204</v>
      </c>
      <c r="B89" s="212" t="s">
        <v>200</v>
      </c>
      <c r="G89" s="234"/>
      <c r="H89" s="235"/>
      <c r="I89" s="235"/>
      <c r="J89" s="235"/>
      <c r="K89" s="236"/>
      <c r="L89" s="398">
        <v>0</v>
      </c>
      <c r="M89" s="398">
        <v>0</v>
      </c>
      <c r="N89" s="398">
        <v>0</v>
      </c>
      <c r="O89" s="398">
        <v>0</v>
      </c>
      <c r="P89" s="398">
        <v>0</v>
      </c>
      <c r="Q89" s="398">
        <v>0</v>
      </c>
      <c r="R89" s="398">
        <v>0</v>
      </c>
      <c r="S89" s="398">
        <v>0</v>
      </c>
      <c r="T89" s="405"/>
      <c r="U89" s="371">
        <f t="shared" si="63"/>
        <v>0</v>
      </c>
      <c r="Y89" s="234"/>
      <c r="Z89" s="235"/>
      <c r="AA89" s="235"/>
      <c r="AB89" s="235"/>
      <c r="AC89" s="236"/>
      <c r="AD89" s="417">
        <v>0</v>
      </c>
      <c r="AE89" s="417">
        <v>0</v>
      </c>
      <c r="AF89" s="417">
        <v>0</v>
      </c>
      <c r="AG89" s="417">
        <v>0</v>
      </c>
      <c r="AH89" s="417">
        <v>0</v>
      </c>
      <c r="AI89" s="417">
        <v>0</v>
      </c>
      <c r="AJ89" s="417">
        <v>0</v>
      </c>
      <c r="AK89" s="417">
        <v>0</v>
      </c>
      <c r="AL89" s="439"/>
      <c r="AM89" s="420">
        <f t="shared" si="62"/>
        <v>0</v>
      </c>
    </row>
    <row r="90" spans="1:39" ht="14" x14ac:dyDescent="0.3">
      <c r="A90" s="212" t="s">
        <v>205</v>
      </c>
      <c r="B90" s="212" t="s">
        <v>200</v>
      </c>
      <c r="G90" s="234"/>
      <c r="H90" s="235"/>
      <c r="I90" s="235"/>
      <c r="J90" s="235"/>
      <c r="K90" s="236"/>
      <c r="L90" s="398">
        <v>0</v>
      </c>
      <c r="M90" s="398">
        <v>0</v>
      </c>
      <c r="N90" s="398">
        <v>0</v>
      </c>
      <c r="O90" s="398">
        <v>0</v>
      </c>
      <c r="P90" s="398">
        <v>0</v>
      </c>
      <c r="Q90" s="398">
        <v>0</v>
      </c>
      <c r="R90" s="398">
        <v>0</v>
      </c>
      <c r="S90" s="398">
        <v>0</v>
      </c>
      <c r="T90" s="405"/>
      <c r="U90" s="371">
        <f t="shared" si="63"/>
        <v>0</v>
      </c>
      <c r="Y90" s="234"/>
      <c r="Z90" s="235"/>
      <c r="AA90" s="235"/>
      <c r="AB90" s="235"/>
      <c r="AC90" s="236"/>
      <c r="AD90" s="417">
        <v>0</v>
      </c>
      <c r="AE90" s="417">
        <v>0</v>
      </c>
      <c r="AF90" s="417">
        <v>0</v>
      </c>
      <c r="AG90" s="417">
        <v>0</v>
      </c>
      <c r="AH90" s="417">
        <v>0</v>
      </c>
      <c r="AI90" s="417">
        <v>0</v>
      </c>
      <c r="AJ90" s="417">
        <v>0</v>
      </c>
      <c r="AK90" s="417">
        <v>0</v>
      </c>
      <c r="AL90" s="439"/>
      <c r="AM90" s="420">
        <f t="shared" si="62"/>
        <v>0</v>
      </c>
    </row>
    <row r="91" spans="1:39" ht="14" x14ac:dyDescent="0.3">
      <c r="A91" s="212" t="s">
        <v>206</v>
      </c>
      <c r="B91" s="212" t="s">
        <v>200</v>
      </c>
      <c r="G91" s="234"/>
      <c r="H91" s="235"/>
      <c r="I91" s="235"/>
      <c r="J91" s="235"/>
      <c r="K91" s="236"/>
      <c r="L91" s="398">
        <v>8.5034800000000008E-3</v>
      </c>
      <c r="M91" s="398">
        <v>9.5132900000000006E-3</v>
      </c>
      <c r="N91" s="398">
        <v>1.068554E-2</v>
      </c>
      <c r="O91" s="398">
        <v>1.339107E-2</v>
      </c>
      <c r="P91" s="398">
        <v>1.4119110000000001E-2</v>
      </c>
      <c r="Q91" s="398">
        <v>4.8933500000000003E-3</v>
      </c>
      <c r="R91" s="398">
        <v>1.862397E-2</v>
      </c>
      <c r="S91" s="398">
        <v>1.9046798933333334E-2</v>
      </c>
      <c r="T91" s="405"/>
      <c r="U91" s="371">
        <f t="shared" si="63"/>
        <v>9.8776608933333329E-2</v>
      </c>
      <c r="Y91" s="234"/>
      <c r="Z91" s="235"/>
      <c r="AA91" s="235"/>
      <c r="AB91" s="235"/>
      <c r="AC91" s="236"/>
      <c r="AD91" s="417">
        <v>805</v>
      </c>
      <c r="AE91" s="417">
        <v>844</v>
      </c>
      <c r="AF91" s="417">
        <v>948</v>
      </c>
      <c r="AG91" s="417">
        <v>1122</v>
      </c>
      <c r="AH91" s="417">
        <v>1183</v>
      </c>
      <c r="AI91" s="417">
        <v>410</v>
      </c>
      <c r="AJ91" s="417">
        <v>1515</v>
      </c>
      <c r="AK91" s="417">
        <v>1448</v>
      </c>
      <c r="AL91" s="439"/>
      <c r="AM91" s="420">
        <f t="shared" si="62"/>
        <v>8275</v>
      </c>
    </row>
    <row r="92" spans="1:39" ht="14" x14ac:dyDescent="0.3">
      <c r="A92" s="212" t="s">
        <v>207</v>
      </c>
      <c r="B92" s="212" t="s">
        <v>200</v>
      </c>
      <c r="G92" s="234"/>
      <c r="H92" s="235"/>
      <c r="I92" s="235"/>
      <c r="J92" s="235"/>
      <c r="K92" s="236"/>
      <c r="L92" s="398">
        <v>0</v>
      </c>
      <c r="M92" s="398">
        <v>0</v>
      </c>
      <c r="N92" s="398">
        <v>0</v>
      </c>
      <c r="O92" s="398">
        <v>0</v>
      </c>
      <c r="P92" s="398">
        <v>0</v>
      </c>
      <c r="Q92" s="398">
        <v>0</v>
      </c>
      <c r="R92" s="398">
        <v>0</v>
      </c>
      <c r="S92" s="398">
        <v>0</v>
      </c>
      <c r="T92" s="405"/>
      <c r="U92" s="371">
        <f t="shared" si="63"/>
        <v>0</v>
      </c>
      <c r="Y92" s="234"/>
      <c r="Z92" s="235"/>
      <c r="AA92" s="235"/>
      <c r="AB92" s="235"/>
      <c r="AC92" s="236"/>
      <c r="AD92" s="417">
        <v>0</v>
      </c>
      <c r="AE92" s="417">
        <v>0</v>
      </c>
      <c r="AF92" s="417">
        <v>0</v>
      </c>
      <c r="AG92" s="417">
        <v>0</v>
      </c>
      <c r="AH92" s="417">
        <v>0</v>
      </c>
      <c r="AI92" s="417">
        <v>0</v>
      </c>
      <c r="AJ92" s="417">
        <v>0</v>
      </c>
      <c r="AK92" s="417">
        <v>0</v>
      </c>
      <c r="AL92" s="439"/>
      <c r="AM92" s="420">
        <f t="shared" si="62"/>
        <v>0</v>
      </c>
    </row>
    <row r="93" spans="1:39" ht="14" x14ac:dyDescent="0.3">
      <c r="A93" s="212" t="s">
        <v>208</v>
      </c>
      <c r="B93" s="212" t="s">
        <v>200</v>
      </c>
      <c r="G93" s="234"/>
      <c r="H93" s="235"/>
      <c r="I93" s="235"/>
      <c r="J93" s="235"/>
      <c r="K93" s="236"/>
      <c r="L93" s="398">
        <v>5.0704000000000005E-4</v>
      </c>
      <c r="M93" s="398">
        <v>5.4104000000000001E-4</v>
      </c>
      <c r="N93" s="398">
        <v>8.1156000000000002E-4</v>
      </c>
      <c r="O93" s="398">
        <v>1.3426899999999999E-3</v>
      </c>
      <c r="P93" s="398">
        <v>1.7544500000000001E-3</v>
      </c>
      <c r="Q93" s="398">
        <v>2.63167E-3</v>
      </c>
      <c r="R93" s="398">
        <v>2.2127499999999999E-3</v>
      </c>
      <c r="S93" s="398">
        <v>2.6439272E-3</v>
      </c>
      <c r="T93" s="405"/>
      <c r="U93" s="371">
        <f t="shared" si="63"/>
        <v>1.2445127199999999E-2</v>
      </c>
      <c r="Y93" s="234"/>
      <c r="Z93" s="235"/>
      <c r="AA93" s="235"/>
      <c r="AB93" s="235"/>
      <c r="AC93" s="236"/>
      <c r="AD93" s="417">
        <v>32</v>
      </c>
      <c r="AE93" s="417">
        <v>32</v>
      </c>
      <c r="AF93" s="417">
        <v>48</v>
      </c>
      <c r="AG93" s="417">
        <v>75</v>
      </c>
      <c r="AH93" s="417">
        <v>98</v>
      </c>
      <c r="AI93" s="417">
        <v>147</v>
      </c>
      <c r="AJ93" s="417">
        <v>120</v>
      </c>
      <c r="AK93" s="417">
        <v>134</v>
      </c>
      <c r="AL93" s="439"/>
      <c r="AM93" s="420">
        <f t="shared" si="62"/>
        <v>686</v>
      </c>
    </row>
    <row r="94" spans="1:39" ht="14" x14ac:dyDescent="0.3">
      <c r="A94" s="212" t="s">
        <v>209</v>
      </c>
      <c r="B94" s="212" t="s">
        <v>200</v>
      </c>
      <c r="G94" s="234"/>
      <c r="H94" s="235"/>
      <c r="I94" s="235"/>
      <c r="J94" s="235"/>
      <c r="K94" s="236"/>
      <c r="L94" s="398">
        <v>1.0774599999999999E-3</v>
      </c>
      <c r="M94" s="398">
        <v>1.69075E-3</v>
      </c>
      <c r="N94" s="398">
        <v>1.7583799999999999E-3</v>
      </c>
      <c r="O94" s="398">
        <v>3.0792200000000001E-3</v>
      </c>
      <c r="P94" s="398">
        <v>4.0101599999999996E-3</v>
      </c>
      <c r="Q94" s="398">
        <v>5.5855799999999997E-3</v>
      </c>
      <c r="R94" s="398">
        <v>5.1446399999999998E-3</v>
      </c>
      <c r="S94" s="398">
        <v>7.9317816000000017E-3</v>
      </c>
      <c r="T94" s="405"/>
      <c r="U94" s="371">
        <f t="shared" si="63"/>
        <v>3.0277971600000002E-2</v>
      </c>
      <c r="Y94" s="234"/>
      <c r="Z94" s="235"/>
      <c r="AA94" s="235"/>
      <c r="AB94" s="235"/>
      <c r="AC94" s="236"/>
      <c r="AD94" s="417">
        <v>68</v>
      </c>
      <c r="AE94" s="417">
        <v>100</v>
      </c>
      <c r="AF94" s="417">
        <v>104</v>
      </c>
      <c r="AG94" s="417">
        <v>172</v>
      </c>
      <c r="AH94" s="417">
        <v>224</v>
      </c>
      <c r="AI94" s="417">
        <v>312</v>
      </c>
      <c r="AJ94" s="417">
        <v>279</v>
      </c>
      <c r="AK94" s="417">
        <v>402</v>
      </c>
      <c r="AL94" s="439"/>
      <c r="AM94" s="420">
        <f t="shared" si="62"/>
        <v>1661</v>
      </c>
    </row>
    <row r="95" spans="1:39" ht="14" x14ac:dyDescent="0.3">
      <c r="A95" s="212" t="s">
        <v>210</v>
      </c>
      <c r="B95" s="212" t="s">
        <v>200</v>
      </c>
      <c r="G95" s="234"/>
      <c r="H95" s="235"/>
      <c r="I95" s="235"/>
      <c r="J95" s="235"/>
      <c r="K95" s="236"/>
      <c r="L95" s="398">
        <v>0</v>
      </c>
      <c r="M95" s="398">
        <v>0</v>
      </c>
      <c r="N95" s="398">
        <v>0</v>
      </c>
      <c r="O95" s="398">
        <v>0</v>
      </c>
      <c r="P95" s="398">
        <v>0</v>
      </c>
      <c r="Q95" s="398">
        <v>0</v>
      </c>
      <c r="R95" s="398">
        <v>0</v>
      </c>
      <c r="S95" s="398">
        <v>0</v>
      </c>
      <c r="T95" s="405"/>
      <c r="U95" s="371">
        <f t="shared" si="63"/>
        <v>0</v>
      </c>
      <c r="Y95" s="234"/>
      <c r="Z95" s="235"/>
      <c r="AA95" s="235"/>
      <c r="AB95" s="235"/>
      <c r="AC95" s="236"/>
      <c r="AD95" s="417">
        <v>0</v>
      </c>
      <c r="AE95" s="417">
        <v>0</v>
      </c>
      <c r="AF95" s="417">
        <v>0</v>
      </c>
      <c r="AG95" s="417">
        <v>0</v>
      </c>
      <c r="AH95" s="417">
        <v>0</v>
      </c>
      <c r="AI95" s="417">
        <v>0</v>
      </c>
      <c r="AJ95" s="417">
        <v>0</v>
      </c>
      <c r="AK95" s="417">
        <v>0</v>
      </c>
      <c r="AL95" s="439"/>
      <c r="AM95" s="420">
        <f t="shared" si="62"/>
        <v>0</v>
      </c>
    </row>
    <row r="96" spans="1:39" ht="14" x14ac:dyDescent="0.3">
      <c r="A96" s="212" t="s">
        <v>211</v>
      </c>
      <c r="B96" s="212" t="s">
        <v>200</v>
      </c>
      <c r="G96" s="234"/>
      <c r="H96" s="235"/>
      <c r="I96" s="235"/>
      <c r="J96" s="235"/>
      <c r="K96" s="236"/>
      <c r="L96" s="398">
        <v>0</v>
      </c>
      <c r="M96" s="398">
        <v>0</v>
      </c>
      <c r="N96" s="398">
        <v>0</v>
      </c>
      <c r="O96" s="398">
        <v>0</v>
      </c>
      <c r="P96" s="398">
        <v>0</v>
      </c>
      <c r="Q96" s="398">
        <v>0</v>
      </c>
      <c r="R96" s="398">
        <v>0</v>
      </c>
      <c r="S96" s="398">
        <v>0</v>
      </c>
      <c r="T96" s="405"/>
      <c r="U96" s="371">
        <f t="shared" si="63"/>
        <v>0</v>
      </c>
      <c r="Y96" s="234"/>
      <c r="Z96" s="235"/>
      <c r="AA96" s="235"/>
      <c r="AB96" s="235"/>
      <c r="AC96" s="236"/>
      <c r="AD96" s="417">
        <v>0</v>
      </c>
      <c r="AE96" s="417">
        <v>0</v>
      </c>
      <c r="AF96" s="417">
        <v>0</v>
      </c>
      <c r="AG96" s="417">
        <v>0</v>
      </c>
      <c r="AH96" s="417">
        <v>0</v>
      </c>
      <c r="AI96" s="417">
        <v>0</v>
      </c>
      <c r="AJ96" s="417">
        <v>0</v>
      </c>
      <c r="AK96" s="417">
        <v>0</v>
      </c>
      <c r="AL96" s="439"/>
      <c r="AM96" s="420">
        <f t="shared" si="62"/>
        <v>0</v>
      </c>
    </row>
    <row r="97" spans="1:39" ht="14" x14ac:dyDescent="0.3">
      <c r="A97" s="212" t="s">
        <v>212</v>
      </c>
      <c r="B97" s="212" t="s">
        <v>200</v>
      </c>
      <c r="G97" s="234"/>
      <c r="H97" s="235"/>
      <c r="I97" s="235"/>
      <c r="J97" s="235"/>
      <c r="K97" s="236"/>
      <c r="L97" s="398">
        <v>1.6766E-2</v>
      </c>
      <c r="M97" s="398">
        <v>2.2244E-2</v>
      </c>
      <c r="N97" s="398">
        <v>2.5398E-2</v>
      </c>
      <c r="O97" s="398">
        <v>4.233E-2</v>
      </c>
      <c r="P97" s="398">
        <v>5.5775999999999999E-2</v>
      </c>
      <c r="Q97" s="398">
        <v>7.9016000000000003E-2</v>
      </c>
      <c r="R97" s="398">
        <v>6.6566E-2</v>
      </c>
      <c r="S97" s="398">
        <v>7.884999999999999E-2</v>
      </c>
      <c r="T97" s="405"/>
      <c r="U97" s="371">
        <f t="shared" si="63"/>
        <v>0.38694599999999996</v>
      </c>
      <c r="Y97" s="234"/>
      <c r="Z97" s="235"/>
      <c r="AA97" s="235"/>
      <c r="AB97" s="235"/>
      <c r="AC97" s="236"/>
      <c r="AD97" s="417">
        <v>101</v>
      </c>
      <c r="AE97" s="417">
        <v>134</v>
      </c>
      <c r="AF97" s="417">
        <v>153</v>
      </c>
      <c r="AG97" s="417">
        <v>255</v>
      </c>
      <c r="AH97" s="417">
        <v>336</v>
      </c>
      <c r="AI97" s="417">
        <v>476</v>
      </c>
      <c r="AJ97" s="417">
        <v>401</v>
      </c>
      <c r="AK97" s="417">
        <v>475</v>
      </c>
      <c r="AL97" s="439"/>
      <c r="AM97" s="420">
        <f t="shared" si="62"/>
        <v>2331</v>
      </c>
    </row>
    <row r="98" spans="1:39" ht="14" x14ac:dyDescent="0.3">
      <c r="A98" s="212" t="s">
        <v>213</v>
      </c>
      <c r="B98" s="212" t="s">
        <v>200</v>
      </c>
      <c r="G98" s="234"/>
      <c r="H98" s="235"/>
      <c r="I98" s="235"/>
      <c r="J98" s="235"/>
      <c r="K98" s="236"/>
      <c r="L98" s="398">
        <v>0</v>
      </c>
      <c r="M98" s="398">
        <v>0</v>
      </c>
      <c r="N98" s="398">
        <v>0</v>
      </c>
      <c r="O98" s="398">
        <v>0</v>
      </c>
      <c r="P98" s="398">
        <v>0</v>
      </c>
      <c r="Q98" s="398">
        <v>0</v>
      </c>
      <c r="R98" s="398">
        <v>0</v>
      </c>
      <c r="S98" s="398">
        <v>0</v>
      </c>
      <c r="T98" s="405"/>
      <c r="U98" s="371">
        <f t="shared" si="63"/>
        <v>0</v>
      </c>
      <c r="Y98" s="234"/>
      <c r="Z98" s="235"/>
      <c r="AA98" s="235"/>
      <c r="AB98" s="235"/>
      <c r="AC98" s="236"/>
      <c r="AD98" s="417">
        <v>0</v>
      </c>
      <c r="AE98" s="417">
        <v>0</v>
      </c>
      <c r="AF98" s="417">
        <v>0</v>
      </c>
      <c r="AG98" s="417">
        <v>0</v>
      </c>
      <c r="AH98" s="417">
        <v>0</v>
      </c>
      <c r="AI98" s="417">
        <v>0</v>
      </c>
      <c r="AJ98" s="417">
        <v>0</v>
      </c>
      <c r="AK98" s="417">
        <v>0</v>
      </c>
      <c r="AL98" s="439"/>
      <c r="AM98" s="420">
        <f t="shared" si="62"/>
        <v>0</v>
      </c>
    </row>
    <row r="99" spans="1:39" ht="14" x14ac:dyDescent="0.3">
      <c r="A99" s="212" t="s">
        <v>214</v>
      </c>
      <c r="B99" s="212" t="s">
        <v>200</v>
      </c>
      <c r="G99" s="234"/>
      <c r="H99" s="235"/>
      <c r="I99" s="235"/>
      <c r="J99" s="235"/>
      <c r="K99" s="236"/>
      <c r="L99" s="398">
        <v>0</v>
      </c>
      <c r="M99" s="398">
        <v>0</v>
      </c>
      <c r="N99" s="398">
        <v>0</v>
      </c>
      <c r="O99" s="398">
        <v>0</v>
      </c>
      <c r="P99" s="398">
        <v>0</v>
      </c>
      <c r="Q99" s="398">
        <v>0</v>
      </c>
      <c r="R99" s="398">
        <v>0</v>
      </c>
      <c r="S99" s="398">
        <v>0</v>
      </c>
      <c r="T99" s="405"/>
      <c r="U99" s="371">
        <f t="shared" si="63"/>
        <v>0</v>
      </c>
      <c r="Y99" s="234"/>
      <c r="Z99" s="235"/>
      <c r="AA99" s="235"/>
      <c r="AB99" s="235"/>
      <c r="AC99" s="236"/>
      <c r="AD99" s="417">
        <v>0</v>
      </c>
      <c r="AE99" s="417">
        <v>0</v>
      </c>
      <c r="AF99" s="417">
        <v>0</v>
      </c>
      <c r="AG99" s="417">
        <v>0</v>
      </c>
      <c r="AH99" s="417">
        <v>0</v>
      </c>
      <c r="AI99" s="417">
        <v>0</v>
      </c>
      <c r="AJ99" s="417">
        <v>0</v>
      </c>
      <c r="AK99" s="417">
        <v>0</v>
      </c>
      <c r="AL99" s="439"/>
      <c r="AM99" s="420">
        <f t="shared" si="62"/>
        <v>0</v>
      </c>
    </row>
    <row r="100" spans="1:39" ht="14" x14ac:dyDescent="0.3">
      <c r="A100" s="212" t="s">
        <v>215</v>
      </c>
      <c r="B100" s="212" t="s">
        <v>200</v>
      </c>
      <c r="G100" s="234"/>
      <c r="H100" s="235"/>
      <c r="I100" s="235"/>
      <c r="J100" s="235"/>
      <c r="K100" s="236"/>
      <c r="L100" s="398">
        <v>0</v>
      </c>
      <c r="M100" s="398">
        <v>0</v>
      </c>
      <c r="N100" s="398">
        <v>0</v>
      </c>
      <c r="O100" s="398">
        <v>0</v>
      </c>
      <c r="P100" s="398">
        <v>0</v>
      </c>
      <c r="Q100" s="398">
        <v>0</v>
      </c>
      <c r="R100" s="398">
        <v>0</v>
      </c>
      <c r="S100" s="398">
        <v>0</v>
      </c>
      <c r="T100" s="405"/>
      <c r="U100" s="371">
        <f t="shared" si="63"/>
        <v>0</v>
      </c>
      <c r="Y100" s="234"/>
      <c r="Z100" s="235"/>
      <c r="AA100" s="235"/>
      <c r="AB100" s="235"/>
      <c r="AC100" s="236"/>
      <c r="AD100" s="417">
        <v>0</v>
      </c>
      <c r="AE100" s="417">
        <v>0</v>
      </c>
      <c r="AF100" s="417">
        <v>0</v>
      </c>
      <c r="AG100" s="417">
        <v>0</v>
      </c>
      <c r="AH100" s="417">
        <v>0</v>
      </c>
      <c r="AI100" s="417">
        <v>0</v>
      </c>
      <c r="AJ100" s="417">
        <v>0</v>
      </c>
      <c r="AK100" s="417">
        <v>0</v>
      </c>
      <c r="AL100" s="439"/>
      <c r="AM100" s="420">
        <f t="shared" si="62"/>
        <v>0</v>
      </c>
    </row>
    <row r="101" spans="1:39" ht="14" x14ac:dyDescent="0.3">
      <c r="A101" s="212" t="s">
        <v>216</v>
      </c>
      <c r="B101" s="212" t="s">
        <v>200</v>
      </c>
      <c r="G101" s="234"/>
      <c r="H101" s="235"/>
      <c r="I101" s="235"/>
      <c r="J101" s="235"/>
      <c r="K101" s="236"/>
      <c r="L101" s="398">
        <v>2.87776E-3</v>
      </c>
      <c r="M101" s="398">
        <v>1.6927999999999999E-3</v>
      </c>
      <c r="N101" s="398">
        <v>1.60816E-3</v>
      </c>
      <c r="O101" s="398">
        <v>1.52352E-3</v>
      </c>
      <c r="P101" s="398">
        <v>1.8620799999999999E-3</v>
      </c>
      <c r="Q101" s="398">
        <v>4.6552E-3</v>
      </c>
      <c r="R101" s="398">
        <v>2.4545600000000002E-3</v>
      </c>
      <c r="S101" s="398">
        <v>1.9467199999999999E-3</v>
      </c>
      <c r="T101" s="405"/>
      <c r="U101" s="371">
        <f t="shared" si="63"/>
        <v>1.86208E-2</v>
      </c>
      <c r="Y101" s="234"/>
      <c r="Z101" s="235"/>
      <c r="AA101" s="235"/>
      <c r="AB101" s="235"/>
      <c r="AC101" s="236"/>
      <c r="AD101" s="417">
        <v>34</v>
      </c>
      <c r="AE101" s="417">
        <v>20</v>
      </c>
      <c r="AF101" s="417">
        <v>19</v>
      </c>
      <c r="AG101" s="417">
        <v>18</v>
      </c>
      <c r="AH101" s="417">
        <v>22</v>
      </c>
      <c r="AI101" s="417">
        <v>55</v>
      </c>
      <c r="AJ101" s="417">
        <v>29</v>
      </c>
      <c r="AK101" s="417">
        <v>23</v>
      </c>
      <c r="AL101" s="439"/>
      <c r="AM101" s="420">
        <f t="shared" si="62"/>
        <v>220</v>
      </c>
    </row>
    <row r="102" spans="1:39" ht="14" x14ac:dyDescent="0.3">
      <c r="A102" s="212" t="s">
        <v>217</v>
      </c>
      <c r="B102" s="212" t="s">
        <v>200</v>
      </c>
      <c r="G102" s="234"/>
      <c r="H102" s="235"/>
      <c r="I102" s="235"/>
      <c r="J102" s="235"/>
      <c r="K102" s="236"/>
      <c r="L102" s="398">
        <v>0</v>
      </c>
      <c r="M102" s="398">
        <v>0</v>
      </c>
      <c r="N102" s="398">
        <v>0</v>
      </c>
      <c r="O102" s="398">
        <v>0</v>
      </c>
      <c r="P102" s="398">
        <v>0</v>
      </c>
      <c r="Q102" s="398">
        <v>0</v>
      </c>
      <c r="R102" s="398">
        <v>0</v>
      </c>
      <c r="S102" s="398">
        <v>0</v>
      </c>
      <c r="T102" s="405"/>
      <c r="U102" s="371">
        <f t="shared" si="63"/>
        <v>0</v>
      </c>
      <c r="Y102" s="234"/>
      <c r="Z102" s="235"/>
      <c r="AA102" s="235"/>
      <c r="AB102" s="235"/>
      <c r="AC102" s="236"/>
      <c r="AD102" s="417">
        <v>0</v>
      </c>
      <c r="AE102" s="417">
        <v>0</v>
      </c>
      <c r="AF102" s="417">
        <v>0</v>
      </c>
      <c r="AG102" s="417">
        <v>0</v>
      </c>
      <c r="AH102" s="417">
        <v>0</v>
      </c>
      <c r="AI102" s="417">
        <v>0</v>
      </c>
      <c r="AJ102" s="417">
        <v>0</v>
      </c>
      <c r="AK102" s="417">
        <v>0</v>
      </c>
      <c r="AL102" s="439"/>
      <c r="AM102" s="420">
        <f t="shared" si="62"/>
        <v>0</v>
      </c>
    </row>
    <row r="103" spans="1:39" ht="14" x14ac:dyDescent="0.3">
      <c r="A103" s="212" t="s">
        <v>218</v>
      </c>
      <c r="B103" s="212" t="s">
        <v>200</v>
      </c>
      <c r="G103" s="234"/>
      <c r="H103" s="235"/>
      <c r="I103" s="235"/>
      <c r="J103" s="235"/>
      <c r="K103" s="236"/>
      <c r="L103" s="398">
        <v>0</v>
      </c>
      <c r="M103" s="398">
        <v>0</v>
      </c>
      <c r="N103" s="398">
        <v>0</v>
      </c>
      <c r="O103" s="398">
        <v>0</v>
      </c>
      <c r="P103" s="398">
        <v>0</v>
      </c>
      <c r="Q103" s="398">
        <v>0</v>
      </c>
      <c r="R103" s="398">
        <v>0</v>
      </c>
      <c r="S103" s="398">
        <v>0</v>
      </c>
      <c r="T103" s="405"/>
      <c r="U103" s="371">
        <f t="shared" si="63"/>
        <v>0</v>
      </c>
      <c r="Y103" s="234"/>
      <c r="Z103" s="235"/>
      <c r="AA103" s="235"/>
      <c r="AB103" s="235"/>
      <c r="AC103" s="236"/>
      <c r="AD103" s="417">
        <v>0</v>
      </c>
      <c r="AE103" s="417">
        <v>0</v>
      </c>
      <c r="AF103" s="417">
        <v>0</v>
      </c>
      <c r="AG103" s="417">
        <v>0</v>
      </c>
      <c r="AH103" s="417">
        <v>0</v>
      </c>
      <c r="AI103" s="417">
        <v>0</v>
      </c>
      <c r="AJ103" s="417">
        <v>0</v>
      </c>
      <c r="AK103" s="417">
        <v>0</v>
      </c>
      <c r="AL103" s="439"/>
      <c r="AM103" s="420">
        <f t="shared" si="62"/>
        <v>0</v>
      </c>
    </row>
    <row r="104" spans="1:39" ht="14" x14ac:dyDescent="0.3">
      <c r="A104" s="440" t="s">
        <v>221</v>
      </c>
      <c r="B104" s="440" t="s">
        <v>200</v>
      </c>
      <c r="G104" s="234"/>
      <c r="H104" s="235"/>
      <c r="I104" s="235"/>
      <c r="J104" s="235"/>
      <c r="K104" s="236"/>
      <c r="L104" s="398">
        <v>2.6446475581207857E-2</v>
      </c>
      <c r="M104" s="398">
        <v>1.878462139946932E-2</v>
      </c>
      <c r="N104" s="398">
        <v>1.0152899812556682E-2</v>
      </c>
      <c r="O104" s="398">
        <v>8.0674050309657852E-3</v>
      </c>
      <c r="P104" s="398">
        <v>1.3515540924633002E-2</v>
      </c>
      <c r="Q104" s="398">
        <v>1.087279E-2</v>
      </c>
      <c r="R104" s="398">
        <v>1.0456469999999999E-2</v>
      </c>
      <c r="S104" s="398">
        <v>1.722098715758032E-2</v>
      </c>
      <c r="T104" s="405"/>
      <c r="U104" s="371">
        <f t="shared" si="63"/>
        <v>0.11551718990641295</v>
      </c>
      <c r="Y104" s="234"/>
      <c r="Z104" s="235"/>
      <c r="AA104" s="235"/>
      <c r="AB104" s="235"/>
      <c r="AC104" s="236"/>
      <c r="AD104" s="417">
        <v>860.63683834032508</v>
      </c>
      <c r="AE104" s="417">
        <v>668.88899026642503</v>
      </c>
      <c r="AF104" s="417">
        <v>523.48407370623863</v>
      </c>
      <c r="AG104" s="417">
        <v>312.00477087197123</v>
      </c>
      <c r="AH104" s="417">
        <v>513.65805627922055</v>
      </c>
      <c r="AI104" s="417">
        <v>430</v>
      </c>
      <c r="AJ104" s="417">
        <v>381</v>
      </c>
      <c r="AK104" s="417">
        <v>592</v>
      </c>
      <c r="AL104" s="439"/>
      <c r="AM104" s="420">
        <f t="shared" si="62"/>
        <v>4281.6727294641805</v>
      </c>
    </row>
    <row r="105" spans="1:39" ht="14" x14ac:dyDescent="0.3">
      <c r="A105" s="441" t="s">
        <v>219</v>
      </c>
      <c r="G105" s="234"/>
      <c r="H105" s="235"/>
      <c r="I105" s="235"/>
      <c r="J105" s="235"/>
      <c r="K105" s="236"/>
      <c r="L105" s="224">
        <f>SUM(L85:L104)</f>
        <v>0.15930104558120786</v>
      </c>
      <c r="M105" s="224">
        <f t="shared" ref="M105:S105" si="64">SUM(M85:M104)</f>
        <v>0.19211193139946928</v>
      </c>
      <c r="N105" s="224">
        <f t="shared" si="64"/>
        <v>0.18982708981255667</v>
      </c>
      <c r="O105" s="224">
        <f t="shared" si="64"/>
        <v>0.23692743503096581</v>
      </c>
      <c r="P105" s="224">
        <f t="shared" si="64"/>
        <v>0.25601037092463297</v>
      </c>
      <c r="Q105" s="224">
        <f t="shared" si="64"/>
        <v>0.26661918348311908</v>
      </c>
      <c r="R105" s="224">
        <f t="shared" si="64"/>
        <v>0.2359427803260043</v>
      </c>
      <c r="S105" s="224">
        <f t="shared" si="64"/>
        <v>0.27459196800457863</v>
      </c>
      <c r="T105" s="410"/>
      <c r="U105" s="371">
        <f t="shared" si="63"/>
        <v>1.8113318045625344</v>
      </c>
      <c r="Y105" s="234"/>
      <c r="Z105" s="235"/>
      <c r="AA105" s="235"/>
      <c r="AB105" s="235"/>
      <c r="AC105" s="236"/>
      <c r="AD105" s="427">
        <f>SUM(AD85:AD104)</f>
        <v>4472.6368383403251</v>
      </c>
      <c r="AE105" s="427">
        <f t="shared" ref="AE105:AK105" si="65">SUM(AE85:AE104)</f>
        <v>4495.888990266425</v>
      </c>
      <c r="AF105" s="427">
        <f t="shared" si="65"/>
        <v>4431.4840737062386</v>
      </c>
      <c r="AG105" s="427">
        <f t="shared" si="65"/>
        <v>4838.0047708719712</v>
      </c>
      <c r="AH105" s="427">
        <f t="shared" si="65"/>
        <v>5422.6580562792205</v>
      </c>
      <c r="AI105" s="427">
        <f t="shared" si="65"/>
        <v>5197.4949268714245</v>
      </c>
      <c r="AJ105" s="427">
        <f t="shared" si="65"/>
        <v>5808</v>
      </c>
      <c r="AK105" s="427">
        <f t="shared" si="65"/>
        <v>5929</v>
      </c>
      <c r="AL105" s="442"/>
      <c r="AM105" s="420">
        <f t="shared" si="62"/>
        <v>40595.167656335609</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OK</v>
      </c>
      <c r="AL106" s="422"/>
      <c r="AM106" s="422"/>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L107" s="422"/>
      <c r="AM107" s="422"/>
    </row>
    <row r="108" spans="1:39" ht="14" x14ac:dyDescent="0.3">
      <c r="A108" s="212" t="s">
        <v>160</v>
      </c>
      <c r="B108" s="213" t="s">
        <v>153</v>
      </c>
      <c r="G108" s="226"/>
      <c r="H108" s="227"/>
      <c r="I108" s="227"/>
      <c r="J108" s="227"/>
      <c r="K108" s="228"/>
      <c r="L108" s="411">
        <v>6.2547954418792129E-2</v>
      </c>
      <c r="M108" s="411">
        <v>7.3148318600530726E-2</v>
      </c>
      <c r="N108" s="411">
        <v>7.8521010187443327E-2</v>
      </c>
      <c r="O108" s="411">
        <v>7.3175124969034208E-2</v>
      </c>
      <c r="P108" s="411">
        <v>8.4008293999999997E-2</v>
      </c>
      <c r="Q108" s="411">
        <v>6.9716976516880982E-2</v>
      </c>
      <c r="R108" s="411">
        <v>7.94589896739957E-2</v>
      </c>
      <c r="S108" s="411">
        <v>6.5581781995421362E-2</v>
      </c>
      <c r="T108" s="400"/>
      <c r="U108" s="371">
        <f t="shared" ref="U108:U109" si="68">SUM(L108:S108)</f>
        <v>0.58615845036209846</v>
      </c>
      <c r="Y108" s="226"/>
      <c r="Z108" s="227"/>
      <c r="AA108" s="227"/>
      <c r="AB108" s="227"/>
      <c r="AC108" s="228"/>
      <c r="AD108" s="417">
        <v>2922.3631616596749</v>
      </c>
      <c r="AE108" s="418">
        <v>3294.1110097335754</v>
      </c>
      <c r="AF108" s="418">
        <v>4883.5159262937614</v>
      </c>
      <c r="AG108" s="418">
        <v>2979.9952291280283</v>
      </c>
      <c r="AH108" s="418">
        <v>3068.3419437207795</v>
      </c>
      <c r="AI108" s="418">
        <v>2358.5050731285755</v>
      </c>
      <c r="AJ108" s="418">
        <v>2781</v>
      </c>
      <c r="AK108" s="418">
        <v>2417</v>
      </c>
      <c r="AL108" s="420">
        <f t="shared" ref="AL108" si="69">SUM(Y108:AC108)</f>
        <v>0</v>
      </c>
      <c r="AM108" s="420">
        <f t="shared" ref="AM108:AM109" si="70">SUM(AD108:AK108)</f>
        <v>24704.832343664391</v>
      </c>
    </row>
    <row r="109" spans="1:39" ht="14" x14ac:dyDescent="0.3">
      <c r="A109" s="222" t="s">
        <v>161</v>
      </c>
      <c r="G109" s="241"/>
      <c r="H109" s="242"/>
      <c r="I109" s="242"/>
      <c r="J109" s="242"/>
      <c r="K109" s="243"/>
      <c r="L109" s="224">
        <f t="shared" ref="L109:S109" si="71">SUM(L108,L105)</f>
        <v>0.22184899999999999</v>
      </c>
      <c r="M109" s="223">
        <f t="shared" si="71"/>
        <v>0.26526024999999998</v>
      </c>
      <c r="N109" s="223">
        <f t="shared" si="71"/>
        <v>0.26834809999999998</v>
      </c>
      <c r="O109" s="223">
        <f t="shared" si="71"/>
        <v>0.31010256000000003</v>
      </c>
      <c r="P109" s="223">
        <f t="shared" si="71"/>
        <v>0.34001866492463295</v>
      </c>
      <c r="Q109" s="223">
        <f t="shared" si="71"/>
        <v>0.33633616000000005</v>
      </c>
      <c r="R109" s="223">
        <f t="shared" si="71"/>
        <v>0.31540177000000003</v>
      </c>
      <c r="S109" s="223">
        <f t="shared" si="71"/>
        <v>0.34017375</v>
      </c>
      <c r="T109" s="410"/>
      <c r="U109" s="371">
        <f t="shared" si="68"/>
        <v>2.3974902549246329</v>
      </c>
      <c r="Y109" s="241"/>
      <c r="Z109" s="242"/>
      <c r="AA109" s="242"/>
      <c r="AB109" s="242"/>
      <c r="AC109" s="243"/>
      <c r="AD109" s="427">
        <f t="shared" ref="AD109:AK109" si="72">SUM(AD108,AD105)</f>
        <v>7395</v>
      </c>
      <c r="AE109" s="425">
        <f t="shared" si="72"/>
        <v>7790</v>
      </c>
      <c r="AF109" s="425">
        <f t="shared" si="72"/>
        <v>9315</v>
      </c>
      <c r="AG109" s="425">
        <f t="shared" si="72"/>
        <v>7818</v>
      </c>
      <c r="AH109" s="425">
        <f t="shared" si="72"/>
        <v>8491</v>
      </c>
      <c r="AI109" s="425">
        <f t="shared" si="72"/>
        <v>7556</v>
      </c>
      <c r="AJ109" s="425">
        <f t="shared" si="72"/>
        <v>8589</v>
      </c>
      <c r="AK109" s="425">
        <f t="shared" si="72"/>
        <v>8346</v>
      </c>
      <c r="AL109" s="420">
        <f t="shared" ref="AL109" si="73">SUM(Y109:AC109)</f>
        <v>0</v>
      </c>
      <c r="AM109" s="420">
        <f t="shared" si="70"/>
        <v>65300</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8"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F9EFB-D8C5-4031-A7C3-74419E2362EA}">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6" width="8.1796875" style="203" customWidth="1"/>
    <col min="7" max="21" width="10.81640625" style="203" customWidth="1"/>
    <col min="22" max="22" width="2.1796875" style="203" customWidth="1"/>
    <col min="23" max="23" width="3.81640625" style="203" customWidth="1"/>
    <col min="24" max="24" width="8.1796875" style="203" customWidth="1"/>
    <col min="25" max="28" width="10.453125" style="203" customWidth="1"/>
    <col min="29" max="29" width="12.453125" style="203" bestFit="1" customWidth="1"/>
    <col min="30" max="37" width="13.81640625" style="203" bestFit="1" customWidth="1"/>
    <col min="38" max="38" width="12.453125" style="203" bestFit="1" customWidth="1"/>
    <col min="39" max="39" width="15.179687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M9c - EPN</v>
      </c>
      <c r="AC1" s="193"/>
      <c r="BL1" s="194"/>
      <c r="BM1" s="194"/>
      <c r="BN1" s="194"/>
      <c r="BO1" s="194"/>
      <c r="BP1" s="194"/>
      <c r="BQ1" s="194"/>
      <c r="BR1" s="194"/>
      <c r="BS1" s="194"/>
      <c r="BT1" s="194"/>
      <c r="BU1" s="194"/>
      <c r="BV1" s="194"/>
      <c r="BW1" s="194"/>
      <c r="BX1" s="194"/>
      <c r="BY1" s="194"/>
      <c r="BZ1" s="194"/>
    </row>
    <row r="2" spans="1:78" s="192" customFormat="1" x14ac:dyDescent="0.3">
      <c r="A2" s="195" t="s">
        <v>28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392">
        <v>0</v>
      </c>
      <c r="H9" s="393">
        <v>0</v>
      </c>
      <c r="I9" s="393">
        <v>0</v>
      </c>
      <c r="J9" s="393">
        <v>5.8405630270425392E-4</v>
      </c>
      <c r="K9" s="393">
        <v>3.7961616386383776E-2</v>
      </c>
      <c r="L9" s="393">
        <v>0.16125782639817454</v>
      </c>
      <c r="M9" s="393">
        <v>0.27143185401377856</v>
      </c>
      <c r="N9" s="393">
        <v>0.3186620131430819</v>
      </c>
      <c r="O9" s="393">
        <v>0.29839827750558434</v>
      </c>
      <c r="P9" s="393">
        <v>0.2857426453741585</v>
      </c>
      <c r="Q9" s="393">
        <v>0.32625748136215027</v>
      </c>
      <c r="R9" s="393">
        <v>0.27376146121575529</v>
      </c>
      <c r="S9" s="393">
        <v>0.24987486585296836</v>
      </c>
      <c r="T9" s="394">
        <f t="shared" ref="T9:T32" si="0">SUM(G9:K9)</f>
        <v>3.8545672689088033E-2</v>
      </c>
      <c r="U9" s="345">
        <f t="shared" ref="U9:U32" si="1">SUM(L9:S9)</f>
        <v>2.1853864248656514</v>
      </c>
      <c r="W9" s="219"/>
      <c r="Y9" s="445">
        <v>0</v>
      </c>
      <c r="Z9" s="445">
        <v>0</v>
      </c>
      <c r="AA9" s="445">
        <v>0</v>
      </c>
      <c r="AB9" s="445">
        <v>5.3650126924469967</v>
      </c>
      <c r="AC9" s="445">
        <v>330.54419621596981</v>
      </c>
      <c r="AD9" s="445">
        <v>1085.591550558305</v>
      </c>
      <c r="AE9" s="445">
        <v>1322.1401353581707</v>
      </c>
      <c r="AF9" s="445">
        <v>2090.2222977860938</v>
      </c>
      <c r="AG9" s="445">
        <v>1761.6570170165689</v>
      </c>
      <c r="AH9" s="445">
        <v>1697.8286363570378</v>
      </c>
      <c r="AI9" s="445">
        <v>1719.6451292287854</v>
      </c>
      <c r="AJ9" s="445">
        <v>1813</v>
      </c>
      <c r="AK9" s="445">
        <v>1562</v>
      </c>
      <c r="AL9" s="446">
        <f t="shared" ref="AL9:AL17" si="2">SUM(Y9:AC9)</f>
        <v>335.90920890841682</v>
      </c>
      <c r="AM9" s="446">
        <f t="shared" ref="AM9:AM26" si="3">SUM(AD9:AK9)</f>
        <v>13052.084766304961</v>
      </c>
    </row>
    <row r="10" spans="1:78" ht="14" x14ac:dyDescent="0.3">
      <c r="A10" s="212" t="s">
        <v>115</v>
      </c>
      <c r="B10" s="213" t="s">
        <v>154</v>
      </c>
      <c r="C10" s="214"/>
      <c r="D10" s="221"/>
      <c r="G10" s="392">
        <v>0</v>
      </c>
      <c r="H10" s="393">
        <v>0</v>
      </c>
      <c r="I10" s="393">
        <v>0</v>
      </c>
      <c r="J10" s="393">
        <v>9.8409708400284458E-4</v>
      </c>
      <c r="K10" s="393">
        <v>6.7054408432421705E-2</v>
      </c>
      <c r="L10" s="393">
        <v>0.34867407360182551</v>
      </c>
      <c r="M10" s="393">
        <v>0.4443622959862214</v>
      </c>
      <c r="N10" s="393">
        <v>0.39061153685691813</v>
      </c>
      <c r="O10" s="393">
        <v>0.47299732249441562</v>
      </c>
      <c r="P10" s="393">
        <v>0.46993975462584148</v>
      </c>
      <c r="Q10" s="393">
        <v>0.37549588863784977</v>
      </c>
      <c r="R10" s="393">
        <v>0.46792525878424468</v>
      </c>
      <c r="S10" s="393">
        <v>0.43908463414703158</v>
      </c>
      <c r="T10" s="394">
        <f t="shared" si="0"/>
        <v>6.8038505516424555E-2</v>
      </c>
      <c r="U10" s="345">
        <f t="shared" si="1"/>
        <v>3.4090907651343483</v>
      </c>
      <c r="Y10" s="445">
        <v>0</v>
      </c>
      <c r="Z10" s="445">
        <v>0</v>
      </c>
      <c r="AA10" s="445">
        <v>0</v>
      </c>
      <c r="AB10" s="445">
        <v>17.051089187166369</v>
      </c>
      <c r="AC10" s="445">
        <v>1117.109315804021</v>
      </c>
      <c r="AD10" s="445">
        <v>5496.4084494416948</v>
      </c>
      <c r="AE10" s="445">
        <v>5956.8598646418304</v>
      </c>
      <c r="AF10" s="445">
        <v>5977.7777022139062</v>
      </c>
      <c r="AG10" s="445">
        <v>6897.3429829834313</v>
      </c>
      <c r="AH10" s="445">
        <v>6506.1713636429622</v>
      </c>
      <c r="AI10" s="445">
        <v>6965.3548707712143</v>
      </c>
      <c r="AJ10" s="445">
        <v>4426</v>
      </c>
      <c r="AK10" s="445">
        <v>4072</v>
      </c>
      <c r="AL10" s="446">
        <f t="shared" si="2"/>
        <v>1134.1604049911873</v>
      </c>
      <c r="AM10" s="446">
        <f t="shared" si="3"/>
        <v>46297.915233695036</v>
      </c>
    </row>
    <row r="11" spans="1:78" ht="14" x14ac:dyDescent="0.3">
      <c r="A11" s="222" t="s">
        <v>155</v>
      </c>
      <c r="B11" s="222"/>
      <c r="C11" s="214"/>
      <c r="D11" s="215"/>
      <c r="E11" s="215"/>
      <c r="G11" s="223">
        <f t="shared" ref="G11:S11" si="4">SUM(G9:G10)</f>
        <v>0</v>
      </c>
      <c r="H11" s="224">
        <f t="shared" si="4"/>
        <v>0</v>
      </c>
      <c r="I11" s="224">
        <f t="shared" si="4"/>
        <v>0</v>
      </c>
      <c r="J11" s="224">
        <f t="shared" si="4"/>
        <v>1.5681533867070985E-3</v>
      </c>
      <c r="K11" s="224">
        <f t="shared" si="4"/>
        <v>0.10501602481880548</v>
      </c>
      <c r="L11" s="224">
        <f t="shared" si="4"/>
        <v>0.50993189999999999</v>
      </c>
      <c r="M11" s="224">
        <f t="shared" si="4"/>
        <v>0.71579415000000002</v>
      </c>
      <c r="N11" s="224">
        <f t="shared" si="4"/>
        <v>0.70927355000000003</v>
      </c>
      <c r="O11" s="224">
        <f t="shared" si="4"/>
        <v>0.77139559999999996</v>
      </c>
      <c r="P11" s="224">
        <f t="shared" si="4"/>
        <v>0.75568239999999998</v>
      </c>
      <c r="Q11" s="224">
        <f t="shared" si="4"/>
        <v>0.70175337000000004</v>
      </c>
      <c r="R11" s="224">
        <f t="shared" si="4"/>
        <v>0.74168671999999991</v>
      </c>
      <c r="S11" s="224">
        <f t="shared" si="4"/>
        <v>0.68895949999999995</v>
      </c>
      <c r="T11" s="394">
        <f t="shared" si="0"/>
        <v>0.10658417820551258</v>
      </c>
      <c r="U11" s="345">
        <f t="shared" si="1"/>
        <v>5.5944771900000001</v>
      </c>
      <c r="Y11" s="425">
        <f t="shared" ref="Y11:AK11" si="5">SUM(Y9:Y10)</f>
        <v>0</v>
      </c>
      <c r="Z11" s="425">
        <f t="shared" si="5"/>
        <v>0</v>
      </c>
      <c r="AA11" s="425">
        <f t="shared" si="5"/>
        <v>0</v>
      </c>
      <c r="AB11" s="425">
        <f t="shared" si="5"/>
        <v>22.416101879613365</v>
      </c>
      <c r="AC11" s="425">
        <f t="shared" si="5"/>
        <v>1447.6535120199908</v>
      </c>
      <c r="AD11" s="425">
        <f t="shared" si="5"/>
        <v>6582</v>
      </c>
      <c r="AE11" s="425">
        <f t="shared" si="5"/>
        <v>7279.0000000000009</v>
      </c>
      <c r="AF11" s="425">
        <f t="shared" si="5"/>
        <v>8068</v>
      </c>
      <c r="AG11" s="425">
        <f t="shared" si="5"/>
        <v>8659</v>
      </c>
      <c r="AH11" s="425">
        <f t="shared" si="5"/>
        <v>8204</v>
      </c>
      <c r="AI11" s="425">
        <f t="shared" si="5"/>
        <v>8685</v>
      </c>
      <c r="AJ11" s="425">
        <f t="shared" si="5"/>
        <v>6239</v>
      </c>
      <c r="AK11" s="425">
        <f t="shared" si="5"/>
        <v>5634</v>
      </c>
      <c r="AL11" s="446">
        <f t="shared" si="2"/>
        <v>1470.0696138996041</v>
      </c>
      <c r="AM11" s="446">
        <f t="shared" si="3"/>
        <v>59350</v>
      </c>
    </row>
    <row r="12" spans="1:78" ht="14" x14ac:dyDescent="0.3">
      <c r="A12" s="212" t="s">
        <v>156</v>
      </c>
      <c r="B12" s="213" t="s">
        <v>153</v>
      </c>
      <c r="C12" s="214"/>
      <c r="D12" s="215"/>
      <c r="E12" s="215"/>
      <c r="G12" s="395"/>
      <c r="H12" s="396"/>
      <c r="I12" s="396"/>
      <c r="J12" s="396"/>
      <c r="K12" s="397"/>
      <c r="L12" s="398">
        <v>6.3501654086124223E-2</v>
      </c>
      <c r="M12" s="398">
        <v>8.9701808279731982E-2</v>
      </c>
      <c r="N12" s="398">
        <v>9.7390730822172103E-2</v>
      </c>
      <c r="O12" s="398">
        <v>0.10240032762991554</v>
      </c>
      <c r="P12" s="398">
        <v>9.4905893144616796E-2</v>
      </c>
      <c r="Q12" s="398">
        <v>6.8239071090613099E-2</v>
      </c>
      <c r="R12" s="398">
        <v>4.8004084896401976E-2</v>
      </c>
      <c r="S12" s="398">
        <v>4.9912851023450881E-2</v>
      </c>
      <c r="T12" s="399"/>
      <c r="U12" s="371">
        <f t="shared" si="1"/>
        <v>0.61405642097302648</v>
      </c>
      <c r="Y12" s="447"/>
      <c r="Z12" s="448"/>
      <c r="AA12" s="448"/>
      <c r="AB12" s="448"/>
      <c r="AC12" s="449"/>
      <c r="AD12" s="417">
        <v>1220.2975636238009</v>
      </c>
      <c r="AE12" s="417">
        <v>1849.1174236305612</v>
      </c>
      <c r="AF12" s="417">
        <v>1853.777702213906</v>
      </c>
      <c r="AG12" s="417">
        <v>2033.0447347877341</v>
      </c>
      <c r="AH12" s="417">
        <v>1893.0693589144423</v>
      </c>
      <c r="AI12" s="417">
        <v>1687.6079049034272</v>
      </c>
      <c r="AJ12" s="417">
        <v>1260</v>
      </c>
      <c r="AK12" s="417">
        <v>1317</v>
      </c>
      <c r="AL12" s="437"/>
      <c r="AM12" s="420">
        <f t="shared" si="3"/>
        <v>13113.914688073872</v>
      </c>
    </row>
    <row r="13" spans="1:78" ht="14" x14ac:dyDescent="0.3">
      <c r="A13" s="212" t="s">
        <v>156</v>
      </c>
      <c r="B13" s="213" t="s">
        <v>154</v>
      </c>
      <c r="C13" s="214"/>
      <c r="D13" s="215"/>
      <c r="E13" s="215"/>
      <c r="G13" s="401"/>
      <c r="H13" s="402"/>
      <c r="I13" s="402"/>
      <c r="J13" s="402"/>
      <c r="K13" s="403"/>
      <c r="L13" s="398">
        <v>7.9609445913875768E-2</v>
      </c>
      <c r="M13" s="398">
        <v>0.10031829172026802</v>
      </c>
      <c r="N13" s="398">
        <v>0.1130102691778279</v>
      </c>
      <c r="O13" s="398">
        <v>0.13161637237008447</v>
      </c>
      <c r="P13" s="398">
        <v>0.13999095685538318</v>
      </c>
      <c r="Q13" s="398">
        <v>0.13716072890938691</v>
      </c>
      <c r="R13" s="398">
        <v>0.16692071510359799</v>
      </c>
      <c r="S13" s="398">
        <v>0.17476104897654912</v>
      </c>
      <c r="T13" s="404"/>
      <c r="U13" s="371">
        <f t="shared" si="1"/>
        <v>1.0433878290269734</v>
      </c>
      <c r="Y13" s="450"/>
      <c r="Z13" s="451"/>
      <c r="AA13" s="451"/>
      <c r="AB13" s="451"/>
      <c r="AC13" s="452"/>
      <c r="AD13" s="417">
        <v>1954.7024363761991</v>
      </c>
      <c r="AE13" s="417">
        <v>2496.8825763694385</v>
      </c>
      <c r="AF13" s="417">
        <v>2864.2222977860938</v>
      </c>
      <c r="AG13" s="417">
        <v>3321.9552652122657</v>
      </c>
      <c r="AH13" s="417">
        <v>3478.9306410855575</v>
      </c>
      <c r="AI13" s="417">
        <v>3550.392095096573</v>
      </c>
      <c r="AJ13" s="417">
        <v>4471</v>
      </c>
      <c r="AK13" s="417">
        <v>4723</v>
      </c>
      <c r="AL13" s="439"/>
      <c r="AM13" s="420">
        <f t="shared" si="3"/>
        <v>26861.085311926126</v>
      </c>
    </row>
    <row r="14" spans="1:78" ht="14" x14ac:dyDescent="0.3">
      <c r="A14" s="222" t="s">
        <v>157</v>
      </c>
      <c r="B14" s="222"/>
      <c r="C14" s="214"/>
      <c r="D14" s="215"/>
      <c r="E14" s="215"/>
      <c r="G14" s="406"/>
      <c r="H14" s="407"/>
      <c r="I14" s="407"/>
      <c r="J14" s="407"/>
      <c r="K14" s="408"/>
      <c r="L14" s="224">
        <f t="shared" ref="L14:S14" si="6">SUM(L12:L13)</f>
        <v>0.14311109999999999</v>
      </c>
      <c r="M14" s="224">
        <f t="shared" si="6"/>
        <v>0.1900201</v>
      </c>
      <c r="N14" s="224">
        <f t="shared" si="6"/>
        <v>0.210401</v>
      </c>
      <c r="O14" s="224">
        <f t="shared" si="6"/>
        <v>0.23401670000000002</v>
      </c>
      <c r="P14" s="224">
        <f t="shared" si="6"/>
        <v>0.23489684999999999</v>
      </c>
      <c r="Q14" s="224">
        <f t="shared" si="6"/>
        <v>0.20539980000000002</v>
      </c>
      <c r="R14" s="224">
        <f t="shared" si="6"/>
        <v>0.21492479999999997</v>
      </c>
      <c r="S14" s="224">
        <f t="shared" si="6"/>
        <v>0.22467390000000001</v>
      </c>
      <c r="T14" s="409"/>
      <c r="U14" s="371">
        <f>SUM(L14:S14)</f>
        <v>1.6574442499999997</v>
      </c>
      <c r="Y14" s="453"/>
      <c r="Z14" s="454"/>
      <c r="AA14" s="454"/>
      <c r="AB14" s="454"/>
      <c r="AC14" s="455"/>
      <c r="AD14" s="427">
        <f t="shared" ref="AD14:AK14" si="7">SUM(AD12:AD13)</f>
        <v>3175</v>
      </c>
      <c r="AE14" s="425">
        <f t="shared" si="7"/>
        <v>4346</v>
      </c>
      <c r="AF14" s="425">
        <f t="shared" si="7"/>
        <v>4718</v>
      </c>
      <c r="AG14" s="425">
        <f t="shared" si="7"/>
        <v>5355</v>
      </c>
      <c r="AH14" s="425">
        <f t="shared" si="7"/>
        <v>5372</v>
      </c>
      <c r="AI14" s="425">
        <f t="shared" si="7"/>
        <v>5238</v>
      </c>
      <c r="AJ14" s="425">
        <f t="shared" si="7"/>
        <v>5731</v>
      </c>
      <c r="AK14" s="425">
        <f t="shared" si="7"/>
        <v>6040</v>
      </c>
      <c r="AL14" s="442"/>
      <c r="AM14" s="420">
        <f t="shared" si="3"/>
        <v>39975</v>
      </c>
    </row>
    <row r="15" spans="1:78" ht="14" x14ac:dyDescent="0.3">
      <c r="A15" s="212" t="s">
        <v>158</v>
      </c>
      <c r="B15" s="213" t="s">
        <v>153</v>
      </c>
      <c r="C15" s="214"/>
      <c r="D15" s="215"/>
      <c r="E15" s="215"/>
      <c r="G15" s="392">
        <v>0</v>
      </c>
      <c r="H15" s="393">
        <v>0</v>
      </c>
      <c r="I15" s="393">
        <v>0</v>
      </c>
      <c r="J15" s="393">
        <v>4.829509255693143E-5</v>
      </c>
      <c r="K15" s="393">
        <v>1.7133366984712376E-3</v>
      </c>
      <c r="L15" s="393">
        <v>1.3576502091266335E-2</v>
      </c>
      <c r="M15" s="393">
        <v>2.058201548928822E-2</v>
      </c>
      <c r="N15" s="393">
        <v>1.924084875868028E-2</v>
      </c>
      <c r="O15" s="393">
        <v>1.8438840195362877E-2</v>
      </c>
      <c r="P15" s="393">
        <v>2.2510106836030174E-2</v>
      </c>
      <c r="Q15" s="393">
        <v>1.2306063226152296E-2</v>
      </c>
      <c r="R15" s="393">
        <v>1.3575053303649512E-2</v>
      </c>
      <c r="S15" s="393">
        <v>1.7492746726042393E-2</v>
      </c>
      <c r="T15" s="394">
        <f t="shared" si="0"/>
        <v>1.761631791028169E-3</v>
      </c>
      <c r="U15" s="345">
        <f t="shared" si="1"/>
        <v>0.1377221766264721</v>
      </c>
      <c r="Y15" s="445">
        <v>0</v>
      </c>
      <c r="Z15" s="445">
        <v>0</v>
      </c>
      <c r="AA15" s="445">
        <v>0</v>
      </c>
      <c r="AB15" s="445">
        <v>0.40245910464109524</v>
      </c>
      <c r="AC15" s="445">
        <v>18.177023856877597</v>
      </c>
      <c r="AD15" s="445">
        <v>122.90478511877797</v>
      </c>
      <c r="AE15" s="445">
        <v>193.01049008037316</v>
      </c>
      <c r="AF15" s="445">
        <v>178</v>
      </c>
      <c r="AG15" s="445">
        <v>180.14958811561428</v>
      </c>
      <c r="AH15" s="445">
        <v>198.11190965383699</v>
      </c>
      <c r="AI15" s="445">
        <v>115.89937035350171</v>
      </c>
      <c r="AJ15" s="445">
        <v>134</v>
      </c>
      <c r="AK15" s="445">
        <v>170</v>
      </c>
      <c r="AL15" s="446">
        <f t="shared" si="2"/>
        <v>18.579482961518693</v>
      </c>
      <c r="AM15" s="446">
        <f t="shared" si="3"/>
        <v>1292.0761433221041</v>
      </c>
    </row>
    <row r="16" spans="1:78" ht="14" x14ac:dyDescent="0.3">
      <c r="A16" s="212" t="s">
        <v>158</v>
      </c>
      <c r="B16" s="213" t="s">
        <v>154</v>
      </c>
      <c r="C16" s="214"/>
      <c r="D16" s="215"/>
      <c r="E16" s="215"/>
      <c r="G16" s="392">
        <v>0</v>
      </c>
      <c r="H16" s="393">
        <v>0</v>
      </c>
      <c r="I16" s="393">
        <v>0</v>
      </c>
      <c r="J16" s="393">
        <v>3.3705551736582521E-4</v>
      </c>
      <c r="K16" s="393">
        <v>1.1132484073159641E-2</v>
      </c>
      <c r="L16" s="393">
        <v>3.7783497908733671E-2</v>
      </c>
      <c r="M16" s="393">
        <v>5.2157984510711776E-2</v>
      </c>
      <c r="N16" s="393">
        <v>5.1139151241319722E-2</v>
      </c>
      <c r="O16" s="393">
        <v>5.4001159804637128E-2</v>
      </c>
      <c r="P16" s="393">
        <v>4.370989316396983E-2</v>
      </c>
      <c r="Q16" s="393">
        <v>5.2893936773847704E-2</v>
      </c>
      <c r="R16" s="393">
        <v>5.7684946696350492E-2</v>
      </c>
      <c r="S16" s="393">
        <v>5.9607253273957606E-2</v>
      </c>
      <c r="T16" s="394">
        <f t="shared" si="0"/>
        <v>1.1469539590525466E-2</v>
      </c>
      <c r="U16" s="345">
        <f t="shared" si="1"/>
        <v>0.40897782337352795</v>
      </c>
      <c r="Y16" s="445">
        <v>0</v>
      </c>
      <c r="Z16" s="445">
        <v>0</v>
      </c>
      <c r="AA16" s="445">
        <v>0</v>
      </c>
      <c r="AB16" s="445">
        <v>2.7646091081107338</v>
      </c>
      <c r="AC16" s="445">
        <v>93.02717397779756</v>
      </c>
      <c r="AD16" s="445">
        <v>313.09521488122203</v>
      </c>
      <c r="AE16" s="445">
        <v>421.98950991962687</v>
      </c>
      <c r="AF16" s="445">
        <v>440</v>
      </c>
      <c r="AG16" s="445">
        <v>423.85041188438572</v>
      </c>
      <c r="AH16" s="445">
        <v>329.88809034616298</v>
      </c>
      <c r="AI16" s="445">
        <v>436.10062964649831</v>
      </c>
      <c r="AJ16" s="445">
        <v>481</v>
      </c>
      <c r="AK16" s="445">
        <v>602</v>
      </c>
      <c r="AL16" s="446">
        <f t="shared" si="2"/>
        <v>95.791783085908293</v>
      </c>
      <c r="AM16" s="446">
        <f t="shared" si="3"/>
        <v>3447.9238566778959</v>
      </c>
    </row>
    <row r="17" spans="1:39" ht="14" x14ac:dyDescent="0.3">
      <c r="A17" s="222" t="s">
        <v>159</v>
      </c>
      <c r="B17" s="222"/>
      <c r="C17" s="214"/>
      <c r="D17" s="215"/>
      <c r="E17" s="215"/>
      <c r="G17" s="223">
        <f t="shared" ref="G17:S17" si="8">SUM(G15:G16)</f>
        <v>0</v>
      </c>
      <c r="H17" s="224">
        <f t="shared" si="8"/>
        <v>0</v>
      </c>
      <c r="I17" s="224">
        <f t="shared" si="8"/>
        <v>0</v>
      </c>
      <c r="J17" s="224">
        <f t="shared" si="8"/>
        <v>3.8535060992275663E-4</v>
      </c>
      <c r="K17" s="224">
        <f t="shared" si="8"/>
        <v>1.2845820771630878E-2</v>
      </c>
      <c r="L17" s="224">
        <f t="shared" si="8"/>
        <v>5.1360000000000003E-2</v>
      </c>
      <c r="M17" s="224">
        <f t="shared" si="8"/>
        <v>7.2739999999999999E-2</v>
      </c>
      <c r="N17" s="224">
        <f t="shared" si="8"/>
        <v>7.0379999999999998E-2</v>
      </c>
      <c r="O17" s="224">
        <f t="shared" si="8"/>
        <v>7.2440000000000004E-2</v>
      </c>
      <c r="P17" s="224">
        <f t="shared" si="8"/>
        <v>6.6220000000000001E-2</v>
      </c>
      <c r="Q17" s="224">
        <f t="shared" si="8"/>
        <v>6.5199999999999994E-2</v>
      </c>
      <c r="R17" s="224">
        <f t="shared" si="8"/>
        <v>7.1260000000000004E-2</v>
      </c>
      <c r="S17" s="224">
        <f t="shared" si="8"/>
        <v>7.7100000000000002E-2</v>
      </c>
      <c r="T17" s="394">
        <f t="shared" si="0"/>
        <v>1.3231171381553634E-2</v>
      </c>
      <c r="U17" s="345">
        <f t="shared" si="1"/>
        <v>0.54669999999999996</v>
      </c>
      <c r="V17" s="249"/>
      <c r="Y17" s="425">
        <f t="shared" ref="Y17:AK17" si="9">SUM(Y15:Y16)</f>
        <v>0</v>
      </c>
      <c r="Z17" s="425">
        <f t="shared" si="9"/>
        <v>0</v>
      </c>
      <c r="AA17" s="425">
        <f t="shared" si="9"/>
        <v>0</v>
      </c>
      <c r="AB17" s="425">
        <f t="shared" si="9"/>
        <v>3.167068212751829</v>
      </c>
      <c r="AC17" s="425">
        <f t="shared" si="9"/>
        <v>111.20419783467516</v>
      </c>
      <c r="AD17" s="425">
        <f t="shared" si="9"/>
        <v>436</v>
      </c>
      <c r="AE17" s="425">
        <f t="shared" si="9"/>
        <v>615</v>
      </c>
      <c r="AF17" s="425">
        <f t="shared" si="9"/>
        <v>618</v>
      </c>
      <c r="AG17" s="425">
        <f t="shared" si="9"/>
        <v>604</v>
      </c>
      <c r="AH17" s="425">
        <f t="shared" si="9"/>
        <v>528</v>
      </c>
      <c r="AI17" s="425">
        <f t="shared" si="9"/>
        <v>552</v>
      </c>
      <c r="AJ17" s="425">
        <f t="shared" si="9"/>
        <v>615</v>
      </c>
      <c r="AK17" s="425">
        <f t="shared" si="9"/>
        <v>772</v>
      </c>
      <c r="AL17" s="446">
        <f t="shared" si="2"/>
        <v>114.37126604742699</v>
      </c>
      <c r="AM17" s="446">
        <f t="shared" si="3"/>
        <v>4740</v>
      </c>
    </row>
    <row r="18" spans="1:39" ht="14" x14ac:dyDescent="0.3">
      <c r="A18" s="212" t="s">
        <v>160</v>
      </c>
      <c r="B18" s="213" t="s">
        <v>153</v>
      </c>
      <c r="G18" s="392">
        <v>0</v>
      </c>
      <c r="H18" s="393">
        <v>0</v>
      </c>
      <c r="I18" s="393">
        <v>0</v>
      </c>
      <c r="J18" s="393">
        <v>4.0221377089267929E-4</v>
      </c>
      <c r="K18" s="393">
        <v>3.0877677850877909E-2</v>
      </c>
      <c r="L18" s="393">
        <v>0.18322580250389475</v>
      </c>
      <c r="M18" s="393">
        <v>0.30204518851529516</v>
      </c>
      <c r="N18" s="393">
        <v>0.36280049138626269</v>
      </c>
      <c r="O18" s="393">
        <v>0.3852810205659471</v>
      </c>
      <c r="P18" s="393">
        <v>0.36674711195397841</v>
      </c>
      <c r="Q18" s="393">
        <v>0.36605479985444889</v>
      </c>
      <c r="R18" s="393">
        <v>0.35958957766239025</v>
      </c>
      <c r="S18" s="393">
        <v>0.3566265416316094</v>
      </c>
      <c r="T18" s="345">
        <f t="shared" si="0"/>
        <v>3.1279891621770591E-2</v>
      </c>
      <c r="U18" s="345">
        <f t="shared" si="1"/>
        <v>2.6823705340738262</v>
      </c>
      <c r="Y18" s="447"/>
      <c r="Z18" s="448"/>
      <c r="AA18" s="448"/>
      <c r="AB18" s="448"/>
      <c r="AC18" s="449"/>
      <c r="AD18" s="418">
        <v>6910.7855331765732</v>
      </c>
      <c r="AE18" s="418">
        <v>9677.0782584474564</v>
      </c>
      <c r="AF18" s="418">
        <v>11113.159660964389</v>
      </c>
      <c r="AG18" s="418">
        <v>11454.23587745903</v>
      </c>
      <c r="AH18" s="418">
        <v>10963.149396544457</v>
      </c>
      <c r="AI18" s="418">
        <v>9940.9622538979111</v>
      </c>
      <c r="AJ18" s="418">
        <v>10233</v>
      </c>
      <c r="AK18" s="418">
        <v>9714</v>
      </c>
      <c r="AL18" s="437"/>
      <c r="AM18" s="420">
        <f t="shared" si="3"/>
        <v>80006.370980489824</v>
      </c>
    </row>
    <row r="19" spans="1:39" ht="14" x14ac:dyDescent="0.3">
      <c r="A19" s="212" t="s">
        <v>160</v>
      </c>
      <c r="B19" s="213" t="s">
        <v>154</v>
      </c>
      <c r="G19" s="392">
        <v>0</v>
      </c>
      <c r="H19" s="393">
        <v>0</v>
      </c>
      <c r="I19" s="393">
        <v>0</v>
      </c>
      <c r="J19" s="393">
        <v>8.3142428350101551E-4</v>
      </c>
      <c r="K19" s="393">
        <v>6.1041995165004845E-2</v>
      </c>
      <c r="L19" s="393">
        <v>0.5185881974961053</v>
      </c>
      <c r="M19" s="393">
        <v>0.62595810148470488</v>
      </c>
      <c r="N19" s="393">
        <v>0.71237807861373736</v>
      </c>
      <c r="O19" s="393">
        <v>0.94043335943405282</v>
      </c>
      <c r="P19" s="393">
        <v>0.96717394804602153</v>
      </c>
      <c r="Q19" s="393">
        <v>0.98027036014555124</v>
      </c>
      <c r="R19" s="393">
        <v>0.87628886233760972</v>
      </c>
      <c r="S19" s="393">
        <v>0.97638303836839058</v>
      </c>
      <c r="T19" s="345">
        <f t="shared" si="0"/>
        <v>6.1873419448505863E-2</v>
      </c>
      <c r="U19" s="345">
        <f t="shared" si="1"/>
        <v>6.5974739459261738</v>
      </c>
      <c r="Y19" s="450"/>
      <c r="Z19" s="451"/>
      <c r="AA19" s="451"/>
      <c r="AB19" s="451"/>
      <c r="AC19" s="452"/>
      <c r="AD19" s="418">
        <v>13328.214466823427</v>
      </c>
      <c r="AE19" s="418">
        <v>14031.921741552544</v>
      </c>
      <c r="AF19" s="418">
        <v>15657.840339035609</v>
      </c>
      <c r="AG19" s="418">
        <v>19164.764122540968</v>
      </c>
      <c r="AH19" s="418">
        <v>19904.850603455543</v>
      </c>
      <c r="AI19" s="418">
        <v>18200.037746102091</v>
      </c>
      <c r="AJ19" s="418">
        <v>19006</v>
      </c>
      <c r="AK19" s="418">
        <v>19571</v>
      </c>
      <c r="AL19" s="439"/>
      <c r="AM19" s="420">
        <f t="shared" si="3"/>
        <v>138864.62901951018</v>
      </c>
    </row>
    <row r="20" spans="1:39" ht="14" x14ac:dyDescent="0.3">
      <c r="A20" s="222" t="s">
        <v>161</v>
      </c>
      <c r="B20" s="250"/>
      <c r="G20" s="223">
        <f t="shared" ref="G20:S20" si="10">SUM(G18:G19)</f>
        <v>0</v>
      </c>
      <c r="H20" s="224">
        <f t="shared" si="10"/>
        <v>0</v>
      </c>
      <c r="I20" s="224">
        <f t="shared" si="10"/>
        <v>0</v>
      </c>
      <c r="J20" s="224">
        <f t="shared" si="10"/>
        <v>1.2336380543936949E-3</v>
      </c>
      <c r="K20" s="224">
        <f t="shared" si="10"/>
        <v>9.1919673015882747E-2</v>
      </c>
      <c r="L20" s="224">
        <f t="shared" si="10"/>
        <v>0.70181400000000005</v>
      </c>
      <c r="M20" s="224">
        <f t="shared" si="10"/>
        <v>0.92800329000000004</v>
      </c>
      <c r="N20" s="224">
        <f t="shared" si="10"/>
        <v>1.0751785700000001</v>
      </c>
      <c r="O20" s="224">
        <f t="shared" si="10"/>
        <v>1.32571438</v>
      </c>
      <c r="P20" s="224">
        <f t="shared" si="10"/>
        <v>1.33392106</v>
      </c>
      <c r="Q20" s="224">
        <f t="shared" si="10"/>
        <v>1.3463251600000001</v>
      </c>
      <c r="R20" s="224">
        <f t="shared" si="10"/>
        <v>1.23587844</v>
      </c>
      <c r="S20" s="224">
        <f t="shared" si="10"/>
        <v>1.3330095799999999</v>
      </c>
      <c r="T20" s="345">
        <f t="shared" si="0"/>
        <v>9.315331107027644E-2</v>
      </c>
      <c r="U20" s="345">
        <f t="shared" si="1"/>
        <v>9.2798444800000013</v>
      </c>
      <c r="Y20" s="453"/>
      <c r="Z20" s="454"/>
      <c r="AA20" s="454"/>
      <c r="AB20" s="454"/>
      <c r="AC20" s="455"/>
      <c r="AD20" s="425">
        <f t="shared" ref="AD20:AK20" si="11">SUM(AD18:AD19)</f>
        <v>20239</v>
      </c>
      <c r="AE20" s="425">
        <f t="shared" si="11"/>
        <v>23709</v>
      </c>
      <c r="AF20" s="425">
        <f t="shared" si="11"/>
        <v>26771</v>
      </c>
      <c r="AG20" s="425">
        <f t="shared" si="11"/>
        <v>30619</v>
      </c>
      <c r="AH20" s="425">
        <f t="shared" si="11"/>
        <v>30868</v>
      </c>
      <c r="AI20" s="425">
        <f t="shared" si="11"/>
        <v>28141</v>
      </c>
      <c r="AJ20" s="425">
        <f t="shared" si="11"/>
        <v>29239</v>
      </c>
      <c r="AK20" s="425">
        <f t="shared" si="11"/>
        <v>29285</v>
      </c>
      <c r="AL20" s="442"/>
      <c r="AM20" s="446">
        <f t="shared" si="3"/>
        <v>218871</v>
      </c>
    </row>
    <row r="21" spans="1:39" ht="14" x14ac:dyDescent="0.3">
      <c r="A21" s="212" t="s">
        <v>162</v>
      </c>
      <c r="B21" s="213" t="s">
        <v>153</v>
      </c>
      <c r="G21" s="392">
        <v>0</v>
      </c>
      <c r="H21" s="393">
        <v>0</v>
      </c>
      <c r="I21" s="393">
        <v>0</v>
      </c>
      <c r="J21" s="393">
        <v>0</v>
      </c>
      <c r="K21" s="393">
        <v>0</v>
      </c>
      <c r="L21" s="393">
        <v>0</v>
      </c>
      <c r="M21" s="392">
        <v>0</v>
      </c>
      <c r="N21" s="392">
        <v>0</v>
      </c>
      <c r="O21" s="392">
        <v>0</v>
      </c>
      <c r="P21" s="392">
        <v>0</v>
      </c>
      <c r="Q21" s="392">
        <v>0</v>
      </c>
      <c r="R21" s="392">
        <v>0</v>
      </c>
      <c r="S21" s="392">
        <v>0</v>
      </c>
      <c r="T21" s="345">
        <f t="shared" si="0"/>
        <v>0</v>
      </c>
      <c r="U21" s="345">
        <f t="shared" si="1"/>
        <v>0</v>
      </c>
      <c r="Y21" s="445">
        <v>0</v>
      </c>
      <c r="Z21" s="445">
        <v>0</v>
      </c>
      <c r="AA21" s="445">
        <v>0</v>
      </c>
      <c r="AB21" s="445">
        <v>0</v>
      </c>
      <c r="AC21" s="445">
        <v>0</v>
      </c>
      <c r="AD21" s="445">
        <v>0</v>
      </c>
      <c r="AE21" s="445">
        <v>0</v>
      </c>
      <c r="AF21" s="445">
        <v>0</v>
      </c>
      <c r="AG21" s="445">
        <v>0</v>
      </c>
      <c r="AH21" s="445">
        <v>0</v>
      </c>
      <c r="AI21" s="445">
        <v>0</v>
      </c>
      <c r="AJ21" s="445">
        <v>0</v>
      </c>
      <c r="AK21" s="445">
        <v>0</v>
      </c>
      <c r="AL21" s="446">
        <f t="shared" ref="AL21:AL26" si="12">SUM(Y21:AC21)</f>
        <v>0</v>
      </c>
      <c r="AM21" s="446">
        <f t="shared" si="3"/>
        <v>0</v>
      </c>
    </row>
    <row r="22" spans="1:39" ht="14" x14ac:dyDescent="0.3">
      <c r="A22" s="212" t="s">
        <v>162</v>
      </c>
      <c r="B22" s="213" t="s">
        <v>154</v>
      </c>
      <c r="G22" s="392">
        <v>0</v>
      </c>
      <c r="H22" s="393">
        <v>0</v>
      </c>
      <c r="I22" s="393">
        <v>0</v>
      </c>
      <c r="J22" s="393">
        <v>0</v>
      </c>
      <c r="K22" s="393">
        <v>0</v>
      </c>
      <c r="L22" s="393">
        <v>0</v>
      </c>
      <c r="M22" s="392">
        <v>0</v>
      </c>
      <c r="N22" s="392">
        <v>0</v>
      </c>
      <c r="O22" s="392">
        <v>0</v>
      </c>
      <c r="P22" s="392">
        <v>0</v>
      </c>
      <c r="Q22" s="392">
        <v>0</v>
      </c>
      <c r="R22" s="392">
        <v>0</v>
      </c>
      <c r="S22" s="392">
        <v>0</v>
      </c>
      <c r="T22" s="345">
        <f t="shared" si="0"/>
        <v>0</v>
      </c>
      <c r="U22" s="345">
        <f t="shared" si="1"/>
        <v>0</v>
      </c>
      <c r="Y22" s="445">
        <v>0</v>
      </c>
      <c r="Z22" s="445">
        <v>0</v>
      </c>
      <c r="AA22" s="445">
        <v>0</v>
      </c>
      <c r="AB22" s="445">
        <v>0</v>
      </c>
      <c r="AC22" s="445">
        <v>0</v>
      </c>
      <c r="AD22" s="445">
        <v>0</v>
      </c>
      <c r="AE22" s="445">
        <v>0</v>
      </c>
      <c r="AF22" s="445">
        <v>0</v>
      </c>
      <c r="AG22" s="445">
        <v>0</v>
      </c>
      <c r="AH22" s="445">
        <v>0</v>
      </c>
      <c r="AI22" s="445">
        <v>0</v>
      </c>
      <c r="AJ22" s="445">
        <v>0</v>
      </c>
      <c r="AK22" s="445">
        <v>0</v>
      </c>
      <c r="AL22" s="446">
        <f t="shared" si="12"/>
        <v>0</v>
      </c>
      <c r="AM22" s="446">
        <f t="shared" si="3"/>
        <v>0</v>
      </c>
    </row>
    <row r="23" spans="1:39" ht="14" x14ac:dyDescent="0.3">
      <c r="A23" s="222" t="s">
        <v>163</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0</v>
      </c>
      <c r="AK23" s="425">
        <f t="shared" si="14"/>
        <v>0</v>
      </c>
      <c r="AL23" s="446">
        <f t="shared" si="12"/>
        <v>0</v>
      </c>
      <c r="AM23" s="446">
        <f t="shared" si="3"/>
        <v>0</v>
      </c>
    </row>
    <row r="24" spans="1:39" ht="14" x14ac:dyDescent="0.3">
      <c r="A24" s="212" t="s">
        <v>164</v>
      </c>
      <c r="B24" s="213" t="s">
        <v>153</v>
      </c>
      <c r="G24" s="392">
        <v>0</v>
      </c>
      <c r="H24" s="393">
        <v>0</v>
      </c>
      <c r="I24" s="393">
        <v>0</v>
      </c>
      <c r="J24" s="393">
        <v>2.0086228153816079E-4</v>
      </c>
      <c r="K24" s="393">
        <v>7.2632230926756797E-3</v>
      </c>
      <c r="L24" s="393">
        <v>1.4797410552711148E-2</v>
      </c>
      <c r="M24" s="393">
        <v>5.8816268400949584E-2</v>
      </c>
      <c r="N24" s="393">
        <v>5.3382898322316748E-2</v>
      </c>
      <c r="O24" s="393">
        <v>9.6688307011891059E-2</v>
      </c>
      <c r="P24" s="393">
        <v>9.8756872837706788E-2</v>
      </c>
      <c r="Q24" s="393">
        <v>3.3450631280888703E-2</v>
      </c>
      <c r="R24" s="393">
        <v>6.8498231293141074E-2</v>
      </c>
      <c r="S24" s="393">
        <v>5.4657964639278009E-2</v>
      </c>
      <c r="T24" s="345">
        <f t="shared" si="0"/>
        <v>7.4640853742138401E-3</v>
      </c>
      <c r="U24" s="345">
        <f t="shared" si="1"/>
        <v>0.47904858433888314</v>
      </c>
      <c r="Y24" s="445">
        <v>0</v>
      </c>
      <c r="Z24" s="445">
        <v>0</v>
      </c>
      <c r="AA24" s="445">
        <v>0</v>
      </c>
      <c r="AB24" s="445">
        <v>0.20615450283579101</v>
      </c>
      <c r="AC24" s="445">
        <v>7.9459583488645258</v>
      </c>
      <c r="AD24" s="445">
        <v>27.673925126082455</v>
      </c>
      <c r="AE24" s="445">
        <v>65.779359848019553</v>
      </c>
      <c r="AF24" s="445">
        <v>73</v>
      </c>
      <c r="AG24" s="445">
        <v>95.373311355325214</v>
      </c>
      <c r="AH24" s="445">
        <v>73.693802141765445</v>
      </c>
      <c r="AI24" s="445">
        <v>41.459937362228253</v>
      </c>
      <c r="AJ24" s="445">
        <v>66</v>
      </c>
      <c r="AK24" s="445">
        <v>63</v>
      </c>
      <c r="AL24" s="446">
        <f t="shared" si="12"/>
        <v>8.1521128517003163</v>
      </c>
      <c r="AM24" s="446">
        <f t="shared" si="3"/>
        <v>505.9803358334209</v>
      </c>
    </row>
    <row r="25" spans="1:39" ht="14" x14ac:dyDescent="0.3">
      <c r="A25" s="212" t="s">
        <v>164</v>
      </c>
      <c r="B25" s="213" t="s">
        <v>154</v>
      </c>
      <c r="G25" s="392">
        <v>0</v>
      </c>
      <c r="H25" s="393">
        <v>0</v>
      </c>
      <c r="I25" s="393">
        <v>0</v>
      </c>
      <c r="J25" s="393">
        <v>1.7836611013384016E-3</v>
      </c>
      <c r="K25" s="393">
        <v>6.1565582021675287E-2</v>
      </c>
      <c r="L25" s="393">
        <v>6.379758944728886E-2</v>
      </c>
      <c r="M25" s="393">
        <v>0.11952373159905041</v>
      </c>
      <c r="N25" s="393">
        <v>6.2172101677683257E-2</v>
      </c>
      <c r="O25" s="393">
        <v>0.12678669298810893</v>
      </c>
      <c r="P25" s="393">
        <v>5.5730627162293211E-2</v>
      </c>
      <c r="Q25" s="393">
        <v>3.8604368719111298E-2</v>
      </c>
      <c r="R25" s="393">
        <v>0.25029926870685892</v>
      </c>
      <c r="S25" s="393">
        <v>0.20301203536072199</v>
      </c>
      <c r="T25" s="345">
        <f t="shared" si="0"/>
        <v>6.3349243123013682E-2</v>
      </c>
      <c r="U25" s="345">
        <f t="shared" si="1"/>
        <v>0.91992641566111688</v>
      </c>
      <c r="Y25" s="445">
        <v>0</v>
      </c>
      <c r="Z25" s="445">
        <v>0</v>
      </c>
      <c r="AA25" s="445">
        <v>0</v>
      </c>
      <c r="AB25" s="445">
        <v>0.98902220386365958</v>
      </c>
      <c r="AC25" s="445">
        <v>36.474774122738836</v>
      </c>
      <c r="AD25" s="445">
        <v>61.326074873917548</v>
      </c>
      <c r="AE25" s="445">
        <v>137.22064015198046</v>
      </c>
      <c r="AF25" s="445">
        <v>89</v>
      </c>
      <c r="AG25" s="445">
        <v>192.6266886446748</v>
      </c>
      <c r="AH25" s="445">
        <v>71.306197858234555</v>
      </c>
      <c r="AI25" s="445">
        <v>54.540062637771754</v>
      </c>
      <c r="AJ25" s="445">
        <v>176</v>
      </c>
      <c r="AK25" s="445">
        <v>178</v>
      </c>
      <c r="AL25" s="446">
        <f t="shared" si="12"/>
        <v>37.463796326602498</v>
      </c>
      <c r="AM25" s="446">
        <f t="shared" si="3"/>
        <v>960.0196641665791</v>
      </c>
    </row>
    <row r="26" spans="1:39" ht="14" x14ac:dyDescent="0.3">
      <c r="A26" s="222" t="s">
        <v>165</v>
      </c>
      <c r="B26" s="250"/>
      <c r="G26" s="223">
        <f t="shared" ref="G26:S26" si="15">SUM(G24:G25)</f>
        <v>0</v>
      </c>
      <c r="H26" s="224">
        <f t="shared" si="15"/>
        <v>0</v>
      </c>
      <c r="I26" s="224">
        <f t="shared" si="15"/>
        <v>0</v>
      </c>
      <c r="J26" s="224">
        <f t="shared" si="15"/>
        <v>1.9845233828765622E-3</v>
      </c>
      <c r="K26" s="224">
        <f t="shared" si="15"/>
        <v>6.8828805114350966E-2</v>
      </c>
      <c r="L26" s="224">
        <f t="shared" si="15"/>
        <v>7.8595000000000012E-2</v>
      </c>
      <c r="M26" s="224">
        <f t="shared" si="15"/>
        <v>0.17834</v>
      </c>
      <c r="N26" s="224">
        <f t="shared" si="15"/>
        <v>0.115555</v>
      </c>
      <c r="O26" s="224">
        <f t="shared" si="15"/>
        <v>0.22347499999999998</v>
      </c>
      <c r="P26" s="224">
        <f t="shared" si="15"/>
        <v>0.1544875</v>
      </c>
      <c r="Q26" s="224">
        <f t="shared" si="15"/>
        <v>7.2055000000000008E-2</v>
      </c>
      <c r="R26" s="224">
        <f t="shared" si="15"/>
        <v>0.31879750000000001</v>
      </c>
      <c r="S26" s="224">
        <f t="shared" si="15"/>
        <v>0.25767000000000001</v>
      </c>
      <c r="T26" s="345">
        <f t="shared" si="0"/>
        <v>7.0813328497227532E-2</v>
      </c>
      <c r="U26" s="345">
        <f t="shared" si="1"/>
        <v>1.3989750000000001</v>
      </c>
      <c r="Y26" s="425">
        <f t="shared" ref="Y26:AK26" si="16">SUM(Y24:Y25)</f>
        <v>0</v>
      </c>
      <c r="Z26" s="425">
        <f t="shared" si="16"/>
        <v>0</v>
      </c>
      <c r="AA26" s="425">
        <f t="shared" si="16"/>
        <v>0</v>
      </c>
      <c r="AB26" s="425">
        <f t="shared" si="16"/>
        <v>1.1951767066994505</v>
      </c>
      <c r="AC26" s="425">
        <f t="shared" si="16"/>
        <v>44.420732471603358</v>
      </c>
      <c r="AD26" s="425">
        <f t="shared" si="16"/>
        <v>89</v>
      </c>
      <c r="AE26" s="425">
        <f t="shared" si="16"/>
        <v>203</v>
      </c>
      <c r="AF26" s="425">
        <f t="shared" si="16"/>
        <v>162</v>
      </c>
      <c r="AG26" s="425">
        <f t="shared" si="16"/>
        <v>288</v>
      </c>
      <c r="AH26" s="425">
        <f t="shared" si="16"/>
        <v>145</v>
      </c>
      <c r="AI26" s="425">
        <f t="shared" si="16"/>
        <v>96</v>
      </c>
      <c r="AJ26" s="425">
        <f t="shared" si="16"/>
        <v>242</v>
      </c>
      <c r="AK26" s="425">
        <f t="shared" si="16"/>
        <v>241</v>
      </c>
      <c r="AL26" s="446">
        <f t="shared" si="12"/>
        <v>45.615909178302807</v>
      </c>
      <c r="AM26" s="446">
        <f t="shared" si="3"/>
        <v>1466</v>
      </c>
    </row>
    <row r="27" spans="1:39" ht="14" x14ac:dyDescent="0.3">
      <c r="A27" s="253" t="s">
        <v>166</v>
      </c>
      <c r="B27" s="213" t="s">
        <v>153</v>
      </c>
      <c r="G27" s="392">
        <v>0</v>
      </c>
      <c r="H27" s="393">
        <v>0</v>
      </c>
      <c r="I27" s="393">
        <v>0</v>
      </c>
      <c r="J27" s="393">
        <v>0</v>
      </c>
      <c r="K27" s="393">
        <v>1.9126027190918698E-3</v>
      </c>
      <c r="L27" s="393">
        <v>0</v>
      </c>
      <c r="M27" s="393">
        <v>0</v>
      </c>
      <c r="N27" s="393">
        <v>0</v>
      </c>
      <c r="O27" s="393">
        <v>0</v>
      </c>
      <c r="P27" s="393">
        <v>0</v>
      </c>
      <c r="Q27" s="393">
        <v>9.4485793264275697E-2</v>
      </c>
      <c r="R27" s="393">
        <v>2.0917251054672358E-2</v>
      </c>
      <c r="S27" s="393">
        <v>2.0123243700862901E-2</v>
      </c>
      <c r="T27" s="394">
        <f t="shared" si="0"/>
        <v>1.9126027190918698E-3</v>
      </c>
      <c r="U27" s="345">
        <f t="shared" si="1"/>
        <v>0.13552628801981095</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392">
        <v>0</v>
      </c>
      <c r="H28" s="393">
        <v>0</v>
      </c>
      <c r="I28" s="393">
        <v>0</v>
      </c>
      <c r="J28" s="393">
        <v>0</v>
      </c>
      <c r="K28" s="393">
        <v>7.2301150042677013E-3</v>
      </c>
      <c r="L28" s="393">
        <v>0</v>
      </c>
      <c r="M28" s="393">
        <v>0</v>
      </c>
      <c r="N28" s="393">
        <v>0</v>
      </c>
      <c r="O28" s="393">
        <v>0</v>
      </c>
      <c r="P28" s="393">
        <v>0</v>
      </c>
      <c r="Q28" s="393">
        <v>0.30551420673572427</v>
      </c>
      <c r="R28" s="393">
        <v>6.2416088945327644E-2</v>
      </c>
      <c r="S28" s="393">
        <v>6.3210086299137103E-2</v>
      </c>
      <c r="T28" s="394">
        <f t="shared" si="0"/>
        <v>7.2301150042677013E-3</v>
      </c>
      <c r="U28" s="345">
        <f t="shared" si="1"/>
        <v>0.431140381980189</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9.1427177233595718E-3</v>
      </c>
      <c r="L29" s="224">
        <f t="shared" si="17"/>
        <v>0</v>
      </c>
      <c r="M29" s="224">
        <f t="shared" si="17"/>
        <v>0</v>
      </c>
      <c r="N29" s="224">
        <f t="shared" si="17"/>
        <v>0</v>
      </c>
      <c r="O29" s="224">
        <f t="shared" si="17"/>
        <v>0</v>
      </c>
      <c r="P29" s="224">
        <f t="shared" si="17"/>
        <v>0</v>
      </c>
      <c r="Q29" s="224">
        <f t="shared" si="17"/>
        <v>0.39999999999999997</v>
      </c>
      <c r="R29" s="224">
        <f t="shared" si="17"/>
        <v>8.3333340000000006E-2</v>
      </c>
      <c r="S29" s="224">
        <f t="shared" si="17"/>
        <v>8.3333330000000011E-2</v>
      </c>
      <c r="T29" s="394">
        <f t="shared" si="0"/>
        <v>9.1427177233595718E-3</v>
      </c>
      <c r="U29" s="345">
        <f t="shared" si="1"/>
        <v>0.56666666999999993</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392">
        <v>0</v>
      </c>
      <c r="H30" s="393">
        <v>0</v>
      </c>
      <c r="I30" s="393">
        <v>0</v>
      </c>
      <c r="J30" s="393">
        <v>0</v>
      </c>
      <c r="K30" s="393">
        <v>0</v>
      </c>
      <c r="L30" s="393">
        <v>8.0568424940091962E-2</v>
      </c>
      <c r="M30" s="393">
        <v>0.1117747809452859</v>
      </c>
      <c r="N30" s="393">
        <v>0.12845255274462722</v>
      </c>
      <c r="O30" s="393">
        <v>0.13064067600265708</v>
      </c>
      <c r="P30" s="393">
        <v>0.1202791668944567</v>
      </c>
      <c r="Q30" s="393">
        <v>0.12074334213521765</v>
      </c>
      <c r="R30" s="393">
        <v>0.11416168848362124</v>
      </c>
      <c r="S30" s="393">
        <v>0.12036196689912819</v>
      </c>
      <c r="T30" s="345">
        <f t="shared" si="0"/>
        <v>0</v>
      </c>
      <c r="U30" s="345">
        <f t="shared" si="1"/>
        <v>0.92698259904508584</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392">
        <v>0</v>
      </c>
      <c r="H31" s="393">
        <v>0</v>
      </c>
      <c r="I31" s="393">
        <v>0</v>
      </c>
      <c r="J31" s="393">
        <v>0</v>
      </c>
      <c r="K31" s="393">
        <v>0</v>
      </c>
      <c r="L31" s="393">
        <v>0.17437532505990808</v>
      </c>
      <c r="M31" s="393">
        <v>0.18882187905471409</v>
      </c>
      <c r="N31" s="393">
        <v>0.19257619725537281</v>
      </c>
      <c r="O31" s="393">
        <v>0.2346874439973429</v>
      </c>
      <c r="P31" s="393">
        <v>0.21342253310554332</v>
      </c>
      <c r="Q31" s="393">
        <v>0.25836447786478239</v>
      </c>
      <c r="R31" s="393">
        <v>0.26945833706637873</v>
      </c>
      <c r="S31" s="393">
        <v>0.28325806310087182</v>
      </c>
      <c r="T31" s="345">
        <f t="shared" si="0"/>
        <v>0</v>
      </c>
      <c r="U31" s="345">
        <f t="shared" si="1"/>
        <v>1.8149642565049142</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0</v>
      </c>
      <c r="H32" s="224">
        <f t="shared" si="18"/>
        <v>0</v>
      </c>
      <c r="I32" s="224">
        <f t="shared" si="18"/>
        <v>0</v>
      </c>
      <c r="J32" s="224">
        <f t="shared" si="18"/>
        <v>0</v>
      </c>
      <c r="K32" s="224">
        <f t="shared" si="18"/>
        <v>0</v>
      </c>
      <c r="L32" s="224">
        <f t="shared" si="18"/>
        <v>0.25494375000000002</v>
      </c>
      <c r="M32" s="224">
        <f t="shared" si="18"/>
        <v>0.30059665999999996</v>
      </c>
      <c r="N32" s="224">
        <f t="shared" si="18"/>
        <v>0.32102875000000003</v>
      </c>
      <c r="O32" s="224">
        <f t="shared" si="18"/>
        <v>0.36532811999999998</v>
      </c>
      <c r="P32" s="224">
        <f t="shared" si="18"/>
        <v>0.33370169999999999</v>
      </c>
      <c r="Q32" s="224">
        <f t="shared" si="18"/>
        <v>0.37910782000000004</v>
      </c>
      <c r="R32" s="224">
        <f t="shared" si="18"/>
        <v>0.38362002554999997</v>
      </c>
      <c r="S32" s="224">
        <f t="shared" si="18"/>
        <v>0.40362003000000002</v>
      </c>
      <c r="T32" s="345">
        <f t="shared" si="0"/>
        <v>0</v>
      </c>
      <c r="U32" s="345">
        <f t="shared" si="1"/>
        <v>2.7419468555500002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0</v>
      </c>
      <c r="H34" s="223">
        <f t="shared" ref="H34:U34" si="19">SUM(H11,H14,H17,H20,H23,H26,H29,H32)</f>
        <v>0</v>
      </c>
      <c r="I34" s="223">
        <f t="shared" si="19"/>
        <v>0</v>
      </c>
      <c r="J34" s="223">
        <f t="shared" si="19"/>
        <v>5.1716654339001127E-3</v>
      </c>
      <c r="K34" s="223">
        <f t="shared" si="19"/>
        <v>0.28775304144402963</v>
      </c>
      <c r="L34" s="223">
        <f t="shared" si="19"/>
        <v>1.73975575</v>
      </c>
      <c r="M34" s="223">
        <f t="shared" si="19"/>
        <v>2.3854942000000001</v>
      </c>
      <c r="N34" s="223">
        <f t="shared" si="19"/>
        <v>2.5018168700000003</v>
      </c>
      <c r="O34" s="223">
        <f t="shared" si="19"/>
        <v>2.9923698000000001</v>
      </c>
      <c r="P34" s="223">
        <f t="shared" si="19"/>
        <v>2.8789095099999997</v>
      </c>
      <c r="Q34" s="223">
        <f t="shared" si="19"/>
        <v>3.1698411500000003</v>
      </c>
      <c r="R34" s="223">
        <f t="shared" si="19"/>
        <v>3.04950082555</v>
      </c>
      <c r="S34" s="223">
        <f t="shared" si="19"/>
        <v>3.0683663399999994</v>
      </c>
      <c r="T34" s="223">
        <f t="shared" si="19"/>
        <v>0.29292470687792976</v>
      </c>
      <c r="U34" s="223">
        <f t="shared" si="19"/>
        <v>21.78605444555</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412"/>
      <c r="H36" s="412"/>
      <c r="I36" s="412"/>
      <c r="J36" s="412"/>
      <c r="K36" s="412"/>
      <c r="L36" s="412"/>
      <c r="M36" s="412"/>
      <c r="N36" s="412"/>
      <c r="O36" s="412"/>
      <c r="P36" s="412"/>
      <c r="Q36" s="412"/>
      <c r="R36" s="412"/>
      <c r="S36" s="412"/>
      <c r="T36" s="413"/>
      <c r="U36" s="412"/>
    </row>
    <row r="37" spans="1:41" ht="14" x14ac:dyDescent="0.3">
      <c r="A37" s="212" t="s">
        <v>171</v>
      </c>
      <c r="B37" s="213" t="s">
        <v>153</v>
      </c>
      <c r="G37" s="392">
        <v>0</v>
      </c>
      <c r="H37" s="393">
        <v>0</v>
      </c>
      <c r="I37" s="393">
        <v>0</v>
      </c>
      <c r="J37" s="393">
        <v>-5.8405630270425392E-4</v>
      </c>
      <c r="K37" s="393">
        <v>-3.7961616386383776E-2</v>
      </c>
      <c r="L37" s="393">
        <v>-0.17210270000000003</v>
      </c>
      <c r="M37" s="393">
        <v>-0.24039175246195335</v>
      </c>
      <c r="N37" s="393">
        <v>-0.29362840000000001</v>
      </c>
      <c r="O37" s="393">
        <v>-0.26290298730838907</v>
      </c>
      <c r="P37" s="393">
        <v>-0.25036612706847705</v>
      </c>
      <c r="Q37" s="393">
        <v>-0.28627929389310897</v>
      </c>
      <c r="R37" s="393">
        <v>-0.24206314457484912</v>
      </c>
      <c r="S37" s="393">
        <v>-0.21949587202629259</v>
      </c>
      <c r="T37" s="394">
        <f>SUM(G37:K37)</f>
        <v>-3.8545672689088033E-2</v>
      </c>
      <c r="U37" s="345">
        <f>SUM(L37:S37)</f>
        <v>-1.9672302773330701</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392">
        <v>0</v>
      </c>
      <c r="H38" s="393">
        <v>0</v>
      </c>
      <c r="I38" s="393">
        <v>0</v>
      </c>
      <c r="J38" s="393">
        <v>-1.0973466121932813E-4</v>
      </c>
      <c r="K38" s="393">
        <v>-8.743986715812814E-3</v>
      </c>
      <c r="L38" s="393">
        <v>-3.9313203622184566E-2</v>
      </c>
      <c r="M38" s="393">
        <v>-7.1651725646662223E-2</v>
      </c>
      <c r="N38" s="393">
        <v>-5.9158356589264549E-2</v>
      </c>
      <c r="O38" s="393">
        <v>-5.9834441048000703E-2</v>
      </c>
      <c r="P38" s="393">
        <v>-0.10532000457395779</v>
      </c>
      <c r="Q38" s="393">
        <v>-3.7818567599981964E-2</v>
      </c>
      <c r="R38" s="393">
        <v>-4.8518932739915456E-2</v>
      </c>
      <c r="S38" s="393">
        <v>-3.8790138389480588E-2</v>
      </c>
      <c r="T38" s="394">
        <f>SUM(G38:K38)</f>
        <v>-8.8537213770321418E-3</v>
      </c>
      <c r="U38" s="345">
        <f>SUM(L38:S38)</f>
        <v>-0.46040537020944788</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392">
        <v>0</v>
      </c>
      <c r="H39" s="393">
        <v>0</v>
      </c>
      <c r="I39" s="393">
        <v>0</v>
      </c>
      <c r="J39" s="393">
        <v>-2.1738333992885088E-4</v>
      </c>
      <c r="K39" s="393">
        <v>-2.904804963027326E-2</v>
      </c>
      <c r="L39" s="393">
        <v>-0.10755019637781545</v>
      </c>
      <c r="M39" s="393">
        <v>-0.15270341189138442</v>
      </c>
      <c r="N39" s="393">
        <v>-7.4503633410735459E-2</v>
      </c>
      <c r="O39" s="393">
        <v>-7.8799491643610192E-2</v>
      </c>
      <c r="P39" s="393">
        <v>-7.4323648357565095E-2</v>
      </c>
      <c r="Q39" s="393">
        <v>-6.1264118506909132E-2</v>
      </c>
      <c r="R39" s="393">
        <v>-0.15114333268523542</v>
      </c>
      <c r="S39" s="393">
        <v>-0.12985682958422679</v>
      </c>
      <c r="T39" s="394">
        <f>SUM(G39:K39)</f>
        <v>-2.9265432970202111E-2</v>
      </c>
      <c r="U39" s="345">
        <f>SUM(L39:S39)</f>
        <v>-0.83014466245748197</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v>
      </c>
      <c r="H40" s="224">
        <f t="shared" si="20"/>
        <v>0</v>
      </c>
      <c r="I40" s="224">
        <f t="shared" si="20"/>
        <v>0</v>
      </c>
      <c r="J40" s="224">
        <f t="shared" si="20"/>
        <v>-9.1117430385243285E-4</v>
      </c>
      <c r="K40" s="224">
        <f t="shared" si="20"/>
        <v>-7.5753652732469853E-2</v>
      </c>
      <c r="L40" s="224">
        <f t="shared" si="20"/>
        <v>-0.31896610000000003</v>
      </c>
      <c r="M40" s="224">
        <f t="shared" si="20"/>
        <v>-0.46474688999999997</v>
      </c>
      <c r="N40" s="224">
        <f t="shared" si="20"/>
        <v>-0.42729039000000002</v>
      </c>
      <c r="O40" s="224">
        <f t="shared" si="20"/>
        <v>-0.40153691999999996</v>
      </c>
      <c r="P40" s="224">
        <f t="shared" si="20"/>
        <v>-0.43000977999999995</v>
      </c>
      <c r="Q40" s="224">
        <f t="shared" si="20"/>
        <v>-0.3853619800000001</v>
      </c>
      <c r="R40" s="224">
        <f t="shared" si="20"/>
        <v>-0.44172540999999999</v>
      </c>
      <c r="S40" s="224">
        <f t="shared" si="20"/>
        <v>-0.38814283999999993</v>
      </c>
      <c r="T40" s="394">
        <f t="shared" ref="T40" si="21">SUM(G40:K40)</f>
        <v>-7.6664827036322283E-2</v>
      </c>
      <c r="U40" s="345">
        <f>SUM(L40:S40)</f>
        <v>-3.2577803099999998</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412"/>
      <c r="H42" s="412"/>
      <c r="I42" s="412"/>
      <c r="J42" s="412"/>
      <c r="K42" s="412"/>
      <c r="L42" s="412"/>
      <c r="M42" s="412"/>
      <c r="N42" s="412"/>
      <c r="O42" s="412"/>
      <c r="P42" s="412"/>
      <c r="Q42" s="412"/>
      <c r="R42" s="412"/>
      <c r="S42" s="412"/>
      <c r="T42" s="413"/>
      <c r="U42" s="412"/>
    </row>
    <row r="43" spans="1:41" ht="14" x14ac:dyDescent="0.3">
      <c r="A43" s="212" t="s">
        <v>171</v>
      </c>
      <c r="B43" s="213" t="s">
        <v>153</v>
      </c>
      <c r="G43" s="392">
        <v>0</v>
      </c>
      <c r="H43" s="393">
        <v>0</v>
      </c>
      <c r="I43" s="393">
        <v>0</v>
      </c>
      <c r="J43" s="393">
        <v>0</v>
      </c>
      <c r="K43" s="393">
        <v>0</v>
      </c>
      <c r="L43" s="393">
        <v>0</v>
      </c>
      <c r="M43" s="393">
        <v>0</v>
      </c>
      <c r="N43" s="393">
        <v>0</v>
      </c>
      <c r="O43" s="393">
        <v>0</v>
      </c>
      <c r="P43" s="393">
        <v>0</v>
      </c>
      <c r="Q43" s="393">
        <v>0</v>
      </c>
      <c r="R43" s="393">
        <v>0</v>
      </c>
      <c r="S43" s="393">
        <v>0</v>
      </c>
      <c r="T43" s="394">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392">
        <v>0</v>
      </c>
      <c r="H44" s="393">
        <v>0</v>
      </c>
      <c r="I44" s="393">
        <v>0</v>
      </c>
      <c r="J44" s="393">
        <v>0</v>
      </c>
      <c r="K44" s="393">
        <v>0</v>
      </c>
      <c r="L44" s="393">
        <v>0</v>
      </c>
      <c r="M44" s="393">
        <v>0</v>
      </c>
      <c r="N44" s="393">
        <v>0</v>
      </c>
      <c r="O44" s="393">
        <v>0</v>
      </c>
      <c r="P44" s="393">
        <v>0</v>
      </c>
      <c r="Q44" s="393">
        <v>0</v>
      </c>
      <c r="R44" s="393">
        <v>0</v>
      </c>
      <c r="S44" s="393">
        <v>0</v>
      </c>
      <c r="T44" s="394">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392">
        <v>0</v>
      </c>
      <c r="H45" s="393">
        <v>0</v>
      </c>
      <c r="I45" s="393">
        <v>0</v>
      </c>
      <c r="J45" s="393">
        <v>0</v>
      </c>
      <c r="K45" s="393">
        <v>0</v>
      </c>
      <c r="L45" s="393">
        <v>0</v>
      </c>
      <c r="M45" s="393">
        <v>0</v>
      </c>
      <c r="N45" s="393">
        <v>0</v>
      </c>
      <c r="O45" s="393">
        <v>0</v>
      </c>
      <c r="P45" s="393">
        <v>0</v>
      </c>
      <c r="Q45" s="393">
        <v>0</v>
      </c>
      <c r="R45" s="393">
        <v>0</v>
      </c>
      <c r="S45" s="393">
        <v>0</v>
      </c>
      <c r="T45" s="394">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394">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v>
      </c>
      <c r="H48" s="223">
        <f t="shared" si="24"/>
        <v>0</v>
      </c>
      <c r="I48" s="223">
        <f t="shared" si="24"/>
        <v>0</v>
      </c>
      <c r="J48" s="223">
        <f t="shared" si="24"/>
        <v>4.26049113004768E-3</v>
      </c>
      <c r="K48" s="223">
        <f t="shared" si="24"/>
        <v>0.21199938871155977</v>
      </c>
      <c r="L48" s="223">
        <f>SUM(L34,L40,L46)</f>
        <v>1.4207896500000001</v>
      </c>
      <c r="M48" s="223">
        <f t="shared" ref="M48:S48" si="25">SUM(M34,M40,M46)</f>
        <v>1.9207473100000001</v>
      </c>
      <c r="N48" s="223">
        <f t="shared" si="25"/>
        <v>2.0745264800000003</v>
      </c>
      <c r="O48" s="223">
        <f t="shared" si="25"/>
        <v>2.5908328800000002</v>
      </c>
      <c r="P48" s="223">
        <f t="shared" si="25"/>
        <v>2.4488997299999999</v>
      </c>
      <c r="Q48" s="223">
        <f t="shared" si="25"/>
        <v>2.78447917</v>
      </c>
      <c r="R48" s="223">
        <f t="shared" si="25"/>
        <v>2.6077754155499999</v>
      </c>
      <c r="S48" s="223">
        <f t="shared" si="25"/>
        <v>2.6802234999999994</v>
      </c>
      <c r="T48" s="345">
        <f t="shared" ref="T48" si="26">SUM(G48:K48)</f>
        <v>0.21625987984160744</v>
      </c>
      <c r="U48" s="345">
        <f t="shared" ref="U48" si="27">SUM(L48:S48)</f>
        <v>18.528274135549999</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391"/>
    </row>
    <row r="50" spans="1:39" ht="14" x14ac:dyDescent="0.3">
      <c r="A50" s="222" t="s">
        <v>177</v>
      </c>
      <c r="B50" s="255" t="s">
        <v>59</v>
      </c>
      <c r="C50" s="269"/>
      <c r="D50" s="269"/>
      <c r="E50" s="269"/>
      <c r="G50" s="223">
        <f>SUM(G9,G12,G15,G18,G21,G24,G27,G30)</f>
        <v>0</v>
      </c>
      <c r="H50" s="223">
        <f t="shared" ref="H50:S51" si="28">SUM(H9,H12,H15,H18,H21,H24,H27,H30)</f>
        <v>0</v>
      </c>
      <c r="I50" s="223">
        <f t="shared" si="28"/>
        <v>0</v>
      </c>
      <c r="J50" s="223">
        <f t="shared" si="28"/>
        <v>1.2354274476920255E-3</v>
      </c>
      <c r="K50" s="223">
        <f t="shared" si="28"/>
        <v>7.9728456747500467E-2</v>
      </c>
      <c r="L50" s="223">
        <f t="shared" si="28"/>
        <v>0.51692762057226294</v>
      </c>
      <c r="M50" s="223">
        <f t="shared" si="28"/>
        <v>0.85435191564432933</v>
      </c>
      <c r="N50" s="223">
        <f t="shared" si="28"/>
        <v>0.97992953517714088</v>
      </c>
      <c r="O50" s="223">
        <f t="shared" si="28"/>
        <v>1.031847448911358</v>
      </c>
      <c r="P50" s="223">
        <f t="shared" si="28"/>
        <v>0.98894179704094731</v>
      </c>
      <c r="Q50" s="223">
        <f t="shared" si="28"/>
        <v>1.0215371822137467</v>
      </c>
      <c r="R50" s="223">
        <f t="shared" si="28"/>
        <v>0.89850734790963172</v>
      </c>
      <c r="S50" s="223">
        <f t="shared" si="28"/>
        <v>0.86905018047334004</v>
      </c>
      <c r="T50" s="394">
        <f t="shared" ref="T50:T52" si="29">SUM(G50:K50)</f>
        <v>8.0963884195192487E-2</v>
      </c>
      <c r="U50" s="345">
        <f t="shared" ref="U50:U52" si="30">SUM(L50:S50)</f>
        <v>7.1610930279427576</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0</v>
      </c>
      <c r="H51" s="345">
        <f t="shared" si="28"/>
        <v>0</v>
      </c>
      <c r="I51" s="345">
        <f t="shared" si="28"/>
        <v>0</v>
      </c>
      <c r="J51" s="345">
        <f t="shared" si="28"/>
        <v>3.936237986208087E-3</v>
      </c>
      <c r="K51" s="345">
        <f t="shared" si="28"/>
        <v>0.20802458469652918</v>
      </c>
      <c r="L51" s="345">
        <f t="shared" si="28"/>
        <v>1.222828129427737</v>
      </c>
      <c r="M51" s="345">
        <f t="shared" si="28"/>
        <v>1.5311422843556706</v>
      </c>
      <c r="N51" s="345">
        <f t="shared" si="28"/>
        <v>1.5218873348228592</v>
      </c>
      <c r="O51" s="345">
        <f t="shared" si="28"/>
        <v>1.960522351088642</v>
      </c>
      <c r="P51" s="345">
        <f t="shared" si="28"/>
        <v>1.8899677129590526</v>
      </c>
      <c r="Q51" s="345">
        <f t="shared" si="28"/>
        <v>2.1483039677862537</v>
      </c>
      <c r="R51" s="345">
        <f t="shared" si="28"/>
        <v>2.1509934776403683</v>
      </c>
      <c r="S51" s="345">
        <f t="shared" si="28"/>
        <v>2.1993161595266599</v>
      </c>
      <c r="T51" s="394">
        <f t="shared" si="29"/>
        <v>0.21196082268273728</v>
      </c>
      <c r="U51" s="345">
        <f t="shared" si="30"/>
        <v>14.624961417607242</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v>
      </c>
      <c r="H52" s="346">
        <f t="shared" si="31"/>
        <v>0</v>
      </c>
      <c r="I52" s="346">
        <f t="shared" si="31"/>
        <v>0</v>
      </c>
      <c r="J52" s="346">
        <f t="shared" si="31"/>
        <v>5.1716654339001127E-3</v>
      </c>
      <c r="K52" s="346">
        <f t="shared" si="31"/>
        <v>0.28775304144402963</v>
      </c>
      <c r="L52" s="346">
        <f>SUM(L50:L51)</f>
        <v>1.73975575</v>
      </c>
      <c r="M52" s="346">
        <f t="shared" ref="M52:S52" si="32">SUM(M50:M51)</f>
        <v>2.3854942000000001</v>
      </c>
      <c r="N52" s="346">
        <f t="shared" si="32"/>
        <v>2.5018168699999999</v>
      </c>
      <c r="O52" s="346">
        <f t="shared" si="32"/>
        <v>2.9923698000000001</v>
      </c>
      <c r="P52" s="346">
        <f t="shared" si="32"/>
        <v>2.8789095099999997</v>
      </c>
      <c r="Q52" s="346">
        <f t="shared" si="32"/>
        <v>3.1698411500000003</v>
      </c>
      <c r="R52" s="346">
        <f t="shared" si="32"/>
        <v>3.04950082555</v>
      </c>
      <c r="S52" s="346">
        <f t="shared" si="32"/>
        <v>3.0683663399999999</v>
      </c>
      <c r="T52" s="394">
        <f t="shared" si="29"/>
        <v>0.29292470687792976</v>
      </c>
      <c r="U52" s="345">
        <f t="shared" si="30"/>
        <v>21.78605444555</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391"/>
    </row>
    <row r="54" spans="1:39" ht="14" x14ac:dyDescent="0.3">
      <c r="B54" s="210"/>
      <c r="G54" s="391"/>
      <c r="H54" s="391"/>
      <c r="I54" s="391"/>
      <c r="J54" s="391"/>
      <c r="K54" s="391"/>
      <c r="L54" s="391"/>
      <c r="M54" s="391"/>
      <c r="N54" s="391"/>
      <c r="O54" s="391"/>
      <c r="P54" s="391"/>
      <c r="Q54" s="391"/>
      <c r="R54" s="391"/>
      <c r="S54" s="391"/>
      <c r="T54" s="414"/>
      <c r="U54" s="391"/>
    </row>
    <row r="55" spans="1:39" ht="14" x14ac:dyDescent="0.3">
      <c r="A55" s="222" t="s">
        <v>180</v>
      </c>
      <c r="B55" s="255" t="s">
        <v>59</v>
      </c>
      <c r="C55" s="269"/>
      <c r="D55" s="269"/>
      <c r="E55" s="269"/>
      <c r="G55" s="223">
        <f>SUM(G9,G15,G18,G21,G24,G27,G30)+SUM(G37,G38,G43,G44)</f>
        <v>0</v>
      </c>
      <c r="H55" s="223">
        <f t="shared" ref="H55:K55" si="34">SUM(H9,H15,H18,H21,H24,H27,H30)+SUM(H37,H38,H43,H44)</f>
        <v>0</v>
      </c>
      <c r="I55" s="223">
        <f t="shared" si="34"/>
        <v>0</v>
      </c>
      <c r="J55" s="223">
        <f t="shared" si="34"/>
        <v>5.4163648376844345E-4</v>
      </c>
      <c r="K55" s="223">
        <f t="shared" si="34"/>
        <v>3.3022853645303878E-2</v>
      </c>
      <c r="L55" s="415">
        <f>SUM(L9,L12,L15,L18,L21,L24,L27,L30)+SUM(L37,L38,L43,L44)</f>
        <v>0.30551171695007834</v>
      </c>
      <c r="M55" s="415">
        <f t="shared" ref="M55:S55" si="35">SUM(M9,M12,M15,M18,M21,M24,M27,M30)+SUM(M37,M38,M43,M44)</f>
        <v>0.54230843753571378</v>
      </c>
      <c r="N55" s="415">
        <f t="shared" si="35"/>
        <v>0.62714277858787626</v>
      </c>
      <c r="O55" s="415">
        <f t="shared" si="35"/>
        <v>0.7091100205549683</v>
      </c>
      <c r="P55" s="415">
        <f t="shared" si="35"/>
        <v>0.63325566539851241</v>
      </c>
      <c r="Q55" s="415">
        <f t="shared" si="35"/>
        <v>0.69743932072065573</v>
      </c>
      <c r="R55" s="415">
        <f t="shared" si="35"/>
        <v>0.60792527059486712</v>
      </c>
      <c r="S55" s="415">
        <f t="shared" si="35"/>
        <v>0.61076417005756689</v>
      </c>
      <c r="T55" s="394">
        <f t="shared" ref="T55:T57" si="36">SUM(G55:K55)</f>
        <v>3.3564490129072318E-2</v>
      </c>
      <c r="U55" s="345">
        <f t="shared" ref="U55:U57" si="37">SUM(L55:S55)</f>
        <v>4.7334573804002389</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0</v>
      </c>
      <c r="H56" s="345">
        <f t="shared" ref="H56:K56" si="38">SUM(H10,H16,H19,H22,H25,H28,H31)+SUM(H39,H45)</f>
        <v>0</v>
      </c>
      <c r="I56" s="345">
        <f t="shared" si="38"/>
        <v>0</v>
      </c>
      <c r="J56" s="345">
        <f t="shared" si="38"/>
        <v>3.718854646279236E-3</v>
      </c>
      <c r="K56" s="345">
        <f t="shared" si="38"/>
        <v>0.17897653506625591</v>
      </c>
      <c r="L56" s="416">
        <f>SUM(L10,L13,L16,L19,L22,L25,L28,L31)+SUM(L39,L45)</f>
        <v>1.1152779330499216</v>
      </c>
      <c r="M56" s="416">
        <f t="shared" ref="M56:S56" si="39">SUM(M10,M13,M16,M19,M22,M25,M28,M31)+SUM(M39,M45)</f>
        <v>1.3784388724642862</v>
      </c>
      <c r="N56" s="416">
        <f t="shared" si="39"/>
        <v>1.4473837014121238</v>
      </c>
      <c r="O56" s="416">
        <f t="shared" si="39"/>
        <v>1.8817228594450319</v>
      </c>
      <c r="P56" s="416">
        <f t="shared" si="39"/>
        <v>1.8156440646014875</v>
      </c>
      <c r="Q56" s="416">
        <f t="shared" si="39"/>
        <v>2.0870398492793445</v>
      </c>
      <c r="R56" s="416">
        <f t="shared" si="39"/>
        <v>1.9998501449551329</v>
      </c>
      <c r="S56" s="416">
        <f t="shared" si="39"/>
        <v>2.0694593299424331</v>
      </c>
      <c r="T56" s="394">
        <f t="shared" si="36"/>
        <v>0.18269538971253516</v>
      </c>
      <c r="U56" s="345">
        <f t="shared" si="37"/>
        <v>13.79481675514976</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0</v>
      </c>
      <c r="H57" s="346">
        <f t="shared" si="40"/>
        <v>0</v>
      </c>
      <c r="I57" s="346">
        <f t="shared" si="40"/>
        <v>0</v>
      </c>
      <c r="J57" s="346">
        <f t="shared" si="40"/>
        <v>4.2604911300476792E-3</v>
      </c>
      <c r="K57" s="346">
        <f t="shared" si="40"/>
        <v>0.21199938871155979</v>
      </c>
      <c r="L57" s="346">
        <f>SUM(L55:L56)</f>
        <v>1.4207896499999999</v>
      </c>
      <c r="M57" s="346">
        <f t="shared" ref="M57:S57" si="41">SUM(M55:M56)</f>
        <v>1.9207473099999999</v>
      </c>
      <c r="N57" s="346">
        <f t="shared" si="41"/>
        <v>2.0745264800000003</v>
      </c>
      <c r="O57" s="346">
        <f t="shared" si="41"/>
        <v>2.5908328800000002</v>
      </c>
      <c r="P57" s="346">
        <f t="shared" si="41"/>
        <v>2.4488997299999999</v>
      </c>
      <c r="Q57" s="346">
        <f t="shared" si="41"/>
        <v>2.78447917</v>
      </c>
      <c r="R57" s="346">
        <f t="shared" si="41"/>
        <v>2.6077754155499999</v>
      </c>
      <c r="S57" s="346">
        <f t="shared" si="41"/>
        <v>2.6802234999999999</v>
      </c>
      <c r="T57" s="394">
        <f t="shared" si="36"/>
        <v>0.21625987984160747</v>
      </c>
      <c r="U57" s="345">
        <f t="shared" si="37"/>
        <v>18.528274135549999</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98">
        <v>313.01312970275933</v>
      </c>
      <c r="AE60" s="411">
        <v>259.9893762874741</v>
      </c>
      <c r="AF60" s="411">
        <v>157.80876849615814</v>
      </c>
      <c r="AG60" s="411">
        <v>96.627601463295349</v>
      </c>
      <c r="AH60" s="411">
        <v>68.908490314378085</v>
      </c>
      <c r="AI60" s="411">
        <v>80.093060813395482</v>
      </c>
      <c r="AJ60" s="411">
        <v>40</v>
      </c>
      <c r="AK60" s="411">
        <v>25</v>
      </c>
      <c r="AL60" s="456"/>
      <c r="AM60" s="371">
        <f t="shared" ref="AM60:AM61" si="43">SUM(AD60:AK60)</f>
        <v>1041.4404270774605</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98">
        <v>194.98687029724067</v>
      </c>
      <c r="AE61" s="411">
        <v>82.010623712525899</v>
      </c>
      <c r="AF61" s="411">
        <v>95.191231503841848</v>
      </c>
      <c r="AG61" s="411">
        <v>87.372398536704651</v>
      </c>
      <c r="AH61" s="411">
        <v>87.091509685621915</v>
      </c>
      <c r="AI61" s="411">
        <v>197.90693918660452</v>
      </c>
      <c r="AJ61" s="411">
        <v>58</v>
      </c>
      <c r="AK61" s="411">
        <v>21</v>
      </c>
      <c r="AL61" s="410"/>
      <c r="AM61" s="371">
        <f t="shared" si="43"/>
        <v>823.55957292253947</v>
      </c>
    </row>
    <row r="62" spans="1:39" ht="14" x14ac:dyDescent="0.3">
      <c r="A62" s="659"/>
      <c r="B62" s="659"/>
      <c r="U62" s="276"/>
      <c r="AD62" s="391"/>
      <c r="AE62" s="391"/>
      <c r="AF62" s="391"/>
      <c r="AG62" s="391"/>
      <c r="AH62" s="391"/>
      <c r="AI62" s="391"/>
      <c r="AJ62" s="391"/>
      <c r="AK62" s="391"/>
      <c r="AL62" s="391"/>
      <c r="AM62" s="391"/>
    </row>
    <row r="63" spans="1:39" ht="13.5" customHeight="1" x14ac:dyDescent="0.3">
      <c r="A63" s="164" t="s">
        <v>184</v>
      </c>
      <c r="B63" s="164"/>
      <c r="U63" s="276"/>
      <c r="AD63" s="391"/>
      <c r="AE63" s="391"/>
      <c r="AF63" s="391"/>
      <c r="AG63" s="391"/>
      <c r="AH63" s="391"/>
      <c r="AI63" s="391"/>
      <c r="AJ63" s="391"/>
      <c r="AK63" s="391"/>
      <c r="AL63" s="391"/>
      <c r="AM63" s="391"/>
    </row>
    <row r="64" spans="1:39" ht="14" x14ac:dyDescent="0.3">
      <c r="AD64" s="391"/>
      <c r="AE64" s="391"/>
      <c r="AF64" s="391"/>
      <c r="AG64" s="391"/>
      <c r="AH64" s="391"/>
      <c r="AI64" s="391"/>
      <c r="AJ64" s="391"/>
      <c r="AK64" s="391"/>
      <c r="AL64" s="391"/>
      <c r="AM64" s="391"/>
    </row>
    <row r="65" spans="1:39" ht="14" x14ac:dyDescent="0.3">
      <c r="A65" s="660" t="s">
        <v>185</v>
      </c>
      <c r="B65" s="277" t="s">
        <v>186</v>
      </c>
      <c r="G65" s="226"/>
      <c r="H65" s="227"/>
      <c r="I65" s="227"/>
      <c r="J65" s="227"/>
      <c r="K65" s="228"/>
      <c r="L65" s="417">
        <v>0.16125782639817454</v>
      </c>
      <c r="M65" s="417">
        <v>0.27143185401377856</v>
      </c>
      <c r="N65" s="417">
        <v>0.3186620131430819</v>
      </c>
      <c r="O65" s="417">
        <v>0.29839827750558434</v>
      </c>
      <c r="P65" s="417">
        <v>0.2857426453741585</v>
      </c>
      <c r="Q65" s="417">
        <v>0.32625748136215027</v>
      </c>
      <c r="R65" s="417">
        <v>0.27376146121575529</v>
      </c>
      <c r="S65" s="417">
        <v>0.24987486585296836</v>
      </c>
      <c r="T65" s="437"/>
      <c r="U65" s="425">
        <f t="shared" ref="U65:U67" si="44">SUM(L65:S65)</f>
        <v>2.1853864248656514</v>
      </c>
      <c r="Y65" s="226"/>
      <c r="Z65" s="227"/>
      <c r="AA65" s="227"/>
      <c r="AB65" s="227"/>
      <c r="AC65" s="228"/>
      <c r="AD65" s="398">
        <v>1085.591550558305</v>
      </c>
      <c r="AE65" s="398">
        <v>1322.1401353581707</v>
      </c>
      <c r="AF65" s="398">
        <v>2090.2222977860938</v>
      </c>
      <c r="AG65" s="398">
        <v>1761.6570170165689</v>
      </c>
      <c r="AH65" s="398">
        <v>1697.8286363570378</v>
      </c>
      <c r="AI65" s="398">
        <v>1719.6451292287854</v>
      </c>
      <c r="AJ65" s="398">
        <v>1813</v>
      </c>
      <c r="AK65" s="398">
        <v>1562</v>
      </c>
      <c r="AL65" s="400"/>
      <c r="AM65" s="223">
        <f t="shared" ref="AM65:AM67" si="45">SUM(AD65:AK65)</f>
        <v>13052.084766304961</v>
      </c>
    </row>
    <row r="66" spans="1:39" ht="14" x14ac:dyDescent="0.3">
      <c r="A66" s="661"/>
      <c r="B66" s="277" t="s">
        <v>156</v>
      </c>
      <c r="G66" s="234"/>
      <c r="H66" s="235"/>
      <c r="I66" s="235"/>
      <c r="J66" s="235"/>
      <c r="K66" s="236"/>
      <c r="L66" s="417">
        <v>6.3501654086124223E-2</v>
      </c>
      <c r="M66" s="417">
        <v>8.9701808279731982E-2</v>
      </c>
      <c r="N66" s="417">
        <v>9.7390730822172103E-2</v>
      </c>
      <c r="O66" s="417">
        <v>0.10240032762991554</v>
      </c>
      <c r="P66" s="417">
        <v>9.4905893144616796E-2</v>
      </c>
      <c r="Q66" s="417">
        <v>6.8239071090613099E-2</v>
      </c>
      <c r="R66" s="417">
        <v>4.8004084896401976E-2</v>
      </c>
      <c r="S66" s="417">
        <v>4.9912851023450881E-2</v>
      </c>
      <c r="T66" s="439"/>
      <c r="U66" s="425">
        <f t="shared" si="44"/>
        <v>0.61405642097302648</v>
      </c>
      <c r="Y66" s="234"/>
      <c r="Z66" s="235"/>
      <c r="AA66" s="235"/>
      <c r="AB66" s="235"/>
      <c r="AC66" s="236"/>
      <c r="AD66" s="398">
        <v>1220.2975636238009</v>
      </c>
      <c r="AE66" s="398">
        <v>1849.1174236305612</v>
      </c>
      <c r="AF66" s="398">
        <v>1853.777702213906</v>
      </c>
      <c r="AG66" s="398">
        <v>2033.0447347877341</v>
      </c>
      <c r="AH66" s="398">
        <v>1893.0693589144423</v>
      </c>
      <c r="AI66" s="398">
        <v>1687.6079049034272</v>
      </c>
      <c r="AJ66" s="398">
        <v>1260</v>
      </c>
      <c r="AK66" s="398">
        <v>1317</v>
      </c>
      <c r="AL66" s="405"/>
      <c r="AM66" s="223">
        <f t="shared" si="45"/>
        <v>13113.914688073872</v>
      </c>
    </row>
    <row r="67" spans="1:39" ht="14" x14ac:dyDescent="0.3">
      <c r="A67" s="662"/>
      <c r="B67" s="277" t="s">
        <v>187</v>
      </c>
      <c r="G67" s="234"/>
      <c r="H67" s="235"/>
      <c r="I67" s="235"/>
      <c r="J67" s="235"/>
      <c r="K67" s="236"/>
      <c r="L67" s="427">
        <f t="shared" ref="L67:S67" si="46">SUM(L65:L66)</f>
        <v>0.22475948048429878</v>
      </c>
      <c r="M67" s="425">
        <f t="shared" si="46"/>
        <v>0.36113366229351052</v>
      </c>
      <c r="N67" s="425">
        <f t="shared" si="46"/>
        <v>0.41605274396525399</v>
      </c>
      <c r="O67" s="425">
        <f t="shared" si="46"/>
        <v>0.40079860513549986</v>
      </c>
      <c r="P67" s="425">
        <f t="shared" si="46"/>
        <v>0.38064853851877528</v>
      </c>
      <c r="Q67" s="425">
        <f t="shared" si="46"/>
        <v>0.39449655245276338</v>
      </c>
      <c r="R67" s="425">
        <f t="shared" si="46"/>
        <v>0.32176554611215724</v>
      </c>
      <c r="S67" s="425">
        <f t="shared" si="46"/>
        <v>0.29978771687641925</v>
      </c>
      <c r="T67" s="442"/>
      <c r="U67" s="425">
        <f t="shared" si="44"/>
        <v>2.7994428458386786</v>
      </c>
      <c r="V67" s="249"/>
      <c r="Y67" s="241"/>
      <c r="Z67" s="242"/>
      <c r="AA67" s="242"/>
      <c r="AB67" s="242"/>
      <c r="AC67" s="243"/>
      <c r="AD67" s="224">
        <f t="shared" ref="AD67:AK67" si="47">SUM(AD65:AD66)</f>
        <v>2305.8891141821059</v>
      </c>
      <c r="AE67" s="223">
        <f t="shared" si="47"/>
        <v>3171.2575589887319</v>
      </c>
      <c r="AF67" s="223">
        <f t="shared" si="47"/>
        <v>3944</v>
      </c>
      <c r="AG67" s="223">
        <f t="shared" si="47"/>
        <v>3794.7017518043031</v>
      </c>
      <c r="AH67" s="223">
        <f t="shared" si="47"/>
        <v>3590.8979952714799</v>
      </c>
      <c r="AI67" s="223">
        <f t="shared" si="47"/>
        <v>3407.2530341322126</v>
      </c>
      <c r="AJ67" s="223">
        <f t="shared" si="47"/>
        <v>3073</v>
      </c>
      <c r="AK67" s="223">
        <f t="shared" si="47"/>
        <v>2879</v>
      </c>
      <c r="AL67" s="410"/>
      <c r="AM67" s="223">
        <f t="shared" si="45"/>
        <v>26165.999454378834</v>
      </c>
    </row>
    <row r="68" spans="1:39" ht="14" x14ac:dyDescent="0.3">
      <c r="B68" s="210"/>
      <c r="G68" s="241"/>
      <c r="H68" s="242"/>
      <c r="I68" s="242"/>
      <c r="J68" s="242"/>
      <c r="K68" s="243"/>
      <c r="L68" s="457" t="str">
        <f t="shared" ref="L68:S68" si="48">IF(ABS(L67-L9-L12)&lt;DecimalPlaces,"OK","ERROR")</f>
        <v>OK</v>
      </c>
      <c r="M68" s="457" t="str">
        <f t="shared" si="48"/>
        <v>OK</v>
      </c>
      <c r="N68" s="457" t="str">
        <f t="shared" si="48"/>
        <v>OK</v>
      </c>
      <c r="O68" s="457" t="str">
        <f t="shared" si="48"/>
        <v>OK</v>
      </c>
      <c r="P68" s="457" t="str">
        <f t="shared" si="48"/>
        <v>OK</v>
      </c>
      <c r="Q68" s="457" t="str">
        <f t="shared" si="48"/>
        <v>OK</v>
      </c>
      <c r="R68" s="457" t="str">
        <f t="shared" si="48"/>
        <v>OK</v>
      </c>
      <c r="S68" s="457" t="str">
        <f t="shared" si="48"/>
        <v>OK</v>
      </c>
      <c r="T68" s="422"/>
      <c r="U68" s="422"/>
      <c r="AD68" s="391"/>
      <c r="AE68" s="391"/>
      <c r="AF68" s="391"/>
      <c r="AG68" s="391"/>
      <c r="AH68" s="391"/>
      <c r="AI68" s="391"/>
      <c r="AJ68" s="391"/>
      <c r="AK68" s="391"/>
      <c r="AL68" s="391"/>
      <c r="AM68" s="391"/>
    </row>
    <row r="69" spans="1:39" ht="14" x14ac:dyDescent="0.3">
      <c r="A69" s="659" t="s">
        <v>188</v>
      </c>
      <c r="B69" s="659"/>
      <c r="L69" s="422"/>
      <c r="M69" s="422"/>
      <c r="N69" s="422"/>
      <c r="O69" s="422"/>
      <c r="P69" s="422"/>
      <c r="Q69" s="422"/>
      <c r="R69" s="422"/>
      <c r="S69" s="422"/>
      <c r="T69" s="422"/>
      <c r="U69" s="422"/>
      <c r="AD69" s="391"/>
      <c r="AE69" s="391"/>
      <c r="AF69" s="391"/>
      <c r="AG69" s="391"/>
      <c r="AH69" s="391"/>
      <c r="AI69" s="391"/>
      <c r="AJ69" s="391"/>
      <c r="AK69" s="391"/>
      <c r="AL69" s="391"/>
      <c r="AM69" s="391"/>
    </row>
    <row r="70" spans="1:39" ht="14" x14ac:dyDescent="0.3">
      <c r="A70" s="163"/>
      <c r="B70" s="163"/>
      <c r="L70" s="422"/>
      <c r="M70" s="422"/>
      <c r="N70" s="422"/>
      <c r="O70" s="422"/>
      <c r="P70" s="422"/>
      <c r="Q70" s="422"/>
      <c r="R70" s="422"/>
      <c r="S70" s="422"/>
      <c r="T70" s="422"/>
      <c r="U70" s="422"/>
      <c r="AD70" s="391"/>
      <c r="AE70" s="391"/>
      <c r="AF70" s="391"/>
      <c r="AG70" s="391"/>
      <c r="AH70" s="391"/>
      <c r="AI70" s="391"/>
      <c r="AJ70" s="391"/>
      <c r="AK70" s="391"/>
      <c r="AL70" s="391"/>
      <c r="AM70" s="391"/>
    </row>
    <row r="71" spans="1:39" ht="14" x14ac:dyDescent="0.3">
      <c r="A71" s="174"/>
      <c r="B71" s="174"/>
      <c r="L71" s="422"/>
      <c r="M71" s="422"/>
      <c r="N71" s="422"/>
      <c r="O71" s="422"/>
      <c r="P71" s="422"/>
      <c r="Q71" s="422"/>
      <c r="R71" s="422"/>
      <c r="S71" s="422"/>
      <c r="T71" s="422"/>
      <c r="U71" s="422"/>
      <c r="AD71" s="391"/>
      <c r="AE71" s="391"/>
      <c r="AF71" s="391"/>
      <c r="AG71" s="391"/>
      <c r="AH71" s="391"/>
      <c r="AI71" s="391"/>
      <c r="AJ71" s="391"/>
      <c r="AK71" s="391"/>
      <c r="AL71" s="391"/>
      <c r="AM71" s="391"/>
    </row>
    <row r="72" spans="1:39" ht="14" x14ac:dyDescent="0.3">
      <c r="A72" s="660" t="s">
        <v>189</v>
      </c>
      <c r="B72" s="277" t="s">
        <v>186</v>
      </c>
      <c r="G72" s="226"/>
      <c r="H72" s="227"/>
      <c r="I72" s="227"/>
      <c r="J72" s="227"/>
      <c r="K72" s="228"/>
      <c r="L72" s="417">
        <v>2.8165604731386015E-2</v>
      </c>
      <c r="M72" s="417">
        <v>3.4828776605800187E-2</v>
      </c>
      <c r="N72" s="417">
        <v>1.8457985372644953E-2</v>
      </c>
      <c r="O72" s="417">
        <v>1.5557897298294744E-2</v>
      </c>
      <c r="P72" s="417">
        <v>1.9627660080464258E-2</v>
      </c>
      <c r="Q72" s="417">
        <v>2.0522988545500578E-2</v>
      </c>
      <c r="R72" s="417">
        <v>3.1398165146647727E-2</v>
      </c>
      <c r="S72" s="417">
        <v>3.5016734805805826E-2</v>
      </c>
      <c r="T72" s="437"/>
      <c r="U72" s="420">
        <f t="shared" ref="U72:U77" si="49">SUM(L72:S72)</f>
        <v>0.20357581258654431</v>
      </c>
      <c r="Y72" s="226"/>
      <c r="Z72" s="227"/>
      <c r="AA72" s="227"/>
      <c r="AB72" s="227"/>
      <c r="AC72" s="228"/>
      <c r="AD72" s="398">
        <v>521.16447777120152</v>
      </c>
      <c r="AE72" s="398">
        <v>538.36398163296667</v>
      </c>
      <c r="AF72" s="398">
        <v>299.72012141165885</v>
      </c>
      <c r="AG72" s="398">
        <v>234.99878815536761</v>
      </c>
      <c r="AH72" s="398">
        <v>421.81932154930126</v>
      </c>
      <c r="AI72" s="398">
        <v>396.0188567071412</v>
      </c>
      <c r="AJ72" s="398">
        <v>301</v>
      </c>
      <c r="AK72" s="398">
        <v>331</v>
      </c>
      <c r="AL72" s="400"/>
      <c r="AM72" s="371">
        <f t="shared" ref="AM72:AM77" si="50">SUM(AD72:AK72)</f>
        <v>3044.0855472276371</v>
      </c>
    </row>
    <row r="73" spans="1:39" ht="14" x14ac:dyDescent="0.3">
      <c r="A73" s="661"/>
      <c r="B73" s="277" t="s">
        <v>156</v>
      </c>
      <c r="G73" s="234"/>
      <c r="H73" s="235"/>
      <c r="I73" s="235"/>
      <c r="J73" s="235"/>
      <c r="K73" s="236"/>
      <c r="L73" s="417">
        <v>6.7793807348066563E-3</v>
      </c>
      <c r="M73" s="417">
        <v>8.046321328561961E-3</v>
      </c>
      <c r="N73" s="417">
        <v>5.3270193742192577E-3</v>
      </c>
      <c r="O73" s="417">
        <v>4.3181033963600544E-3</v>
      </c>
      <c r="P73" s="417">
        <v>5.8280582404095539E-3</v>
      </c>
      <c r="Q73" s="417">
        <v>7.6767637675628766E-3</v>
      </c>
      <c r="R73" s="417">
        <v>1.1463698850086169E-2</v>
      </c>
      <c r="S73" s="417">
        <v>1.4320121774645832E-2</v>
      </c>
      <c r="T73" s="439"/>
      <c r="U73" s="420">
        <f t="shared" si="49"/>
        <v>6.3759467466652356E-2</v>
      </c>
      <c r="Y73" s="234"/>
      <c r="Z73" s="235"/>
      <c r="AA73" s="235"/>
      <c r="AB73" s="235"/>
      <c r="AC73" s="236"/>
      <c r="AD73" s="398">
        <v>169.66948592449393</v>
      </c>
      <c r="AE73" s="398">
        <v>203.50749610297393</v>
      </c>
      <c r="AF73" s="398">
        <v>136.58631808815801</v>
      </c>
      <c r="AG73" s="398">
        <v>109.63667642826825</v>
      </c>
      <c r="AH73" s="398">
        <v>145.73033156945525</v>
      </c>
      <c r="AI73" s="398">
        <v>198.99081619089151</v>
      </c>
      <c r="AJ73" s="398">
        <v>307</v>
      </c>
      <c r="AK73" s="398">
        <v>387</v>
      </c>
      <c r="AL73" s="405"/>
      <c r="AM73" s="371">
        <f t="shared" si="50"/>
        <v>1658.121124304241</v>
      </c>
    </row>
    <row r="74" spans="1:39" ht="14" x14ac:dyDescent="0.3">
      <c r="A74" s="662"/>
      <c r="B74" s="277" t="s">
        <v>190</v>
      </c>
      <c r="G74" s="234"/>
      <c r="H74" s="235"/>
      <c r="I74" s="235"/>
      <c r="J74" s="235"/>
      <c r="K74" s="236"/>
      <c r="L74" s="427">
        <f t="shared" ref="L74:S74" si="51">SUM(L72:L73)</f>
        <v>3.4944985466192673E-2</v>
      </c>
      <c r="M74" s="425">
        <f t="shared" si="51"/>
        <v>4.2875097934362144E-2</v>
      </c>
      <c r="N74" s="425">
        <f t="shared" si="51"/>
        <v>2.3785004746864211E-2</v>
      </c>
      <c r="O74" s="425">
        <f t="shared" si="51"/>
        <v>1.9876000694654797E-2</v>
      </c>
      <c r="P74" s="425">
        <f t="shared" si="51"/>
        <v>2.5455718320873812E-2</v>
      </c>
      <c r="Q74" s="425">
        <f t="shared" si="51"/>
        <v>2.8199752313063455E-2</v>
      </c>
      <c r="R74" s="425">
        <f t="shared" si="51"/>
        <v>4.2861863996733897E-2</v>
      </c>
      <c r="S74" s="425">
        <f t="shared" si="51"/>
        <v>4.9336856580451657E-2</v>
      </c>
      <c r="T74" s="439"/>
      <c r="U74" s="420">
        <f t="shared" si="49"/>
        <v>0.26733528005319662</v>
      </c>
      <c r="V74" s="249"/>
      <c r="Y74" s="234"/>
      <c r="Z74" s="235"/>
      <c r="AA74" s="235"/>
      <c r="AB74" s="235"/>
      <c r="AC74" s="236"/>
      <c r="AD74" s="224">
        <f t="shared" ref="AD74:AK74" si="52">SUM(AD72:AD73)</f>
        <v>690.8339636956955</v>
      </c>
      <c r="AE74" s="223">
        <f t="shared" si="52"/>
        <v>741.87147773594063</v>
      </c>
      <c r="AF74" s="223">
        <f t="shared" si="52"/>
        <v>436.30643949981686</v>
      </c>
      <c r="AG74" s="223">
        <f t="shared" si="52"/>
        <v>344.63546458363584</v>
      </c>
      <c r="AH74" s="223">
        <f t="shared" si="52"/>
        <v>567.54965311875651</v>
      </c>
      <c r="AI74" s="223">
        <f t="shared" si="52"/>
        <v>595.0096728980327</v>
      </c>
      <c r="AJ74" s="223">
        <f t="shared" si="52"/>
        <v>608</v>
      </c>
      <c r="AK74" s="223">
        <f t="shared" si="52"/>
        <v>718</v>
      </c>
      <c r="AL74" s="405"/>
      <c r="AM74" s="371">
        <f t="shared" si="50"/>
        <v>4702.2066715318779</v>
      </c>
    </row>
    <row r="75" spans="1:39" ht="14" x14ac:dyDescent="0.3">
      <c r="A75" s="663" t="s">
        <v>191</v>
      </c>
      <c r="B75" s="277" t="s">
        <v>186</v>
      </c>
      <c r="G75" s="234"/>
      <c r="H75" s="235"/>
      <c r="I75" s="235"/>
      <c r="J75" s="235"/>
      <c r="K75" s="236"/>
      <c r="L75" s="417">
        <v>0.32050846887043949</v>
      </c>
      <c r="M75" s="417">
        <v>0.40953351938042121</v>
      </c>
      <c r="N75" s="417">
        <v>0.3721535514842732</v>
      </c>
      <c r="O75" s="417">
        <v>0.45743942519612085</v>
      </c>
      <c r="P75" s="417">
        <v>0.45031209454537724</v>
      </c>
      <c r="Q75" s="417">
        <v>0.35497290009234916</v>
      </c>
      <c r="R75" s="417">
        <v>0.43652709363759695</v>
      </c>
      <c r="S75" s="417">
        <v>0.40406789934122583</v>
      </c>
      <c r="T75" s="439"/>
      <c r="U75" s="420">
        <f t="shared" si="49"/>
        <v>3.2055149525478042</v>
      </c>
      <c r="Y75" s="234"/>
      <c r="Z75" s="235"/>
      <c r="AA75" s="235"/>
      <c r="AB75" s="235"/>
      <c r="AC75" s="236"/>
      <c r="AD75" s="398">
        <v>4975.243971670493</v>
      </c>
      <c r="AE75" s="398">
        <v>5418.4958830088635</v>
      </c>
      <c r="AF75" s="398">
        <v>5678.0575808022477</v>
      </c>
      <c r="AG75" s="398">
        <v>6662.3441948280633</v>
      </c>
      <c r="AH75" s="398">
        <v>6084.3520420936611</v>
      </c>
      <c r="AI75" s="398">
        <v>6569.3360140640734</v>
      </c>
      <c r="AJ75" s="398">
        <v>4125</v>
      </c>
      <c r="AK75" s="398">
        <v>3741</v>
      </c>
      <c r="AL75" s="405"/>
      <c r="AM75" s="371">
        <f t="shared" si="50"/>
        <v>43253.829686467405</v>
      </c>
    </row>
    <row r="76" spans="1:39" ht="14" x14ac:dyDescent="0.3">
      <c r="A76" s="663"/>
      <c r="B76" s="277" t="s">
        <v>156</v>
      </c>
      <c r="G76" s="234"/>
      <c r="H76" s="235"/>
      <c r="I76" s="235"/>
      <c r="J76" s="235"/>
      <c r="K76" s="236"/>
      <c r="L76" s="417">
        <v>7.2830065179069106E-2</v>
      </c>
      <c r="M76" s="417">
        <v>9.2271970391706051E-2</v>
      </c>
      <c r="N76" s="417">
        <v>0.10768324980360865</v>
      </c>
      <c r="O76" s="417">
        <v>0.12729826897372443</v>
      </c>
      <c r="P76" s="417">
        <v>0.13416289861497363</v>
      </c>
      <c r="Q76" s="417">
        <v>0.12948396514182403</v>
      </c>
      <c r="R76" s="417">
        <v>0.15545701625351185</v>
      </c>
      <c r="S76" s="417">
        <v>0.16044092720190328</v>
      </c>
      <c r="T76" s="439"/>
      <c r="U76" s="420">
        <f t="shared" si="49"/>
        <v>0.97962836156032096</v>
      </c>
      <c r="Y76" s="234"/>
      <c r="Z76" s="235"/>
      <c r="AA76" s="235"/>
      <c r="AB76" s="235"/>
      <c r="AC76" s="236"/>
      <c r="AD76" s="398">
        <v>1785.0329504517051</v>
      </c>
      <c r="AE76" s="398">
        <v>2293.3750802664645</v>
      </c>
      <c r="AF76" s="398">
        <v>2727.6359796979359</v>
      </c>
      <c r="AG76" s="398">
        <v>3212.3185887839973</v>
      </c>
      <c r="AH76" s="398">
        <v>3333.2003095161022</v>
      </c>
      <c r="AI76" s="398">
        <v>3351.4012789056815</v>
      </c>
      <c r="AJ76" s="398">
        <v>4164</v>
      </c>
      <c r="AK76" s="398">
        <v>4336</v>
      </c>
      <c r="AL76" s="405"/>
      <c r="AM76" s="371">
        <f t="shared" si="50"/>
        <v>25202.964187621888</v>
      </c>
    </row>
    <row r="77" spans="1:39" ht="14" x14ac:dyDescent="0.3">
      <c r="A77" s="664"/>
      <c r="B77" s="277" t="s">
        <v>192</v>
      </c>
      <c r="G77" s="234"/>
      <c r="H77" s="235"/>
      <c r="I77" s="235"/>
      <c r="J77" s="235"/>
      <c r="K77" s="236"/>
      <c r="L77" s="427">
        <f t="shared" ref="L77:S77" si="53">SUM(L75:L76)</f>
        <v>0.39333853404950858</v>
      </c>
      <c r="M77" s="425">
        <f t="shared" si="53"/>
        <v>0.50180548977212724</v>
      </c>
      <c r="N77" s="425">
        <f t="shared" si="53"/>
        <v>0.47983680128788186</v>
      </c>
      <c r="O77" s="425">
        <f t="shared" si="53"/>
        <v>0.58473769416984522</v>
      </c>
      <c r="P77" s="425">
        <f t="shared" si="53"/>
        <v>0.5844749931603509</v>
      </c>
      <c r="Q77" s="425">
        <f t="shared" si="53"/>
        <v>0.4844568652341732</v>
      </c>
      <c r="R77" s="425">
        <f t="shared" si="53"/>
        <v>0.59198410989110883</v>
      </c>
      <c r="S77" s="425">
        <f t="shared" si="53"/>
        <v>0.56450882654312906</v>
      </c>
      <c r="T77" s="439"/>
      <c r="U77" s="425">
        <f t="shared" si="49"/>
        <v>4.1851433141081245</v>
      </c>
      <c r="V77" s="249"/>
      <c r="Y77" s="234"/>
      <c r="Z77" s="235"/>
      <c r="AA77" s="235"/>
      <c r="AB77" s="235"/>
      <c r="AC77" s="236"/>
      <c r="AD77" s="224">
        <f t="shared" ref="AD77:AK77" si="54">SUM(AD75:AD76)</f>
        <v>6760.2769221221979</v>
      </c>
      <c r="AE77" s="223">
        <f t="shared" si="54"/>
        <v>7711.870963275328</v>
      </c>
      <c r="AF77" s="223">
        <f t="shared" si="54"/>
        <v>8405.6935605001836</v>
      </c>
      <c r="AG77" s="223">
        <f t="shared" si="54"/>
        <v>9874.6627836120606</v>
      </c>
      <c r="AH77" s="223">
        <f t="shared" si="54"/>
        <v>9417.5523516097637</v>
      </c>
      <c r="AI77" s="223">
        <f t="shared" si="54"/>
        <v>9920.7372929697558</v>
      </c>
      <c r="AJ77" s="223">
        <f t="shared" si="54"/>
        <v>8289</v>
      </c>
      <c r="AK77" s="223">
        <f t="shared" si="54"/>
        <v>8077</v>
      </c>
      <c r="AL77" s="405"/>
      <c r="AM77" s="371">
        <f t="shared" si="50"/>
        <v>68456.793874089286</v>
      </c>
    </row>
    <row r="78" spans="1:39" ht="14" x14ac:dyDescent="0.3">
      <c r="B78" s="274" t="s">
        <v>193</v>
      </c>
      <c r="G78" s="234"/>
      <c r="H78" s="235"/>
      <c r="I78" s="235"/>
      <c r="J78" s="235"/>
      <c r="K78" s="236"/>
      <c r="L78" s="427">
        <f t="shared" ref="L78:S78" si="55">SUM(L74,L77)</f>
        <v>0.42828351951570126</v>
      </c>
      <c r="M78" s="425">
        <f t="shared" si="55"/>
        <v>0.54468058770648942</v>
      </c>
      <c r="N78" s="425">
        <f t="shared" si="55"/>
        <v>0.50362180603474604</v>
      </c>
      <c r="O78" s="425">
        <f t="shared" si="55"/>
        <v>0.60461369486450001</v>
      </c>
      <c r="P78" s="425">
        <f t="shared" si="55"/>
        <v>0.60993071148122469</v>
      </c>
      <c r="Q78" s="425">
        <f t="shared" si="55"/>
        <v>0.51265661754723668</v>
      </c>
      <c r="R78" s="425">
        <f t="shared" si="55"/>
        <v>0.6348459738878427</v>
      </c>
      <c r="S78" s="425">
        <f t="shared" si="55"/>
        <v>0.61384568312358068</v>
      </c>
      <c r="T78" s="442"/>
      <c r="U78" s="420">
        <f>SUM(L78:S78)</f>
        <v>4.4524785941613212</v>
      </c>
      <c r="V78" s="249"/>
      <c r="Y78" s="241"/>
      <c r="Z78" s="242"/>
      <c r="AA78" s="242"/>
      <c r="AB78" s="242"/>
      <c r="AC78" s="243"/>
      <c r="AD78" s="224">
        <f t="shared" ref="AD78:AK78" si="56">SUM(AD74,AD77)</f>
        <v>7451.1108858178932</v>
      </c>
      <c r="AE78" s="223">
        <f t="shared" si="56"/>
        <v>8453.742441011269</v>
      </c>
      <c r="AF78" s="223">
        <f t="shared" si="56"/>
        <v>8842</v>
      </c>
      <c r="AG78" s="223">
        <f t="shared" si="56"/>
        <v>10219.298248195697</v>
      </c>
      <c r="AH78" s="223">
        <f t="shared" si="56"/>
        <v>9985.1020047285201</v>
      </c>
      <c r="AI78" s="223">
        <f t="shared" si="56"/>
        <v>10515.746965867789</v>
      </c>
      <c r="AJ78" s="223">
        <f t="shared" si="56"/>
        <v>8897</v>
      </c>
      <c r="AK78" s="223">
        <f t="shared" si="56"/>
        <v>8795</v>
      </c>
      <c r="AL78" s="410"/>
      <c r="AM78" s="371">
        <f>SUM(AD78:AK78)</f>
        <v>73159.000545621166</v>
      </c>
    </row>
    <row r="79" spans="1:39" ht="14" x14ac:dyDescent="0.3">
      <c r="A79" s="282"/>
      <c r="G79" s="241"/>
      <c r="H79" s="242"/>
      <c r="I79" s="242"/>
      <c r="J79" s="242"/>
      <c r="K79" s="243"/>
      <c r="L79" s="457" t="str">
        <f t="shared" ref="L79:S79" si="57">IF(ABS(L78-L10-L13)&lt;DecimalPlaces,"OK","ERROR")</f>
        <v>OK</v>
      </c>
      <c r="M79" s="457" t="str">
        <f t="shared" si="57"/>
        <v>OK</v>
      </c>
      <c r="N79" s="457" t="str">
        <f t="shared" si="57"/>
        <v>OK</v>
      </c>
      <c r="O79" s="457" t="str">
        <f t="shared" si="57"/>
        <v>OK</v>
      </c>
      <c r="P79" s="457" t="str">
        <f t="shared" si="57"/>
        <v>OK</v>
      </c>
      <c r="Q79" s="457" t="str">
        <f t="shared" si="57"/>
        <v>OK</v>
      </c>
      <c r="R79" s="457" t="str">
        <f t="shared" si="57"/>
        <v>OK</v>
      </c>
      <c r="S79" s="457" t="str">
        <f t="shared" si="57"/>
        <v>OK</v>
      </c>
      <c r="T79" s="422"/>
      <c r="U79" s="422"/>
    </row>
    <row r="80" spans="1:39" ht="14" x14ac:dyDescent="0.3">
      <c r="A80" s="177" t="s">
        <v>194</v>
      </c>
      <c r="B80" s="177"/>
      <c r="L80" s="594">
        <f>IF(SUM(L72:L78)=0,0,L78-(L10+L13))</f>
        <v>0</v>
      </c>
      <c r="M80" s="594">
        <f t="shared" ref="M80:S80" si="58">IF(SUM(M72:M78)=0,0,M78-(M10+M13))</f>
        <v>0</v>
      </c>
      <c r="N80" s="594">
        <f t="shared" si="58"/>
        <v>0</v>
      </c>
      <c r="O80" s="594">
        <f t="shared" si="58"/>
        <v>-1.1102230246251565E-16</v>
      </c>
      <c r="P80" s="594">
        <f t="shared" si="58"/>
        <v>0</v>
      </c>
      <c r="Q80" s="594">
        <f t="shared" si="58"/>
        <v>0</v>
      </c>
      <c r="R80" s="594">
        <f t="shared" si="58"/>
        <v>0</v>
      </c>
      <c r="S80" s="594">
        <f t="shared" si="58"/>
        <v>0</v>
      </c>
      <c r="T80" s="422"/>
      <c r="U80" s="422"/>
      <c r="AD80" s="594">
        <f>IF(SUM(AD72:AD78)=0,0,AD78-(AD10+AD13))</f>
        <v>-9.0949470177292824E-13</v>
      </c>
      <c r="AE80" s="594">
        <f t="shared" ref="AE80:AK80" si="59">IF(SUM(AE72:AE78)=0,0,AE78-(AE10+AE13))</f>
        <v>0</v>
      </c>
      <c r="AF80" s="594">
        <f t="shared" si="59"/>
        <v>0</v>
      </c>
      <c r="AG80" s="594">
        <f t="shared" si="59"/>
        <v>0</v>
      </c>
      <c r="AH80" s="594">
        <f t="shared" si="59"/>
        <v>0</v>
      </c>
      <c r="AI80" s="594">
        <f t="shared" si="59"/>
        <v>1.8189894035458565E-12</v>
      </c>
      <c r="AJ80" s="594">
        <f t="shared" si="59"/>
        <v>0</v>
      </c>
      <c r="AK80" s="594">
        <f t="shared" si="59"/>
        <v>0</v>
      </c>
    </row>
    <row r="81" spans="1:39" ht="14" x14ac:dyDescent="0.3">
      <c r="A81" s="177" t="s">
        <v>195</v>
      </c>
      <c r="B81" s="177"/>
      <c r="L81" s="594">
        <f>IF(SUM(L72:L78)=0,0,(L72+L75)-L10)</f>
        <v>0</v>
      </c>
      <c r="M81" s="594">
        <f t="shared" ref="M81:S81" si="60">IF(SUM(M72:M78)=0,0,(M72+M75)-M10)</f>
        <v>0</v>
      </c>
      <c r="N81" s="594">
        <f t="shared" si="60"/>
        <v>5.5511151231257827E-17</v>
      </c>
      <c r="O81" s="594">
        <f t="shared" si="60"/>
        <v>0</v>
      </c>
      <c r="P81" s="594">
        <f t="shared" si="60"/>
        <v>0</v>
      </c>
      <c r="Q81" s="594">
        <f t="shared" si="60"/>
        <v>-5.5511151231257827E-17</v>
      </c>
      <c r="R81" s="594">
        <f t="shared" si="60"/>
        <v>0</v>
      </c>
      <c r="S81" s="594">
        <f t="shared" si="60"/>
        <v>5.5511151231257827E-17</v>
      </c>
      <c r="T81" s="422"/>
      <c r="U81" s="422"/>
      <c r="AD81" s="594">
        <f>IF(SUM(AD72:AD78)=0,0,(AD72+AD75)-AD10)</f>
        <v>0</v>
      </c>
      <c r="AE81" s="594">
        <f t="shared" ref="AE81:AK81" si="61">IF(SUM(AE72:AE78)=0,0,(AE72+AE75)-AE10)</f>
        <v>0</v>
      </c>
      <c r="AF81" s="594">
        <f t="shared" si="61"/>
        <v>0</v>
      </c>
      <c r="AG81" s="594">
        <f t="shared" si="61"/>
        <v>0</v>
      </c>
      <c r="AH81" s="594">
        <f t="shared" si="61"/>
        <v>0</v>
      </c>
      <c r="AI81" s="594">
        <f t="shared" si="61"/>
        <v>0</v>
      </c>
      <c r="AJ81" s="594">
        <f t="shared" si="61"/>
        <v>0</v>
      </c>
      <c r="AK81" s="594">
        <f t="shared" si="61"/>
        <v>0</v>
      </c>
    </row>
    <row r="82" spans="1:39" ht="14" x14ac:dyDescent="0.3">
      <c r="A82" s="164" t="s">
        <v>196</v>
      </c>
      <c r="B82" s="164"/>
      <c r="L82" s="422"/>
      <c r="M82" s="422"/>
      <c r="N82" s="422"/>
      <c r="O82" s="422"/>
      <c r="P82" s="422"/>
      <c r="Q82" s="422"/>
      <c r="R82" s="422"/>
      <c r="S82" s="422"/>
      <c r="T82" s="422"/>
      <c r="U82" s="422"/>
    </row>
    <row r="83" spans="1:39" ht="14" x14ac:dyDescent="0.3">
      <c r="B83" s="284"/>
      <c r="L83" s="422"/>
      <c r="M83" s="422"/>
      <c r="N83" s="422"/>
      <c r="O83" s="422"/>
      <c r="P83" s="422"/>
      <c r="Q83" s="422"/>
      <c r="R83" s="422"/>
      <c r="S83" s="422"/>
      <c r="T83" s="422"/>
      <c r="U83" s="422"/>
      <c r="Y83" s="671"/>
      <c r="Z83" s="672"/>
      <c r="AA83" s="672"/>
      <c r="AB83" s="672"/>
      <c r="AC83" s="672"/>
      <c r="AD83" s="672"/>
      <c r="AE83" s="672"/>
      <c r="AF83" s="672"/>
      <c r="AG83" s="672"/>
    </row>
    <row r="84" spans="1:39" ht="13.5" customHeight="1" x14ac:dyDescent="0.3">
      <c r="A84" s="222" t="s">
        <v>197</v>
      </c>
      <c r="B84" s="222" t="s">
        <v>36</v>
      </c>
      <c r="L84" s="422"/>
      <c r="M84" s="422"/>
      <c r="N84" s="422"/>
      <c r="O84" s="422"/>
      <c r="P84" s="422"/>
      <c r="Q84" s="422"/>
      <c r="R84" s="422"/>
      <c r="S84" s="422"/>
      <c r="T84" s="422"/>
      <c r="U84" s="422"/>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417">
        <v>0.19203580000000001</v>
      </c>
      <c r="M85" s="417">
        <v>0.30487753000000001</v>
      </c>
      <c r="N85" s="417">
        <v>0.35259553999999999</v>
      </c>
      <c r="O85" s="417">
        <v>0.42680437999999998</v>
      </c>
      <c r="P85" s="417">
        <v>0.41214832000000001</v>
      </c>
      <c r="Q85" s="417">
        <v>0.44524961014555109</v>
      </c>
      <c r="R85" s="417">
        <v>0.33040410530761</v>
      </c>
      <c r="S85" s="417">
        <v>0.35678450040910142</v>
      </c>
      <c r="T85" s="437"/>
      <c r="U85" s="420">
        <f>SUM(L85:S85)</f>
        <v>2.8208997858622622</v>
      </c>
      <c r="Y85" s="226"/>
      <c r="Z85" s="227"/>
      <c r="AA85" s="227"/>
      <c r="AB85" s="227"/>
      <c r="AC85" s="228"/>
      <c r="AD85" s="436">
        <v>4217</v>
      </c>
      <c r="AE85" s="436">
        <v>5511</v>
      </c>
      <c r="AF85" s="436">
        <v>6149</v>
      </c>
      <c r="AG85" s="436">
        <v>6863</v>
      </c>
      <c r="AH85" s="436">
        <v>7019</v>
      </c>
      <c r="AI85" s="436">
        <v>8605.0377461020908</v>
      </c>
      <c r="AJ85" s="436">
        <v>7239</v>
      </c>
      <c r="AK85" s="436">
        <v>6531</v>
      </c>
      <c r="AL85" s="278"/>
      <c r="AM85" s="390">
        <f t="shared" ref="AM85:AM105" si="62">SUM(AD85:AK85)</f>
        <v>52134.037746102091</v>
      </c>
    </row>
    <row r="86" spans="1:39" ht="14" x14ac:dyDescent="0.3">
      <c r="A86" s="212" t="s">
        <v>201</v>
      </c>
      <c r="B86" s="212" t="s">
        <v>200</v>
      </c>
      <c r="G86" s="234"/>
      <c r="H86" s="235"/>
      <c r="I86" s="235"/>
      <c r="J86" s="235"/>
      <c r="K86" s="236"/>
      <c r="L86" s="417">
        <v>2.2929999999999999E-2</v>
      </c>
      <c r="M86" s="417">
        <v>1.8460000000000001E-2</v>
      </c>
      <c r="N86" s="417">
        <v>2.0549999999999999E-2</v>
      </c>
      <c r="O86" s="417">
        <v>2.725E-2</v>
      </c>
      <c r="P86" s="417">
        <v>2.3359999999999999E-2</v>
      </c>
      <c r="Q86" s="417">
        <v>1.857E-2</v>
      </c>
      <c r="R86" s="417">
        <v>1.7579999999999998E-2</v>
      </c>
      <c r="S86" s="417">
        <v>1.5699999999999999E-2</v>
      </c>
      <c r="T86" s="439"/>
      <c r="U86" s="420">
        <f t="shared" ref="U86:U105" si="63">SUM(L86:S86)</f>
        <v>0.16439999999999999</v>
      </c>
      <c r="Y86" s="234"/>
      <c r="Z86" s="235"/>
      <c r="AA86" s="235"/>
      <c r="AB86" s="235"/>
      <c r="AC86" s="236"/>
      <c r="AD86" s="417">
        <v>2293</v>
      </c>
      <c r="AE86" s="417">
        <v>1846</v>
      </c>
      <c r="AF86" s="417">
        <v>2055</v>
      </c>
      <c r="AG86" s="417">
        <v>2725</v>
      </c>
      <c r="AH86" s="417">
        <v>2336</v>
      </c>
      <c r="AI86" s="417">
        <v>1857</v>
      </c>
      <c r="AJ86" s="417">
        <v>1758</v>
      </c>
      <c r="AK86" s="417">
        <v>1570</v>
      </c>
      <c r="AL86" s="279"/>
      <c r="AM86" s="371">
        <f t="shared" si="62"/>
        <v>16440</v>
      </c>
    </row>
    <row r="87" spans="1:39" ht="14" x14ac:dyDescent="0.3">
      <c r="A87" s="212" t="s">
        <v>202</v>
      </c>
      <c r="B87" s="212" t="s">
        <v>200</v>
      </c>
      <c r="G87" s="234"/>
      <c r="H87" s="235"/>
      <c r="I87" s="235"/>
      <c r="J87" s="235"/>
      <c r="K87" s="236"/>
      <c r="L87" s="417">
        <v>0</v>
      </c>
      <c r="M87" s="417">
        <v>0</v>
      </c>
      <c r="N87" s="417">
        <v>0</v>
      </c>
      <c r="O87" s="417">
        <v>0</v>
      </c>
      <c r="P87" s="417">
        <v>0</v>
      </c>
      <c r="Q87" s="417">
        <v>0</v>
      </c>
      <c r="R87" s="417">
        <v>0</v>
      </c>
      <c r="S87" s="417">
        <v>0</v>
      </c>
      <c r="T87" s="439"/>
      <c r="U87" s="420">
        <f t="shared" si="63"/>
        <v>0</v>
      </c>
      <c r="Y87" s="234"/>
      <c r="Z87" s="235"/>
      <c r="AA87" s="235"/>
      <c r="AB87" s="235"/>
      <c r="AC87" s="236"/>
      <c r="AD87" s="417">
        <v>0</v>
      </c>
      <c r="AE87" s="417">
        <v>0</v>
      </c>
      <c r="AF87" s="417">
        <v>0</v>
      </c>
      <c r="AG87" s="417">
        <v>0</v>
      </c>
      <c r="AH87" s="417">
        <v>0</v>
      </c>
      <c r="AI87" s="417">
        <v>0</v>
      </c>
      <c r="AJ87" s="417">
        <v>0</v>
      </c>
      <c r="AK87" s="417">
        <v>0</v>
      </c>
      <c r="AL87" s="279"/>
      <c r="AM87" s="371">
        <f t="shared" si="62"/>
        <v>0</v>
      </c>
    </row>
    <row r="88" spans="1:39" ht="14" x14ac:dyDescent="0.3">
      <c r="A88" s="212" t="s">
        <v>203</v>
      </c>
      <c r="B88" s="212" t="s">
        <v>200</v>
      </c>
      <c r="G88" s="234"/>
      <c r="H88" s="235"/>
      <c r="I88" s="235"/>
      <c r="J88" s="235"/>
      <c r="K88" s="236"/>
      <c r="L88" s="417">
        <v>0</v>
      </c>
      <c r="M88" s="417">
        <v>0</v>
      </c>
      <c r="N88" s="417">
        <v>0</v>
      </c>
      <c r="O88" s="417">
        <v>0</v>
      </c>
      <c r="P88" s="417">
        <v>0</v>
      </c>
      <c r="Q88" s="417">
        <v>0</v>
      </c>
      <c r="R88" s="417">
        <v>0</v>
      </c>
      <c r="S88" s="417">
        <v>0</v>
      </c>
      <c r="T88" s="439"/>
      <c r="U88" s="420">
        <f t="shared" si="63"/>
        <v>0</v>
      </c>
      <c r="Y88" s="234"/>
      <c r="Z88" s="235"/>
      <c r="AA88" s="235"/>
      <c r="AB88" s="235"/>
      <c r="AC88" s="236"/>
      <c r="AD88" s="417">
        <v>0</v>
      </c>
      <c r="AE88" s="417">
        <v>0</v>
      </c>
      <c r="AF88" s="417">
        <v>0</v>
      </c>
      <c r="AG88" s="417">
        <v>0</v>
      </c>
      <c r="AH88" s="417">
        <v>0</v>
      </c>
      <c r="AI88" s="417">
        <v>0</v>
      </c>
      <c r="AJ88" s="417">
        <v>0</v>
      </c>
      <c r="AK88" s="417">
        <v>0</v>
      </c>
      <c r="AL88" s="279"/>
      <c r="AM88" s="371">
        <f t="shared" si="62"/>
        <v>0</v>
      </c>
    </row>
    <row r="89" spans="1:39" ht="14" x14ac:dyDescent="0.3">
      <c r="A89" s="212" t="s">
        <v>204</v>
      </c>
      <c r="B89" s="212" t="s">
        <v>200</v>
      </c>
      <c r="G89" s="234"/>
      <c r="H89" s="235"/>
      <c r="I89" s="235"/>
      <c r="J89" s="235"/>
      <c r="K89" s="236"/>
      <c r="L89" s="417">
        <v>0</v>
      </c>
      <c r="M89" s="417">
        <v>0</v>
      </c>
      <c r="N89" s="417">
        <v>0</v>
      </c>
      <c r="O89" s="417">
        <v>0</v>
      </c>
      <c r="P89" s="417">
        <v>0</v>
      </c>
      <c r="Q89" s="417">
        <v>0</v>
      </c>
      <c r="R89" s="417">
        <v>0</v>
      </c>
      <c r="S89" s="417">
        <v>0</v>
      </c>
      <c r="T89" s="439"/>
      <c r="U89" s="420">
        <f t="shared" si="63"/>
        <v>0</v>
      </c>
      <c r="Y89" s="234"/>
      <c r="Z89" s="235"/>
      <c r="AA89" s="235"/>
      <c r="AB89" s="235"/>
      <c r="AC89" s="236"/>
      <c r="AD89" s="417">
        <v>0</v>
      </c>
      <c r="AE89" s="417">
        <v>0</v>
      </c>
      <c r="AF89" s="417">
        <v>0</v>
      </c>
      <c r="AG89" s="417">
        <v>0</v>
      </c>
      <c r="AH89" s="417">
        <v>0</v>
      </c>
      <c r="AI89" s="417">
        <v>0</v>
      </c>
      <c r="AJ89" s="417">
        <v>0</v>
      </c>
      <c r="AK89" s="417">
        <v>0</v>
      </c>
      <c r="AL89" s="279"/>
      <c r="AM89" s="371">
        <f t="shared" si="62"/>
        <v>0</v>
      </c>
    </row>
    <row r="90" spans="1:39" ht="14" x14ac:dyDescent="0.3">
      <c r="A90" s="212" t="s">
        <v>205</v>
      </c>
      <c r="B90" s="212" t="s">
        <v>200</v>
      </c>
      <c r="G90" s="234"/>
      <c r="H90" s="235"/>
      <c r="I90" s="235"/>
      <c r="J90" s="235"/>
      <c r="K90" s="236"/>
      <c r="L90" s="417">
        <v>0</v>
      </c>
      <c r="M90" s="417">
        <v>0</v>
      </c>
      <c r="N90" s="417">
        <v>0</v>
      </c>
      <c r="O90" s="417">
        <v>0</v>
      </c>
      <c r="P90" s="417">
        <v>0</v>
      </c>
      <c r="Q90" s="417">
        <v>0</v>
      </c>
      <c r="R90" s="417">
        <v>0</v>
      </c>
      <c r="S90" s="417">
        <v>0</v>
      </c>
      <c r="T90" s="439"/>
      <c r="U90" s="420">
        <f t="shared" si="63"/>
        <v>0</v>
      </c>
      <c r="Y90" s="234"/>
      <c r="Z90" s="235"/>
      <c r="AA90" s="235"/>
      <c r="AB90" s="235"/>
      <c r="AC90" s="236"/>
      <c r="AD90" s="417">
        <v>0</v>
      </c>
      <c r="AE90" s="417">
        <v>0</v>
      </c>
      <c r="AF90" s="417">
        <v>0</v>
      </c>
      <c r="AG90" s="417">
        <v>0</v>
      </c>
      <c r="AH90" s="417">
        <v>0</v>
      </c>
      <c r="AI90" s="417">
        <v>0</v>
      </c>
      <c r="AJ90" s="417">
        <v>0</v>
      </c>
      <c r="AK90" s="417">
        <v>0</v>
      </c>
      <c r="AL90" s="279"/>
      <c r="AM90" s="371">
        <f t="shared" si="62"/>
        <v>0</v>
      </c>
    </row>
    <row r="91" spans="1:39" ht="14" x14ac:dyDescent="0.3">
      <c r="A91" s="212" t="s">
        <v>206</v>
      </c>
      <c r="B91" s="212" t="s">
        <v>200</v>
      </c>
      <c r="G91" s="234"/>
      <c r="H91" s="235"/>
      <c r="I91" s="235"/>
      <c r="J91" s="235"/>
      <c r="K91" s="236"/>
      <c r="L91" s="417">
        <v>1.1788679999999999E-2</v>
      </c>
      <c r="M91" s="417">
        <v>1.8079749999999999E-2</v>
      </c>
      <c r="N91" s="417">
        <v>2.522599E-2</v>
      </c>
      <c r="O91" s="417">
        <v>3.3418000000000003E-2</v>
      </c>
      <c r="P91" s="417">
        <v>3.6795609999999999E-2</v>
      </c>
      <c r="Q91" s="417">
        <v>1.1397930000000001E-2</v>
      </c>
      <c r="R91" s="417">
        <v>4.45991876E-2</v>
      </c>
      <c r="S91" s="417">
        <v>4.8642998933333334E-2</v>
      </c>
      <c r="T91" s="439"/>
      <c r="U91" s="420">
        <f t="shared" si="63"/>
        <v>0.22994814653333334</v>
      </c>
      <c r="Y91" s="234"/>
      <c r="Z91" s="235"/>
      <c r="AA91" s="235"/>
      <c r="AB91" s="235"/>
      <c r="AC91" s="236"/>
      <c r="AD91" s="417">
        <v>1116</v>
      </c>
      <c r="AE91" s="417">
        <v>1604</v>
      </c>
      <c r="AF91" s="417">
        <v>2238</v>
      </c>
      <c r="AG91" s="417">
        <v>2800</v>
      </c>
      <c r="AH91" s="417">
        <v>3083</v>
      </c>
      <c r="AI91" s="417">
        <v>955</v>
      </c>
      <c r="AJ91" s="417">
        <v>3628</v>
      </c>
      <c r="AK91" s="417">
        <v>3698</v>
      </c>
      <c r="AL91" s="279"/>
      <c r="AM91" s="371">
        <f t="shared" si="62"/>
        <v>19122</v>
      </c>
    </row>
    <row r="92" spans="1:39" ht="14" x14ac:dyDescent="0.3">
      <c r="A92" s="212" t="s">
        <v>207</v>
      </c>
      <c r="B92" s="212" t="s">
        <v>200</v>
      </c>
      <c r="G92" s="234"/>
      <c r="H92" s="235"/>
      <c r="I92" s="235"/>
      <c r="J92" s="235"/>
      <c r="K92" s="236"/>
      <c r="L92" s="417">
        <v>0</v>
      </c>
      <c r="M92" s="417">
        <v>0</v>
      </c>
      <c r="N92" s="417">
        <v>0</v>
      </c>
      <c r="O92" s="417">
        <v>0</v>
      </c>
      <c r="P92" s="417">
        <v>0</v>
      </c>
      <c r="Q92" s="417">
        <v>0</v>
      </c>
      <c r="R92" s="417">
        <v>0</v>
      </c>
      <c r="S92" s="417">
        <v>0</v>
      </c>
      <c r="T92" s="439"/>
      <c r="U92" s="420">
        <f t="shared" si="63"/>
        <v>0</v>
      </c>
      <c r="Y92" s="234"/>
      <c r="Z92" s="235"/>
      <c r="AA92" s="235"/>
      <c r="AB92" s="235"/>
      <c r="AC92" s="236"/>
      <c r="AD92" s="417">
        <v>0</v>
      </c>
      <c r="AE92" s="417">
        <v>0</v>
      </c>
      <c r="AF92" s="417">
        <v>0</v>
      </c>
      <c r="AG92" s="417">
        <v>0</v>
      </c>
      <c r="AH92" s="417">
        <v>0</v>
      </c>
      <c r="AI92" s="417">
        <v>0</v>
      </c>
      <c r="AJ92" s="417">
        <v>0</v>
      </c>
      <c r="AK92" s="417">
        <v>0</v>
      </c>
      <c r="AL92" s="279"/>
      <c r="AM92" s="371">
        <f t="shared" si="62"/>
        <v>0</v>
      </c>
    </row>
    <row r="93" spans="1:39" ht="14" x14ac:dyDescent="0.3">
      <c r="A93" s="212" t="s">
        <v>208</v>
      </c>
      <c r="B93" s="212" t="s">
        <v>200</v>
      </c>
      <c r="G93" s="234"/>
      <c r="H93" s="235"/>
      <c r="I93" s="235"/>
      <c r="J93" s="235"/>
      <c r="K93" s="236"/>
      <c r="L93" s="417">
        <v>2.7253400000000001E-3</v>
      </c>
      <c r="M93" s="417">
        <v>3.7027399999999999E-3</v>
      </c>
      <c r="N93" s="417">
        <v>4.8355500000000001E-3</v>
      </c>
      <c r="O93" s="417">
        <v>8.8080299999999997E-3</v>
      </c>
      <c r="P93" s="417">
        <v>1.0616179999999999E-2</v>
      </c>
      <c r="Q93" s="417">
        <v>1.1976769999999999E-2</v>
      </c>
      <c r="R93" s="417">
        <v>1.2981462275000001E-2</v>
      </c>
      <c r="S93" s="417">
        <v>1.4719176800000001E-2</v>
      </c>
      <c r="T93" s="439"/>
      <c r="U93" s="420">
        <f t="shared" si="63"/>
        <v>7.0365249074999997E-2</v>
      </c>
      <c r="Y93" s="234"/>
      <c r="Z93" s="235"/>
      <c r="AA93" s="235"/>
      <c r="AB93" s="235"/>
      <c r="AC93" s="236"/>
      <c r="AD93" s="417">
        <v>172</v>
      </c>
      <c r="AE93" s="417">
        <v>219</v>
      </c>
      <c r="AF93" s="417">
        <v>286</v>
      </c>
      <c r="AG93" s="417">
        <v>492</v>
      </c>
      <c r="AH93" s="417">
        <v>593</v>
      </c>
      <c r="AI93" s="417">
        <v>669</v>
      </c>
      <c r="AJ93" s="417">
        <v>704</v>
      </c>
      <c r="AK93" s="417">
        <v>746</v>
      </c>
      <c r="AL93" s="279"/>
      <c r="AM93" s="371">
        <f t="shared" si="62"/>
        <v>3881</v>
      </c>
    </row>
    <row r="94" spans="1:39" ht="14" x14ac:dyDescent="0.3">
      <c r="A94" s="212" t="s">
        <v>209</v>
      </c>
      <c r="B94" s="212" t="s">
        <v>200</v>
      </c>
      <c r="G94" s="234"/>
      <c r="H94" s="235"/>
      <c r="I94" s="235"/>
      <c r="J94" s="235"/>
      <c r="K94" s="236"/>
      <c r="L94" s="417">
        <v>1.201051E-2</v>
      </c>
      <c r="M94" s="417">
        <v>1.252846E-2</v>
      </c>
      <c r="N94" s="417">
        <v>1.6620070000000001E-2</v>
      </c>
      <c r="O94" s="417">
        <v>2.5672190000000001E-2</v>
      </c>
      <c r="P94" s="417">
        <v>2.6621019999999999E-2</v>
      </c>
      <c r="Q94" s="417">
        <v>3.054167E-2</v>
      </c>
      <c r="R94" s="417">
        <v>2.8562899000000003E-2</v>
      </c>
      <c r="S94" s="417">
        <v>3.3779129599999999E-2</v>
      </c>
      <c r="T94" s="439"/>
      <c r="U94" s="420">
        <f t="shared" si="63"/>
        <v>0.18633594860000002</v>
      </c>
      <c r="Y94" s="234"/>
      <c r="Z94" s="235"/>
      <c r="AA94" s="235"/>
      <c r="AB94" s="235"/>
      <c r="AC94" s="236"/>
      <c r="AD94" s="417">
        <v>758</v>
      </c>
      <c r="AE94" s="417">
        <v>741</v>
      </c>
      <c r="AF94" s="417">
        <v>983</v>
      </c>
      <c r="AG94" s="417">
        <v>1434</v>
      </c>
      <c r="AH94" s="417">
        <v>1487</v>
      </c>
      <c r="AI94" s="417">
        <v>1706</v>
      </c>
      <c r="AJ94" s="417">
        <v>1549</v>
      </c>
      <c r="AK94" s="417">
        <v>1712</v>
      </c>
      <c r="AL94" s="279"/>
      <c r="AM94" s="371">
        <f t="shared" si="62"/>
        <v>10370</v>
      </c>
    </row>
    <row r="95" spans="1:39" ht="14" x14ac:dyDescent="0.3">
      <c r="A95" s="212" t="s">
        <v>210</v>
      </c>
      <c r="B95" s="212" t="s">
        <v>200</v>
      </c>
      <c r="G95" s="234"/>
      <c r="H95" s="235"/>
      <c r="I95" s="235"/>
      <c r="J95" s="235"/>
      <c r="K95" s="236"/>
      <c r="L95" s="417">
        <v>0</v>
      </c>
      <c r="M95" s="417">
        <v>0</v>
      </c>
      <c r="N95" s="417">
        <v>0</v>
      </c>
      <c r="O95" s="417">
        <v>0</v>
      </c>
      <c r="P95" s="417">
        <v>0</v>
      </c>
      <c r="Q95" s="417">
        <v>0</v>
      </c>
      <c r="R95" s="417">
        <v>0</v>
      </c>
      <c r="S95" s="417">
        <v>0</v>
      </c>
      <c r="T95" s="439"/>
      <c r="U95" s="420">
        <f t="shared" si="63"/>
        <v>0</v>
      </c>
      <c r="Y95" s="234"/>
      <c r="Z95" s="235"/>
      <c r="AA95" s="235"/>
      <c r="AB95" s="235"/>
      <c r="AC95" s="236"/>
      <c r="AD95" s="417">
        <v>0</v>
      </c>
      <c r="AE95" s="417">
        <v>0</v>
      </c>
      <c r="AF95" s="417">
        <v>0</v>
      </c>
      <c r="AG95" s="417">
        <v>0</v>
      </c>
      <c r="AH95" s="417">
        <v>0</v>
      </c>
      <c r="AI95" s="417">
        <v>0</v>
      </c>
      <c r="AJ95" s="417">
        <v>0</v>
      </c>
      <c r="AK95" s="417">
        <v>0</v>
      </c>
      <c r="AL95" s="279"/>
      <c r="AM95" s="371">
        <f t="shared" si="62"/>
        <v>0</v>
      </c>
    </row>
    <row r="96" spans="1:39" ht="14" x14ac:dyDescent="0.3">
      <c r="A96" s="212" t="s">
        <v>211</v>
      </c>
      <c r="B96" s="212" t="s">
        <v>200</v>
      </c>
      <c r="G96" s="234"/>
      <c r="H96" s="235"/>
      <c r="I96" s="235"/>
      <c r="J96" s="235"/>
      <c r="K96" s="236"/>
      <c r="L96" s="417">
        <v>0</v>
      </c>
      <c r="M96" s="417">
        <v>0</v>
      </c>
      <c r="N96" s="417">
        <v>0</v>
      </c>
      <c r="O96" s="417">
        <v>0</v>
      </c>
      <c r="P96" s="417">
        <v>0</v>
      </c>
      <c r="Q96" s="417">
        <v>0</v>
      </c>
      <c r="R96" s="417">
        <v>0</v>
      </c>
      <c r="S96" s="417">
        <v>0</v>
      </c>
      <c r="T96" s="439"/>
      <c r="U96" s="420">
        <f t="shared" si="63"/>
        <v>0</v>
      </c>
      <c r="Y96" s="234"/>
      <c r="Z96" s="235"/>
      <c r="AA96" s="235"/>
      <c r="AB96" s="235"/>
      <c r="AC96" s="236"/>
      <c r="AD96" s="417">
        <v>0</v>
      </c>
      <c r="AE96" s="417">
        <v>0</v>
      </c>
      <c r="AF96" s="417">
        <v>0</v>
      </c>
      <c r="AG96" s="417">
        <v>0</v>
      </c>
      <c r="AH96" s="417">
        <v>0</v>
      </c>
      <c r="AI96" s="417">
        <v>0</v>
      </c>
      <c r="AJ96" s="417">
        <v>0</v>
      </c>
      <c r="AK96" s="417">
        <v>0</v>
      </c>
      <c r="AL96" s="279"/>
      <c r="AM96" s="371">
        <f t="shared" si="62"/>
        <v>0</v>
      </c>
    </row>
    <row r="97" spans="1:39" ht="14" x14ac:dyDescent="0.3">
      <c r="A97" s="212" t="s">
        <v>212</v>
      </c>
      <c r="B97" s="212" t="s">
        <v>200</v>
      </c>
      <c r="G97" s="234"/>
      <c r="H97" s="235"/>
      <c r="I97" s="235"/>
      <c r="J97" s="235"/>
      <c r="K97" s="236"/>
      <c r="L97" s="417">
        <v>0.15437999999999999</v>
      </c>
      <c r="M97" s="417">
        <v>0.15936</v>
      </c>
      <c r="N97" s="417">
        <v>0.21065400000000001</v>
      </c>
      <c r="O97" s="417">
        <v>0.319716</v>
      </c>
      <c r="P97" s="417">
        <v>0.34538000000000002</v>
      </c>
      <c r="Q97" s="417">
        <v>0.39424999999999999</v>
      </c>
      <c r="R97" s="417">
        <v>0.373998</v>
      </c>
      <c r="S97" s="417">
        <v>0.39341999999999999</v>
      </c>
      <c r="T97" s="439"/>
      <c r="U97" s="420">
        <f t="shared" si="63"/>
        <v>2.3511580000000003</v>
      </c>
      <c r="Y97" s="234"/>
      <c r="Z97" s="235"/>
      <c r="AA97" s="235"/>
      <c r="AB97" s="235"/>
      <c r="AC97" s="236"/>
      <c r="AD97" s="417">
        <v>930</v>
      </c>
      <c r="AE97" s="417">
        <v>960</v>
      </c>
      <c r="AF97" s="417">
        <v>1269</v>
      </c>
      <c r="AG97" s="417">
        <v>1926</v>
      </c>
      <c r="AH97" s="417">
        <v>2080</v>
      </c>
      <c r="AI97" s="417">
        <v>2375</v>
      </c>
      <c r="AJ97" s="417">
        <v>2253</v>
      </c>
      <c r="AK97" s="417">
        <v>2370</v>
      </c>
      <c r="AL97" s="279"/>
      <c r="AM97" s="371">
        <f t="shared" si="62"/>
        <v>14163</v>
      </c>
    </row>
    <row r="98" spans="1:39" ht="14" x14ac:dyDescent="0.3">
      <c r="A98" s="212" t="s">
        <v>213</v>
      </c>
      <c r="B98" s="212" t="s">
        <v>200</v>
      </c>
      <c r="G98" s="234"/>
      <c r="H98" s="235"/>
      <c r="I98" s="235"/>
      <c r="J98" s="235"/>
      <c r="K98" s="236"/>
      <c r="L98" s="417">
        <v>0</v>
      </c>
      <c r="M98" s="417">
        <v>0</v>
      </c>
      <c r="N98" s="417">
        <v>0</v>
      </c>
      <c r="O98" s="417">
        <v>0</v>
      </c>
      <c r="P98" s="417">
        <v>0</v>
      </c>
      <c r="Q98" s="417">
        <v>0</v>
      </c>
      <c r="R98" s="417">
        <v>0</v>
      </c>
      <c r="S98" s="417">
        <v>0</v>
      </c>
      <c r="T98" s="439"/>
      <c r="U98" s="420">
        <f t="shared" si="63"/>
        <v>0</v>
      </c>
      <c r="Y98" s="234"/>
      <c r="Z98" s="235"/>
      <c r="AA98" s="235"/>
      <c r="AB98" s="235"/>
      <c r="AC98" s="236"/>
      <c r="AD98" s="417">
        <v>0</v>
      </c>
      <c r="AE98" s="417">
        <v>0</v>
      </c>
      <c r="AF98" s="417">
        <v>0</v>
      </c>
      <c r="AG98" s="417">
        <v>0</v>
      </c>
      <c r="AH98" s="417">
        <v>0</v>
      </c>
      <c r="AI98" s="417">
        <v>0</v>
      </c>
      <c r="AJ98" s="417">
        <v>0</v>
      </c>
      <c r="AK98" s="417">
        <v>0</v>
      </c>
      <c r="AL98" s="279"/>
      <c r="AM98" s="371">
        <f t="shared" si="62"/>
        <v>0</v>
      </c>
    </row>
    <row r="99" spans="1:39" ht="14" x14ac:dyDescent="0.3">
      <c r="A99" s="212" t="s">
        <v>214</v>
      </c>
      <c r="B99" s="212" t="s">
        <v>200</v>
      </c>
      <c r="G99" s="234"/>
      <c r="H99" s="235"/>
      <c r="I99" s="235"/>
      <c r="J99" s="235"/>
      <c r="K99" s="236"/>
      <c r="L99" s="417">
        <v>0</v>
      </c>
      <c r="M99" s="417">
        <v>0</v>
      </c>
      <c r="N99" s="417">
        <v>0</v>
      </c>
      <c r="O99" s="417">
        <v>0</v>
      </c>
      <c r="P99" s="417">
        <v>0</v>
      </c>
      <c r="Q99" s="417">
        <v>0</v>
      </c>
      <c r="R99" s="417">
        <v>0</v>
      </c>
      <c r="S99" s="417">
        <v>0</v>
      </c>
      <c r="T99" s="439"/>
      <c r="U99" s="420">
        <f t="shared" si="63"/>
        <v>0</v>
      </c>
      <c r="Y99" s="234"/>
      <c r="Z99" s="235"/>
      <c r="AA99" s="235"/>
      <c r="AB99" s="235"/>
      <c r="AC99" s="236"/>
      <c r="AD99" s="417">
        <v>0</v>
      </c>
      <c r="AE99" s="417">
        <v>0</v>
      </c>
      <c r="AF99" s="417">
        <v>0</v>
      </c>
      <c r="AG99" s="417">
        <v>0</v>
      </c>
      <c r="AH99" s="417">
        <v>0</v>
      </c>
      <c r="AI99" s="417">
        <v>0</v>
      </c>
      <c r="AJ99" s="417">
        <v>0</v>
      </c>
      <c r="AK99" s="417">
        <v>0</v>
      </c>
      <c r="AL99" s="279"/>
      <c r="AM99" s="371">
        <f t="shared" si="62"/>
        <v>0</v>
      </c>
    </row>
    <row r="100" spans="1:39" ht="14" x14ac:dyDescent="0.3">
      <c r="A100" s="212" t="s">
        <v>215</v>
      </c>
      <c r="B100" s="212" t="s">
        <v>200</v>
      </c>
      <c r="G100" s="234"/>
      <c r="H100" s="235"/>
      <c r="I100" s="235"/>
      <c r="J100" s="235"/>
      <c r="K100" s="236"/>
      <c r="L100" s="417">
        <v>0</v>
      </c>
      <c r="M100" s="417">
        <v>0</v>
      </c>
      <c r="N100" s="417">
        <v>0</v>
      </c>
      <c r="O100" s="417">
        <v>0</v>
      </c>
      <c r="P100" s="417">
        <v>0</v>
      </c>
      <c r="Q100" s="417">
        <v>0</v>
      </c>
      <c r="R100" s="417">
        <v>0</v>
      </c>
      <c r="S100" s="417">
        <v>0</v>
      </c>
      <c r="T100" s="439"/>
      <c r="U100" s="420">
        <f t="shared" si="63"/>
        <v>0</v>
      </c>
      <c r="Y100" s="234"/>
      <c r="Z100" s="235"/>
      <c r="AA100" s="235"/>
      <c r="AB100" s="235"/>
      <c r="AC100" s="236"/>
      <c r="AD100" s="417">
        <v>0</v>
      </c>
      <c r="AE100" s="417">
        <v>0</v>
      </c>
      <c r="AF100" s="417">
        <v>0</v>
      </c>
      <c r="AG100" s="417">
        <v>0</v>
      </c>
      <c r="AH100" s="417">
        <v>0</v>
      </c>
      <c r="AI100" s="417">
        <v>0</v>
      </c>
      <c r="AJ100" s="417">
        <v>0</v>
      </c>
      <c r="AK100" s="417">
        <v>0</v>
      </c>
      <c r="AL100" s="279"/>
      <c r="AM100" s="371">
        <f t="shared" si="62"/>
        <v>0</v>
      </c>
    </row>
    <row r="101" spans="1:39" ht="14" x14ac:dyDescent="0.3">
      <c r="A101" s="212" t="s">
        <v>216</v>
      </c>
      <c r="B101" s="212" t="s">
        <v>200</v>
      </c>
      <c r="G101" s="234"/>
      <c r="H101" s="235"/>
      <c r="I101" s="235"/>
      <c r="J101" s="235"/>
      <c r="K101" s="236"/>
      <c r="L101" s="417">
        <v>7.53296E-3</v>
      </c>
      <c r="M101" s="417">
        <v>8.0408000000000007E-3</v>
      </c>
      <c r="N101" s="417">
        <v>1.405024E-2</v>
      </c>
      <c r="O101" s="417">
        <v>2.3868480000000001E-2</v>
      </c>
      <c r="P101" s="417">
        <v>3.165536E-2</v>
      </c>
      <c r="Q101" s="417">
        <v>2.1837120000000002E-2</v>
      </c>
      <c r="R101" s="417">
        <v>2.5392000000000005E-2</v>
      </c>
      <c r="S101" s="417">
        <v>3.0555040000000002E-2</v>
      </c>
      <c r="T101" s="439"/>
      <c r="U101" s="420">
        <f t="shared" si="63"/>
        <v>0.16293200000000002</v>
      </c>
      <c r="Y101" s="234"/>
      <c r="Z101" s="235"/>
      <c r="AA101" s="235"/>
      <c r="AB101" s="235"/>
      <c r="AC101" s="236"/>
      <c r="AD101" s="417">
        <v>89</v>
      </c>
      <c r="AE101" s="417">
        <v>95</v>
      </c>
      <c r="AF101" s="417">
        <v>166</v>
      </c>
      <c r="AG101" s="417">
        <v>282</v>
      </c>
      <c r="AH101" s="417">
        <v>374</v>
      </c>
      <c r="AI101" s="417">
        <v>258</v>
      </c>
      <c r="AJ101" s="417">
        <v>300</v>
      </c>
      <c r="AK101" s="417">
        <v>361</v>
      </c>
      <c r="AL101" s="279"/>
      <c r="AM101" s="371">
        <f t="shared" si="62"/>
        <v>1925</v>
      </c>
    </row>
    <row r="102" spans="1:39" ht="14" x14ac:dyDescent="0.3">
      <c r="A102" s="212" t="s">
        <v>217</v>
      </c>
      <c r="B102" s="212" t="s">
        <v>200</v>
      </c>
      <c r="G102" s="234"/>
      <c r="H102" s="235"/>
      <c r="I102" s="235"/>
      <c r="J102" s="235"/>
      <c r="K102" s="236"/>
      <c r="L102" s="417">
        <v>0</v>
      </c>
      <c r="M102" s="417">
        <v>0</v>
      </c>
      <c r="N102" s="417">
        <v>0</v>
      </c>
      <c r="O102" s="417">
        <v>0</v>
      </c>
      <c r="P102" s="417">
        <v>0</v>
      </c>
      <c r="Q102" s="417">
        <v>0</v>
      </c>
      <c r="R102" s="417">
        <v>0</v>
      </c>
      <c r="S102" s="417">
        <v>0</v>
      </c>
      <c r="T102" s="439"/>
      <c r="U102" s="420">
        <f t="shared" si="63"/>
        <v>0</v>
      </c>
      <c r="Y102" s="234"/>
      <c r="Z102" s="235"/>
      <c r="AA102" s="235"/>
      <c r="AB102" s="235"/>
      <c r="AC102" s="236"/>
      <c r="AD102" s="417">
        <v>0</v>
      </c>
      <c r="AE102" s="417">
        <v>0</v>
      </c>
      <c r="AF102" s="417">
        <v>0</v>
      </c>
      <c r="AG102" s="417">
        <v>0</v>
      </c>
      <c r="AH102" s="417">
        <v>0</v>
      </c>
      <c r="AI102" s="417">
        <v>0</v>
      </c>
      <c r="AJ102" s="417">
        <v>0</v>
      </c>
      <c r="AK102" s="417">
        <v>0</v>
      </c>
      <c r="AL102" s="279"/>
      <c r="AM102" s="371">
        <f t="shared" si="62"/>
        <v>0</v>
      </c>
    </row>
    <row r="103" spans="1:39" ht="14" x14ac:dyDescent="0.3">
      <c r="A103" s="212" t="s">
        <v>218</v>
      </c>
      <c r="B103" s="212" t="s">
        <v>200</v>
      </c>
      <c r="G103" s="234"/>
      <c r="H103" s="235"/>
      <c r="I103" s="235"/>
      <c r="J103" s="235"/>
      <c r="K103" s="236"/>
      <c r="L103" s="417">
        <v>0</v>
      </c>
      <c r="M103" s="417">
        <v>0</v>
      </c>
      <c r="N103" s="417">
        <v>0</v>
      </c>
      <c r="O103" s="417">
        <v>0</v>
      </c>
      <c r="P103" s="417">
        <v>0</v>
      </c>
      <c r="Q103" s="417">
        <v>0</v>
      </c>
      <c r="R103" s="417">
        <v>0</v>
      </c>
      <c r="S103" s="417">
        <v>0</v>
      </c>
      <c r="T103" s="439"/>
      <c r="U103" s="420">
        <f t="shared" si="63"/>
        <v>0</v>
      </c>
      <c r="Y103" s="234"/>
      <c r="Z103" s="235"/>
      <c r="AA103" s="235"/>
      <c r="AB103" s="235"/>
      <c r="AC103" s="236"/>
      <c r="AD103" s="417">
        <v>0</v>
      </c>
      <c r="AE103" s="417">
        <v>0</v>
      </c>
      <c r="AF103" s="417">
        <v>0</v>
      </c>
      <c r="AG103" s="417">
        <v>0</v>
      </c>
      <c r="AH103" s="417">
        <v>0</v>
      </c>
      <c r="AI103" s="417">
        <v>0</v>
      </c>
      <c r="AJ103" s="417">
        <v>0</v>
      </c>
      <c r="AK103" s="417">
        <v>0</v>
      </c>
      <c r="AL103" s="279"/>
      <c r="AM103" s="371">
        <f t="shared" si="62"/>
        <v>0</v>
      </c>
    </row>
    <row r="104" spans="1:39" ht="14" x14ac:dyDescent="0.3">
      <c r="A104" s="440" t="s">
        <v>221</v>
      </c>
      <c r="B104" s="440" t="s">
        <v>200</v>
      </c>
      <c r="G104" s="234"/>
      <c r="H104" s="235"/>
      <c r="I104" s="235"/>
      <c r="J104" s="235"/>
      <c r="K104" s="236"/>
      <c r="L104" s="417">
        <v>0.11518490749610533</v>
      </c>
      <c r="M104" s="417">
        <v>0.10090882148470492</v>
      </c>
      <c r="N104" s="417">
        <v>6.7846688613737327E-2</v>
      </c>
      <c r="O104" s="417">
        <v>7.4896279434052859E-2</v>
      </c>
      <c r="P104" s="417">
        <v>8.0597458046021475E-2</v>
      </c>
      <c r="Q104" s="417">
        <v>4.6447260000000004E-2</v>
      </c>
      <c r="R104" s="417">
        <v>4.2771208155000004E-2</v>
      </c>
      <c r="S104" s="417">
        <v>8.2782192625955764E-2</v>
      </c>
      <c r="T104" s="439"/>
      <c r="U104" s="420">
        <f t="shared" si="63"/>
        <v>0.61143481585557768</v>
      </c>
      <c r="Y104" s="234"/>
      <c r="Z104" s="235"/>
      <c r="AA104" s="235"/>
      <c r="AB104" s="235"/>
      <c r="AC104" s="236"/>
      <c r="AD104" s="417">
        <v>3753.2144668234268</v>
      </c>
      <c r="AE104" s="417">
        <v>3055.9217415525436</v>
      </c>
      <c r="AF104" s="417">
        <v>2511.8403390356088</v>
      </c>
      <c r="AG104" s="417">
        <v>2642.7641225409679</v>
      </c>
      <c r="AH104" s="417">
        <v>2932.850603455543</v>
      </c>
      <c r="AI104" s="417">
        <v>1775</v>
      </c>
      <c r="AJ104" s="417">
        <v>1575</v>
      </c>
      <c r="AK104" s="417">
        <v>2583</v>
      </c>
      <c r="AL104" s="279"/>
      <c r="AM104" s="371">
        <f t="shared" si="62"/>
        <v>20829.591273408092</v>
      </c>
    </row>
    <row r="105" spans="1:39" ht="14" x14ac:dyDescent="0.3">
      <c r="A105" s="222" t="s">
        <v>219</v>
      </c>
      <c r="G105" s="234"/>
      <c r="H105" s="235"/>
      <c r="I105" s="235"/>
      <c r="J105" s="235"/>
      <c r="K105" s="236"/>
      <c r="L105" s="224">
        <f>SUM(L85:L104)</f>
        <v>0.5185881974961053</v>
      </c>
      <c r="M105" s="224">
        <f t="shared" ref="M105:S105" si="64">SUM(M85:M104)</f>
        <v>0.62595810148470488</v>
      </c>
      <c r="N105" s="224">
        <f t="shared" si="64"/>
        <v>0.71237807861373736</v>
      </c>
      <c r="O105" s="224">
        <f t="shared" si="64"/>
        <v>0.94043335943405282</v>
      </c>
      <c r="P105" s="224">
        <f t="shared" si="64"/>
        <v>0.96717394804602153</v>
      </c>
      <c r="Q105" s="224">
        <f t="shared" si="64"/>
        <v>0.98027036014555113</v>
      </c>
      <c r="R105" s="224">
        <f t="shared" si="64"/>
        <v>0.87628886233761005</v>
      </c>
      <c r="S105" s="224">
        <f t="shared" si="64"/>
        <v>0.97638303836839058</v>
      </c>
      <c r="T105" s="410"/>
      <c r="U105" s="371">
        <f t="shared" si="63"/>
        <v>6.5974739459261729</v>
      </c>
      <c r="Y105" s="234"/>
      <c r="Z105" s="235"/>
      <c r="AA105" s="235"/>
      <c r="AB105" s="235"/>
      <c r="AC105" s="236"/>
      <c r="AD105" s="427">
        <f>SUM(AD85:AD104)</f>
        <v>13328.214466823427</v>
      </c>
      <c r="AE105" s="427">
        <f t="shared" ref="AE105:AK105" si="65">SUM(AE85:AE104)</f>
        <v>14031.921741552544</v>
      </c>
      <c r="AF105" s="427">
        <f t="shared" si="65"/>
        <v>15657.840339035609</v>
      </c>
      <c r="AG105" s="427">
        <f t="shared" si="65"/>
        <v>19164.764122540968</v>
      </c>
      <c r="AH105" s="427">
        <f t="shared" si="65"/>
        <v>19904.850603455543</v>
      </c>
      <c r="AI105" s="427">
        <f t="shared" si="65"/>
        <v>18200.037746102091</v>
      </c>
      <c r="AJ105" s="427">
        <f t="shared" si="65"/>
        <v>19006</v>
      </c>
      <c r="AK105" s="427">
        <f t="shared" si="65"/>
        <v>19571</v>
      </c>
      <c r="AL105" s="280"/>
      <c r="AM105" s="371">
        <f t="shared" si="62"/>
        <v>138864.62901951018</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OK</v>
      </c>
      <c r="AM106" s="276"/>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M107" s="276"/>
    </row>
    <row r="108" spans="1:39" ht="14" x14ac:dyDescent="0.3">
      <c r="A108" s="212" t="s">
        <v>160</v>
      </c>
      <c r="B108" s="213" t="s">
        <v>153</v>
      </c>
      <c r="G108" s="226"/>
      <c r="H108" s="227"/>
      <c r="I108" s="227"/>
      <c r="J108" s="227"/>
      <c r="K108" s="228"/>
      <c r="L108" s="411">
        <v>0.18322580250389475</v>
      </c>
      <c r="M108" s="411">
        <v>0.30204518851529516</v>
      </c>
      <c r="N108" s="411">
        <v>0.36280049138626269</v>
      </c>
      <c r="O108" s="411">
        <v>0.3852810205659471</v>
      </c>
      <c r="P108" s="411">
        <v>0.36674711195397841</v>
      </c>
      <c r="Q108" s="411">
        <v>0.36605479985444889</v>
      </c>
      <c r="R108" s="411">
        <v>0.35958957766239025</v>
      </c>
      <c r="S108" s="411">
        <v>0.3566265416316094</v>
      </c>
      <c r="T108" s="400"/>
      <c r="U108" s="371">
        <f t="shared" ref="U108:U109" si="68">SUM(L108:S108)</f>
        <v>2.6823705340738262</v>
      </c>
      <c r="Y108" s="226"/>
      <c r="Z108" s="227"/>
      <c r="AA108" s="227"/>
      <c r="AB108" s="227"/>
      <c r="AC108" s="228"/>
      <c r="AD108" s="417">
        <v>6910.7855331765732</v>
      </c>
      <c r="AE108" s="418">
        <v>9677.0782584474564</v>
      </c>
      <c r="AF108" s="418">
        <v>11113.159660964389</v>
      </c>
      <c r="AG108" s="418">
        <v>11454.23587745903</v>
      </c>
      <c r="AH108" s="418">
        <v>10963.149396544457</v>
      </c>
      <c r="AI108" s="418">
        <v>9940.9622538979111</v>
      </c>
      <c r="AJ108" s="418">
        <v>10233</v>
      </c>
      <c r="AK108" s="418">
        <v>9714</v>
      </c>
      <c r="AL108" s="229">
        <f t="shared" ref="AL108" si="69">SUM(Y108:AC108)</f>
        <v>0</v>
      </c>
      <c r="AM108" s="371">
        <f t="shared" ref="AM108:AM109" si="70">SUM(AD108:AK108)</f>
        <v>80006.370980489824</v>
      </c>
    </row>
    <row r="109" spans="1:39" ht="14" x14ac:dyDescent="0.3">
      <c r="A109" s="222" t="s">
        <v>161</v>
      </c>
      <c r="G109" s="241"/>
      <c r="H109" s="242"/>
      <c r="I109" s="242"/>
      <c r="J109" s="242"/>
      <c r="K109" s="243"/>
      <c r="L109" s="224">
        <f t="shared" ref="L109:S109" si="71">SUM(L108,L105)</f>
        <v>0.70181400000000005</v>
      </c>
      <c r="M109" s="223">
        <f t="shared" si="71"/>
        <v>0.92800329000000004</v>
      </c>
      <c r="N109" s="223">
        <f t="shared" si="71"/>
        <v>1.0751785700000001</v>
      </c>
      <c r="O109" s="223">
        <f t="shared" si="71"/>
        <v>1.32571438</v>
      </c>
      <c r="P109" s="223">
        <f t="shared" si="71"/>
        <v>1.33392106</v>
      </c>
      <c r="Q109" s="223">
        <f t="shared" si="71"/>
        <v>1.3463251600000001</v>
      </c>
      <c r="R109" s="223">
        <f t="shared" si="71"/>
        <v>1.2358784400000002</v>
      </c>
      <c r="S109" s="223">
        <f t="shared" si="71"/>
        <v>1.3330095799999999</v>
      </c>
      <c r="T109" s="410"/>
      <c r="U109" s="371">
        <f t="shared" si="68"/>
        <v>9.2798444800000013</v>
      </c>
      <c r="Y109" s="241"/>
      <c r="Z109" s="242"/>
      <c r="AA109" s="242"/>
      <c r="AB109" s="242"/>
      <c r="AC109" s="243"/>
      <c r="AD109" s="224">
        <f t="shared" ref="AD109:AK109" si="72">SUM(AD108,AD105)</f>
        <v>20239</v>
      </c>
      <c r="AE109" s="223">
        <f t="shared" si="72"/>
        <v>23709</v>
      </c>
      <c r="AF109" s="223">
        <f t="shared" si="72"/>
        <v>26771</v>
      </c>
      <c r="AG109" s="223">
        <f t="shared" si="72"/>
        <v>30619</v>
      </c>
      <c r="AH109" s="223">
        <f t="shared" si="72"/>
        <v>30868</v>
      </c>
      <c r="AI109" s="223">
        <f t="shared" si="72"/>
        <v>28141</v>
      </c>
      <c r="AJ109" s="223">
        <f t="shared" si="72"/>
        <v>29239</v>
      </c>
      <c r="AK109" s="223">
        <f t="shared" si="72"/>
        <v>29285</v>
      </c>
      <c r="AL109" s="229">
        <f t="shared" ref="AL109" si="73">SUM(Y109:AC109)</f>
        <v>0</v>
      </c>
      <c r="AM109" s="371">
        <f t="shared" si="70"/>
        <v>218871</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7"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4D0BA-4DB7-4A76-AE37-CD6026D34BBF}">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F6" sqref="F6"/>
    </sheetView>
  </sheetViews>
  <sheetFormatPr defaultColWidth="9.1796875" defaultRowHeight="13.5" x14ac:dyDescent="0.25"/>
  <cols>
    <col min="1" max="1" width="60.1796875" style="203" bestFit="1" customWidth="1"/>
    <col min="2" max="2" width="66.81640625" style="203" customWidth="1"/>
    <col min="3" max="5" width="2.1796875" style="203" customWidth="1"/>
    <col min="6" max="6" width="8.1796875" style="203" customWidth="1"/>
    <col min="7" max="21" width="10.81640625" style="203" customWidth="1"/>
    <col min="22" max="22" width="2.1796875" style="203" customWidth="1"/>
    <col min="23" max="23" width="3.81640625" style="203" customWidth="1"/>
    <col min="24" max="24" width="8.1796875" style="203" customWidth="1"/>
    <col min="25" max="35" width="10.81640625" style="203" customWidth="1"/>
    <col min="36" max="37" width="12.453125" style="203" bestFit="1" customWidth="1"/>
    <col min="38" max="38" width="8.1796875" style="203" bestFit="1" customWidth="1"/>
    <col min="39" max="39" width="13.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M9d - EPN</v>
      </c>
      <c r="AC1" s="193"/>
      <c r="BL1" s="194"/>
      <c r="BM1" s="194"/>
      <c r="BN1" s="194"/>
      <c r="BO1" s="194"/>
      <c r="BP1" s="194"/>
      <c r="BQ1" s="194"/>
      <c r="BR1" s="194"/>
      <c r="BS1" s="194"/>
      <c r="BT1" s="194"/>
      <c r="BU1" s="194"/>
      <c r="BV1" s="194"/>
      <c r="BW1" s="194"/>
      <c r="BX1" s="194"/>
      <c r="BY1" s="194"/>
      <c r="BZ1" s="194"/>
    </row>
    <row r="2" spans="1:78" s="192" customFormat="1" x14ac:dyDescent="0.3">
      <c r="A2" s="195" t="s">
        <v>28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392"/>
      <c r="H9" s="393"/>
      <c r="I9" s="393"/>
      <c r="J9" s="393"/>
      <c r="K9" s="393"/>
      <c r="L9" s="393"/>
      <c r="M9" s="393"/>
      <c r="N9" s="393"/>
      <c r="O9" s="393"/>
      <c r="P9" s="393"/>
      <c r="Q9" s="393"/>
      <c r="R9" s="393">
        <v>4.4147189101273993E-2</v>
      </c>
      <c r="S9" s="393">
        <v>4.4402910559931702E-2</v>
      </c>
      <c r="T9" s="189">
        <f t="shared" ref="T9:T32" si="0">SUM(G9:K9)</f>
        <v>0</v>
      </c>
      <c r="U9" s="345">
        <f t="shared" ref="U9:U32" si="1">SUM(L9:S9)</f>
        <v>8.8550099661205695E-2</v>
      </c>
      <c r="W9" s="219"/>
      <c r="Y9" s="445"/>
      <c r="Z9" s="445"/>
      <c r="AA9" s="445"/>
      <c r="AB9" s="445"/>
      <c r="AC9" s="445"/>
      <c r="AD9" s="445"/>
      <c r="AE9" s="445"/>
      <c r="AF9" s="445"/>
      <c r="AG9" s="445"/>
      <c r="AH9" s="445"/>
      <c r="AI9" s="445"/>
      <c r="AJ9" s="445">
        <v>447</v>
      </c>
      <c r="AK9" s="445">
        <v>449</v>
      </c>
      <c r="AL9" s="446">
        <f t="shared" ref="AL9:AL17" si="2">SUM(Y9:AC9)</f>
        <v>0</v>
      </c>
      <c r="AM9" s="446">
        <f t="shared" ref="AM9:AM26" si="3">SUM(AD9:AK9)</f>
        <v>896</v>
      </c>
    </row>
    <row r="10" spans="1:78" ht="14" x14ac:dyDescent="0.3">
      <c r="A10" s="212" t="s">
        <v>115</v>
      </c>
      <c r="B10" s="213" t="s">
        <v>154</v>
      </c>
      <c r="C10" s="214"/>
      <c r="D10" s="221"/>
      <c r="G10" s="392"/>
      <c r="H10" s="393"/>
      <c r="I10" s="393"/>
      <c r="J10" s="393"/>
      <c r="K10" s="393"/>
      <c r="L10" s="393"/>
      <c r="M10" s="393"/>
      <c r="N10" s="393"/>
      <c r="O10" s="393"/>
      <c r="P10" s="393"/>
      <c r="Q10" s="393"/>
      <c r="R10" s="393">
        <v>5.8319210898726007E-2</v>
      </c>
      <c r="S10" s="393">
        <v>6.2404489440068295E-2</v>
      </c>
      <c r="T10" s="189">
        <f t="shared" si="0"/>
        <v>0</v>
      </c>
      <c r="U10" s="345">
        <f t="shared" si="1"/>
        <v>0.1207237003387943</v>
      </c>
      <c r="Y10" s="445"/>
      <c r="Z10" s="445"/>
      <c r="AA10" s="445"/>
      <c r="AB10" s="445"/>
      <c r="AC10" s="445"/>
      <c r="AD10" s="445"/>
      <c r="AE10" s="445"/>
      <c r="AF10" s="445"/>
      <c r="AG10" s="445"/>
      <c r="AH10" s="445"/>
      <c r="AI10" s="445"/>
      <c r="AJ10" s="445">
        <v>1124</v>
      </c>
      <c r="AK10" s="445">
        <v>1068</v>
      </c>
      <c r="AL10" s="446">
        <f t="shared" si="2"/>
        <v>0</v>
      </c>
      <c r="AM10" s="446">
        <f t="shared" si="3"/>
        <v>2192</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0.1024664</v>
      </c>
      <c r="S11" s="224">
        <f t="shared" si="4"/>
        <v>0.1068074</v>
      </c>
      <c r="T11" s="189">
        <f t="shared" si="0"/>
        <v>0</v>
      </c>
      <c r="U11" s="345">
        <f t="shared" si="1"/>
        <v>0.20927380000000001</v>
      </c>
      <c r="Y11" s="425">
        <f t="shared" ref="Y11:AK11" si="5">SUM(Y9:Y10)</f>
        <v>0</v>
      </c>
      <c r="Z11" s="425">
        <f t="shared" si="5"/>
        <v>0</v>
      </c>
      <c r="AA11" s="425">
        <f t="shared" si="5"/>
        <v>0</v>
      </c>
      <c r="AB11" s="425">
        <f t="shared" si="5"/>
        <v>0</v>
      </c>
      <c r="AC11" s="425">
        <f t="shared" si="5"/>
        <v>0</v>
      </c>
      <c r="AD11" s="425">
        <f t="shared" si="5"/>
        <v>0</v>
      </c>
      <c r="AE11" s="425">
        <f t="shared" si="5"/>
        <v>0</v>
      </c>
      <c r="AF11" s="425">
        <f t="shared" si="5"/>
        <v>0</v>
      </c>
      <c r="AG11" s="425">
        <f t="shared" si="5"/>
        <v>0</v>
      </c>
      <c r="AH11" s="425">
        <f t="shared" si="5"/>
        <v>0</v>
      </c>
      <c r="AI11" s="425">
        <f t="shared" si="5"/>
        <v>0</v>
      </c>
      <c r="AJ11" s="425">
        <f t="shared" si="5"/>
        <v>1571</v>
      </c>
      <c r="AK11" s="425">
        <f t="shared" si="5"/>
        <v>1517</v>
      </c>
      <c r="AL11" s="446">
        <f t="shared" si="2"/>
        <v>0</v>
      </c>
      <c r="AM11" s="446">
        <f t="shared" si="3"/>
        <v>3088</v>
      </c>
    </row>
    <row r="12" spans="1:78" ht="14" x14ac:dyDescent="0.3">
      <c r="A12" s="212" t="s">
        <v>156</v>
      </c>
      <c r="B12" s="213" t="s">
        <v>153</v>
      </c>
      <c r="C12" s="214"/>
      <c r="D12" s="215"/>
      <c r="E12" s="215"/>
      <c r="G12" s="395"/>
      <c r="H12" s="396"/>
      <c r="I12" s="396"/>
      <c r="J12" s="396"/>
      <c r="K12" s="397"/>
      <c r="L12" s="398"/>
      <c r="M12" s="398"/>
      <c r="N12" s="398"/>
      <c r="O12" s="398"/>
      <c r="P12" s="398"/>
      <c r="Q12" s="398"/>
      <c r="R12" s="398">
        <v>5.4830198172343267E-3</v>
      </c>
      <c r="S12" s="398">
        <v>7.0987581085630675E-3</v>
      </c>
      <c r="T12" s="397"/>
      <c r="U12" s="371">
        <f t="shared" si="1"/>
        <v>1.2581777925797394E-2</v>
      </c>
      <c r="Y12" s="447"/>
      <c r="Z12" s="448"/>
      <c r="AA12" s="448"/>
      <c r="AB12" s="448"/>
      <c r="AC12" s="449"/>
      <c r="AD12" s="417"/>
      <c r="AE12" s="417"/>
      <c r="AF12" s="417"/>
      <c r="AG12" s="417"/>
      <c r="AH12" s="417"/>
      <c r="AI12" s="417"/>
      <c r="AJ12" s="417">
        <v>129</v>
      </c>
      <c r="AK12" s="417">
        <v>163</v>
      </c>
      <c r="AL12" s="437"/>
      <c r="AM12" s="420">
        <f t="shared" si="3"/>
        <v>292</v>
      </c>
    </row>
    <row r="13" spans="1:78" ht="14" x14ac:dyDescent="0.3">
      <c r="A13" s="212" t="s">
        <v>156</v>
      </c>
      <c r="B13" s="213" t="s">
        <v>154</v>
      </c>
      <c r="C13" s="214"/>
      <c r="D13" s="215"/>
      <c r="E13" s="215"/>
      <c r="G13" s="401"/>
      <c r="H13" s="402"/>
      <c r="I13" s="402"/>
      <c r="J13" s="402"/>
      <c r="K13" s="403"/>
      <c r="L13" s="398"/>
      <c r="M13" s="398"/>
      <c r="N13" s="398"/>
      <c r="O13" s="398"/>
      <c r="P13" s="398"/>
      <c r="Q13" s="398"/>
      <c r="R13" s="398">
        <v>1.3804980182765674E-2</v>
      </c>
      <c r="S13" s="398">
        <v>1.8541241891436931E-2</v>
      </c>
      <c r="T13" s="403"/>
      <c r="U13" s="371">
        <f t="shared" si="1"/>
        <v>3.2346222074202603E-2</v>
      </c>
      <c r="Y13" s="450"/>
      <c r="Z13" s="451"/>
      <c r="AA13" s="451"/>
      <c r="AB13" s="451"/>
      <c r="AC13" s="452"/>
      <c r="AD13" s="417"/>
      <c r="AE13" s="417"/>
      <c r="AF13" s="417"/>
      <c r="AG13" s="417"/>
      <c r="AH13" s="417"/>
      <c r="AI13" s="417"/>
      <c r="AJ13" s="417">
        <v>351</v>
      </c>
      <c r="AK13" s="417">
        <v>449</v>
      </c>
      <c r="AL13" s="439"/>
      <c r="AM13" s="420">
        <f t="shared" si="3"/>
        <v>800</v>
      </c>
    </row>
    <row r="14" spans="1:78" ht="14" x14ac:dyDescent="0.3">
      <c r="A14" s="222" t="s">
        <v>157</v>
      </c>
      <c r="B14" s="222"/>
      <c r="C14" s="214"/>
      <c r="D14" s="215"/>
      <c r="E14" s="215"/>
      <c r="G14" s="406"/>
      <c r="H14" s="407"/>
      <c r="I14" s="407"/>
      <c r="J14" s="407"/>
      <c r="K14" s="408"/>
      <c r="L14" s="224">
        <f t="shared" ref="L14:S14" si="6">SUM(L12:L13)</f>
        <v>0</v>
      </c>
      <c r="M14" s="224">
        <f t="shared" si="6"/>
        <v>0</v>
      </c>
      <c r="N14" s="224">
        <f t="shared" si="6"/>
        <v>0</v>
      </c>
      <c r="O14" s="224">
        <f t="shared" si="6"/>
        <v>0</v>
      </c>
      <c r="P14" s="224">
        <f t="shared" si="6"/>
        <v>0</v>
      </c>
      <c r="Q14" s="224">
        <f t="shared" si="6"/>
        <v>0</v>
      </c>
      <c r="R14" s="224">
        <f t="shared" si="6"/>
        <v>1.9288E-2</v>
      </c>
      <c r="S14" s="224">
        <f t="shared" si="6"/>
        <v>2.564E-2</v>
      </c>
      <c r="T14" s="408"/>
      <c r="U14" s="371">
        <f>SUM(L14:S14)</f>
        <v>4.4927999999999996E-2</v>
      </c>
      <c r="Y14" s="453"/>
      <c r="Z14" s="454"/>
      <c r="AA14" s="454"/>
      <c r="AB14" s="454"/>
      <c r="AC14" s="455"/>
      <c r="AD14" s="427">
        <f t="shared" ref="AD14:AK14" si="7">SUM(AD12:AD13)</f>
        <v>0</v>
      </c>
      <c r="AE14" s="425">
        <f t="shared" si="7"/>
        <v>0</v>
      </c>
      <c r="AF14" s="425">
        <f t="shared" si="7"/>
        <v>0</v>
      </c>
      <c r="AG14" s="425">
        <f t="shared" si="7"/>
        <v>0</v>
      </c>
      <c r="AH14" s="425">
        <f t="shared" si="7"/>
        <v>0</v>
      </c>
      <c r="AI14" s="425">
        <f t="shared" si="7"/>
        <v>0</v>
      </c>
      <c r="AJ14" s="425">
        <f t="shared" si="7"/>
        <v>480</v>
      </c>
      <c r="AK14" s="425">
        <f t="shared" si="7"/>
        <v>612</v>
      </c>
      <c r="AL14" s="442"/>
      <c r="AM14" s="420">
        <f t="shared" si="3"/>
        <v>1092</v>
      </c>
    </row>
    <row r="15" spans="1:78" ht="14" x14ac:dyDescent="0.3">
      <c r="A15" s="212" t="s">
        <v>158</v>
      </c>
      <c r="B15" s="213" t="s">
        <v>153</v>
      </c>
      <c r="C15" s="214"/>
      <c r="D15" s="215"/>
      <c r="E15" s="215"/>
      <c r="G15" s="392"/>
      <c r="H15" s="393"/>
      <c r="I15" s="393"/>
      <c r="J15" s="393"/>
      <c r="K15" s="393"/>
      <c r="L15" s="393"/>
      <c r="M15" s="393"/>
      <c r="N15" s="393"/>
      <c r="O15" s="393"/>
      <c r="P15" s="393"/>
      <c r="Q15" s="393"/>
      <c r="R15" s="393">
        <v>2.1571317578401965E-3</v>
      </c>
      <c r="S15" s="393">
        <v>6.9238306413026435E-3</v>
      </c>
      <c r="T15" s="189">
        <f t="shared" si="0"/>
        <v>0</v>
      </c>
      <c r="U15" s="345">
        <f t="shared" si="1"/>
        <v>9.08096239914284E-3</v>
      </c>
      <c r="Y15" s="445"/>
      <c r="Z15" s="445"/>
      <c r="AA15" s="445"/>
      <c r="AB15" s="445"/>
      <c r="AC15" s="445"/>
      <c r="AD15" s="445"/>
      <c r="AE15" s="445"/>
      <c r="AF15" s="445"/>
      <c r="AG15" s="445"/>
      <c r="AH15" s="445"/>
      <c r="AI15" s="445"/>
      <c r="AJ15" s="445">
        <v>27</v>
      </c>
      <c r="AK15" s="445">
        <v>82</v>
      </c>
      <c r="AL15" s="446">
        <f t="shared" si="2"/>
        <v>0</v>
      </c>
      <c r="AM15" s="446">
        <f t="shared" si="3"/>
        <v>109</v>
      </c>
    </row>
    <row r="16" spans="1:78" ht="14" x14ac:dyDescent="0.3">
      <c r="A16" s="212" t="s">
        <v>158</v>
      </c>
      <c r="B16" s="213" t="s">
        <v>154</v>
      </c>
      <c r="C16" s="214"/>
      <c r="D16" s="215"/>
      <c r="E16" s="215"/>
      <c r="G16" s="392"/>
      <c r="H16" s="393"/>
      <c r="I16" s="393"/>
      <c r="J16" s="393"/>
      <c r="K16" s="393"/>
      <c r="L16" s="393"/>
      <c r="M16" s="393"/>
      <c r="N16" s="393"/>
      <c r="O16" s="393"/>
      <c r="P16" s="393"/>
      <c r="Q16" s="393"/>
      <c r="R16" s="393">
        <v>7.5028682421598037E-3</v>
      </c>
      <c r="S16" s="393">
        <v>1.4556169358697356E-2</v>
      </c>
      <c r="T16" s="189">
        <f t="shared" si="0"/>
        <v>0</v>
      </c>
      <c r="U16" s="345">
        <f t="shared" si="1"/>
        <v>2.2059037600857159E-2</v>
      </c>
      <c r="Y16" s="445"/>
      <c r="Z16" s="445"/>
      <c r="AA16" s="445"/>
      <c r="AB16" s="445"/>
      <c r="AC16" s="445"/>
      <c r="AD16" s="445"/>
      <c r="AE16" s="445"/>
      <c r="AF16" s="445"/>
      <c r="AG16" s="445"/>
      <c r="AH16" s="445"/>
      <c r="AI16" s="445"/>
      <c r="AJ16" s="445">
        <v>69</v>
      </c>
      <c r="AK16" s="445">
        <v>137</v>
      </c>
      <c r="AL16" s="446">
        <f t="shared" si="2"/>
        <v>0</v>
      </c>
      <c r="AM16" s="446">
        <f t="shared" si="3"/>
        <v>206</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9.6600000000000002E-3</v>
      </c>
      <c r="S17" s="224">
        <f t="shared" si="8"/>
        <v>2.1479999999999999E-2</v>
      </c>
      <c r="T17" s="189">
        <f t="shared" si="0"/>
        <v>0</v>
      </c>
      <c r="U17" s="345">
        <f t="shared" si="1"/>
        <v>3.1140000000000001E-2</v>
      </c>
      <c r="V17" s="249"/>
      <c r="Y17" s="425">
        <f t="shared" ref="Y17:AK17" si="9">SUM(Y15:Y16)</f>
        <v>0</v>
      </c>
      <c r="Z17" s="425">
        <f t="shared" si="9"/>
        <v>0</v>
      </c>
      <c r="AA17" s="425">
        <f t="shared" si="9"/>
        <v>0</v>
      </c>
      <c r="AB17" s="425">
        <f t="shared" si="9"/>
        <v>0</v>
      </c>
      <c r="AC17" s="425">
        <f t="shared" si="9"/>
        <v>0</v>
      </c>
      <c r="AD17" s="425">
        <f t="shared" si="9"/>
        <v>0</v>
      </c>
      <c r="AE17" s="425">
        <f t="shared" si="9"/>
        <v>0</v>
      </c>
      <c r="AF17" s="425">
        <f t="shared" si="9"/>
        <v>0</v>
      </c>
      <c r="AG17" s="425">
        <f t="shared" si="9"/>
        <v>0</v>
      </c>
      <c r="AH17" s="425">
        <f t="shared" si="9"/>
        <v>0</v>
      </c>
      <c r="AI17" s="425">
        <f t="shared" si="9"/>
        <v>0</v>
      </c>
      <c r="AJ17" s="425">
        <f t="shared" si="9"/>
        <v>96</v>
      </c>
      <c r="AK17" s="425">
        <f t="shared" si="9"/>
        <v>219</v>
      </c>
      <c r="AL17" s="446">
        <f t="shared" si="2"/>
        <v>0</v>
      </c>
      <c r="AM17" s="446">
        <f t="shared" si="3"/>
        <v>315</v>
      </c>
    </row>
    <row r="18" spans="1:39" ht="14" x14ac:dyDescent="0.3">
      <c r="A18" s="212" t="s">
        <v>160</v>
      </c>
      <c r="B18" s="213" t="s">
        <v>153</v>
      </c>
      <c r="G18" s="392"/>
      <c r="H18" s="393"/>
      <c r="I18" s="393"/>
      <c r="J18" s="393"/>
      <c r="K18" s="393"/>
      <c r="L18" s="393"/>
      <c r="M18" s="393"/>
      <c r="N18" s="393"/>
      <c r="O18" s="393"/>
      <c r="P18" s="393"/>
      <c r="Q18" s="393"/>
      <c r="R18" s="393">
        <v>7.9801452936516248E-2</v>
      </c>
      <c r="S18" s="393">
        <v>8.7194830731456299E-2</v>
      </c>
      <c r="T18" s="345">
        <f t="shared" si="0"/>
        <v>0</v>
      </c>
      <c r="U18" s="345">
        <f t="shared" si="1"/>
        <v>0.16699628366797253</v>
      </c>
      <c r="Y18" s="447"/>
      <c r="Z18" s="448"/>
      <c r="AA18" s="448"/>
      <c r="AB18" s="448"/>
      <c r="AC18" s="449"/>
      <c r="AD18" s="418"/>
      <c r="AE18" s="418"/>
      <c r="AF18" s="418"/>
      <c r="AG18" s="418"/>
      <c r="AH18" s="418"/>
      <c r="AI18" s="418"/>
      <c r="AJ18" s="418">
        <v>1913</v>
      </c>
      <c r="AK18" s="418">
        <v>2124</v>
      </c>
      <c r="AL18" s="437"/>
      <c r="AM18" s="420">
        <f t="shared" si="3"/>
        <v>4037</v>
      </c>
    </row>
    <row r="19" spans="1:39" ht="14" x14ac:dyDescent="0.3">
      <c r="A19" s="212" t="s">
        <v>160</v>
      </c>
      <c r="B19" s="213" t="s">
        <v>154</v>
      </c>
      <c r="G19" s="392"/>
      <c r="H19" s="393"/>
      <c r="I19" s="393"/>
      <c r="J19" s="393"/>
      <c r="K19" s="393"/>
      <c r="L19" s="393"/>
      <c r="M19" s="393"/>
      <c r="N19" s="393"/>
      <c r="O19" s="393"/>
      <c r="P19" s="393"/>
      <c r="Q19" s="393"/>
      <c r="R19" s="393">
        <v>0.15281478706348373</v>
      </c>
      <c r="S19" s="393">
        <v>0.18676872926854368</v>
      </c>
      <c r="T19" s="345">
        <f t="shared" si="0"/>
        <v>0</v>
      </c>
      <c r="U19" s="345">
        <f t="shared" si="1"/>
        <v>0.33958351633202744</v>
      </c>
      <c r="Y19" s="450"/>
      <c r="Z19" s="451"/>
      <c r="AA19" s="451"/>
      <c r="AB19" s="451"/>
      <c r="AC19" s="452"/>
      <c r="AD19" s="418"/>
      <c r="AE19" s="418"/>
      <c r="AF19" s="418"/>
      <c r="AG19" s="418"/>
      <c r="AH19" s="418"/>
      <c r="AI19" s="418"/>
      <c r="AJ19" s="418">
        <v>3286</v>
      </c>
      <c r="AK19" s="418">
        <v>3590</v>
      </c>
      <c r="AL19" s="439"/>
      <c r="AM19" s="420">
        <f t="shared" si="3"/>
        <v>6876</v>
      </c>
    </row>
    <row r="20" spans="1:39" ht="14" x14ac:dyDescent="0.3">
      <c r="A20" s="222" t="s">
        <v>161</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0.23261623999999997</v>
      </c>
      <c r="S20" s="224">
        <f t="shared" si="10"/>
        <v>0.27396355999999999</v>
      </c>
      <c r="T20" s="345">
        <f t="shared" si="0"/>
        <v>0</v>
      </c>
      <c r="U20" s="345">
        <f t="shared" si="1"/>
        <v>0.50657979999999991</v>
      </c>
      <c r="Y20" s="453"/>
      <c r="Z20" s="454"/>
      <c r="AA20" s="454"/>
      <c r="AB20" s="454"/>
      <c r="AC20" s="455"/>
      <c r="AD20" s="425">
        <f t="shared" ref="AD20:AK20" si="11">SUM(AD18:AD19)</f>
        <v>0</v>
      </c>
      <c r="AE20" s="425">
        <f t="shared" si="11"/>
        <v>0</v>
      </c>
      <c r="AF20" s="425">
        <f t="shared" si="11"/>
        <v>0</v>
      </c>
      <c r="AG20" s="425">
        <f t="shared" si="11"/>
        <v>0</v>
      </c>
      <c r="AH20" s="425">
        <f t="shared" si="11"/>
        <v>0</v>
      </c>
      <c r="AI20" s="425">
        <f t="shared" si="11"/>
        <v>0</v>
      </c>
      <c r="AJ20" s="425">
        <f t="shared" si="11"/>
        <v>5199</v>
      </c>
      <c r="AK20" s="425">
        <f t="shared" si="11"/>
        <v>5714</v>
      </c>
      <c r="AL20" s="442"/>
      <c r="AM20" s="446">
        <f t="shared" si="3"/>
        <v>10913</v>
      </c>
    </row>
    <row r="21" spans="1:39" ht="14" x14ac:dyDescent="0.3">
      <c r="A21" s="212" t="s">
        <v>162</v>
      </c>
      <c r="B21" s="213" t="s">
        <v>153</v>
      </c>
      <c r="G21" s="392"/>
      <c r="H21" s="393"/>
      <c r="I21" s="393"/>
      <c r="J21" s="393"/>
      <c r="K21" s="393"/>
      <c r="L21" s="393"/>
      <c r="M21" s="392"/>
      <c r="N21" s="392"/>
      <c r="O21" s="392"/>
      <c r="P21" s="392"/>
      <c r="Q21" s="392"/>
      <c r="R21" s="392">
        <v>0</v>
      </c>
      <c r="S21" s="392">
        <v>0</v>
      </c>
      <c r="T21" s="345">
        <f t="shared" si="0"/>
        <v>0</v>
      </c>
      <c r="U21" s="345">
        <f t="shared" si="1"/>
        <v>0</v>
      </c>
      <c r="Y21" s="445"/>
      <c r="Z21" s="445"/>
      <c r="AA21" s="445"/>
      <c r="AB21" s="445"/>
      <c r="AC21" s="445"/>
      <c r="AD21" s="445"/>
      <c r="AE21" s="445"/>
      <c r="AF21" s="445"/>
      <c r="AG21" s="445"/>
      <c r="AH21" s="445"/>
      <c r="AI21" s="445"/>
      <c r="AJ21" s="445">
        <v>0</v>
      </c>
      <c r="AK21" s="445">
        <v>0</v>
      </c>
      <c r="AL21" s="446">
        <f t="shared" ref="AL21:AL26" si="12">SUM(Y21:AC21)</f>
        <v>0</v>
      </c>
      <c r="AM21" s="446">
        <f t="shared" si="3"/>
        <v>0</v>
      </c>
    </row>
    <row r="22" spans="1:39" ht="14" x14ac:dyDescent="0.3">
      <c r="A22" s="212" t="s">
        <v>162</v>
      </c>
      <c r="B22" s="213" t="s">
        <v>154</v>
      </c>
      <c r="G22" s="392"/>
      <c r="H22" s="393"/>
      <c r="I22" s="393"/>
      <c r="J22" s="393"/>
      <c r="K22" s="393"/>
      <c r="L22" s="393"/>
      <c r="M22" s="392"/>
      <c r="N22" s="392"/>
      <c r="O22" s="392"/>
      <c r="P22" s="392"/>
      <c r="Q22" s="392"/>
      <c r="R22" s="392">
        <v>0</v>
      </c>
      <c r="S22" s="392">
        <v>0</v>
      </c>
      <c r="T22" s="345">
        <f t="shared" si="0"/>
        <v>0</v>
      </c>
      <c r="U22" s="345">
        <f t="shared" si="1"/>
        <v>0</v>
      </c>
      <c r="Y22" s="445"/>
      <c r="Z22" s="445"/>
      <c r="AA22" s="445"/>
      <c r="AB22" s="445"/>
      <c r="AC22" s="445"/>
      <c r="AD22" s="445"/>
      <c r="AE22" s="445"/>
      <c r="AF22" s="445"/>
      <c r="AG22" s="445"/>
      <c r="AH22" s="445"/>
      <c r="AI22" s="445"/>
      <c r="AJ22" s="445">
        <v>0</v>
      </c>
      <c r="AK22" s="445">
        <v>0</v>
      </c>
      <c r="AL22" s="446">
        <f t="shared" si="12"/>
        <v>0</v>
      </c>
      <c r="AM22" s="446">
        <f t="shared" si="3"/>
        <v>0</v>
      </c>
    </row>
    <row r="23" spans="1:39" ht="14" x14ac:dyDescent="0.3">
      <c r="A23" s="222" t="s">
        <v>163</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0</v>
      </c>
      <c r="AK23" s="425">
        <f t="shared" si="14"/>
        <v>0</v>
      </c>
      <c r="AL23" s="446">
        <f t="shared" si="12"/>
        <v>0</v>
      </c>
      <c r="AM23" s="446">
        <f t="shared" si="3"/>
        <v>0</v>
      </c>
    </row>
    <row r="24" spans="1:39" ht="14" x14ac:dyDescent="0.3">
      <c r="A24" s="212" t="s">
        <v>164</v>
      </c>
      <c r="B24" s="213" t="s">
        <v>153</v>
      </c>
      <c r="G24" s="392"/>
      <c r="H24" s="393"/>
      <c r="I24" s="393"/>
      <c r="J24" s="393"/>
      <c r="K24" s="393"/>
      <c r="L24" s="393"/>
      <c r="M24" s="393"/>
      <c r="N24" s="393"/>
      <c r="O24" s="393"/>
      <c r="P24" s="393"/>
      <c r="Q24" s="393"/>
      <c r="R24" s="393">
        <v>6.8805064689730407E-3</v>
      </c>
      <c r="S24" s="393">
        <v>7.6931451570029369E-3</v>
      </c>
      <c r="T24" s="345">
        <f t="shared" si="0"/>
        <v>0</v>
      </c>
      <c r="U24" s="345">
        <f t="shared" si="1"/>
        <v>1.4573651625975978E-2</v>
      </c>
      <c r="Y24" s="445"/>
      <c r="Z24" s="445"/>
      <c r="AA24" s="445"/>
      <c r="AB24" s="445"/>
      <c r="AC24" s="445"/>
      <c r="AD24" s="445"/>
      <c r="AE24" s="445"/>
      <c r="AF24" s="445"/>
      <c r="AG24" s="445"/>
      <c r="AH24" s="445"/>
      <c r="AI24" s="445"/>
      <c r="AJ24" s="445">
        <v>20</v>
      </c>
      <c r="AK24" s="445">
        <v>14</v>
      </c>
      <c r="AL24" s="446">
        <f t="shared" si="12"/>
        <v>0</v>
      </c>
      <c r="AM24" s="446">
        <f t="shared" si="3"/>
        <v>34</v>
      </c>
    </row>
    <row r="25" spans="1:39" ht="14" x14ac:dyDescent="0.3">
      <c r="A25" s="212" t="s">
        <v>164</v>
      </c>
      <c r="B25" s="213" t="s">
        <v>154</v>
      </c>
      <c r="G25" s="392"/>
      <c r="H25" s="393"/>
      <c r="I25" s="393"/>
      <c r="J25" s="393"/>
      <c r="K25" s="393"/>
      <c r="L25" s="393"/>
      <c r="M25" s="393"/>
      <c r="N25" s="393"/>
      <c r="O25" s="393"/>
      <c r="P25" s="393"/>
      <c r="Q25" s="393"/>
      <c r="R25" s="393">
        <v>8.5444935310269587E-3</v>
      </c>
      <c r="S25" s="393">
        <v>2.1006854842997059E-2</v>
      </c>
      <c r="T25" s="345">
        <f t="shared" si="0"/>
        <v>0</v>
      </c>
      <c r="U25" s="345">
        <f t="shared" si="1"/>
        <v>2.9551348374024018E-2</v>
      </c>
      <c r="Y25" s="445"/>
      <c r="Z25" s="445"/>
      <c r="AA25" s="445"/>
      <c r="AB25" s="445"/>
      <c r="AC25" s="445"/>
      <c r="AD25" s="445"/>
      <c r="AE25" s="445"/>
      <c r="AF25" s="445"/>
      <c r="AG25" s="445"/>
      <c r="AH25" s="445"/>
      <c r="AI25" s="445"/>
      <c r="AJ25" s="445">
        <v>22</v>
      </c>
      <c r="AK25" s="445">
        <v>21</v>
      </c>
      <c r="AL25" s="446">
        <f t="shared" si="12"/>
        <v>0</v>
      </c>
      <c r="AM25" s="446">
        <f t="shared" si="3"/>
        <v>43</v>
      </c>
    </row>
    <row r="26" spans="1:39" ht="14" x14ac:dyDescent="0.3">
      <c r="A26" s="222" t="s">
        <v>165</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1.5424999999999999E-2</v>
      </c>
      <c r="S26" s="224">
        <f t="shared" si="15"/>
        <v>2.8699999999999996E-2</v>
      </c>
      <c r="T26" s="345">
        <f t="shared" si="0"/>
        <v>0</v>
      </c>
      <c r="U26" s="345">
        <f t="shared" si="1"/>
        <v>4.4124999999999998E-2</v>
      </c>
      <c r="Y26" s="425">
        <f t="shared" ref="Y26:AK26" si="16">SUM(Y24:Y25)</f>
        <v>0</v>
      </c>
      <c r="Z26" s="425">
        <f t="shared" si="16"/>
        <v>0</v>
      </c>
      <c r="AA26" s="425">
        <f t="shared" si="16"/>
        <v>0</v>
      </c>
      <c r="AB26" s="425">
        <f t="shared" si="16"/>
        <v>0</v>
      </c>
      <c r="AC26" s="425">
        <f t="shared" si="16"/>
        <v>0</v>
      </c>
      <c r="AD26" s="425">
        <f t="shared" si="16"/>
        <v>0</v>
      </c>
      <c r="AE26" s="425">
        <f t="shared" si="16"/>
        <v>0</v>
      </c>
      <c r="AF26" s="425">
        <f t="shared" si="16"/>
        <v>0</v>
      </c>
      <c r="AG26" s="425">
        <f t="shared" si="16"/>
        <v>0</v>
      </c>
      <c r="AH26" s="425">
        <f t="shared" si="16"/>
        <v>0</v>
      </c>
      <c r="AI26" s="425">
        <f t="shared" si="16"/>
        <v>0</v>
      </c>
      <c r="AJ26" s="425">
        <f t="shared" si="16"/>
        <v>42</v>
      </c>
      <c r="AK26" s="425">
        <f t="shared" si="16"/>
        <v>35</v>
      </c>
      <c r="AL26" s="446">
        <f t="shared" si="12"/>
        <v>0</v>
      </c>
      <c r="AM26" s="446">
        <f t="shared" si="3"/>
        <v>77</v>
      </c>
    </row>
    <row r="27" spans="1:39" ht="14" x14ac:dyDescent="0.3">
      <c r="A27" s="253" t="s">
        <v>166</v>
      </c>
      <c r="B27" s="213" t="s">
        <v>153</v>
      </c>
      <c r="G27" s="392"/>
      <c r="H27" s="393"/>
      <c r="I27" s="393"/>
      <c r="J27" s="393"/>
      <c r="K27" s="393"/>
      <c r="L27" s="393"/>
      <c r="M27" s="393"/>
      <c r="N27" s="393"/>
      <c r="O27" s="393"/>
      <c r="P27" s="393"/>
      <c r="Q27" s="393"/>
      <c r="R27" s="393">
        <v>0</v>
      </c>
      <c r="S27" s="393">
        <v>0</v>
      </c>
      <c r="T27" s="189">
        <f t="shared" si="0"/>
        <v>0</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392"/>
      <c r="H28" s="393"/>
      <c r="I28" s="393"/>
      <c r="J28" s="393"/>
      <c r="K28" s="393"/>
      <c r="L28" s="393"/>
      <c r="M28" s="393"/>
      <c r="N28" s="393"/>
      <c r="O28" s="393"/>
      <c r="P28" s="393"/>
      <c r="Q28" s="393"/>
      <c r="R28" s="393">
        <v>0</v>
      </c>
      <c r="S28" s="393">
        <v>0</v>
      </c>
      <c r="T28" s="189">
        <f t="shared" si="0"/>
        <v>0</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0</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392"/>
      <c r="H30" s="393"/>
      <c r="I30" s="393"/>
      <c r="J30" s="393"/>
      <c r="K30" s="393"/>
      <c r="L30" s="393"/>
      <c r="M30" s="393"/>
      <c r="N30" s="393"/>
      <c r="O30" s="393"/>
      <c r="P30" s="393"/>
      <c r="Q30" s="393"/>
      <c r="R30" s="393">
        <v>2.3540081803620903E-2</v>
      </c>
      <c r="S30" s="393">
        <v>2.5406630198014479E-2</v>
      </c>
      <c r="T30" s="345">
        <f t="shared" si="0"/>
        <v>0</v>
      </c>
      <c r="U30" s="345">
        <f t="shared" si="1"/>
        <v>4.8946712001635383E-2</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392"/>
      <c r="H31" s="393"/>
      <c r="I31" s="393"/>
      <c r="J31" s="393"/>
      <c r="K31" s="393"/>
      <c r="L31" s="393"/>
      <c r="M31" s="393"/>
      <c r="N31" s="393"/>
      <c r="O31" s="393"/>
      <c r="P31" s="393"/>
      <c r="Q31" s="393"/>
      <c r="R31" s="393">
        <v>1.8775732646379099E-2</v>
      </c>
      <c r="S31" s="393">
        <v>4.6511619801985517E-2</v>
      </c>
      <c r="T31" s="345">
        <f t="shared" si="0"/>
        <v>0</v>
      </c>
      <c r="U31" s="345">
        <f t="shared" si="1"/>
        <v>6.5287352448364616E-2</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4.2315814450000003E-2</v>
      </c>
      <c r="S32" s="224">
        <f t="shared" si="18"/>
        <v>7.1918249999999989E-2</v>
      </c>
      <c r="T32" s="345">
        <f t="shared" si="0"/>
        <v>0</v>
      </c>
      <c r="U32" s="345">
        <f t="shared" si="1"/>
        <v>0.11423406444999999</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0.42177145444999997</v>
      </c>
      <c r="S34" s="223">
        <f t="shared" si="19"/>
        <v>0.52850920999999995</v>
      </c>
      <c r="T34" s="223">
        <f t="shared" si="19"/>
        <v>0</v>
      </c>
      <c r="U34" s="223">
        <f t="shared" si="19"/>
        <v>0.95028066444999992</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412"/>
      <c r="H36" s="412"/>
      <c r="I36" s="412"/>
      <c r="J36" s="412"/>
      <c r="K36" s="412"/>
      <c r="L36" s="412"/>
      <c r="M36" s="412"/>
      <c r="N36" s="412"/>
      <c r="O36" s="412"/>
      <c r="P36" s="412"/>
      <c r="Q36" s="412"/>
      <c r="R36" s="412"/>
      <c r="S36" s="412"/>
      <c r="T36" s="412"/>
      <c r="U36" s="412"/>
    </row>
    <row r="37" spans="1:41" ht="14" x14ac:dyDescent="0.3">
      <c r="A37" s="212" t="s">
        <v>171</v>
      </c>
      <c r="B37" s="213" t="s">
        <v>153</v>
      </c>
      <c r="G37" s="392"/>
      <c r="H37" s="393"/>
      <c r="I37" s="393"/>
      <c r="J37" s="393"/>
      <c r="K37" s="393"/>
      <c r="L37" s="393"/>
      <c r="M37" s="393"/>
      <c r="N37" s="393"/>
      <c r="O37" s="393"/>
      <c r="P37" s="393"/>
      <c r="Q37" s="393"/>
      <c r="R37" s="393">
        <v>-3.5427541849107888E-2</v>
      </c>
      <c r="S37" s="393">
        <v>-3.6699691046175549E-2</v>
      </c>
      <c r="T37" s="189">
        <f>SUM(G37:K37)</f>
        <v>0</v>
      </c>
      <c r="U37" s="345">
        <f>SUM(L37:S37)</f>
        <v>-7.2127232895283444E-2</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392"/>
      <c r="H38" s="393"/>
      <c r="I38" s="393"/>
      <c r="J38" s="393"/>
      <c r="K38" s="393"/>
      <c r="L38" s="393"/>
      <c r="M38" s="393"/>
      <c r="N38" s="393"/>
      <c r="O38" s="393"/>
      <c r="P38" s="393"/>
      <c r="Q38" s="393"/>
      <c r="R38" s="393">
        <v>-8.9362902261216071E-3</v>
      </c>
      <c r="S38" s="393">
        <v>-9.8124234776344604E-3</v>
      </c>
      <c r="T38" s="189">
        <f>SUM(G38:K38)</f>
        <v>0</v>
      </c>
      <c r="U38" s="345">
        <f>SUM(L38:S38)</f>
        <v>-1.8748713703756067E-2</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392"/>
      <c r="H39" s="393"/>
      <c r="I39" s="393"/>
      <c r="J39" s="393"/>
      <c r="K39" s="393"/>
      <c r="L39" s="393"/>
      <c r="M39" s="393"/>
      <c r="N39" s="393"/>
      <c r="O39" s="393"/>
      <c r="P39" s="393"/>
      <c r="Q39" s="393"/>
      <c r="R39" s="393">
        <v>-1.3370067924770503E-2</v>
      </c>
      <c r="S39" s="393">
        <v>-2.0727085476189986E-2</v>
      </c>
      <c r="T39" s="189">
        <f>SUM(G39:K39)</f>
        <v>0</v>
      </c>
      <c r="U39" s="345">
        <f>SUM(L39:S39)</f>
        <v>-3.4097153400960492E-2</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-5.7733899999999998E-2</v>
      </c>
      <c r="S40" s="224">
        <f t="shared" si="20"/>
        <v>-6.7239199999999999E-2</v>
      </c>
      <c r="T40" s="189">
        <f t="shared" ref="T40" si="21">SUM(G40:K40)</f>
        <v>0</v>
      </c>
      <c r="U40" s="345">
        <f>SUM(L40:S40)</f>
        <v>-0.1249731</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412"/>
      <c r="H42" s="412"/>
      <c r="I42" s="412"/>
      <c r="J42" s="412"/>
      <c r="K42" s="412"/>
      <c r="L42" s="412"/>
      <c r="M42" s="412"/>
      <c r="N42" s="412"/>
      <c r="O42" s="412"/>
      <c r="P42" s="412"/>
      <c r="Q42" s="412"/>
      <c r="R42" s="412"/>
      <c r="S42" s="412"/>
      <c r="T42" s="412"/>
      <c r="U42" s="412"/>
    </row>
    <row r="43" spans="1:41" ht="14" x14ac:dyDescent="0.3">
      <c r="A43" s="212" t="s">
        <v>171</v>
      </c>
      <c r="B43" s="213" t="s">
        <v>153</v>
      </c>
      <c r="G43" s="392"/>
      <c r="H43" s="393"/>
      <c r="I43" s="393"/>
      <c r="J43" s="393"/>
      <c r="K43" s="393"/>
      <c r="L43" s="393"/>
      <c r="M43" s="393"/>
      <c r="N43" s="393"/>
      <c r="O43" s="393"/>
      <c r="P43" s="393"/>
      <c r="Q43" s="393"/>
      <c r="R43" s="393">
        <v>0</v>
      </c>
      <c r="S43" s="393">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392"/>
      <c r="H44" s="393"/>
      <c r="I44" s="393"/>
      <c r="J44" s="393"/>
      <c r="K44" s="393"/>
      <c r="L44" s="393"/>
      <c r="M44" s="393"/>
      <c r="N44" s="393"/>
      <c r="O44" s="393"/>
      <c r="P44" s="393"/>
      <c r="Q44" s="393"/>
      <c r="R44" s="393">
        <v>0</v>
      </c>
      <c r="S44" s="393">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392"/>
      <c r="H45" s="393"/>
      <c r="I45" s="393"/>
      <c r="J45" s="393"/>
      <c r="K45" s="393"/>
      <c r="L45" s="393"/>
      <c r="M45" s="393"/>
      <c r="N45" s="393"/>
      <c r="O45" s="393"/>
      <c r="P45" s="393"/>
      <c r="Q45" s="393"/>
      <c r="R45" s="393">
        <v>0</v>
      </c>
      <c r="S45" s="393">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0.36403755444999997</v>
      </c>
      <c r="S48" s="223">
        <f t="shared" si="25"/>
        <v>0.46127000999999995</v>
      </c>
      <c r="T48" s="345">
        <f t="shared" ref="T48" si="26">SUM(G48:K48)</f>
        <v>0</v>
      </c>
      <c r="U48" s="345">
        <f t="shared" ref="U48" si="27">SUM(L48:S48)</f>
        <v>0.82530756444999986</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391"/>
      <c r="U49" s="391"/>
    </row>
    <row r="50" spans="1:39" ht="14" x14ac:dyDescent="0.3">
      <c r="A50" s="222" t="s">
        <v>177</v>
      </c>
      <c r="B50" s="255" t="s">
        <v>59</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0.16200938188545871</v>
      </c>
      <c r="S50" s="223">
        <f t="shared" si="28"/>
        <v>0.17872010539627115</v>
      </c>
      <c r="T50" s="189">
        <f t="shared" ref="T50:T52" si="29">SUM(G50:K50)</f>
        <v>0</v>
      </c>
      <c r="U50" s="345">
        <f t="shared" ref="U50:U52" si="30">SUM(L50:S50)</f>
        <v>0.34072948728172986</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0.25976207256454126</v>
      </c>
      <c r="S51" s="345">
        <f t="shared" si="28"/>
        <v>0.34978910460372892</v>
      </c>
      <c r="T51" s="189">
        <f t="shared" si="29"/>
        <v>0</v>
      </c>
      <c r="U51" s="345">
        <f t="shared" si="30"/>
        <v>0.60955117716827023</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0.42177145444999997</v>
      </c>
      <c r="S52" s="346">
        <f t="shared" si="32"/>
        <v>0.52850921000000006</v>
      </c>
      <c r="T52" s="189">
        <f t="shared" si="29"/>
        <v>0</v>
      </c>
      <c r="U52" s="345">
        <f t="shared" si="30"/>
        <v>0.95028066445000003</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391"/>
      <c r="U53" s="391"/>
    </row>
    <row r="54" spans="1:39" ht="14" x14ac:dyDescent="0.3">
      <c r="B54" s="210"/>
      <c r="G54" s="391"/>
      <c r="H54" s="391"/>
      <c r="I54" s="391"/>
      <c r="J54" s="391"/>
      <c r="K54" s="391"/>
      <c r="L54" s="391"/>
      <c r="M54" s="391"/>
      <c r="N54" s="391"/>
      <c r="O54" s="391"/>
      <c r="P54" s="391"/>
      <c r="Q54" s="391"/>
      <c r="R54" s="391"/>
      <c r="S54" s="391"/>
      <c r="T54" s="391"/>
      <c r="U54" s="391"/>
    </row>
    <row r="55" spans="1:39" ht="14" x14ac:dyDescent="0.3">
      <c r="A55" s="222" t="s">
        <v>180</v>
      </c>
      <c r="B55" s="255" t="s">
        <v>59</v>
      </c>
      <c r="C55" s="269"/>
      <c r="D55" s="269"/>
      <c r="E55" s="269"/>
      <c r="G55" s="223">
        <f>SUM(G9,G15,G18,G21,G24,G27,G30)+SUM(G37,G38,G43,G44)</f>
        <v>0</v>
      </c>
      <c r="H55" s="223">
        <f t="shared" ref="H55:K55" si="34">SUM(H9,H15,H18,H21,H24,H27,H30)+SUM(H37,H38,H43,H44)</f>
        <v>0</v>
      </c>
      <c r="I55" s="223">
        <f t="shared" si="34"/>
        <v>0</v>
      </c>
      <c r="J55" s="223">
        <f t="shared" si="34"/>
        <v>0</v>
      </c>
      <c r="K55" s="223">
        <f t="shared" si="34"/>
        <v>0</v>
      </c>
      <c r="L55" s="415">
        <f>SUM(L9,L12,L15,L18,L21,L24,L27,L30)+SUM(L37,L38,L43,L44)</f>
        <v>0</v>
      </c>
      <c r="M55" s="415">
        <f t="shared" ref="M55:S55" si="35">SUM(M9,M12,M15,M18,M21,M24,M27,M30)+SUM(M37,M38,M43,M44)</f>
        <v>0</v>
      </c>
      <c r="N55" s="415">
        <f t="shared" si="35"/>
        <v>0</v>
      </c>
      <c r="O55" s="415">
        <f t="shared" si="35"/>
        <v>0</v>
      </c>
      <c r="P55" s="415">
        <f t="shared" si="35"/>
        <v>0</v>
      </c>
      <c r="Q55" s="415">
        <f t="shared" si="35"/>
        <v>0</v>
      </c>
      <c r="R55" s="415">
        <f t="shared" si="35"/>
        <v>0.11764554981022922</v>
      </c>
      <c r="S55" s="415">
        <f t="shared" si="35"/>
        <v>0.13220799087246113</v>
      </c>
      <c r="T55" s="189">
        <f t="shared" ref="T55:T57" si="36">SUM(G55:K55)</f>
        <v>0</v>
      </c>
      <c r="U55" s="345">
        <f t="shared" ref="U55:U57" si="37">SUM(L55:S55)</f>
        <v>0.24985354068269033</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0</v>
      </c>
      <c r="H56" s="345">
        <f t="shared" ref="H56:K56" si="38">SUM(H10,H16,H19,H22,H25,H28,H31)+SUM(H39,H45)</f>
        <v>0</v>
      </c>
      <c r="I56" s="345">
        <f t="shared" si="38"/>
        <v>0</v>
      </c>
      <c r="J56" s="345">
        <f t="shared" si="38"/>
        <v>0</v>
      </c>
      <c r="K56" s="345">
        <f t="shared" si="38"/>
        <v>0</v>
      </c>
      <c r="L56" s="416">
        <f>SUM(L10,L13,L16,L19,L22,L25,L28,L31)+SUM(L39,L45)</f>
        <v>0</v>
      </c>
      <c r="M56" s="416">
        <f t="shared" ref="M56:S56" si="39">SUM(M10,M13,M16,M19,M22,M25,M28,M31)+SUM(M39,M45)</f>
        <v>0</v>
      </c>
      <c r="N56" s="416">
        <f t="shared" si="39"/>
        <v>0</v>
      </c>
      <c r="O56" s="416">
        <f t="shared" si="39"/>
        <v>0</v>
      </c>
      <c r="P56" s="416">
        <f t="shared" si="39"/>
        <v>0</v>
      </c>
      <c r="Q56" s="416">
        <f t="shared" si="39"/>
        <v>0</v>
      </c>
      <c r="R56" s="416">
        <f t="shared" si="39"/>
        <v>0.24639200463977076</v>
      </c>
      <c r="S56" s="416">
        <f t="shared" si="39"/>
        <v>0.32906201912753891</v>
      </c>
      <c r="T56" s="189">
        <f t="shared" si="36"/>
        <v>0</v>
      </c>
      <c r="U56" s="345">
        <f t="shared" si="37"/>
        <v>0.5754540237673097</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0</v>
      </c>
      <c r="H57" s="346">
        <f t="shared" si="40"/>
        <v>0</v>
      </c>
      <c r="I57" s="346">
        <f t="shared" si="40"/>
        <v>0</v>
      </c>
      <c r="J57" s="346">
        <f t="shared" si="40"/>
        <v>0</v>
      </c>
      <c r="K57" s="346">
        <f t="shared" si="40"/>
        <v>0</v>
      </c>
      <c r="L57" s="346">
        <f>SUM(L55:L56)</f>
        <v>0</v>
      </c>
      <c r="M57" s="346">
        <f t="shared" ref="M57:S57" si="41">SUM(M55:M56)</f>
        <v>0</v>
      </c>
      <c r="N57" s="346">
        <f t="shared" si="41"/>
        <v>0</v>
      </c>
      <c r="O57" s="346">
        <f t="shared" si="41"/>
        <v>0</v>
      </c>
      <c r="P57" s="346">
        <f t="shared" si="41"/>
        <v>0</v>
      </c>
      <c r="Q57" s="346">
        <f t="shared" si="41"/>
        <v>0</v>
      </c>
      <c r="R57" s="346">
        <f t="shared" si="41"/>
        <v>0.36403755444999997</v>
      </c>
      <c r="S57" s="346">
        <f t="shared" si="41"/>
        <v>0.46127001000000001</v>
      </c>
      <c r="T57" s="189">
        <f t="shared" si="36"/>
        <v>0</v>
      </c>
      <c r="U57" s="345">
        <f t="shared" si="37"/>
        <v>0.82530756444999998</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325"/>
      <c r="AE60" s="327"/>
      <c r="AF60" s="327"/>
      <c r="AG60" s="327"/>
      <c r="AH60" s="327"/>
      <c r="AI60" s="327"/>
      <c r="AJ60" s="331">
        <v>13</v>
      </c>
      <c r="AK60" s="331">
        <v>3</v>
      </c>
      <c r="AL60" s="307"/>
      <c r="AM60" s="229">
        <f t="shared" ref="AM60:AM61" si="43">SUM(AD60:AK60)</f>
        <v>16</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325"/>
      <c r="AE61" s="327"/>
      <c r="AF61" s="327"/>
      <c r="AG61" s="327"/>
      <c r="AH61" s="327"/>
      <c r="AI61" s="327"/>
      <c r="AJ61" s="331">
        <v>13</v>
      </c>
      <c r="AK61" s="331">
        <v>17</v>
      </c>
      <c r="AL61" s="280"/>
      <c r="AM61" s="229">
        <f t="shared" si="43"/>
        <v>30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319"/>
      <c r="M65" s="319"/>
      <c r="N65" s="319"/>
      <c r="O65" s="319"/>
      <c r="P65" s="319"/>
      <c r="Q65" s="319"/>
      <c r="R65" s="319">
        <v>4.4147189101273993E-2</v>
      </c>
      <c r="S65" s="319">
        <v>4.4402910559931702E-2</v>
      </c>
      <c r="T65" s="278"/>
      <c r="U65" s="251">
        <f t="shared" ref="U65:U67" si="44">SUM(L65:S65)</f>
        <v>8.8550099661205695E-2</v>
      </c>
      <c r="Y65" s="226"/>
      <c r="Z65" s="227"/>
      <c r="AA65" s="227"/>
      <c r="AB65" s="227"/>
      <c r="AC65" s="228"/>
      <c r="AD65" s="330"/>
      <c r="AE65" s="330"/>
      <c r="AF65" s="330"/>
      <c r="AG65" s="330"/>
      <c r="AH65" s="330"/>
      <c r="AI65" s="330"/>
      <c r="AJ65" s="330">
        <v>447</v>
      </c>
      <c r="AK65" s="330">
        <v>449</v>
      </c>
      <c r="AL65" s="278"/>
      <c r="AM65" s="251">
        <f t="shared" ref="AM65:AM67" si="45">SUM(AD65:AK65)</f>
        <v>896</v>
      </c>
    </row>
    <row r="66" spans="1:39" ht="14" x14ac:dyDescent="0.3">
      <c r="A66" s="661"/>
      <c r="B66" s="277" t="s">
        <v>156</v>
      </c>
      <c r="G66" s="234"/>
      <c r="H66" s="235"/>
      <c r="I66" s="235"/>
      <c r="J66" s="235"/>
      <c r="K66" s="236"/>
      <c r="L66" s="319"/>
      <c r="M66" s="319"/>
      <c r="N66" s="319"/>
      <c r="O66" s="319"/>
      <c r="P66" s="319"/>
      <c r="Q66" s="319"/>
      <c r="R66" s="319">
        <v>5.4830198172343267E-3</v>
      </c>
      <c r="S66" s="319">
        <v>7.0987581085630675E-3</v>
      </c>
      <c r="T66" s="279"/>
      <c r="U66" s="251">
        <f t="shared" si="44"/>
        <v>1.2581777925797394E-2</v>
      </c>
      <c r="Y66" s="234"/>
      <c r="Z66" s="235"/>
      <c r="AA66" s="235"/>
      <c r="AB66" s="235"/>
      <c r="AC66" s="236"/>
      <c r="AD66" s="330"/>
      <c r="AE66" s="330"/>
      <c r="AF66" s="330"/>
      <c r="AG66" s="330"/>
      <c r="AH66" s="330"/>
      <c r="AI66" s="330"/>
      <c r="AJ66" s="330">
        <v>129</v>
      </c>
      <c r="AK66" s="330">
        <v>163</v>
      </c>
      <c r="AL66" s="279"/>
      <c r="AM66" s="251">
        <f t="shared" si="45"/>
        <v>292</v>
      </c>
    </row>
    <row r="67" spans="1:39" ht="14" x14ac:dyDescent="0.3">
      <c r="A67" s="662"/>
      <c r="B67" s="277" t="s">
        <v>187</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4.963020891850832E-2</v>
      </c>
      <c r="S67" s="251">
        <f t="shared" si="46"/>
        <v>5.1501668668494767E-2</v>
      </c>
      <c r="T67" s="280"/>
      <c r="U67" s="251">
        <f t="shared" si="44"/>
        <v>0.10113187758700309</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576</v>
      </c>
      <c r="AK67" s="251">
        <f t="shared" si="47"/>
        <v>612</v>
      </c>
      <c r="AL67" s="280"/>
      <c r="AM67" s="251">
        <f t="shared" si="45"/>
        <v>1188</v>
      </c>
    </row>
    <row r="68" spans="1:39" ht="14" x14ac:dyDescent="0.3">
      <c r="B68" s="210"/>
      <c r="G68" s="241"/>
      <c r="H68" s="242"/>
      <c r="I68" s="242"/>
      <c r="J68" s="242"/>
      <c r="K68" s="243"/>
      <c r="L68" s="458" t="str">
        <f t="shared" ref="L68:S68" si="48">IF(ABS(L67-L9-L12)&lt;DecimalPlaces,"OK","ERROR")</f>
        <v>OK</v>
      </c>
      <c r="M68" s="458" t="str">
        <f t="shared" si="48"/>
        <v>OK</v>
      </c>
      <c r="N68" s="458" t="str">
        <f t="shared" si="48"/>
        <v>OK</v>
      </c>
      <c r="O68" s="458" t="str">
        <f t="shared" si="48"/>
        <v>OK</v>
      </c>
      <c r="P68" s="458" t="str">
        <f t="shared" si="48"/>
        <v>OK</v>
      </c>
      <c r="Q68" s="458" t="str">
        <f t="shared" si="48"/>
        <v>OK</v>
      </c>
      <c r="R68" s="458" t="str">
        <f t="shared" si="48"/>
        <v>OK</v>
      </c>
      <c r="S68" s="458"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330"/>
      <c r="M72" s="330"/>
      <c r="N72" s="330"/>
      <c r="O72" s="330"/>
      <c r="P72" s="330"/>
      <c r="Q72" s="330"/>
      <c r="R72" s="330">
        <v>3.860117742844376E-3</v>
      </c>
      <c r="S72" s="330">
        <v>4.9079876977798486E-3</v>
      </c>
      <c r="T72" s="278"/>
      <c r="U72" s="229">
        <f t="shared" ref="U72:U77" si="49">SUM(L72:S72)</f>
        <v>8.7681054406242246E-3</v>
      </c>
      <c r="Y72" s="226"/>
      <c r="Z72" s="227"/>
      <c r="AA72" s="227"/>
      <c r="AB72" s="227"/>
      <c r="AC72" s="228"/>
      <c r="AD72" s="330"/>
      <c r="AE72" s="330"/>
      <c r="AF72" s="330"/>
      <c r="AG72" s="330"/>
      <c r="AH72" s="330"/>
      <c r="AI72" s="330"/>
      <c r="AJ72" s="330">
        <v>77</v>
      </c>
      <c r="AK72" s="330">
        <v>86</v>
      </c>
      <c r="AL72" s="278"/>
      <c r="AM72" s="229">
        <f t="shared" ref="AM72:AM77" si="50">SUM(AD72:AK72)</f>
        <v>163</v>
      </c>
    </row>
    <row r="73" spans="1:39" ht="14" x14ac:dyDescent="0.3">
      <c r="A73" s="661"/>
      <c r="B73" s="277" t="s">
        <v>156</v>
      </c>
      <c r="G73" s="234"/>
      <c r="H73" s="235"/>
      <c r="I73" s="235"/>
      <c r="J73" s="235"/>
      <c r="K73" s="236"/>
      <c r="L73" s="330"/>
      <c r="M73" s="330"/>
      <c r="N73" s="330"/>
      <c r="O73" s="330"/>
      <c r="P73" s="330"/>
      <c r="Q73" s="330"/>
      <c r="R73" s="330">
        <v>9.4007268567324487E-4</v>
      </c>
      <c r="S73" s="330">
        <v>1.5053483674255283E-3</v>
      </c>
      <c r="T73" s="279"/>
      <c r="U73" s="229">
        <f t="shared" si="49"/>
        <v>2.4454210530987733E-3</v>
      </c>
      <c r="Y73" s="234"/>
      <c r="Z73" s="235"/>
      <c r="AA73" s="235"/>
      <c r="AB73" s="235"/>
      <c r="AC73" s="236"/>
      <c r="AD73" s="330"/>
      <c r="AE73" s="330"/>
      <c r="AF73" s="330"/>
      <c r="AG73" s="330"/>
      <c r="AH73" s="330"/>
      <c r="AI73" s="330"/>
      <c r="AJ73" s="330">
        <v>24</v>
      </c>
      <c r="AK73" s="330">
        <v>37</v>
      </c>
      <c r="AL73" s="279"/>
      <c r="AM73" s="229">
        <f t="shared" si="50"/>
        <v>61</v>
      </c>
    </row>
    <row r="74" spans="1:39" ht="14" x14ac:dyDescent="0.3">
      <c r="A74" s="662"/>
      <c r="B74" s="277" t="s">
        <v>190</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4.8001904285176209E-3</v>
      </c>
      <c r="S74" s="251">
        <f t="shared" si="51"/>
        <v>6.4133360652053771E-3</v>
      </c>
      <c r="T74" s="279"/>
      <c r="U74" s="229">
        <f t="shared" si="49"/>
        <v>1.1213526493722998E-2</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101</v>
      </c>
      <c r="AK74" s="251">
        <f t="shared" si="52"/>
        <v>123</v>
      </c>
      <c r="AL74" s="279"/>
      <c r="AM74" s="229">
        <f t="shared" si="50"/>
        <v>224</v>
      </c>
    </row>
    <row r="75" spans="1:39" ht="14" x14ac:dyDescent="0.3">
      <c r="A75" s="663" t="s">
        <v>191</v>
      </c>
      <c r="B75" s="277" t="s">
        <v>186</v>
      </c>
      <c r="G75" s="234"/>
      <c r="H75" s="235"/>
      <c r="I75" s="235"/>
      <c r="J75" s="235"/>
      <c r="K75" s="236"/>
      <c r="L75" s="330"/>
      <c r="M75" s="330"/>
      <c r="N75" s="330"/>
      <c r="O75" s="330"/>
      <c r="P75" s="330"/>
      <c r="Q75" s="330"/>
      <c r="R75" s="330">
        <v>5.4459093155881634E-2</v>
      </c>
      <c r="S75" s="330">
        <v>5.7496501742288444E-2</v>
      </c>
      <c r="T75" s="279"/>
      <c r="U75" s="229">
        <f t="shared" si="49"/>
        <v>0.11195559489817009</v>
      </c>
      <c r="Y75" s="234"/>
      <c r="Z75" s="235"/>
      <c r="AA75" s="235"/>
      <c r="AB75" s="235"/>
      <c r="AC75" s="236"/>
      <c r="AD75" s="330"/>
      <c r="AE75" s="330"/>
      <c r="AF75" s="330"/>
      <c r="AG75" s="330"/>
      <c r="AH75" s="330"/>
      <c r="AI75" s="330"/>
      <c r="AJ75" s="330">
        <v>1047</v>
      </c>
      <c r="AK75" s="330">
        <v>982</v>
      </c>
      <c r="AL75" s="279"/>
      <c r="AM75" s="229">
        <f t="shared" si="50"/>
        <v>2029</v>
      </c>
    </row>
    <row r="76" spans="1:39" ht="14" x14ac:dyDescent="0.3">
      <c r="A76" s="663"/>
      <c r="B76" s="277" t="s">
        <v>156</v>
      </c>
      <c r="G76" s="234"/>
      <c r="H76" s="235"/>
      <c r="I76" s="235"/>
      <c r="J76" s="235"/>
      <c r="K76" s="236"/>
      <c r="L76" s="330"/>
      <c r="M76" s="330"/>
      <c r="N76" s="330"/>
      <c r="O76" s="330"/>
      <c r="P76" s="330"/>
      <c r="Q76" s="330"/>
      <c r="R76" s="330">
        <v>1.286490749709243E-2</v>
      </c>
      <c r="S76" s="330">
        <v>1.7035893524011404E-2</v>
      </c>
      <c r="T76" s="279"/>
      <c r="U76" s="229">
        <f t="shared" si="49"/>
        <v>2.9900801021103832E-2</v>
      </c>
      <c r="Y76" s="234"/>
      <c r="Z76" s="235"/>
      <c r="AA76" s="235"/>
      <c r="AB76" s="235"/>
      <c r="AC76" s="236"/>
      <c r="AD76" s="330"/>
      <c r="AE76" s="330"/>
      <c r="AF76" s="330"/>
      <c r="AG76" s="330"/>
      <c r="AH76" s="330"/>
      <c r="AI76" s="330"/>
      <c r="AJ76" s="330">
        <v>327</v>
      </c>
      <c r="AK76" s="330">
        <v>412</v>
      </c>
      <c r="AL76" s="279"/>
      <c r="AM76" s="229">
        <f t="shared" si="50"/>
        <v>739</v>
      </c>
    </row>
    <row r="77" spans="1:39" ht="14" x14ac:dyDescent="0.3">
      <c r="A77" s="664"/>
      <c r="B77" s="277" t="s">
        <v>192</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6.7324000652974059E-2</v>
      </c>
      <c r="S77" s="251">
        <f t="shared" si="53"/>
        <v>7.4532395266299845E-2</v>
      </c>
      <c r="T77" s="279"/>
      <c r="U77" s="251">
        <f t="shared" si="49"/>
        <v>0.1418563959192739</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1374</v>
      </c>
      <c r="AK77" s="251">
        <f t="shared" si="54"/>
        <v>1394</v>
      </c>
      <c r="AL77" s="279"/>
      <c r="AM77" s="229">
        <f t="shared" si="50"/>
        <v>2768</v>
      </c>
    </row>
    <row r="78" spans="1:39" ht="14" x14ac:dyDescent="0.3">
      <c r="B78" s="274" t="s">
        <v>193</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7.2124191081491679E-2</v>
      </c>
      <c r="S78" s="251">
        <f t="shared" si="55"/>
        <v>8.0945731331505219E-2</v>
      </c>
      <c r="T78" s="280"/>
      <c r="U78" s="229">
        <f>SUM(L78:S78)</f>
        <v>0.15306992241299688</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1475</v>
      </c>
      <c r="AK78" s="251">
        <f t="shared" si="56"/>
        <v>1517</v>
      </c>
      <c r="AL78" s="280"/>
      <c r="AM78" s="229">
        <f>SUM(AD78:AK78)</f>
        <v>2992</v>
      </c>
    </row>
    <row r="79" spans="1:39" ht="14" x14ac:dyDescent="0.3">
      <c r="A79" s="282"/>
      <c r="G79" s="241"/>
      <c r="H79" s="242"/>
      <c r="I79" s="242"/>
      <c r="J79" s="242"/>
      <c r="K79" s="243"/>
      <c r="L79" s="458" t="str">
        <f t="shared" ref="L79:S79" si="57">IF(ABS(L78-L10-L13)&lt;DecimalPlaces,"OK","ERROR")</f>
        <v>OK</v>
      </c>
      <c r="M79" s="458" t="str">
        <f t="shared" si="57"/>
        <v>OK</v>
      </c>
      <c r="N79" s="458" t="str">
        <f t="shared" si="57"/>
        <v>OK</v>
      </c>
      <c r="O79" s="458" t="str">
        <f t="shared" si="57"/>
        <v>OK</v>
      </c>
      <c r="P79" s="458" t="str">
        <f t="shared" si="57"/>
        <v>OK</v>
      </c>
      <c r="Q79" s="458" t="str">
        <f t="shared" si="57"/>
        <v>OK</v>
      </c>
      <c r="R79" s="458" t="str">
        <f t="shared" si="57"/>
        <v>OK</v>
      </c>
      <c r="S79" s="458" t="str">
        <f t="shared" si="57"/>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-1.3877787807814457E-17</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325"/>
      <c r="M85" s="325"/>
      <c r="N85" s="325"/>
      <c r="O85" s="325"/>
      <c r="P85" s="325"/>
      <c r="Q85" s="325"/>
      <c r="R85" s="325">
        <v>5.19870240934837E-2</v>
      </c>
      <c r="S85" s="325">
        <v>5.675992894274328E-2</v>
      </c>
      <c r="T85" s="278"/>
      <c r="U85" s="229">
        <f>SUM(L85:S85)</f>
        <v>0.10874695303622697</v>
      </c>
      <c r="Y85" s="226"/>
      <c r="Z85" s="227"/>
      <c r="AA85" s="227"/>
      <c r="AB85" s="227"/>
      <c r="AC85" s="228"/>
      <c r="AD85" s="329"/>
      <c r="AE85" s="329"/>
      <c r="AF85" s="329"/>
      <c r="AG85" s="329"/>
      <c r="AH85" s="329"/>
      <c r="AI85" s="329"/>
      <c r="AJ85" s="329">
        <v>1124</v>
      </c>
      <c r="AK85" s="329">
        <v>1039</v>
      </c>
      <c r="AL85" s="278"/>
      <c r="AM85" s="285">
        <f t="shared" ref="AM85:AM105" si="62">SUM(AD85:AK85)</f>
        <v>2163</v>
      </c>
    </row>
    <row r="86" spans="1:39" ht="14" x14ac:dyDescent="0.3">
      <c r="A86" s="212" t="s">
        <v>201</v>
      </c>
      <c r="B86" s="212" t="s">
        <v>200</v>
      </c>
      <c r="G86" s="234"/>
      <c r="H86" s="235"/>
      <c r="I86" s="235"/>
      <c r="J86" s="235"/>
      <c r="K86" s="236"/>
      <c r="L86" s="325"/>
      <c r="M86" s="325"/>
      <c r="N86" s="325"/>
      <c r="O86" s="325"/>
      <c r="P86" s="325"/>
      <c r="Q86" s="325"/>
      <c r="R86" s="325">
        <v>4.0800000000000003E-3</v>
      </c>
      <c r="S86" s="325">
        <v>3.7100000000000002E-3</v>
      </c>
      <c r="T86" s="279"/>
      <c r="U86" s="229">
        <f t="shared" ref="U86:U105" si="63">SUM(L86:S86)</f>
        <v>7.79E-3</v>
      </c>
      <c r="Y86" s="234"/>
      <c r="Z86" s="235"/>
      <c r="AA86" s="235"/>
      <c r="AB86" s="235"/>
      <c r="AC86" s="236"/>
      <c r="AD86" s="325"/>
      <c r="AE86" s="325"/>
      <c r="AF86" s="325"/>
      <c r="AG86" s="325"/>
      <c r="AH86" s="325"/>
      <c r="AI86" s="325"/>
      <c r="AJ86" s="325">
        <v>408</v>
      </c>
      <c r="AK86" s="325">
        <v>371</v>
      </c>
      <c r="AL86" s="279"/>
      <c r="AM86" s="229">
        <f t="shared" si="62"/>
        <v>779</v>
      </c>
    </row>
    <row r="87" spans="1:39" ht="14" x14ac:dyDescent="0.3">
      <c r="A87" s="212" t="s">
        <v>202</v>
      </c>
      <c r="B87" s="212" t="s">
        <v>200</v>
      </c>
      <c r="G87" s="234"/>
      <c r="H87" s="235"/>
      <c r="I87" s="235"/>
      <c r="J87" s="235"/>
      <c r="K87" s="236"/>
      <c r="L87" s="325"/>
      <c r="M87" s="325"/>
      <c r="N87" s="325"/>
      <c r="O87" s="325"/>
      <c r="P87" s="325"/>
      <c r="Q87" s="325"/>
      <c r="R87" s="325">
        <v>0</v>
      </c>
      <c r="S87" s="325">
        <v>0</v>
      </c>
      <c r="T87" s="279"/>
      <c r="U87" s="229">
        <f t="shared" si="63"/>
        <v>0</v>
      </c>
      <c r="Y87" s="234"/>
      <c r="Z87" s="235"/>
      <c r="AA87" s="235"/>
      <c r="AB87" s="235"/>
      <c r="AC87" s="236"/>
      <c r="AD87" s="325"/>
      <c r="AE87" s="325"/>
      <c r="AF87" s="325"/>
      <c r="AG87" s="325"/>
      <c r="AH87" s="325"/>
      <c r="AI87" s="325"/>
      <c r="AJ87" s="325">
        <v>0</v>
      </c>
      <c r="AK87" s="325">
        <v>0</v>
      </c>
      <c r="AL87" s="279"/>
      <c r="AM87" s="229">
        <f t="shared" si="62"/>
        <v>0</v>
      </c>
    </row>
    <row r="88" spans="1:39" ht="14" x14ac:dyDescent="0.3">
      <c r="A88" s="212" t="s">
        <v>203</v>
      </c>
      <c r="B88" s="212" t="s">
        <v>200</v>
      </c>
      <c r="G88" s="234"/>
      <c r="H88" s="235"/>
      <c r="I88" s="235"/>
      <c r="J88" s="235"/>
      <c r="K88" s="236"/>
      <c r="L88" s="325"/>
      <c r="M88" s="325"/>
      <c r="N88" s="325"/>
      <c r="O88" s="325"/>
      <c r="P88" s="325"/>
      <c r="Q88" s="325"/>
      <c r="R88" s="325">
        <v>0</v>
      </c>
      <c r="S88" s="325">
        <v>0</v>
      </c>
      <c r="T88" s="279"/>
      <c r="U88" s="229">
        <f t="shared" si="63"/>
        <v>0</v>
      </c>
      <c r="Y88" s="234"/>
      <c r="Z88" s="235"/>
      <c r="AA88" s="235"/>
      <c r="AB88" s="235"/>
      <c r="AC88" s="236"/>
      <c r="AD88" s="325"/>
      <c r="AE88" s="325"/>
      <c r="AF88" s="325"/>
      <c r="AG88" s="325"/>
      <c r="AH88" s="325"/>
      <c r="AI88" s="325"/>
      <c r="AJ88" s="325">
        <v>0</v>
      </c>
      <c r="AK88" s="325">
        <v>0</v>
      </c>
      <c r="AL88" s="279"/>
      <c r="AM88" s="229">
        <f t="shared" si="62"/>
        <v>0</v>
      </c>
    </row>
    <row r="89" spans="1:39" ht="14" x14ac:dyDescent="0.3">
      <c r="A89" s="212" t="s">
        <v>204</v>
      </c>
      <c r="B89" s="212" t="s">
        <v>200</v>
      </c>
      <c r="G89" s="234"/>
      <c r="H89" s="235"/>
      <c r="I89" s="235"/>
      <c r="J89" s="235"/>
      <c r="K89" s="236"/>
      <c r="L89" s="325"/>
      <c r="M89" s="325"/>
      <c r="N89" s="325"/>
      <c r="O89" s="325"/>
      <c r="P89" s="325"/>
      <c r="Q89" s="325"/>
      <c r="R89" s="325">
        <v>0</v>
      </c>
      <c r="S89" s="325">
        <v>0</v>
      </c>
      <c r="T89" s="279"/>
      <c r="U89" s="229">
        <f t="shared" si="63"/>
        <v>0</v>
      </c>
      <c r="Y89" s="234"/>
      <c r="Z89" s="235"/>
      <c r="AA89" s="235"/>
      <c r="AB89" s="235"/>
      <c r="AC89" s="236"/>
      <c r="AD89" s="325"/>
      <c r="AE89" s="325"/>
      <c r="AF89" s="325"/>
      <c r="AG89" s="325"/>
      <c r="AH89" s="325"/>
      <c r="AI89" s="325"/>
      <c r="AJ89" s="325">
        <v>0</v>
      </c>
      <c r="AK89" s="325">
        <v>0</v>
      </c>
      <c r="AL89" s="279"/>
      <c r="AM89" s="229">
        <f t="shared" si="62"/>
        <v>0</v>
      </c>
    </row>
    <row r="90" spans="1:39" ht="14" x14ac:dyDescent="0.3">
      <c r="A90" s="212" t="s">
        <v>205</v>
      </c>
      <c r="B90" s="212" t="s">
        <v>200</v>
      </c>
      <c r="G90" s="234"/>
      <c r="H90" s="235"/>
      <c r="I90" s="235"/>
      <c r="J90" s="235"/>
      <c r="K90" s="236"/>
      <c r="L90" s="325"/>
      <c r="M90" s="325"/>
      <c r="N90" s="325"/>
      <c r="O90" s="325"/>
      <c r="P90" s="325"/>
      <c r="Q90" s="325"/>
      <c r="R90" s="325">
        <v>0</v>
      </c>
      <c r="S90" s="325">
        <v>0</v>
      </c>
      <c r="T90" s="279"/>
      <c r="U90" s="229">
        <f t="shared" si="63"/>
        <v>0</v>
      </c>
      <c r="Y90" s="234"/>
      <c r="Z90" s="235"/>
      <c r="AA90" s="235"/>
      <c r="AB90" s="235"/>
      <c r="AC90" s="236"/>
      <c r="AD90" s="325"/>
      <c r="AE90" s="325"/>
      <c r="AF90" s="325"/>
      <c r="AG90" s="325"/>
      <c r="AH90" s="325"/>
      <c r="AI90" s="325"/>
      <c r="AJ90" s="325">
        <v>0</v>
      </c>
      <c r="AK90" s="325">
        <v>0</v>
      </c>
      <c r="AL90" s="279"/>
      <c r="AM90" s="229">
        <f t="shared" si="62"/>
        <v>0</v>
      </c>
    </row>
    <row r="91" spans="1:39" ht="14" x14ac:dyDescent="0.3">
      <c r="A91" s="212" t="s">
        <v>206</v>
      </c>
      <c r="B91" s="212" t="s">
        <v>200</v>
      </c>
      <c r="G91" s="234"/>
      <c r="H91" s="235"/>
      <c r="I91" s="235"/>
      <c r="J91" s="235"/>
      <c r="K91" s="236"/>
      <c r="L91" s="325"/>
      <c r="M91" s="325"/>
      <c r="N91" s="325"/>
      <c r="O91" s="325"/>
      <c r="P91" s="325"/>
      <c r="Q91" s="325"/>
      <c r="R91" s="325">
        <v>6.9824524000000002E-3</v>
      </c>
      <c r="S91" s="325">
        <v>7.2740882666666676E-3</v>
      </c>
      <c r="T91" s="279"/>
      <c r="U91" s="229">
        <f t="shared" si="63"/>
        <v>1.4256540666666668E-2</v>
      </c>
      <c r="Y91" s="234"/>
      <c r="Z91" s="235"/>
      <c r="AA91" s="235"/>
      <c r="AB91" s="235"/>
      <c r="AC91" s="236"/>
      <c r="AD91" s="325"/>
      <c r="AE91" s="325"/>
      <c r="AF91" s="325"/>
      <c r="AG91" s="325"/>
      <c r="AH91" s="325"/>
      <c r="AI91" s="325"/>
      <c r="AJ91" s="325">
        <v>568</v>
      </c>
      <c r="AK91" s="325">
        <v>553</v>
      </c>
      <c r="AL91" s="279"/>
      <c r="AM91" s="229">
        <f t="shared" si="62"/>
        <v>1121</v>
      </c>
    </row>
    <row r="92" spans="1:39" ht="14" x14ac:dyDescent="0.3">
      <c r="A92" s="212" t="s">
        <v>207</v>
      </c>
      <c r="B92" s="212" t="s">
        <v>200</v>
      </c>
      <c r="G92" s="234"/>
      <c r="H92" s="235"/>
      <c r="I92" s="235"/>
      <c r="J92" s="235"/>
      <c r="K92" s="236"/>
      <c r="L92" s="325"/>
      <c r="M92" s="325"/>
      <c r="N92" s="325"/>
      <c r="O92" s="325"/>
      <c r="P92" s="325"/>
      <c r="Q92" s="325"/>
      <c r="R92" s="325">
        <v>0</v>
      </c>
      <c r="S92" s="325" t="s">
        <v>222</v>
      </c>
      <c r="T92" s="279"/>
      <c r="U92" s="229">
        <f t="shared" si="63"/>
        <v>0</v>
      </c>
      <c r="Y92" s="234"/>
      <c r="Z92" s="235"/>
      <c r="AA92" s="235"/>
      <c r="AB92" s="235"/>
      <c r="AC92" s="236"/>
      <c r="AD92" s="328"/>
      <c r="AE92" s="328"/>
      <c r="AF92" s="328"/>
      <c r="AG92" s="328"/>
      <c r="AH92" s="328"/>
      <c r="AI92" s="328"/>
      <c r="AJ92" s="328">
        <v>0</v>
      </c>
      <c r="AK92" s="328">
        <v>0</v>
      </c>
      <c r="AL92" s="279"/>
      <c r="AM92" s="229">
        <f t="shared" si="62"/>
        <v>0</v>
      </c>
    </row>
    <row r="93" spans="1:39" ht="14" x14ac:dyDescent="0.3">
      <c r="A93" s="212" t="s">
        <v>208</v>
      </c>
      <c r="B93" s="212" t="s">
        <v>200</v>
      </c>
      <c r="G93" s="234"/>
      <c r="H93" s="235"/>
      <c r="I93" s="235"/>
      <c r="J93" s="235"/>
      <c r="K93" s="236"/>
      <c r="L93" s="325"/>
      <c r="M93" s="325"/>
      <c r="N93" s="325"/>
      <c r="O93" s="325"/>
      <c r="P93" s="325"/>
      <c r="Q93" s="325"/>
      <c r="R93" s="325">
        <v>2.2680677250000005E-3</v>
      </c>
      <c r="S93" s="325">
        <v>4.5578147999999997E-3</v>
      </c>
      <c r="T93" s="279"/>
      <c r="U93" s="229">
        <f t="shared" si="63"/>
        <v>6.8258825250000002E-3</v>
      </c>
      <c r="Y93" s="234"/>
      <c r="Z93" s="235"/>
      <c r="AA93" s="235"/>
      <c r="AB93" s="235"/>
      <c r="AC93" s="236"/>
      <c r="AD93" s="328"/>
      <c r="AE93" s="328"/>
      <c r="AF93" s="328"/>
      <c r="AG93" s="328"/>
      <c r="AH93" s="328"/>
      <c r="AI93" s="328"/>
      <c r="AJ93" s="328">
        <v>123</v>
      </c>
      <c r="AK93" s="328">
        <v>231</v>
      </c>
      <c r="AL93" s="279"/>
      <c r="AM93" s="229">
        <f t="shared" si="62"/>
        <v>354</v>
      </c>
    </row>
    <row r="94" spans="1:39" ht="14" x14ac:dyDescent="0.3">
      <c r="A94" s="212" t="s">
        <v>209</v>
      </c>
      <c r="B94" s="212" t="s">
        <v>200</v>
      </c>
      <c r="G94" s="234"/>
      <c r="H94" s="235"/>
      <c r="I94" s="235"/>
      <c r="J94" s="235"/>
      <c r="K94" s="236"/>
      <c r="L94" s="325"/>
      <c r="M94" s="325"/>
      <c r="N94" s="325"/>
      <c r="O94" s="325"/>
      <c r="P94" s="325"/>
      <c r="Q94" s="325"/>
      <c r="R94" s="325">
        <v>5.1630809999999999E-3</v>
      </c>
      <c r="S94" s="325">
        <v>5.7219320000000008E-3</v>
      </c>
      <c r="T94" s="279"/>
      <c r="U94" s="229">
        <f t="shared" si="63"/>
        <v>1.0885013000000001E-2</v>
      </c>
      <c r="Y94" s="234"/>
      <c r="Z94" s="235"/>
      <c r="AA94" s="235"/>
      <c r="AB94" s="235"/>
      <c r="AC94" s="236"/>
      <c r="AD94" s="328"/>
      <c r="AE94" s="328"/>
      <c r="AF94" s="328"/>
      <c r="AG94" s="328"/>
      <c r="AH94" s="328"/>
      <c r="AI94" s="328"/>
      <c r="AJ94" s="328">
        <v>280</v>
      </c>
      <c r="AK94" s="328">
        <v>290</v>
      </c>
      <c r="AL94" s="279"/>
      <c r="AM94" s="229">
        <f t="shared" si="62"/>
        <v>570</v>
      </c>
    </row>
    <row r="95" spans="1:39" ht="14" x14ac:dyDescent="0.3">
      <c r="A95" s="212" t="s">
        <v>210</v>
      </c>
      <c r="B95" s="212" t="s">
        <v>200</v>
      </c>
      <c r="G95" s="234"/>
      <c r="H95" s="235"/>
      <c r="I95" s="235"/>
      <c r="J95" s="235"/>
      <c r="K95" s="236"/>
      <c r="L95" s="325"/>
      <c r="M95" s="325"/>
      <c r="N95" s="325"/>
      <c r="O95" s="325"/>
      <c r="P95" s="325"/>
      <c r="Q95" s="325"/>
      <c r="R95" s="325">
        <v>0</v>
      </c>
      <c r="S95" s="325" t="s">
        <v>222</v>
      </c>
      <c r="T95" s="279"/>
      <c r="U95" s="229">
        <f t="shared" si="63"/>
        <v>0</v>
      </c>
      <c r="Y95" s="234"/>
      <c r="Z95" s="235"/>
      <c r="AA95" s="235"/>
      <c r="AB95" s="235"/>
      <c r="AC95" s="236"/>
      <c r="AD95" s="328"/>
      <c r="AE95" s="328"/>
      <c r="AF95" s="328"/>
      <c r="AG95" s="328"/>
      <c r="AH95" s="328"/>
      <c r="AI95" s="328"/>
      <c r="AJ95" s="328">
        <v>0</v>
      </c>
      <c r="AK95" s="328">
        <v>0</v>
      </c>
      <c r="AL95" s="279"/>
      <c r="AM95" s="229">
        <f t="shared" si="62"/>
        <v>0</v>
      </c>
    </row>
    <row r="96" spans="1:39" ht="14" x14ac:dyDescent="0.3">
      <c r="A96" s="212" t="s">
        <v>211</v>
      </c>
      <c r="B96" s="212" t="s">
        <v>200</v>
      </c>
      <c r="G96" s="234"/>
      <c r="H96" s="235"/>
      <c r="I96" s="235"/>
      <c r="J96" s="235"/>
      <c r="K96" s="236"/>
      <c r="L96" s="325"/>
      <c r="M96" s="325"/>
      <c r="N96" s="325"/>
      <c r="O96" s="325"/>
      <c r="P96" s="325"/>
      <c r="Q96" s="325"/>
      <c r="R96" s="325">
        <v>0</v>
      </c>
      <c r="S96" s="325" t="s">
        <v>222</v>
      </c>
      <c r="T96" s="279"/>
      <c r="U96" s="229">
        <f t="shared" si="63"/>
        <v>0</v>
      </c>
      <c r="Y96" s="234"/>
      <c r="Z96" s="235"/>
      <c r="AA96" s="235"/>
      <c r="AB96" s="235"/>
      <c r="AC96" s="236"/>
      <c r="AD96" s="328"/>
      <c r="AE96" s="328"/>
      <c r="AF96" s="328"/>
      <c r="AG96" s="328"/>
      <c r="AH96" s="328"/>
      <c r="AI96" s="328"/>
      <c r="AJ96" s="328">
        <v>0</v>
      </c>
      <c r="AK96" s="328">
        <v>0</v>
      </c>
      <c r="AL96" s="279"/>
      <c r="AM96" s="229">
        <f t="shared" si="62"/>
        <v>0</v>
      </c>
    </row>
    <row r="97" spans="1:39" ht="14" x14ac:dyDescent="0.3">
      <c r="A97" s="212" t="s">
        <v>212</v>
      </c>
      <c r="B97" s="212" t="s">
        <v>200</v>
      </c>
      <c r="G97" s="234"/>
      <c r="H97" s="235"/>
      <c r="I97" s="235"/>
      <c r="J97" s="235"/>
      <c r="K97" s="236"/>
      <c r="L97" s="325"/>
      <c r="M97" s="325"/>
      <c r="N97" s="325"/>
      <c r="O97" s="325"/>
      <c r="P97" s="325"/>
      <c r="Q97" s="325"/>
      <c r="R97" s="325">
        <v>6.6897999999999999E-2</v>
      </c>
      <c r="S97" s="325">
        <v>8.4494E-2</v>
      </c>
      <c r="T97" s="279"/>
      <c r="U97" s="229">
        <f t="shared" si="63"/>
        <v>0.151392</v>
      </c>
      <c r="Y97" s="234"/>
      <c r="Z97" s="235"/>
      <c r="AA97" s="235"/>
      <c r="AB97" s="235"/>
      <c r="AC97" s="236"/>
      <c r="AD97" s="328"/>
      <c r="AE97" s="328"/>
      <c r="AF97" s="328"/>
      <c r="AG97" s="328"/>
      <c r="AH97" s="328"/>
      <c r="AI97" s="328"/>
      <c r="AJ97" s="328">
        <v>403</v>
      </c>
      <c r="AK97" s="328">
        <v>509</v>
      </c>
      <c r="AL97" s="279"/>
      <c r="AM97" s="229">
        <f t="shared" si="62"/>
        <v>912</v>
      </c>
    </row>
    <row r="98" spans="1:39" ht="14" x14ac:dyDescent="0.3">
      <c r="A98" s="212" t="s">
        <v>213</v>
      </c>
      <c r="B98" s="212" t="s">
        <v>200</v>
      </c>
      <c r="G98" s="234"/>
      <c r="H98" s="235"/>
      <c r="I98" s="235"/>
      <c r="J98" s="235"/>
      <c r="K98" s="236"/>
      <c r="L98" s="325"/>
      <c r="M98" s="325"/>
      <c r="N98" s="325"/>
      <c r="O98" s="325"/>
      <c r="P98" s="325"/>
      <c r="Q98" s="325"/>
      <c r="R98" s="325">
        <v>0</v>
      </c>
      <c r="S98" s="325">
        <v>0</v>
      </c>
      <c r="T98" s="279"/>
      <c r="U98" s="229">
        <f t="shared" si="63"/>
        <v>0</v>
      </c>
      <c r="Y98" s="234"/>
      <c r="Z98" s="235"/>
      <c r="AA98" s="235"/>
      <c r="AB98" s="235"/>
      <c r="AC98" s="236"/>
      <c r="AD98" s="328"/>
      <c r="AE98" s="328"/>
      <c r="AF98" s="328"/>
      <c r="AG98" s="328"/>
      <c r="AH98" s="328"/>
      <c r="AI98" s="328"/>
      <c r="AJ98" s="328">
        <v>0</v>
      </c>
      <c r="AK98" s="328">
        <v>0</v>
      </c>
      <c r="AL98" s="279"/>
      <c r="AM98" s="229">
        <f t="shared" si="62"/>
        <v>0</v>
      </c>
    </row>
    <row r="99" spans="1:39" ht="14" x14ac:dyDescent="0.3">
      <c r="A99" s="212" t="s">
        <v>214</v>
      </c>
      <c r="B99" s="212" t="s">
        <v>200</v>
      </c>
      <c r="G99" s="234"/>
      <c r="H99" s="235"/>
      <c r="I99" s="235"/>
      <c r="J99" s="235"/>
      <c r="K99" s="236"/>
      <c r="L99" s="325"/>
      <c r="M99" s="325"/>
      <c r="N99" s="325"/>
      <c r="O99" s="325"/>
      <c r="P99" s="325"/>
      <c r="Q99" s="325"/>
      <c r="R99" s="325">
        <v>0</v>
      </c>
      <c r="S99" s="325">
        <v>0</v>
      </c>
      <c r="T99" s="279"/>
      <c r="U99" s="229">
        <f t="shared" si="63"/>
        <v>0</v>
      </c>
      <c r="Y99" s="234"/>
      <c r="Z99" s="235"/>
      <c r="AA99" s="235"/>
      <c r="AB99" s="235"/>
      <c r="AC99" s="236"/>
      <c r="AD99" s="328"/>
      <c r="AE99" s="328"/>
      <c r="AF99" s="328"/>
      <c r="AG99" s="328"/>
      <c r="AH99" s="328"/>
      <c r="AI99" s="328"/>
      <c r="AJ99" s="328">
        <v>0</v>
      </c>
      <c r="AK99" s="328">
        <v>0</v>
      </c>
      <c r="AL99" s="279"/>
      <c r="AM99" s="229">
        <f t="shared" si="62"/>
        <v>0</v>
      </c>
    </row>
    <row r="100" spans="1:39" ht="14" x14ac:dyDescent="0.3">
      <c r="A100" s="212" t="s">
        <v>215</v>
      </c>
      <c r="B100" s="212" t="s">
        <v>200</v>
      </c>
      <c r="G100" s="234"/>
      <c r="H100" s="235"/>
      <c r="I100" s="235"/>
      <c r="J100" s="235"/>
      <c r="K100" s="236"/>
      <c r="L100" s="325"/>
      <c r="M100" s="325"/>
      <c r="N100" s="325"/>
      <c r="O100" s="325"/>
      <c r="P100" s="325"/>
      <c r="Q100" s="325"/>
      <c r="R100" s="325">
        <v>0</v>
      </c>
      <c r="S100" s="325">
        <v>0</v>
      </c>
      <c r="T100" s="279"/>
      <c r="U100" s="229">
        <f t="shared" si="63"/>
        <v>0</v>
      </c>
      <c r="Y100" s="234"/>
      <c r="Z100" s="235"/>
      <c r="AA100" s="235"/>
      <c r="AB100" s="235"/>
      <c r="AC100" s="236"/>
      <c r="AD100" s="328"/>
      <c r="AE100" s="328"/>
      <c r="AF100" s="328"/>
      <c r="AG100" s="328"/>
      <c r="AH100" s="328"/>
      <c r="AI100" s="328"/>
      <c r="AJ100" s="328">
        <v>0</v>
      </c>
      <c r="AK100" s="328">
        <v>0</v>
      </c>
      <c r="AL100" s="279"/>
      <c r="AM100" s="229">
        <f t="shared" si="62"/>
        <v>0</v>
      </c>
    </row>
    <row r="101" spans="1:39" ht="14" x14ac:dyDescent="0.3">
      <c r="A101" s="212" t="s">
        <v>216</v>
      </c>
      <c r="B101" s="212" t="s">
        <v>200</v>
      </c>
      <c r="G101" s="234"/>
      <c r="H101" s="235"/>
      <c r="I101" s="235"/>
      <c r="J101" s="235"/>
      <c r="K101" s="236"/>
      <c r="L101" s="325"/>
      <c r="M101" s="325"/>
      <c r="N101" s="325"/>
      <c r="O101" s="325"/>
      <c r="P101" s="325"/>
      <c r="Q101" s="325"/>
      <c r="R101" s="325">
        <v>7.5329599999999991E-3</v>
      </c>
      <c r="S101" s="325">
        <v>7.025120000000001E-3</v>
      </c>
      <c r="T101" s="279"/>
      <c r="U101" s="229">
        <f t="shared" si="63"/>
        <v>1.4558080000000001E-2</v>
      </c>
      <c r="Y101" s="234"/>
      <c r="Z101" s="235"/>
      <c r="AA101" s="235"/>
      <c r="AB101" s="235"/>
      <c r="AC101" s="236"/>
      <c r="AD101" s="328"/>
      <c r="AE101" s="328"/>
      <c r="AF101" s="328"/>
      <c r="AG101" s="328"/>
      <c r="AH101" s="328"/>
      <c r="AI101" s="328"/>
      <c r="AJ101" s="328">
        <v>89</v>
      </c>
      <c r="AK101" s="328">
        <v>83</v>
      </c>
      <c r="AL101" s="279"/>
      <c r="AM101" s="229">
        <f t="shared" si="62"/>
        <v>172</v>
      </c>
    </row>
    <row r="102" spans="1:39" ht="14" x14ac:dyDescent="0.3">
      <c r="A102" s="212" t="s">
        <v>217</v>
      </c>
      <c r="B102" s="212" t="s">
        <v>200</v>
      </c>
      <c r="G102" s="234"/>
      <c r="H102" s="235"/>
      <c r="I102" s="235"/>
      <c r="J102" s="235"/>
      <c r="K102" s="236"/>
      <c r="L102" s="325"/>
      <c r="M102" s="325"/>
      <c r="N102" s="325"/>
      <c r="O102" s="325"/>
      <c r="P102" s="325"/>
      <c r="Q102" s="325"/>
      <c r="R102" s="325">
        <v>0</v>
      </c>
      <c r="S102" s="325">
        <v>0</v>
      </c>
      <c r="T102" s="279"/>
      <c r="U102" s="229">
        <f t="shared" si="63"/>
        <v>0</v>
      </c>
      <c r="Y102" s="234"/>
      <c r="Z102" s="235"/>
      <c r="AA102" s="235"/>
      <c r="AB102" s="235"/>
      <c r="AC102" s="236"/>
      <c r="AD102" s="328"/>
      <c r="AE102" s="328"/>
      <c r="AF102" s="328"/>
      <c r="AG102" s="328"/>
      <c r="AH102" s="328"/>
      <c r="AI102" s="328"/>
      <c r="AJ102" s="328">
        <v>0</v>
      </c>
      <c r="AK102" s="328">
        <v>0</v>
      </c>
      <c r="AL102" s="279"/>
      <c r="AM102" s="229">
        <f t="shared" si="62"/>
        <v>0</v>
      </c>
    </row>
    <row r="103" spans="1:39" ht="14" x14ac:dyDescent="0.3">
      <c r="A103" s="212" t="s">
        <v>218</v>
      </c>
      <c r="B103" s="212" t="s">
        <v>200</v>
      </c>
      <c r="G103" s="234"/>
      <c r="H103" s="235"/>
      <c r="I103" s="235"/>
      <c r="J103" s="235"/>
      <c r="K103" s="236"/>
      <c r="L103" s="325"/>
      <c r="M103" s="325"/>
      <c r="N103" s="325"/>
      <c r="O103" s="325"/>
      <c r="P103" s="325"/>
      <c r="Q103" s="325"/>
      <c r="R103" s="325">
        <v>0</v>
      </c>
      <c r="S103" s="325">
        <v>0</v>
      </c>
      <c r="T103" s="279"/>
      <c r="U103" s="229">
        <f t="shared" si="63"/>
        <v>0</v>
      </c>
      <c r="Y103" s="234"/>
      <c r="Z103" s="235"/>
      <c r="AA103" s="235"/>
      <c r="AB103" s="235"/>
      <c r="AC103" s="236"/>
      <c r="AD103" s="328"/>
      <c r="AE103" s="328"/>
      <c r="AF103" s="328"/>
      <c r="AG103" s="328"/>
      <c r="AH103" s="328"/>
      <c r="AI103" s="328"/>
      <c r="AJ103" s="328">
        <v>0</v>
      </c>
      <c r="AK103" s="328">
        <v>0</v>
      </c>
      <c r="AL103" s="279"/>
      <c r="AM103" s="229">
        <f t="shared" si="62"/>
        <v>0</v>
      </c>
    </row>
    <row r="104" spans="1:39" ht="14" x14ac:dyDescent="0.3">
      <c r="A104" s="440" t="s">
        <v>221</v>
      </c>
      <c r="B104" s="440" t="s">
        <v>200</v>
      </c>
      <c r="G104" s="234"/>
      <c r="H104" s="235"/>
      <c r="I104" s="235"/>
      <c r="J104" s="235"/>
      <c r="K104" s="236"/>
      <c r="L104" s="325"/>
      <c r="M104" s="325"/>
      <c r="N104" s="325"/>
      <c r="O104" s="325"/>
      <c r="P104" s="325"/>
      <c r="Q104" s="325"/>
      <c r="R104" s="325">
        <v>7.9032018449999991E-3</v>
      </c>
      <c r="S104" s="325">
        <v>1.7225845259133721E-2</v>
      </c>
      <c r="T104" s="279"/>
      <c r="U104" s="229">
        <f t="shared" si="63"/>
        <v>2.5129047104133721E-2</v>
      </c>
      <c r="Y104" s="234"/>
      <c r="Z104" s="235"/>
      <c r="AA104" s="235"/>
      <c r="AB104" s="235"/>
      <c r="AC104" s="236"/>
      <c r="AD104" s="325"/>
      <c r="AE104" s="325"/>
      <c r="AF104" s="325"/>
      <c r="AG104" s="325"/>
      <c r="AH104" s="325"/>
      <c r="AI104" s="325"/>
      <c r="AJ104" s="325">
        <v>291</v>
      </c>
      <c r="AK104" s="325">
        <v>514</v>
      </c>
      <c r="AL104" s="279"/>
      <c r="AM104" s="229">
        <f t="shared" si="62"/>
        <v>805</v>
      </c>
    </row>
    <row r="105" spans="1:39" ht="14" x14ac:dyDescent="0.3">
      <c r="A105" s="222" t="s">
        <v>219</v>
      </c>
      <c r="G105" s="234"/>
      <c r="H105" s="235"/>
      <c r="I105" s="235"/>
      <c r="J105" s="235"/>
      <c r="K105" s="236"/>
      <c r="L105" s="252">
        <f>SUM(L85:L104)</f>
        <v>0</v>
      </c>
      <c r="M105" s="252">
        <f t="shared" ref="M105:S105" si="64">SUM(M85:M104)</f>
        <v>0</v>
      </c>
      <c r="N105" s="252">
        <f t="shared" si="64"/>
        <v>0</v>
      </c>
      <c r="O105" s="252">
        <f t="shared" si="64"/>
        <v>0</v>
      </c>
      <c r="P105" s="252">
        <f t="shared" si="64"/>
        <v>0</v>
      </c>
      <c r="Q105" s="252">
        <f t="shared" si="64"/>
        <v>0</v>
      </c>
      <c r="R105" s="252">
        <f t="shared" si="64"/>
        <v>0.15281478706348373</v>
      </c>
      <c r="S105" s="252">
        <f t="shared" si="64"/>
        <v>0.18676872926854368</v>
      </c>
      <c r="T105" s="280"/>
      <c r="U105" s="229">
        <f t="shared" si="63"/>
        <v>0.33958351633202744</v>
      </c>
      <c r="Y105" s="234"/>
      <c r="Z105" s="235"/>
      <c r="AA105" s="235"/>
      <c r="AB105" s="235"/>
      <c r="AC105" s="236"/>
      <c r="AD105" s="252">
        <f>SUM(AD85:AD104)</f>
        <v>0</v>
      </c>
      <c r="AE105" s="252">
        <f t="shared" ref="AE105:AK105" si="65">SUM(AE85:AE104)</f>
        <v>0</v>
      </c>
      <c r="AF105" s="252">
        <f t="shared" si="65"/>
        <v>0</v>
      </c>
      <c r="AG105" s="252">
        <f t="shared" si="65"/>
        <v>0</v>
      </c>
      <c r="AH105" s="252">
        <f t="shared" si="65"/>
        <v>0</v>
      </c>
      <c r="AI105" s="252">
        <f t="shared" si="65"/>
        <v>0</v>
      </c>
      <c r="AJ105" s="252">
        <f t="shared" si="65"/>
        <v>3286</v>
      </c>
      <c r="AK105" s="252">
        <f t="shared" si="65"/>
        <v>3590</v>
      </c>
      <c r="AL105" s="280"/>
      <c r="AM105" s="229">
        <f t="shared" si="62"/>
        <v>6876</v>
      </c>
    </row>
    <row r="106" spans="1:39" ht="14" x14ac:dyDescent="0.3">
      <c r="A106" s="282"/>
      <c r="G106" s="241"/>
      <c r="H106" s="242"/>
      <c r="I106" s="242"/>
      <c r="J106" s="242"/>
      <c r="K106" s="243"/>
      <c r="L106" s="281" t="str">
        <f t="shared" ref="L106:S106" si="66">IF(ABS(L19-L105)&lt;DecimalPlaces,"OK","ERROR")</f>
        <v>OK</v>
      </c>
      <c r="M106" s="283" t="str">
        <f t="shared" si="66"/>
        <v>OK</v>
      </c>
      <c r="N106" s="283" t="str">
        <f t="shared" si="66"/>
        <v>OK</v>
      </c>
      <c r="O106" s="283" t="str">
        <f t="shared" si="66"/>
        <v>OK</v>
      </c>
      <c r="P106" s="283" t="str">
        <f t="shared" si="66"/>
        <v>OK</v>
      </c>
      <c r="Q106" s="283" t="str">
        <f t="shared" si="66"/>
        <v>OK</v>
      </c>
      <c r="R106" s="283" t="str">
        <f t="shared" si="66"/>
        <v>OK</v>
      </c>
      <c r="S106" s="283" t="str">
        <f t="shared" si="66"/>
        <v>OK</v>
      </c>
      <c r="Y106" s="241"/>
      <c r="Z106" s="242"/>
      <c r="AA106" s="242"/>
      <c r="AB106" s="242"/>
      <c r="AC106" s="243"/>
      <c r="AD106" s="281" t="str">
        <f t="shared" ref="AD106:AK106" si="67">IF(ABS(AD19-AD105)&lt;DecimalPlaces,"OK","ERROR")</f>
        <v>OK</v>
      </c>
      <c r="AE106" s="283" t="str">
        <f t="shared" si="67"/>
        <v>OK</v>
      </c>
      <c r="AF106" s="283" t="str">
        <f t="shared" si="67"/>
        <v>OK</v>
      </c>
      <c r="AG106" s="283" t="str">
        <f t="shared" si="67"/>
        <v>OK</v>
      </c>
      <c r="AH106" s="283" t="str">
        <f t="shared" si="67"/>
        <v>OK</v>
      </c>
      <c r="AI106" s="283" t="str">
        <f t="shared" si="67"/>
        <v>OK</v>
      </c>
      <c r="AJ106" s="283" t="str">
        <f t="shared" si="67"/>
        <v>OK</v>
      </c>
      <c r="AK106" s="283" t="str">
        <f t="shared" si="67"/>
        <v>OK</v>
      </c>
    </row>
    <row r="107" spans="1:39" ht="14" x14ac:dyDescent="0.3">
      <c r="A107" s="282"/>
      <c r="G107" s="210"/>
      <c r="H107" s="210"/>
      <c r="I107" s="210"/>
      <c r="J107" s="210"/>
      <c r="K107" s="210"/>
      <c r="L107" s="210"/>
      <c r="M107" s="210"/>
      <c r="N107" s="210"/>
      <c r="O107" s="210"/>
      <c r="P107" s="210"/>
      <c r="Q107" s="210"/>
      <c r="R107" s="210"/>
      <c r="S107" s="210"/>
      <c r="Y107" s="286"/>
      <c r="Z107" s="286"/>
      <c r="AA107" s="286"/>
      <c r="AB107" s="286"/>
      <c r="AC107" s="286"/>
      <c r="AD107" s="286"/>
      <c r="AE107" s="286"/>
      <c r="AF107" s="286"/>
      <c r="AG107" s="286"/>
      <c r="AH107" s="286"/>
      <c r="AI107" s="286"/>
      <c r="AJ107" s="286"/>
      <c r="AK107" s="286"/>
    </row>
    <row r="108" spans="1:39" ht="14" x14ac:dyDescent="0.3">
      <c r="A108" s="212" t="s">
        <v>160</v>
      </c>
      <c r="B108" s="213" t="s">
        <v>153</v>
      </c>
      <c r="G108" s="226"/>
      <c r="H108" s="227"/>
      <c r="I108" s="227"/>
      <c r="J108" s="227"/>
      <c r="K108" s="228"/>
      <c r="L108" s="327"/>
      <c r="M108" s="327"/>
      <c r="N108" s="327"/>
      <c r="O108" s="327"/>
      <c r="P108" s="327"/>
      <c r="Q108" s="327"/>
      <c r="R108" s="327">
        <v>7.9801452936516248E-2</v>
      </c>
      <c r="S108" s="327">
        <v>8.7194830731456299E-2</v>
      </c>
      <c r="T108" s="278"/>
      <c r="U108" s="229">
        <f t="shared" ref="U108:U109" si="68">SUM(L108:S108)</f>
        <v>0.16699628366797253</v>
      </c>
      <c r="Y108" s="226"/>
      <c r="Z108" s="227"/>
      <c r="AA108" s="227"/>
      <c r="AB108" s="227"/>
      <c r="AC108" s="228"/>
      <c r="AD108" s="325"/>
      <c r="AE108" s="327"/>
      <c r="AF108" s="327"/>
      <c r="AG108" s="327"/>
      <c r="AH108" s="327"/>
      <c r="AI108" s="327"/>
      <c r="AJ108" s="327">
        <v>1913</v>
      </c>
      <c r="AK108" s="327">
        <v>2124</v>
      </c>
      <c r="AL108" s="229">
        <f t="shared" ref="AL108" si="69">SUM(Y108:AC108)</f>
        <v>0</v>
      </c>
      <c r="AM108" s="229">
        <f t="shared" ref="AM108:AM109" si="70">SUM(AD108:AK108)</f>
        <v>4037</v>
      </c>
    </row>
    <row r="109" spans="1:39" ht="14" x14ac:dyDescent="0.3">
      <c r="A109" s="222" t="s">
        <v>161</v>
      </c>
      <c r="G109" s="241"/>
      <c r="H109" s="242"/>
      <c r="I109" s="242"/>
      <c r="J109" s="242"/>
      <c r="K109" s="243"/>
      <c r="L109" s="252">
        <f t="shared" ref="L109:S109" si="71">SUM(L108,L105)</f>
        <v>0</v>
      </c>
      <c r="M109" s="251">
        <f t="shared" si="71"/>
        <v>0</v>
      </c>
      <c r="N109" s="251">
        <f t="shared" si="71"/>
        <v>0</v>
      </c>
      <c r="O109" s="251">
        <f t="shared" si="71"/>
        <v>0</v>
      </c>
      <c r="P109" s="251">
        <f t="shared" si="71"/>
        <v>0</v>
      </c>
      <c r="Q109" s="251">
        <f t="shared" si="71"/>
        <v>0</v>
      </c>
      <c r="R109" s="251">
        <f t="shared" si="71"/>
        <v>0.23261623999999997</v>
      </c>
      <c r="S109" s="251">
        <f t="shared" si="71"/>
        <v>0.27396355999999999</v>
      </c>
      <c r="T109" s="280"/>
      <c r="U109" s="229">
        <f t="shared" si="68"/>
        <v>0.50657979999999991</v>
      </c>
      <c r="Y109" s="241"/>
      <c r="Z109" s="242"/>
      <c r="AA109" s="242"/>
      <c r="AB109" s="242"/>
      <c r="AC109" s="243"/>
      <c r="AD109" s="252">
        <f t="shared" ref="AD109:AK109" si="72">SUM(AD108,AD105)</f>
        <v>0</v>
      </c>
      <c r="AE109" s="251">
        <f t="shared" si="72"/>
        <v>0</v>
      </c>
      <c r="AF109" s="251">
        <f t="shared" si="72"/>
        <v>0</v>
      </c>
      <c r="AG109" s="251">
        <f t="shared" si="72"/>
        <v>0</v>
      </c>
      <c r="AH109" s="251">
        <f t="shared" si="72"/>
        <v>0</v>
      </c>
      <c r="AI109" s="251">
        <f t="shared" si="72"/>
        <v>0</v>
      </c>
      <c r="AJ109" s="251">
        <f t="shared" si="72"/>
        <v>5199</v>
      </c>
      <c r="AK109" s="251">
        <f t="shared" si="72"/>
        <v>5714</v>
      </c>
      <c r="AL109" s="229">
        <f t="shared" ref="AL109" si="73">SUM(Y109:AC109)</f>
        <v>0</v>
      </c>
      <c r="AM109" s="229">
        <f t="shared" si="70"/>
        <v>10913</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6"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6EE89-A672-463C-AC04-AFB291AE8B8F}">
  <sheetPr>
    <tabColor theme="2" tint="0.59999389629810485"/>
    <pageSetUpPr autoPageBreaks="0"/>
  </sheetPr>
  <dimension ref="A1:BZ113"/>
  <sheetViews>
    <sheetView zoomScaleNormal="10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4" width="8.1796875" style="203" customWidth="1"/>
    <col min="25" max="35" width="12.453125" style="203" customWidth="1"/>
    <col min="36" max="38" width="8.1796875" style="203" customWidth="1"/>
    <col min="39" max="39" width="13.4531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M9b - SSES</v>
      </c>
      <c r="AC1" s="193"/>
      <c r="BL1" s="194"/>
      <c r="BM1" s="194"/>
      <c r="BN1" s="194"/>
      <c r="BO1" s="194"/>
      <c r="BP1" s="194"/>
      <c r="BQ1" s="194"/>
      <c r="BR1" s="194"/>
      <c r="BS1" s="194"/>
      <c r="BT1" s="194"/>
      <c r="BU1" s="194"/>
      <c r="BV1" s="194"/>
      <c r="BW1" s="194"/>
      <c r="BX1" s="194"/>
      <c r="BY1" s="194"/>
      <c r="BZ1" s="194"/>
    </row>
    <row r="2" spans="1:78" s="192" customFormat="1" x14ac:dyDescent="0.3">
      <c r="A2" s="195" t="s">
        <v>100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68">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1.9949999999999998E-3</v>
      </c>
      <c r="H9" s="216">
        <v>2.5359E-2</v>
      </c>
      <c r="I9" s="216">
        <v>2.7393000000000001E-2</v>
      </c>
      <c r="J9" s="216">
        <v>2.8598999999999999E-2</v>
      </c>
      <c r="K9" s="216">
        <v>4.1759999999999999E-2</v>
      </c>
      <c r="L9" s="216">
        <v>4.6094000000000003E-2</v>
      </c>
      <c r="M9" s="216">
        <v>4.0794999999999998E-2</v>
      </c>
      <c r="N9" s="216">
        <v>4.2724999999999999E-2</v>
      </c>
      <c r="O9" s="216">
        <v>4.3049999999999998E-2</v>
      </c>
      <c r="P9" s="216">
        <v>3.0748000000000001E-2</v>
      </c>
      <c r="Q9" s="216">
        <v>4.9439999999999998E-2</v>
      </c>
      <c r="R9" s="217">
        <v>6.3630000000000006E-2</v>
      </c>
      <c r="S9" s="217">
        <v>5.6189999999999997E-2</v>
      </c>
      <c r="T9" s="189">
        <f t="shared" ref="T9:T32" si="0">SUM(G9:K9)</f>
        <v>0.12510599999999999</v>
      </c>
      <c r="U9" s="345">
        <f t="shared" ref="U9:U32" si="1">SUM(L9:S9)</f>
        <v>0.37267200000000006</v>
      </c>
      <c r="W9" s="219"/>
      <c r="Y9" s="216">
        <v>563</v>
      </c>
      <c r="Z9" s="216">
        <v>600</v>
      </c>
      <c r="AA9" s="216">
        <v>595</v>
      </c>
      <c r="AB9" s="216">
        <v>519</v>
      </c>
      <c r="AC9" s="216">
        <v>1583</v>
      </c>
      <c r="AD9" s="216">
        <v>795</v>
      </c>
      <c r="AE9" s="216">
        <v>2413</v>
      </c>
      <c r="AF9" s="216">
        <v>2071</v>
      </c>
      <c r="AG9" s="216">
        <v>1967</v>
      </c>
      <c r="AH9" s="216">
        <v>1417</v>
      </c>
      <c r="AI9" s="216">
        <v>902</v>
      </c>
      <c r="AJ9" s="216">
        <v>1059</v>
      </c>
      <c r="AK9" s="217">
        <v>1134</v>
      </c>
      <c r="AL9" s="345">
        <f t="shared" ref="AL9:AL17" si="2">SUM(Y9:AC9)</f>
        <v>3860</v>
      </c>
      <c r="AM9" s="345">
        <f t="shared" ref="AM9:AM26" si="3">SUM(AD9:AK9)</f>
        <v>11758</v>
      </c>
    </row>
    <row r="10" spans="1:78" ht="14" x14ac:dyDescent="0.3">
      <c r="A10" s="212" t="s">
        <v>115</v>
      </c>
      <c r="B10" s="213" t="s">
        <v>154</v>
      </c>
      <c r="C10" s="214"/>
      <c r="D10" s="221"/>
      <c r="G10" s="216">
        <v>5.006E-2</v>
      </c>
      <c r="H10" s="216">
        <v>6.3620999999999997E-2</v>
      </c>
      <c r="I10" s="216">
        <v>6.8723999999999993E-2</v>
      </c>
      <c r="J10" s="216">
        <v>7.1747000000000005E-2</v>
      </c>
      <c r="K10" s="216">
        <v>0.104766</v>
      </c>
      <c r="L10" s="216">
        <v>0.11564000000000001</v>
      </c>
      <c r="M10" s="216">
        <v>5.4877000000000002E-2</v>
      </c>
      <c r="N10" s="216">
        <v>6.7305000000000004E-2</v>
      </c>
      <c r="O10" s="216">
        <v>7.5841000000000006E-2</v>
      </c>
      <c r="P10" s="216">
        <v>8.8317000000000007E-2</v>
      </c>
      <c r="Q10" s="216">
        <v>4.9375000000000002E-2</v>
      </c>
      <c r="R10" s="217">
        <v>5.1064999999999999E-2</v>
      </c>
      <c r="S10" s="217">
        <v>4.9435E-2</v>
      </c>
      <c r="T10" s="189">
        <f t="shared" si="0"/>
        <v>0.35891799999999996</v>
      </c>
      <c r="U10" s="345">
        <f t="shared" si="1"/>
        <v>0.55185499999999998</v>
      </c>
      <c r="Y10" s="216">
        <v>1121</v>
      </c>
      <c r="Z10" s="216">
        <v>1300</v>
      </c>
      <c r="AA10" s="216">
        <v>1450</v>
      </c>
      <c r="AB10" s="216">
        <v>1555</v>
      </c>
      <c r="AC10" s="216">
        <v>3694</v>
      </c>
      <c r="AD10" s="216">
        <v>1996</v>
      </c>
      <c r="AE10" s="216">
        <v>3268</v>
      </c>
      <c r="AF10" s="216">
        <v>3216</v>
      </c>
      <c r="AG10" s="216">
        <v>3423</v>
      </c>
      <c r="AH10" s="216">
        <v>4070</v>
      </c>
      <c r="AI10" s="216">
        <v>996</v>
      </c>
      <c r="AJ10" s="216">
        <v>921</v>
      </c>
      <c r="AK10" s="217">
        <v>1080</v>
      </c>
      <c r="AL10" s="345">
        <f t="shared" si="2"/>
        <v>9120</v>
      </c>
      <c r="AM10" s="345">
        <f t="shared" si="3"/>
        <v>18970</v>
      </c>
    </row>
    <row r="11" spans="1:78" ht="14" x14ac:dyDescent="0.3">
      <c r="A11" s="222" t="s">
        <v>155</v>
      </c>
      <c r="B11" s="222"/>
      <c r="C11" s="214"/>
      <c r="D11" s="215"/>
      <c r="E11" s="215"/>
      <c r="G11" s="223">
        <f t="shared" ref="G11:S11" si="4">SUM(G9:G10)</f>
        <v>5.2054999999999997E-2</v>
      </c>
      <c r="H11" s="224">
        <f t="shared" si="4"/>
        <v>8.8980000000000004E-2</v>
      </c>
      <c r="I11" s="224">
        <f t="shared" si="4"/>
        <v>9.6116999999999994E-2</v>
      </c>
      <c r="J11" s="224">
        <f t="shared" si="4"/>
        <v>0.100346</v>
      </c>
      <c r="K11" s="224">
        <f t="shared" si="4"/>
        <v>0.14652599999999999</v>
      </c>
      <c r="L11" s="224">
        <f t="shared" si="4"/>
        <v>0.16173400000000002</v>
      </c>
      <c r="M11" s="224">
        <f t="shared" si="4"/>
        <v>9.5672000000000007E-2</v>
      </c>
      <c r="N11" s="224">
        <f t="shared" si="4"/>
        <v>0.11003</v>
      </c>
      <c r="O11" s="224">
        <f t="shared" si="4"/>
        <v>0.118891</v>
      </c>
      <c r="P11" s="224">
        <f t="shared" si="4"/>
        <v>0.119065</v>
      </c>
      <c r="Q11" s="224">
        <f t="shared" si="4"/>
        <v>9.8815E-2</v>
      </c>
      <c r="R11" s="224">
        <f t="shared" si="4"/>
        <v>0.11469500000000001</v>
      </c>
      <c r="S11" s="224">
        <f t="shared" si="4"/>
        <v>0.105625</v>
      </c>
      <c r="T11" s="189">
        <f t="shared" si="0"/>
        <v>0.48402399999999995</v>
      </c>
      <c r="U11" s="345">
        <f t="shared" si="1"/>
        <v>0.92452699999999999</v>
      </c>
      <c r="Y11" s="223">
        <f t="shared" ref="Y11:AK11" si="5">SUM(Y9:Y10)</f>
        <v>1684</v>
      </c>
      <c r="Z11" s="223">
        <f t="shared" si="5"/>
        <v>1900</v>
      </c>
      <c r="AA11" s="223">
        <f t="shared" si="5"/>
        <v>2045</v>
      </c>
      <c r="AB11" s="223">
        <f t="shared" si="5"/>
        <v>2074</v>
      </c>
      <c r="AC11" s="223">
        <f t="shared" si="5"/>
        <v>5277</v>
      </c>
      <c r="AD11" s="223">
        <f t="shared" si="5"/>
        <v>2791</v>
      </c>
      <c r="AE11" s="223">
        <f t="shared" si="5"/>
        <v>5681</v>
      </c>
      <c r="AF11" s="223">
        <f t="shared" si="5"/>
        <v>5287</v>
      </c>
      <c r="AG11" s="223">
        <f t="shared" si="5"/>
        <v>5390</v>
      </c>
      <c r="AH11" s="223">
        <f t="shared" si="5"/>
        <v>5487</v>
      </c>
      <c r="AI11" s="223">
        <f t="shared" si="5"/>
        <v>1898</v>
      </c>
      <c r="AJ11" s="223">
        <f t="shared" si="5"/>
        <v>1980</v>
      </c>
      <c r="AK11" s="223">
        <f t="shared" si="5"/>
        <v>2214</v>
      </c>
      <c r="AL11" s="345">
        <f t="shared" si="2"/>
        <v>12980</v>
      </c>
      <c r="AM11" s="345">
        <f t="shared" si="3"/>
        <v>30728</v>
      </c>
    </row>
    <row r="12" spans="1:78" ht="14" x14ac:dyDescent="0.3">
      <c r="A12" s="212" t="s">
        <v>156</v>
      </c>
      <c r="B12" s="213" t="s">
        <v>153</v>
      </c>
      <c r="C12" s="214"/>
      <c r="D12" s="215"/>
      <c r="E12" s="215"/>
      <c r="G12" s="368"/>
      <c r="H12" s="369"/>
      <c r="I12" s="369"/>
      <c r="J12" s="369"/>
      <c r="K12" s="370"/>
      <c r="L12" s="216">
        <v>0</v>
      </c>
      <c r="M12" s="216">
        <v>0</v>
      </c>
      <c r="N12" s="216">
        <v>0</v>
      </c>
      <c r="O12" s="216">
        <v>0</v>
      </c>
      <c r="P12" s="216">
        <v>5.1640000000000002E-3</v>
      </c>
      <c r="Q12" s="216">
        <v>5.2100000000000002E-3</v>
      </c>
      <c r="R12" s="333">
        <v>7.6049999999999998E-3</v>
      </c>
      <c r="S12" s="217">
        <v>7.6350000000000003E-3</v>
      </c>
      <c r="T12" s="370"/>
      <c r="U12" s="371">
        <f t="shared" si="1"/>
        <v>2.5614000000000001E-2</v>
      </c>
      <c r="Y12" s="368"/>
      <c r="Z12" s="369"/>
      <c r="AA12" s="369"/>
      <c r="AB12" s="369"/>
      <c r="AC12" s="370"/>
      <c r="AD12" s="216">
        <v>0</v>
      </c>
      <c r="AE12" s="216">
        <v>0</v>
      </c>
      <c r="AF12" s="216">
        <v>0</v>
      </c>
      <c r="AG12" s="216">
        <v>0</v>
      </c>
      <c r="AH12" s="216">
        <v>131</v>
      </c>
      <c r="AI12" s="216">
        <v>281</v>
      </c>
      <c r="AJ12" s="333">
        <v>346</v>
      </c>
      <c r="AK12" s="217">
        <v>383</v>
      </c>
      <c r="AL12" s="378"/>
      <c r="AM12" s="371">
        <f t="shared" si="3"/>
        <v>1141</v>
      </c>
    </row>
    <row r="13" spans="1:78" ht="14" x14ac:dyDescent="0.3">
      <c r="A13" s="212" t="s">
        <v>156</v>
      </c>
      <c r="B13" s="213" t="s">
        <v>154</v>
      </c>
      <c r="C13" s="214"/>
      <c r="D13" s="215"/>
      <c r="E13" s="215"/>
      <c r="G13" s="372"/>
      <c r="H13" s="373"/>
      <c r="I13" s="373"/>
      <c r="J13" s="373"/>
      <c r="K13" s="374"/>
      <c r="L13" s="216">
        <v>0</v>
      </c>
      <c r="M13" s="216">
        <v>0</v>
      </c>
      <c r="N13" s="216">
        <v>0</v>
      </c>
      <c r="O13" s="216">
        <v>0</v>
      </c>
      <c r="P13" s="216">
        <v>1.4831E-2</v>
      </c>
      <c r="Q13" s="216">
        <v>1.086E-2</v>
      </c>
      <c r="R13" s="333">
        <v>1.3405E-2</v>
      </c>
      <c r="S13" s="217">
        <v>1.4630000000000001E-2</v>
      </c>
      <c r="T13" s="374"/>
      <c r="U13" s="371">
        <f t="shared" si="1"/>
        <v>5.3725999999999996E-2</v>
      </c>
      <c r="Y13" s="372"/>
      <c r="Z13" s="373"/>
      <c r="AA13" s="373"/>
      <c r="AB13" s="373"/>
      <c r="AC13" s="374"/>
      <c r="AD13" s="216">
        <v>0</v>
      </c>
      <c r="AE13" s="216">
        <v>0</v>
      </c>
      <c r="AF13" s="216">
        <v>0</v>
      </c>
      <c r="AG13" s="216">
        <v>0</v>
      </c>
      <c r="AH13" s="216">
        <v>376</v>
      </c>
      <c r="AI13" s="216">
        <v>519</v>
      </c>
      <c r="AJ13" s="333">
        <v>486</v>
      </c>
      <c r="AK13" s="217">
        <v>688</v>
      </c>
      <c r="AL13" s="379"/>
      <c r="AM13" s="371">
        <f t="shared" si="3"/>
        <v>2069</v>
      </c>
    </row>
    <row r="14" spans="1:78" ht="14" x14ac:dyDescent="0.3">
      <c r="A14" s="222" t="s">
        <v>157</v>
      </c>
      <c r="B14" s="222"/>
      <c r="C14" s="214"/>
      <c r="D14" s="215"/>
      <c r="E14" s="215"/>
      <c r="G14" s="375"/>
      <c r="H14" s="376"/>
      <c r="I14" s="376"/>
      <c r="J14" s="376"/>
      <c r="K14" s="377"/>
      <c r="L14" s="224">
        <f t="shared" ref="L14:S14" si="6">SUM(L12:L13)</f>
        <v>0</v>
      </c>
      <c r="M14" s="224">
        <f t="shared" si="6"/>
        <v>0</v>
      </c>
      <c r="N14" s="224">
        <f t="shared" si="6"/>
        <v>0</v>
      </c>
      <c r="O14" s="224">
        <f t="shared" si="6"/>
        <v>0</v>
      </c>
      <c r="P14" s="224">
        <f t="shared" si="6"/>
        <v>1.9994999999999999E-2</v>
      </c>
      <c r="Q14" s="224">
        <f t="shared" si="6"/>
        <v>1.6070000000000001E-2</v>
      </c>
      <c r="R14" s="224">
        <f t="shared" si="6"/>
        <v>2.1010000000000001E-2</v>
      </c>
      <c r="S14" s="224">
        <f t="shared" si="6"/>
        <v>2.2265E-2</v>
      </c>
      <c r="T14" s="377"/>
      <c r="U14" s="371">
        <f>SUM(L14:S14)</f>
        <v>7.9339999999999994E-2</v>
      </c>
      <c r="Y14" s="375"/>
      <c r="Z14" s="376"/>
      <c r="AA14" s="376"/>
      <c r="AB14" s="376"/>
      <c r="AC14" s="377"/>
      <c r="AD14" s="224">
        <f t="shared" ref="AD14:AK14" si="7">SUM(AD12:AD13)</f>
        <v>0</v>
      </c>
      <c r="AE14" s="223">
        <f t="shared" si="7"/>
        <v>0</v>
      </c>
      <c r="AF14" s="223">
        <f t="shared" si="7"/>
        <v>0</v>
      </c>
      <c r="AG14" s="223">
        <f t="shared" si="7"/>
        <v>0</v>
      </c>
      <c r="AH14" s="223">
        <f t="shared" si="7"/>
        <v>507</v>
      </c>
      <c r="AI14" s="223">
        <f t="shared" si="7"/>
        <v>800</v>
      </c>
      <c r="AJ14" s="223">
        <f t="shared" si="7"/>
        <v>832</v>
      </c>
      <c r="AK14" s="223">
        <f t="shared" si="7"/>
        <v>1071</v>
      </c>
      <c r="AL14" s="380"/>
      <c r="AM14" s="371">
        <f t="shared" si="3"/>
        <v>3210</v>
      </c>
    </row>
    <row r="15" spans="1:78" ht="14" x14ac:dyDescent="0.3">
      <c r="A15" s="212" t="s">
        <v>158</v>
      </c>
      <c r="B15" s="213" t="s">
        <v>153</v>
      </c>
      <c r="C15" s="214"/>
      <c r="D15" s="215"/>
      <c r="E15" s="215"/>
      <c r="G15" s="216">
        <v>1.32E-3</v>
      </c>
      <c r="H15" s="216">
        <v>1.7799999999999999E-3</v>
      </c>
      <c r="I15" s="216">
        <v>2.8E-3</v>
      </c>
      <c r="J15" s="216">
        <v>3.7399999999999998E-3</v>
      </c>
      <c r="K15" s="216">
        <v>3.7599999999999999E-3</v>
      </c>
      <c r="L15" s="216">
        <v>1.1981E-2</v>
      </c>
      <c r="M15" s="216">
        <v>8.9370000000000005E-3</v>
      </c>
      <c r="N15" s="216">
        <v>9.7490000000000007E-3</v>
      </c>
      <c r="O15" s="216">
        <v>5.4380000000000001E-3</v>
      </c>
      <c r="P15" s="216">
        <v>5.2680000000000001E-3</v>
      </c>
      <c r="Q15" s="216">
        <v>3.96E-3</v>
      </c>
      <c r="R15" s="217">
        <v>9.5600000000000008E-3</v>
      </c>
      <c r="S15" s="217">
        <v>5.1399999999999996E-3</v>
      </c>
      <c r="T15" s="189">
        <f t="shared" si="0"/>
        <v>1.3399999999999999E-2</v>
      </c>
      <c r="U15" s="345">
        <f t="shared" si="1"/>
        <v>6.0032999999999996E-2</v>
      </c>
      <c r="Y15" s="216">
        <v>16</v>
      </c>
      <c r="Z15" s="216">
        <v>18</v>
      </c>
      <c r="AA15" s="216">
        <v>27</v>
      </c>
      <c r="AB15" s="216">
        <v>35</v>
      </c>
      <c r="AC15" s="216">
        <v>47</v>
      </c>
      <c r="AD15" s="216">
        <v>83</v>
      </c>
      <c r="AE15" s="216">
        <v>84</v>
      </c>
      <c r="AF15" s="216">
        <v>98</v>
      </c>
      <c r="AG15" s="216">
        <v>53</v>
      </c>
      <c r="AH15" s="216">
        <v>52</v>
      </c>
      <c r="AI15" s="216">
        <v>43</v>
      </c>
      <c r="AJ15" s="216">
        <v>119</v>
      </c>
      <c r="AK15" s="217">
        <v>56</v>
      </c>
      <c r="AL15" s="345">
        <f t="shared" si="2"/>
        <v>143</v>
      </c>
      <c r="AM15" s="345">
        <f t="shared" si="3"/>
        <v>588</v>
      </c>
    </row>
    <row r="16" spans="1:78" ht="14" x14ac:dyDescent="0.3">
      <c r="A16" s="212" t="s">
        <v>158</v>
      </c>
      <c r="B16" s="213" t="s">
        <v>154</v>
      </c>
      <c r="C16" s="214"/>
      <c r="D16" s="215"/>
      <c r="E16" s="215"/>
      <c r="G16" s="216">
        <v>3.3600000000000001E-3</v>
      </c>
      <c r="H16" s="216">
        <v>4.3E-3</v>
      </c>
      <c r="I16" s="216">
        <v>4.96E-3</v>
      </c>
      <c r="J16" s="216">
        <v>9.5600000000000008E-3</v>
      </c>
      <c r="K16" s="216">
        <v>9.2399999999999999E-3</v>
      </c>
      <c r="L16" s="216">
        <v>3.15E-2</v>
      </c>
      <c r="M16" s="216">
        <v>1.2161999999999999E-2</v>
      </c>
      <c r="N16" s="216">
        <v>1.5251000000000001E-2</v>
      </c>
      <c r="O16" s="216">
        <v>9.6419999999999995E-3</v>
      </c>
      <c r="P16" s="216">
        <v>1.5132E-2</v>
      </c>
      <c r="Q16" s="216">
        <v>6.7600000000000004E-3</v>
      </c>
      <c r="R16" s="217">
        <v>9.1999999999999998E-3</v>
      </c>
      <c r="S16" s="217">
        <v>7.7200000000000003E-3</v>
      </c>
      <c r="T16" s="189">
        <f t="shared" si="0"/>
        <v>3.1419999999999997E-2</v>
      </c>
      <c r="U16" s="345">
        <f t="shared" si="1"/>
        <v>0.10736700000000002</v>
      </c>
      <c r="Y16" s="216">
        <v>35</v>
      </c>
      <c r="Z16" s="216">
        <v>43</v>
      </c>
      <c r="AA16" s="216">
        <v>55</v>
      </c>
      <c r="AB16" s="216">
        <v>98</v>
      </c>
      <c r="AC16" s="216">
        <v>110</v>
      </c>
      <c r="AD16" s="216">
        <v>208</v>
      </c>
      <c r="AE16" s="216">
        <v>115</v>
      </c>
      <c r="AF16" s="216">
        <v>154</v>
      </c>
      <c r="AG16" s="216">
        <v>98</v>
      </c>
      <c r="AH16" s="216">
        <v>149</v>
      </c>
      <c r="AI16" s="216">
        <v>59</v>
      </c>
      <c r="AJ16" s="216">
        <v>84</v>
      </c>
      <c r="AK16" s="217">
        <v>80</v>
      </c>
      <c r="AL16" s="345">
        <f t="shared" si="2"/>
        <v>341</v>
      </c>
      <c r="AM16" s="345">
        <f t="shared" si="3"/>
        <v>947</v>
      </c>
    </row>
    <row r="17" spans="1:39" ht="14" x14ac:dyDescent="0.3">
      <c r="A17" s="222" t="s">
        <v>159</v>
      </c>
      <c r="B17" s="222"/>
      <c r="C17" s="214"/>
      <c r="D17" s="215"/>
      <c r="E17" s="215"/>
      <c r="G17" s="223">
        <f t="shared" ref="G17:S17" si="8">SUM(G15:G16)</f>
        <v>4.6800000000000001E-3</v>
      </c>
      <c r="H17" s="224">
        <f t="shared" si="8"/>
        <v>6.0800000000000003E-3</v>
      </c>
      <c r="I17" s="224">
        <f t="shared" si="8"/>
        <v>7.7599999999999995E-3</v>
      </c>
      <c r="J17" s="224">
        <f t="shared" si="8"/>
        <v>1.3300000000000001E-2</v>
      </c>
      <c r="K17" s="224">
        <f t="shared" si="8"/>
        <v>1.2999999999999999E-2</v>
      </c>
      <c r="L17" s="224">
        <f t="shared" si="8"/>
        <v>4.3480999999999999E-2</v>
      </c>
      <c r="M17" s="224">
        <f t="shared" si="8"/>
        <v>2.1099E-2</v>
      </c>
      <c r="N17" s="224">
        <f t="shared" si="8"/>
        <v>2.5000000000000001E-2</v>
      </c>
      <c r="O17" s="224">
        <f t="shared" si="8"/>
        <v>1.508E-2</v>
      </c>
      <c r="P17" s="224">
        <f t="shared" si="8"/>
        <v>2.0400000000000001E-2</v>
      </c>
      <c r="Q17" s="224">
        <f t="shared" si="8"/>
        <v>1.072E-2</v>
      </c>
      <c r="R17" s="224">
        <f t="shared" si="8"/>
        <v>1.8759999999999999E-2</v>
      </c>
      <c r="S17" s="224">
        <f t="shared" si="8"/>
        <v>1.286E-2</v>
      </c>
      <c r="T17" s="189">
        <f t="shared" si="0"/>
        <v>4.4819999999999999E-2</v>
      </c>
      <c r="U17" s="345">
        <f t="shared" si="1"/>
        <v>0.16740000000000002</v>
      </c>
      <c r="V17" s="249"/>
      <c r="Y17" s="223">
        <f t="shared" ref="Y17:AK17" si="9">SUM(Y15:Y16)</f>
        <v>51</v>
      </c>
      <c r="Z17" s="223">
        <f t="shared" si="9"/>
        <v>61</v>
      </c>
      <c r="AA17" s="223">
        <f t="shared" si="9"/>
        <v>82</v>
      </c>
      <c r="AB17" s="223">
        <f t="shared" si="9"/>
        <v>133</v>
      </c>
      <c r="AC17" s="223">
        <f t="shared" si="9"/>
        <v>157</v>
      </c>
      <c r="AD17" s="223">
        <f t="shared" si="9"/>
        <v>291</v>
      </c>
      <c r="AE17" s="223">
        <f t="shared" si="9"/>
        <v>199</v>
      </c>
      <c r="AF17" s="223">
        <f t="shared" si="9"/>
        <v>252</v>
      </c>
      <c r="AG17" s="223">
        <f t="shared" si="9"/>
        <v>151</v>
      </c>
      <c r="AH17" s="223">
        <f t="shared" si="9"/>
        <v>201</v>
      </c>
      <c r="AI17" s="223">
        <f t="shared" si="9"/>
        <v>102</v>
      </c>
      <c r="AJ17" s="223">
        <f t="shared" si="9"/>
        <v>203</v>
      </c>
      <c r="AK17" s="223">
        <f t="shared" si="9"/>
        <v>136</v>
      </c>
      <c r="AL17" s="345">
        <f t="shared" si="2"/>
        <v>484</v>
      </c>
      <c r="AM17" s="345">
        <f t="shared" si="3"/>
        <v>1535</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7">
        <v>0</v>
      </c>
      <c r="S18" s="217">
        <v>0</v>
      </c>
      <c r="T18" s="345">
        <f t="shared" si="0"/>
        <v>0</v>
      </c>
      <c r="U18" s="345">
        <f t="shared" si="1"/>
        <v>0</v>
      </c>
      <c r="Y18" s="368"/>
      <c r="Z18" s="369"/>
      <c r="AA18" s="369"/>
      <c r="AB18" s="369"/>
      <c r="AC18" s="370"/>
      <c r="AD18" s="216">
        <v>0</v>
      </c>
      <c r="AE18" s="216">
        <v>0</v>
      </c>
      <c r="AF18" s="216">
        <v>0</v>
      </c>
      <c r="AG18" s="216">
        <v>0</v>
      </c>
      <c r="AH18" s="216">
        <v>0</v>
      </c>
      <c r="AI18" s="216">
        <v>0</v>
      </c>
      <c r="AJ18" s="469">
        <v>0</v>
      </c>
      <c r="AK18" s="217">
        <v>0</v>
      </c>
      <c r="AL18" s="378"/>
      <c r="AM18" s="371">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7">
        <v>0</v>
      </c>
      <c r="S19" s="217">
        <v>0</v>
      </c>
      <c r="T19" s="345">
        <f t="shared" si="0"/>
        <v>0</v>
      </c>
      <c r="U19" s="345">
        <f t="shared" si="1"/>
        <v>0</v>
      </c>
      <c r="Y19" s="372"/>
      <c r="Z19" s="373"/>
      <c r="AA19" s="373"/>
      <c r="AB19" s="373"/>
      <c r="AC19" s="374"/>
      <c r="AD19" s="216">
        <v>0</v>
      </c>
      <c r="AE19" s="216">
        <v>0</v>
      </c>
      <c r="AF19" s="216">
        <v>0</v>
      </c>
      <c r="AG19" s="216">
        <v>0</v>
      </c>
      <c r="AH19" s="216">
        <v>0</v>
      </c>
      <c r="AI19" s="216">
        <v>0</v>
      </c>
      <c r="AJ19" s="469">
        <v>0</v>
      </c>
      <c r="AK19" s="217">
        <v>0</v>
      </c>
      <c r="AL19" s="379"/>
      <c r="AM19" s="371">
        <f t="shared" si="3"/>
        <v>0</v>
      </c>
    </row>
    <row r="20" spans="1:39" ht="14" x14ac:dyDescent="0.3">
      <c r="A20" s="222" t="s">
        <v>161</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375"/>
      <c r="Z20" s="376"/>
      <c r="AA20" s="376"/>
      <c r="AB20" s="376"/>
      <c r="AC20" s="377"/>
      <c r="AD20" s="223">
        <f t="shared" ref="AD20:AK20" si="11">SUM(AD18:AD19)</f>
        <v>0</v>
      </c>
      <c r="AE20" s="223">
        <f t="shared" si="11"/>
        <v>0</v>
      </c>
      <c r="AF20" s="223">
        <f t="shared" si="11"/>
        <v>0</v>
      </c>
      <c r="AG20" s="223">
        <f t="shared" si="11"/>
        <v>0</v>
      </c>
      <c r="AH20" s="223">
        <f t="shared" si="11"/>
        <v>0</v>
      </c>
      <c r="AI20" s="223">
        <f t="shared" si="11"/>
        <v>0</v>
      </c>
      <c r="AJ20" s="223">
        <f t="shared" si="11"/>
        <v>0</v>
      </c>
      <c r="AK20" s="223">
        <f t="shared" si="11"/>
        <v>0</v>
      </c>
      <c r="AL20" s="380"/>
      <c r="AM20" s="345">
        <f t="shared" si="3"/>
        <v>0</v>
      </c>
    </row>
    <row r="21" spans="1:39" ht="14" x14ac:dyDescent="0.3">
      <c r="A21" s="212" t="s">
        <v>162</v>
      </c>
      <c r="B21" s="213" t="s">
        <v>153</v>
      </c>
      <c r="G21" s="216">
        <v>0</v>
      </c>
      <c r="H21" s="216">
        <v>0</v>
      </c>
      <c r="I21" s="216">
        <v>0</v>
      </c>
      <c r="J21" s="216">
        <v>0</v>
      </c>
      <c r="K21" s="216">
        <v>6.5259999999999997E-3</v>
      </c>
      <c r="L21" s="216">
        <v>2.5000000000000001E-3</v>
      </c>
      <c r="M21" s="216">
        <v>1.2389000000000001E-2</v>
      </c>
      <c r="N21" s="216">
        <v>8.3180000000000007E-3</v>
      </c>
      <c r="O21" s="216">
        <v>1.8599999999999998E-2</v>
      </c>
      <c r="P21" s="216">
        <v>0</v>
      </c>
      <c r="Q21" s="216">
        <v>2.3699999999999999E-2</v>
      </c>
      <c r="R21" s="216">
        <v>2.1000000000000001E-2</v>
      </c>
      <c r="S21" s="217">
        <v>0</v>
      </c>
      <c r="T21" s="345">
        <f t="shared" si="0"/>
        <v>6.5259999999999997E-3</v>
      </c>
      <c r="U21" s="345">
        <f t="shared" si="1"/>
        <v>8.6507000000000001E-2</v>
      </c>
      <c r="Y21" s="216">
        <v>0</v>
      </c>
      <c r="Z21" s="216">
        <v>0</v>
      </c>
      <c r="AA21" s="216">
        <v>0</v>
      </c>
      <c r="AB21" s="216">
        <v>0</v>
      </c>
      <c r="AC21" s="216">
        <v>1</v>
      </c>
      <c r="AD21" s="216">
        <v>1</v>
      </c>
      <c r="AE21" s="216">
        <v>2</v>
      </c>
      <c r="AF21" s="216">
        <v>3</v>
      </c>
      <c r="AG21" s="216">
        <v>6</v>
      </c>
      <c r="AH21" s="216">
        <v>0</v>
      </c>
      <c r="AI21" s="216">
        <v>3</v>
      </c>
      <c r="AJ21" s="216">
        <v>1</v>
      </c>
      <c r="AK21" s="217">
        <v>0</v>
      </c>
      <c r="AL21" s="345">
        <f t="shared" ref="AL21:AL26" si="12">SUM(Y21:AC21)</f>
        <v>1</v>
      </c>
      <c r="AM21" s="345">
        <f t="shared" si="3"/>
        <v>16</v>
      </c>
    </row>
    <row r="22" spans="1:39" ht="14" x14ac:dyDescent="0.3">
      <c r="A22" s="212" t="s">
        <v>162</v>
      </c>
      <c r="B22" s="213" t="s">
        <v>154</v>
      </c>
      <c r="G22" s="216">
        <v>0</v>
      </c>
      <c r="H22" s="216">
        <v>0</v>
      </c>
      <c r="I22" s="216">
        <v>0</v>
      </c>
      <c r="J22" s="216">
        <v>0</v>
      </c>
      <c r="K22" s="216">
        <v>1.6374E-2</v>
      </c>
      <c r="L22" s="216">
        <v>1.04E-2</v>
      </c>
      <c r="M22" s="216">
        <v>1.9109999999999999E-2</v>
      </c>
      <c r="N22" s="216">
        <v>1.1481999999999999E-2</v>
      </c>
      <c r="O22" s="216">
        <v>1.3899999999999999E-2</v>
      </c>
      <c r="P22" s="216">
        <v>1.4999999999999999E-2</v>
      </c>
      <c r="Q22" s="216">
        <v>5.6000000000000001E-2</v>
      </c>
      <c r="R22" s="216">
        <v>2.9000000000000001E-2</v>
      </c>
      <c r="S22" s="217">
        <v>3.9E-2</v>
      </c>
      <c r="T22" s="345">
        <f t="shared" si="0"/>
        <v>1.6374E-2</v>
      </c>
      <c r="U22" s="345">
        <f t="shared" si="1"/>
        <v>0.19389200000000001</v>
      </c>
      <c r="Y22" s="216">
        <v>0</v>
      </c>
      <c r="Z22" s="216">
        <v>0</v>
      </c>
      <c r="AA22" s="216">
        <v>0</v>
      </c>
      <c r="AB22" s="216">
        <v>0</v>
      </c>
      <c r="AC22" s="216">
        <v>3</v>
      </c>
      <c r="AD22" s="216">
        <v>1</v>
      </c>
      <c r="AE22" s="216">
        <v>2</v>
      </c>
      <c r="AF22" s="216">
        <v>3</v>
      </c>
      <c r="AG22" s="216">
        <v>5</v>
      </c>
      <c r="AH22" s="216">
        <v>2</v>
      </c>
      <c r="AI22" s="216">
        <v>7</v>
      </c>
      <c r="AJ22" s="216">
        <v>6</v>
      </c>
      <c r="AK22" s="217">
        <v>8</v>
      </c>
      <c r="AL22" s="345">
        <f t="shared" si="12"/>
        <v>3</v>
      </c>
      <c r="AM22" s="345">
        <f t="shared" si="3"/>
        <v>34</v>
      </c>
    </row>
    <row r="23" spans="1:39" ht="14" x14ac:dyDescent="0.3">
      <c r="A23" s="222" t="s">
        <v>163</v>
      </c>
      <c r="B23" s="250"/>
      <c r="G23" s="223">
        <f t="shared" ref="G23:S23" si="13">SUM(G21:G22)</f>
        <v>0</v>
      </c>
      <c r="H23" s="224">
        <f t="shared" si="13"/>
        <v>0</v>
      </c>
      <c r="I23" s="224">
        <f t="shared" si="13"/>
        <v>0</v>
      </c>
      <c r="J23" s="224">
        <f t="shared" si="13"/>
        <v>0</v>
      </c>
      <c r="K23" s="224">
        <f t="shared" si="13"/>
        <v>2.29E-2</v>
      </c>
      <c r="L23" s="224">
        <f t="shared" si="13"/>
        <v>1.29E-2</v>
      </c>
      <c r="M23" s="224">
        <f t="shared" si="13"/>
        <v>3.1498999999999999E-2</v>
      </c>
      <c r="N23" s="224">
        <f t="shared" si="13"/>
        <v>1.9799999999999998E-2</v>
      </c>
      <c r="O23" s="224">
        <f t="shared" si="13"/>
        <v>3.2500000000000001E-2</v>
      </c>
      <c r="P23" s="224">
        <f t="shared" si="13"/>
        <v>1.4999999999999999E-2</v>
      </c>
      <c r="Q23" s="224">
        <f t="shared" si="13"/>
        <v>7.9699999999999993E-2</v>
      </c>
      <c r="R23" s="224">
        <f t="shared" si="13"/>
        <v>0.05</v>
      </c>
      <c r="S23" s="224">
        <f t="shared" si="13"/>
        <v>3.9E-2</v>
      </c>
      <c r="T23" s="345">
        <f t="shared" si="0"/>
        <v>2.29E-2</v>
      </c>
      <c r="U23" s="345">
        <f t="shared" si="1"/>
        <v>0.28039899999999995</v>
      </c>
      <c r="Y23" s="223">
        <f t="shared" ref="Y23:AK23" si="14">SUM(Y21:Y22)</f>
        <v>0</v>
      </c>
      <c r="Z23" s="223">
        <f t="shared" si="14"/>
        <v>0</v>
      </c>
      <c r="AA23" s="223">
        <f t="shared" si="14"/>
        <v>0</v>
      </c>
      <c r="AB23" s="223">
        <f t="shared" si="14"/>
        <v>0</v>
      </c>
      <c r="AC23" s="223">
        <f t="shared" si="14"/>
        <v>4</v>
      </c>
      <c r="AD23" s="223">
        <f t="shared" si="14"/>
        <v>2</v>
      </c>
      <c r="AE23" s="223">
        <f t="shared" si="14"/>
        <v>4</v>
      </c>
      <c r="AF23" s="223">
        <f t="shared" si="14"/>
        <v>6</v>
      </c>
      <c r="AG23" s="223">
        <f t="shared" si="14"/>
        <v>11</v>
      </c>
      <c r="AH23" s="223">
        <f t="shared" si="14"/>
        <v>2</v>
      </c>
      <c r="AI23" s="223">
        <f t="shared" si="14"/>
        <v>10</v>
      </c>
      <c r="AJ23" s="223">
        <f t="shared" si="14"/>
        <v>7</v>
      </c>
      <c r="AK23" s="223">
        <f t="shared" si="14"/>
        <v>8</v>
      </c>
      <c r="AL23" s="345">
        <f t="shared" si="12"/>
        <v>4</v>
      </c>
      <c r="AM23" s="345">
        <f t="shared" si="3"/>
        <v>50</v>
      </c>
    </row>
    <row r="24" spans="1:39" ht="14" x14ac:dyDescent="0.3">
      <c r="A24" s="212" t="s">
        <v>164</v>
      </c>
      <c r="B24" s="213" t="s">
        <v>153</v>
      </c>
      <c r="G24" s="216">
        <v>2.294E-3</v>
      </c>
      <c r="H24" s="216">
        <v>3.0349999999999999E-3</v>
      </c>
      <c r="I24" s="216">
        <v>1.7100000000000001E-4</v>
      </c>
      <c r="J24" s="216">
        <v>1.7240000000000001E-3</v>
      </c>
      <c r="K24" s="216">
        <v>1.8896E-2</v>
      </c>
      <c r="L24" s="216">
        <v>2.0362999999999999E-2</v>
      </c>
      <c r="M24" s="216">
        <v>4.8320000000000002E-2</v>
      </c>
      <c r="N24" s="216">
        <v>3.9004999999999998E-2</v>
      </c>
      <c r="O24" s="216">
        <v>2.2939999999999999E-2</v>
      </c>
      <c r="P24" s="216">
        <v>3.0525E-2</v>
      </c>
      <c r="Q24" s="216">
        <v>1.1000000000000001E-3</v>
      </c>
      <c r="R24" s="217">
        <v>2.1000000000000001E-2</v>
      </c>
      <c r="S24" s="217">
        <v>1.9349999999999999E-2</v>
      </c>
      <c r="T24" s="345">
        <f t="shared" si="0"/>
        <v>2.6120000000000001E-2</v>
      </c>
      <c r="U24" s="345">
        <f t="shared" si="1"/>
        <v>0.20260299999999998</v>
      </c>
      <c r="Y24" s="216">
        <v>4</v>
      </c>
      <c r="Z24" s="216">
        <v>2</v>
      </c>
      <c r="AA24" s="216">
        <v>1</v>
      </c>
      <c r="AB24" s="216">
        <v>3</v>
      </c>
      <c r="AC24" s="216">
        <v>15</v>
      </c>
      <c r="AD24" s="216">
        <v>20</v>
      </c>
      <c r="AE24" s="216">
        <v>33</v>
      </c>
      <c r="AF24" s="216">
        <v>30</v>
      </c>
      <c r="AG24" s="216">
        <v>17</v>
      </c>
      <c r="AH24" s="216">
        <v>11</v>
      </c>
      <c r="AI24" s="216">
        <v>4</v>
      </c>
      <c r="AJ24" s="216">
        <v>15</v>
      </c>
      <c r="AK24" s="217">
        <v>17</v>
      </c>
      <c r="AL24" s="345">
        <f t="shared" si="12"/>
        <v>25</v>
      </c>
      <c r="AM24" s="345">
        <f t="shared" si="3"/>
        <v>147</v>
      </c>
    </row>
    <row r="25" spans="1:39" ht="14" x14ac:dyDescent="0.3">
      <c r="A25" s="212" t="s">
        <v>164</v>
      </c>
      <c r="B25" s="213" t="s">
        <v>154</v>
      </c>
      <c r="G25" s="216">
        <v>5.7559999999999998E-3</v>
      </c>
      <c r="H25" s="216">
        <v>7.6150000000000002E-3</v>
      </c>
      <c r="I25" s="216">
        <v>4.2900000000000002E-4</v>
      </c>
      <c r="J25" s="216">
        <v>4.326E-3</v>
      </c>
      <c r="K25" s="216">
        <v>4.7405000000000003E-2</v>
      </c>
      <c r="L25" s="216">
        <v>5.1087E-2</v>
      </c>
      <c r="M25" s="216">
        <v>6.3779000000000002E-2</v>
      </c>
      <c r="N25" s="216">
        <v>5.8694999999999997E-2</v>
      </c>
      <c r="O25" s="216">
        <v>3.8734999999999999E-2</v>
      </c>
      <c r="P25" s="216">
        <v>8.7675000000000003E-2</v>
      </c>
      <c r="Q25" s="216">
        <v>3.5125000000000003E-2</v>
      </c>
      <c r="R25" s="217">
        <v>0.10375</v>
      </c>
      <c r="S25" s="217">
        <v>3.0099999999999998E-2</v>
      </c>
      <c r="T25" s="345">
        <f t="shared" si="0"/>
        <v>6.5531000000000006E-2</v>
      </c>
      <c r="U25" s="345">
        <f t="shared" si="1"/>
        <v>0.46894600000000003</v>
      </c>
      <c r="Y25" s="216">
        <v>9</v>
      </c>
      <c r="Z25" s="216">
        <v>4</v>
      </c>
      <c r="AA25" s="216">
        <v>1</v>
      </c>
      <c r="AB25" s="216">
        <v>9</v>
      </c>
      <c r="AC25" s="216">
        <v>38</v>
      </c>
      <c r="AD25" s="216">
        <v>51</v>
      </c>
      <c r="AE25" s="216">
        <v>44</v>
      </c>
      <c r="AF25" s="216">
        <v>46</v>
      </c>
      <c r="AG25" s="216">
        <v>29</v>
      </c>
      <c r="AH25" s="216">
        <v>32</v>
      </c>
      <c r="AI25" s="216">
        <v>21</v>
      </c>
      <c r="AJ25" s="216">
        <v>33</v>
      </c>
      <c r="AK25" s="217">
        <v>22</v>
      </c>
      <c r="AL25" s="345">
        <f t="shared" si="12"/>
        <v>61</v>
      </c>
      <c r="AM25" s="345">
        <f t="shared" si="3"/>
        <v>278</v>
      </c>
    </row>
    <row r="26" spans="1:39" ht="14" x14ac:dyDescent="0.3">
      <c r="A26" s="222" t="s">
        <v>165</v>
      </c>
      <c r="B26" s="250"/>
      <c r="G26" s="223">
        <f t="shared" ref="G26:S26" si="15">SUM(G24:G25)</f>
        <v>8.0499999999999999E-3</v>
      </c>
      <c r="H26" s="224">
        <f t="shared" si="15"/>
        <v>1.065E-2</v>
      </c>
      <c r="I26" s="224">
        <f t="shared" si="15"/>
        <v>6.0000000000000006E-4</v>
      </c>
      <c r="J26" s="224">
        <f t="shared" si="15"/>
        <v>6.0499999999999998E-3</v>
      </c>
      <c r="K26" s="224">
        <f t="shared" si="15"/>
        <v>6.6300999999999999E-2</v>
      </c>
      <c r="L26" s="224">
        <f t="shared" si="15"/>
        <v>7.145E-2</v>
      </c>
      <c r="M26" s="224">
        <f t="shared" si="15"/>
        <v>0.112099</v>
      </c>
      <c r="N26" s="224">
        <f t="shared" si="15"/>
        <v>9.7699999999999995E-2</v>
      </c>
      <c r="O26" s="224">
        <f t="shared" si="15"/>
        <v>6.1674999999999994E-2</v>
      </c>
      <c r="P26" s="224">
        <f t="shared" si="15"/>
        <v>0.1182</v>
      </c>
      <c r="Q26" s="224">
        <f t="shared" si="15"/>
        <v>3.6225E-2</v>
      </c>
      <c r="R26" s="224">
        <f t="shared" si="15"/>
        <v>0.12475</v>
      </c>
      <c r="S26" s="224">
        <f t="shared" si="15"/>
        <v>4.9449999999999994E-2</v>
      </c>
      <c r="T26" s="345">
        <f t="shared" si="0"/>
        <v>9.1650999999999996E-2</v>
      </c>
      <c r="U26" s="345">
        <f t="shared" si="1"/>
        <v>0.67154899999999995</v>
      </c>
      <c r="Y26" s="223">
        <f t="shared" ref="Y26:AK26" si="16">SUM(Y24:Y25)</f>
        <v>13</v>
      </c>
      <c r="Z26" s="223">
        <f t="shared" si="16"/>
        <v>6</v>
      </c>
      <c r="AA26" s="223">
        <f t="shared" si="16"/>
        <v>2</v>
      </c>
      <c r="AB26" s="223">
        <f t="shared" si="16"/>
        <v>12</v>
      </c>
      <c r="AC26" s="223">
        <f t="shared" si="16"/>
        <v>53</v>
      </c>
      <c r="AD26" s="223">
        <f t="shared" si="16"/>
        <v>71</v>
      </c>
      <c r="AE26" s="223">
        <f t="shared" si="16"/>
        <v>77</v>
      </c>
      <c r="AF26" s="223">
        <f t="shared" si="16"/>
        <v>76</v>
      </c>
      <c r="AG26" s="223">
        <f t="shared" si="16"/>
        <v>46</v>
      </c>
      <c r="AH26" s="223">
        <f t="shared" si="16"/>
        <v>43</v>
      </c>
      <c r="AI26" s="223">
        <f t="shared" si="16"/>
        <v>25</v>
      </c>
      <c r="AJ26" s="223">
        <f t="shared" si="16"/>
        <v>48</v>
      </c>
      <c r="AK26" s="223">
        <f t="shared" si="16"/>
        <v>39</v>
      </c>
      <c r="AL26" s="345">
        <f t="shared" si="12"/>
        <v>86</v>
      </c>
      <c r="AM26" s="345">
        <f t="shared" si="3"/>
        <v>425</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1E-3</v>
      </c>
      <c r="R27" s="217">
        <v>0</v>
      </c>
      <c r="S27" s="217">
        <v>0</v>
      </c>
      <c r="T27" s="189">
        <f t="shared" si="0"/>
        <v>0</v>
      </c>
      <c r="U27" s="345">
        <f t="shared" si="1"/>
        <v>1E-3</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1E-3</v>
      </c>
      <c r="R28" s="217">
        <v>0</v>
      </c>
      <c r="S28" s="217">
        <v>0</v>
      </c>
      <c r="T28" s="189">
        <f t="shared" si="0"/>
        <v>0</v>
      </c>
      <c r="U28" s="345">
        <f t="shared" si="1"/>
        <v>1E-3</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2E-3</v>
      </c>
      <c r="R29" s="224">
        <f t="shared" si="17"/>
        <v>0</v>
      </c>
      <c r="S29" s="224">
        <f t="shared" si="17"/>
        <v>0</v>
      </c>
      <c r="T29" s="189">
        <f t="shared" si="0"/>
        <v>0</v>
      </c>
      <c r="U29" s="345">
        <f t="shared" si="1"/>
        <v>2E-3</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2.8500000000000001E-2</v>
      </c>
      <c r="H30" s="216">
        <v>0.03</v>
      </c>
      <c r="I30" s="216">
        <v>3.1570000000000001E-2</v>
      </c>
      <c r="J30" s="216">
        <v>1.2999999999999999E-2</v>
      </c>
      <c r="K30" s="216">
        <v>1.421E-2</v>
      </c>
      <c r="L30" s="216">
        <v>1.5793999999999999E-2</v>
      </c>
      <c r="M30" s="216">
        <v>1.6583000000000001E-2</v>
      </c>
      <c r="N30" s="216">
        <v>1.7412E-2</v>
      </c>
      <c r="O30" s="216">
        <v>1.8282E-2</v>
      </c>
      <c r="P30" s="216">
        <v>1.9196000000000001E-2</v>
      </c>
      <c r="Q30" s="216">
        <v>0.02</v>
      </c>
      <c r="R30" s="217">
        <v>0.02</v>
      </c>
      <c r="S30" s="217">
        <v>0</v>
      </c>
      <c r="T30" s="345">
        <f t="shared" si="0"/>
        <v>0.11728</v>
      </c>
      <c r="U30" s="345">
        <f t="shared" si="1"/>
        <v>0.12726699999999999</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7.1499999999999994E-2</v>
      </c>
      <c r="H31" s="216">
        <v>7.4999999999999997E-2</v>
      </c>
      <c r="I31" s="216">
        <v>7.6999999999999999E-2</v>
      </c>
      <c r="J31" s="216">
        <v>3.2000000000000001E-2</v>
      </c>
      <c r="K31" s="216">
        <v>3.5659999999999997E-2</v>
      </c>
      <c r="L31" s="216">
        <v>3.9622999999999998E-2</v>
      </c>
      <c r="M31" s="216">
        <v>4.1604000000000002E-2</v>
      </c>
      <c r="N31" s="216">
        <v>4.3684000000000001E-2</v>
      </c>
      <c r="O31" s="216">
        <v>4.5867999999999999E-2</v>
      </c>
      <c r="P31" s="216">
        <v>4.8161000000000002E-2</v>
      </c>
      <c r="Q31" s="216">
        <v>0.05</v>
      </c>
      <c r="R31" s="217">
        <v>0.05</v>
      </c>
      <c r="S31" s="217">
        <v>0</v>
      </c>
      <c r="T31" s="345">
        <f t="shared" si="0"/>
        <v>0.29115999999999997</v>
      </c>
      <c r="U31" s="345">
        <f t="shared" si="1"/>
        <v>0.31894</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9.9999999999999992E-2</v>
      </c>
      <c r="H32" s="224">
        <f t="shared" si="18"/>
        <v>0.105</v>
      </c>
      <c r="I32" s="224">
        <f t="shared" si="18"/>
        <v>0.10857</v>
      </c>
      <c r="J32" s="224">
        <f t="shared" si="18"/>
        <v>4.4999999999999998E-2</v>
      </c>
      <c r="K32" s="224">
        <f t="shared" si="18"/>
        <v>4.9869999999999998E-2</v>
      </c>
      <c r="L32" s="224">
        <f t="shared" si="18"/>
        <v>5.5416999999999994E-2</v>
      </c>
      <c r="M32" s="224">
        <f t="shared" si="18"/>
        <v>5.8187000000000003E-2</v>
      </c>
      <c r="N32" s="224">
        <f t="shared" si="18"/>
        <v>6.1095999999999998E-2</v>
      </c>
      <c r="O32" s="224">
        <f t="shared" si="18"/>
        <v>6.4149999999999999E-2</v>
      </c>
      <c r="P32" s="224">
        <f t="shared" si="18"/>
        <v>6.7357E-2</v>
      </c>
      <c r="Q32" s="224">
        <f t="shared" si="18"/>
        <v>7.0000000000000007E-2</v>
      </c>
      <c r="R32" s="224">
        <f t="shared" si="18"/>
        <v>7.0000000000000007E-2</v>
      </c>
      <c r="S32" s="224">
        <f t="shared" si="18"/>
        <v>0</v>
      </c>
      <c r="T32" s="345">
        <f t="shared" si="0"/>
        <v>0.40844000000000003</v>
      </c>
      <c r="U32" s="345">
        <f t="shared" si="1"/>
        <v>0.44620700000000002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0.16478499999999999</v>
      </c>
      <c r="H34" s="223">
        <f t="shared" ref="H34:U34" si="19">SUM(H11,H14,H17,H20,H23,H26,H29,H32)</f>
        <v>0.21071000000000001</v>
      </c>
      <c r="I34" s="223">
        <f t="shared" si="19"/>
        <v>0.21304699999999999</v>
      </c>
      <c r="J34" s="223">
        <f t="shared" si="19"/>
        <v>0.16469600000000001</v>
      </c>
      <c r="K34" s="223">
        <f t="shared" si="19"/>
        <v>0.298597</v>
      </c>
      <c r="L34" s="223">
        <f t="shared" si="19"/>
        <v>0.34498200000000001</v>
      </c>
      <c r="M34" s="223">
        <f t="shared" si="19"/>
        <v>0.31855600000000001</v>
      </c>
      <c r="N34" s="223">
        <f t="shared" si="19"/>
        <v>0.31362600000000002</v>
      </c>
      <c r="O34" s="223">
        <f t="shared" si="19"/>
        <v>0.292296</v>
      </c>
      <c r="P34" s="223">
        <f t="shared" si="19"/>
        <v>0.36001700000000003</v>
      </c>
      <c r="Q34" s="223">
        <f t="shared" si="19"/>
        <v>0.31352999999999998</v>
      </c>
      <c r="R34" s="223">
        <f>SUM(R11,R17,R20,R23,R26,R29,R32)</f>
        <v>0.37820499999999996</v>
      </c>
      <c r="S34" s="223">
        <f>SUM(S11,S17,S20,S23,S26,S29,S32)</f>
        <v>0.20693499999999998</v>
      </c>
      <c r="T34" s="223">
        <f t="shared" si="19"/>
        <v>1.0518350000000001</v>
      </c>
      <c r="U34" s="223">
        <f t="shared" si="19"/>
        <v>2.5714220000000001</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343"/>
      <c r="H36" s="343"/>
      <c r="I36" s="343"/>
      <c r="J36" s="343"/>
      <c r="K36" s="343"/>
      <c r="L36" s="343"/>
      <c r="M36" s="343"/>
      <c r="N36" s="343"/>
      <c r="O36" s="343"/>
      <c r="P36" s="343"/>
      <c r="Q36" s="343"/>
      <c r="R36" s="343"/>
      <c r="S36" s="343"/>
      <c r="T36" s="343"/>
      <c r="U36" s="343"/>
    </row>
    <row r="37" spans="1:41" ht="14" x14ac:dyDescent="0.3">
      <c r="A37" s="212" t="s">
        <v>171</v>
      </c>
      <c r="B37" s="213" t="s">
        <v>153</v>
      </c>
      <c r="G37" s="216">
        <v>0</v>
      </c>
      <c r="H37" s="216">
        <v>0</v>
      </c>
      <c r="I37" s="216">
        <v>0</v>
      </c>
      <c r="J37" s="216">
        <v>0</v>
      </c>
      <c r="K37" s="216">
        <v>0</v>
      </c>
      <c r="L37" s="216">
        <v>0</v>
      </c>
      <c r="M37" s="216">
        <v>-0.41776400000000002</v>
      </c>
      <c r="N37" s="216">
        <v>-3.6885000000000001E-2</v>
      </c>
      <c r="O37" s="216">
        <v>-4.3049999999999998E-2</v>
      </c>
      <c r="P37" s="216">
        <v>-0.03</v>
      </c>
      <c r="Q37" s="216">
        <v>-4.4229999999999998E-2</v>
      </c>
      <c r="R37" s="217">
        <v>-5.6024999999999998E-2</v>
      </c>
      <c r="S37" s="217">
        <v>-5.6189999999999997E-2</v>
      </c>
      <c r="T37" s="189">
        <f>SUM(G37:K37)</f>
        <v>0</v>
      </c>
      <c r="U37" s="345">
        <f>SUM(L37:S37)</f>
        <v>-0.68414399999999997</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-3.21E-4</v>
      </c>
      <c r="L38" s="216">
        <v>-7.1199999999999996E-4</v>
      </c>
      <c r="M38" s="216">
        <v>-3.3570999999999997E-2</v>
      </c>
      <c r="N38" s="216">
        <v>-2.4870000000000001E-3</v>
      </c>
      <c r="O38" s="216">
        <v>0</v>
      </c>
      <c r="P38" s="216">
        <v>-2.2750000000000001E-3</v>
      </c>
      <c r="Q38" s="216">
        <v>0</v>
      </c>
      <c r="R38" s="217">
        <v>0</v>
      </c>
      <c r="S38" s="217">
        <v>-1.3368455E-2</v>
      </c>
      <c r="T38" s="189">
        <f>SUM(G38:K38)</f>
        <v>-3.21E-4</v>
      </c>
      <c r="U38" s="345">
        <f>SUM(L38:S38)</f>
        <v>-5.2413454999999998E-2</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-8.0599999999999997E-4</v>
      </c>
      <c r="L39" s="216">
        <v>-1.787E-3</v>
      </c>
      <c r="M39" s="216">
        <v>-4.6360999999999999E-2</v>
      </c>
      <c r="N39" s="216">
        <v>-6.7499999999999999E-3</v>
      </c>
      <c r="O39" s="216">
        <v>0</v>
      </c>
      <c r="P39" s="216">
        <v>-6.4749999999999999E-3</v>
      </c>
      <c r="Q39" s="216">
        <v>0</v>
      </c>
      <c r="R39" s="217">
        <v>0</v>
      </c>
      <c r="S39" s="217">
        <v>-4.2467499999999997E-3</v>
      </c>
      <c r="T39" s="189">
        <f>SUM(G39:K39)</f>
        <v>-8.0599999999999997E-4</v>
      </c>
      <c r="U39" s="345">
        <f>SUM(L39:S39)</f>
        <v>-6.5619749999999991E-2</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v>
      </c>
      <c r="H40" s="224">
        <f t="shared" si="20"/>
        <v>0</v>
      </c>
      <c r="I40" s="224">
        <f t="shared" si="20"/>
        <v>0</v>
      </c>
      <c r="J40" s="224">
        <f t="shared" si="20"/>
        <v>0</v>
      </c>
      <c r="K40" s="224">
        <f t="shared" si="20"/>
        <v>-1.127E-3</v>
      </c>
      <c r="L40" s="224">
        <f t="shared" si="20"/>
        <v>-2.4989999999999999E-3</v>
      </c>
      <c r="M40" s="224">
        <f t="shared" si="20"/>
        <v>-0.49769600000000003</v>
      </c>
      <c r="N40" s="224">
        <f t="shared" si="20"/>
        <v>-4.6122000000000003E-2</v>
      </c>
      <c r="O40" s="224">
        <f t="shared" si="20"/>
        <v>-4.3049999999999998E-2</v>
      </c>
      <c r="P40" s="224">
        <f t="shared" si="20"/>
        <v>-3.875E-2</v>
      </c>
      <c r="Q40" s="224">
        <f t="shared" si="20"/>
        <v>-4.4229999999999998E-2</v>
      </c>
      <c r="R40" s="224">
        <f t="shared" si="20"/>
        <v>-5.6024999999999998E-2</v>
      </c>
      <c r="S40" s="224">
        <f t="shared" si="20"/>
        <v>-7.3805204999999985E-2</v>
      </c>
      <c r="T40" s="189">
        <f t="shared" ref="T40" si="21">SUM(G40:K40)</f>
        <v>-1.127E-3</v>
      </c>
      <c r="U40" s="345">
        <f>SUM(L40:S40)</f>
        <v>-0.802177205</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-1.8599999999999998E-2</v>
      </c>
      <c r="P43" s="216">
        <v>0</v>
      </c>
      <c r="Q43" s="216">
        <v>-2.3699999999999999E-2</v>
      </c>
      <c r="R43" s="217">
        <v>-0.02</v>
      </c>
      <c r="S43" s="217">
        <v>0</v>
      </c>
      <c r="T43" s="189">
        <f>SUM(G43:K43)</f>
        <v>0</v>
      </c>
      <c r="U43" s="345">
        <f>SUM(L43:S43)</f>
        <v>-6.2299999999999994E-2</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7">
        <v>0</v>
      </c>
      <c r="S44" s="217">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7">
        <v>0</v>
      </c>
      <c r="S45" s="217">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-1.8599999999999998E-2</v>
      </c>
      <c r="P46" s="224">
        <f t="shared" si="22"/>
        <v>0</v>
      </c>
      <c r="Q46" s="224">
        <f t="shared" si="22"/>
        <v>-2.3699999999999999E-2</v>
      </c>
      <c r="R46" s="224">
        <f t="shared" si="22"/>
        <v>-0.02</v>
      </c>
      <c r="S46" s="224">
        <f t="shared" si="22"/>
        <v>0</v>
      </c>
      <c r="T46" s="189">
        <f t="shared" ref="T46" si="23">SUM(G46:K46)</f>
        <v>0</v>
      </c>
      <c r="U46" s="345">
        <f>SUM(L46:S46)</f>
        <v>-6.2299999999999994E-2</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0.16478499999999999</v>
      </c>
      <c r="H48" s="223">
        <f t="shared" si="24"/>
        <v>0.21071000000000001</v>
      </c>
      <c r="I48" s="223">
        <f t="shared" si="24"/>
        <v>0.21304699999999999</v>
      </c>
      <c r="J48" s="223">
        <f t="shared" si="24"/>
        <v>0.16469600000000001</v>
      </c>
      <c r="K48" s="223">
        <f t="shared" si="24"/>
        <v>0.29747000000000001</v>
      </c>
      <c r="L48" s="223">
        <f>SUM(L34,L40,L46)</f>
        <v>0.34248300000000004</v>
      </c>
      <c r="M48" s="223">
        <f t="shared" ref="M48:S48" si="25">SUM(M34,M40,M46)</f>
        <v>-0.17914000000000002</v>
      </c>
      <c r="N48" s="223">
        <f t="shared" si="25"/>
        <v>0.26750400000000002</v>
      </c>
      <c r="O48" s="223">
        <f t="shared" si="25"/>
        <v>0.23064599999999999</v>
      </c>
      <c r="P48" s="223">
        <f t="shared" si="25"/>
        <v>0.32126700000000002</v>
      </c>
      <c r="Q48" s="223">
        <f t="shared" si="25"/>
        <v>0.24559999999999998</v>
      </c>
      <c r="R48" s="223">
        <f t="shared" si="25"/>
        <v>0.30217999999999995</v>
      </c>
      <c r="S48" s="223">
        <f t="shared" si="25"/>
        <v>0.133129795</v>
      </c>
      <c r="T48" s="345">
        <f t="shared" ref="T48" si="26">SUM(G48:K48)</f>
        <v>1.0507080000000002</v>
      </c>
      <c r="U48" s="345">
        <f t="shared" ref="U48" si="27">SUM(L48:S48)</f>
        <v>1.6636697950000001</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23">
        <f>SUM(G9,G12,G15,G18,G21,G24,G27,G30)</f>
        <v>3.4109E-2</v>
      </c>
      <c r="H50" s="223">
        <f t="shared" ref="H50:Q51" si="28">SUM(H9,H12,H15,H18,H21,H24,H27,H30)</f>
        <v>6.0173999999999998E-2</v>
      </c>
      <c r="I50" s="223">
        <f t="shared" si="28"/>
        <v>6.1934000000000003E-2</v>
      </c>
      <c r="J50" s="223">
        <f t="shared" si="28"/>
        <v>4.7063000000000001E-2</v>
      </c>
      <c r="K50" s="223">
        <f t="shared" si="28"/>
        <v>8.5151999999999992E-2</v>
      </c>
      <c r="L50" s="223">
        <f t="shared" si="28"/>
        <v>9.6732000000000012E-2</v>
      </c>
      <c r="M50" s="223">
        <f t="shared" si="28"/>
        <v>0.127024</v>
      </c>
      <c r="N50" s="223">
        <f t="shared" si="28"/>
        <v>0.11720899999999999</v>
      </c>
      <c r="O50" s="223">
        <f t="shared" si="28"/>
        <v>0.10830999999999999</v>
      </c>
      <c r="P50" s="223">
        <f t="shared" si="28"/>
        <v>9.090100000000001E-2</v>
      </c>
      <c r="Q50" s="223">
        <f t="shared" si="28"/>
        <v>0.10441</v>
      </c>
      <c r="R50" s="223">
        <f>SUM(R9,R15,R18,R21,R24,R27,R30)</f>
        <v>0.13519</v>
      </c>
      <c r="S50" s="223">
        <f>SUM(S9,S15,S18,S21,S24,S27,S30)</f>
        <v>8.0680000000000002E-2</v>
      </c>
      <c r="T50" s="189">
        <f t="shared" ref="T50:T52" si="29">SUM(G50:K50)</f>
        <v>0.28843199999999997</v>
      </c>
      <c r="U50" s="345">
        <f t="shared" ref="U50:U52" si="30">SUM(L50:S50)</f>
        <v>0.860456</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0.13067599999999999</v>
      </c>
      <c r="H51" s="345">
        <f t="shared" si="28"/>
        <v>0.150536</v>
      </c>
      <c r="I51" s="345">
        <f t="shared" si="28"/>
        <v>0.151113</v>
      </c>
      <c r="J51" s="345">
        <f t="shared" si="28"/>
        <v>0.117633</v>
      </c>
      <c r="K51" s="345">
        <f t="shared" si="28"/>
        <v>0.213445</v>
      </c>
      <c r="L51" s="345">
        <f t="shared" si="28"/>
        <v>0.24824999999999997</v>
      </c>
      <c r="M51" s="345">
        <f t="shared" si="28"/>
        <v>0.19153200000000001</v>
      </c>
      <c r="N51" s="345">
        <f t="shared" si="28"/>
        <v>0.19641700000000001</v>
      </c>
      <c r="O51" s="345">
        <f t="shared" si="28"/>
        <v>0.18398599999999998</v>
      </c>
      <c r="P51" s="345">
        <f t="shared" si="28"/>
        <v>0.26911600000000002</v>
      </c>
      <c r="Q51" s="345">
        <f t="shared" si="28"/>
        <v>0.20911999999999997</v>
      </c>
      <c r="R51" s="345">
        <f>SUM(R10,R16,R19,R22,R25,R28,R31)</f>
        <v>0.24301499999999998</v>
      </c>
      <c r="S51" s="345">
        <f>SUM(S10,S16,S19,S22,S25,S28,S31)</f>
        <v>0.12625499999999998</v>
      </c>
      <c r="T51" s="189">
        <f t="shared" si="29"/>
        <v>0.76340300000000005</v>
      </c>
      <c r="U51" s="345">
        <f t="shared" si="30"/>
        <v>1.6676909999999998</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0.16478499999999999</v>
      </c>
      <c r="H52" s="346">
        <f t="shared" si="31"/>
        <v>0.21071000000000001</v>
      </c>
      <c r="I52" s="346">
        <f t="shared" si="31"/>
        <v>0.21304699999999999</v>
      </c>
      <c r="J52" s="346">
        <f t="shared" si="31"/>
        <v>0.16469600000000001</v>
      </c>
      <c r="K52" s="346">
        <f t="shared" si="31"/>
        <v>0.298597</v>
      </c>
      <c r="L52" s="346">
        <f>SUM(L50:L51)</f>
        <v>0.34498200000000001</v>
      </c>
      <c r="M52" s="346">
        <f t="shared" ref="M52:S52" si="32">SUM(M50:M51)</f>
        <v>0.31855600000000001</v>
      </c>
      <c r="N52" s="346">
        <f t="shared" si="32"/>
        <v>0.31362600000000002</v>
      </c>
      <c r="O52" s="346">
        <f t="shared" si="32"/>
        <v>0.292296</v>
      </c>
      <c r="P52" s="346">
        <f t="shared" si="32"/>
        <v>0.36001700000000003</v>
      </c>
      <c r="Q52" s="346">
        <f t="shared" si="32"/>
        <v>0.31352999999999998</v>
      </c>
      <c r="R52" s="346">
        <f t="shared" si="32"/>
        <v>0.37820500000000001</v>
      </c>
      <c r="S52" s="346">
        <f t="shared" si="32"/>
        <v>0.20693499999999998</v>
      </c>
      <c r="T52" s="189">
        <f t="shared" si="29"/>
        <v>1.0518350000000001</v>
      </c>
      <c r="U52" s="345">
        <f t="shared" si="30"/>
        <v>2.5281470000000001</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23">
        <f>SUM(G9,G15,G18,G21,G24,G27,G30)+SUM(G37,G38,G43,G44)</f>
        <v>3.4109E-2</v>
      </c>
      <c r="H55" s="223">
        <f t="shared" ref="H55:N55" si="34">SUM(H9,H15,H18,H21,H24,H27,H30)+SUM(H37,H38,H43,H44)</f>
        <v>6.0173999999999998E-2</v>
      </c>
      <c r="I55" s="223">
        <f t="shared" si="34"/>
        <v>6.1934000000000003E-2</v>
      </c>
      <c r="J55" s="223">
        <f t="shared" si="34"/>
        <v>4.7063000000000001E-2</v>
      </c>
      <c r="K55" s="223">
        <f t="shared" si="34"/>
        <v>8.483099999999999E-2</v>
      </c>
      <c r="L55" s="223">
        <f t="shared" si="34"/>
        <v>9.6020000000000008E-2</v>
      </c>
      <c r="M55" s="223">
        <f t="shared" si="34"/>
        <v>-0.32431100000000002</v>
      </c>
      <c r="N55" s="223">
        <f t="shared" si="34"/>
        <v>7.783699999999999E-2</v>
      </c>
      <c r="O55" s="223">
        <f>SUM(O9,O15,O18,O21,O24,O27,O30)+SUM(O37,O38,O43,O44)</f>
        <v>4.6659999999999993E-2</v>
      </c>
      <c r="P55" s="223">
        <f>SUM(P9,P15,P18,P21,P24,P27,P30)+SUM(P37,P38,P43,P44,P12)</f>
        <v>5.8626000000000011E-2</v>
      </c>
      <c r="Q55" s="223">
        <f t="shared" ref="Q55" si="35">SUM(Q9,Q15,Q18,Q21,Q24,Q27,Q30)+SUM(Q37,Q38,Q43,Q44,Q12)</f>
        <v>3.6480000000000026E-2</v>
      </c>
      <c r="R55" s="223">
        <f>SUM(R9,R15,R18,R21,R24,R27,R30)+SUM(R37,R38,R43,R44)</f>
        <v>5.9165000000000009E-2</v>
      </c>
      <c r="S55" s="223">
        <f>SUM(S9,S15,S18,S21,S24,S27,S30)+SUM(S37,S38,S43,S44)</f>
        <v>1.112154500000001E-2</v>
      </c>
      <c r="T55" s="189">
        <f t="shared" ref="T55:T57" si="36">SUM(G55:K55)</f>
        <v>0.28811100000000001</v>
      </c>
      <c r="U55" s="345">
        <f t="shared" ref="U55:U57" si="37">SUM(L55:S55)</f>
        <v>6.1598545000000018E-2</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0.13067599999999999</v>
      </c>
      <c r="H56" s="345">
        <f t="shared" ref="H56:O56" si="38">SUM(H10,H16,H19,H22,H25,H28,H31)+SUM(H39,H45)</f>
        <v>0.150536</v>
      </c>
      <c r="I56" s="345">
        <f t="shared" si="38"/>
        <v>0.151113</v>
      </c>
      <c r="J56" s="345">
        <f t="shared" si="38"/>
        <v>0.117633</v>
      </c>
      <c r="K56" s="345">
        <f t="shared" si="38"/>
        <v>0.21263899999999999</v>
      </c>
      <c r="L56" s="345">
        <f t="shared" si="38"/>
        <v>0.24646299999999996</v>
      </c>
      <c r="M56" s="345">
        <f t="shared" si="38"/>
        <v>0.14517099999999999</v>
      </c>
      <c r="N56" s="345">
        <f t="shared" si="38"/>
        <v>0.189667</v>
      </c>
      <c r="O56" s="345">
        <f t="shared" si="38"/>
        <v>0.18398599999999998</v>
      </c>
      <c r="P56" s="345">
        <f t="shared" ref="P56:Q56" si="39">SUM(P10,P16,P19,P22,P25,P28,P31)+SUM(P39,P45,P13)</f>
        <v>0.26264100000000001</v>
      </c>
      <c r="Q56" s="345">
        <f t="shared" si="39"/>
        <v>0.20912</v>
      </c>
      <c r="R56" s="345">
        <f>SUM(R10,R16,R19,R22,R25,R28,R31)+SUM(R39,R45)</f>
        <v>0.24301499999999998</v>
      </c>
      <c r="S56" s="345">
        <f>SUM(S10,S16,S19,S22,S25,S28,S31)+SUM(S39,S45)</f>
        <v>0.12200824999999998</v>
      </c>
      <c r="T56" s="189">
        <f t="shared" si="36"/>
        <v>0.76259700000000008</v>
      </c>
      <c r="U56" s="345">
        <f t="shared" si="37"/>
        <v>1.6020712499999998</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0">SUM(G55:G56)</f>
        <v>0.16478499999999999</v>
      </c>
      <c r="H57" s="346">
        <f t="shared" si="40"/>
        <v>0.21071000000000001</v>
      </c>
      <c r="I57" s="346">
        <f t="shared" si="40"/>
        <v>0.21304699999999999</v>
      </c>
      <c r="J57" s="346">
        <f t="shared" si="40"/>
        <v>0.16469600000000001</v>
      </c>
      <c r="K57" s="346">
        <f t="shared" si="40"/>
        <v>0.29747000000000001</v>
      </c>
      <c r="L57" s="346">
        <f>SUM(L55:L56)</f>
        <v>0.34248299999999998</v>
      </c>
      <c r="M57" s="346">
        <f t="shared" ref="M57:S57" si="41">SUM(M55:M56)</f>
        <v>-0.17914000000000002</v>
      </c>
      <c r="N57" s="346">
        <f t="shared" si="41"/>
        <v>0.26750399999999996</v>
      </c>
      <c r="O57" s="346">
        <f t="shared" si="41"/>
        <v>0.23064599999999996</v>
      </c>
      <c r="P57" s="346">
        <f t="shared" si="41"/>
        <v>0.32126700000000002</v>
      </c>
      <c r="Q57" s="346">
        <f t="shared" si="41"/>
        <v>0.24560000000000004</v>
      </c>
      <c r="R57" s="346">
        <f t="shared" si="41"/>
        <v>0.30218</v>
      </c>
      <c r="S57" s="346">
        <f t="shared" si="41"/>
        <v>0.133129795</v>
      </c>
      <c r="T57" s="189">
        <f t="shared" si="36"/>
        <v>1.0507080000000002</v>
      </c>
      <c r="U57" s="345">
        <f t="shared" si="37"/>
        <v>1.6636697949999997</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IF(ABS(P57-P48)&lt;DecimalPlaces,"OK","ERROR")</f>
        <v>OK</v>
      </c>
      <c r="Q58" s="273" t="str">
        <f>IF(ABS(Q57-Q48)&lt;DecimalPlaces,"OK","ERROR")</f>
        <v>OK</v>
      </c>
      <c r="R58" s="273" t="str">
        <f t="shared" si="42"/>
        <v>OK</v>
      </c>
      <c r="S58" s="273" t="str">
        <f t="shared" si="42"/>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389</v>
      </c>
      <c r="AI60" s="216">
        <v>387</v>
      </c>
      <c r="AJ60" s="469">
        <v>409</v>
      </c>
      <c r="AK60" s="217">
        <v>588</v>
      </c>
      <c r="AL60" s="456"/>
      <c r="AM60" s="371">
        <f t="shared" ref="AM60:AM61" si="43">SUM(AD60:AK60)</f>
        <v>1773</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1109</v>
      </c>
      <c r="AI61" s="216">
        <v>235</v>
      </c>
      <c r="AJ61" s="469">
        <v>137</v>
      </c>
      <c r="AK61" s="217">
        <v>426</v>
      </c>
      <c r="AL61" s="380"/>
      <c r="AM61" s="371">
        <f t="shared" si="43"/>
        <v>1907</v>
      </c>
    </row>
    <row r="62" spans="1:39" ht="14" x14ac:dyDescent="0.3">
      <c r="A62" s="659"/>
      <c r="B62" s="659"/>
      <c r="U62" s="276"/>
      <c r="AD62" s="276"/>
      <c r="AE62" s="276"/>
      <c r="AF62" s="276"/>
      <c r="AG62" s="276"/>
      <c r="AH62" s="276"/>
      <c r="AI62" s="276"/>
      <c r="AJ62" s="276"/>
      <c r="AK62" s="276"/>
      <c r="AL62" s="276"/>
      <c r="AM62" s="276"/>
    </row>
    <row r="63" spans="1:39" ht="13.5" customHeight="1" x14ac:dyDescent="0.3">
      <c r="A63" s="164" t="s">
        <v>184</v>
      </c>
      <c r="B63" s="164"/>
      <c r="U63" s="276"/>
      <c r="AD63" s="276"/>
      <c r="AE63" s="276"/>
      <c r="AF63" s="276"/>
      <c r="AG63" s="276"/>
      <c r="AH63" s="276"/>
      <c r="AI63" s="276"/>
      <c r="AJ63" s="276"/>
      <c r="AK63" s="276"/>
      <c r="AL63" s="276"/>
      <c r="AM63" s="276"/>
    </row>
    <row r="64" spans="1:39" x14ac:dyDescent="0.25">
      <c r="AD64" s="276"/>
      <c r="AE64" s="276"/>
      <c r="AF64" s="276"/>
      <c r="AG64" s="276"/>
      <c r="AH64" s="276"/>
      <c r="AI64" s="276"/>
      <c r="AJ64" s="276"/>
      <c r="AK64" s="276"/>
      <c r="AL64" s="276"/>
      <c r="AM64" s="276"/>
    </row>
    <row r="65" spans="1:39" ht="14" x14ac:dyDescent="0.3">
      <c r="A65" s="660" t="s">
        <v>185</v>
      </c>
      <c r="B65" s="277" t="s">
        <v>186</v>
      </c>
      <c r="G65" s="226"/>
      <c r="H65" s="227"/>
      <c r="I65" s="227"/>
      <c r="J65" s="227"/>
      <c r="K65" s="228"/>
      <c r="L65" s="216">
        <v>4.6094000000000003E-2</v>
      </c>
      <c r="M65" s="216">
        <v>4.0794999999999998E-2</v>
      </c>
      <c r="N65" s="216">
        <v>4.2724999999999999E-2</v>
      </c>
      <c r="O65" s="216">
        <v>4.3049999999999998E-2</v>
      </c>
      <c r="P65" s="216">
        <v>3.0748000000000001E-2</v>
      </c>
      <c r="Q65" s="216">
        <v>4.4229999999999998E-2</v>
      </c>
      <c r="R65" s="333">
        <v>5.6024999999999998E-2</v>
      </c>
      <c r="S65" s="217">
        <v>4.8555000000000001E-2</v>
      </c>
      <c r="T65" s="378"/>
      <c r="U65" s="223">
        <f t="shared" ref="U65:U67" si="44">SUM(L65:S65)</f>
        <v>0.35222200000000004</v>
      </c>
      <c r="Y65" s="226"/>
      <c r="Z65" s="227"/>
      <c r="AA65" s="227"/>
      <c r="AB65" s="227"/>
      <c r="AC65" s="228"/>
      <c r="AD65" s="216">
        <v>0</v>
      </c>
      <c r="AE65" s="216">
        <v>0</v>
      </c>
      <c r="AF65" s="216">
        <v>0</v>
      </c>
      <c r="AG65" s="216">
        <v>0</v>
      </c>
      <c r="AH65" s="216">
        <v>1417</v>
      </c>
      <c r="AI65" s="216">
        <v>515</v>
      </c>
      <c r="AJ65" s="333">
        <v>650</v>
      </c>
      <c r="AK65" s="217">
        <v>546</v>
      </c>
      <c r="AL65" s="378"/>
      <c r="AM65" s="223">
        <f t="shared" ref="AM65:AM67" si="45">SUM(AD65:AK65)</f>
        <v>3128</v>
      </c>
    </row>
    <row r="66" spans="1:39" ht="14" x14ac:dyDescent="0.3">
      <c r="A66" s="661"/>
      <c r="B66" s="277" t="s">
        <v>156</v>
      </c>
      <c r="G66" s="234"/>
      <c r="H66" s="235"/>
      <c r="I66" s="235"/>
      <c r="J66" s="235"/>
      <c r="K66" s="236"/>
      <c r="L66" s="216">
        <v>0</v>
      </c>
      <c r="M66" s="216">
        <v>0</v>
      </c>
      <c r="N66" s="216">
        <v>0</v>
      </c>
      <c r="O66" s="216">
        <v>0</v>
      </c>
      <c r="P66" s="216">
        <v>5.1640000000000002E-3</v>
      </c>
      <c r="Q66" s="216">
        <v>5.2100000000000002E-3</v>
      </c>
      <c r="R66" s="333">
        <v>7.6049999999999998E-3</v>
      </c>
      <c r="S66" s="217">
        <v>7.6350000000000003E-3</v>
      </c>
      <c r="T66" s="379"/>
      <c r="U66" s="223">
        <f t="shared" si="44"/>
        <v>2.5614000000000001E-2</v>
      </c>
      <c r="Y66" s="234"/>
      <c r="Z66" s="235"/>
      <c r="AA66" s="235"/>
      <c r="AB66" s="235"/>
      <c r="AC66" s="236"/>
      <c r="AD66" s="216">
        <v>0</v>
      </c>
      <c r="AE66" s="216">
        <v>0</v>
      </c>
      <c r="AF66" s="216">
        <v>0</v>
      </c>
      <c r="AG66" s="216">
        <v>0</v>
      </c>
      <c r="AH66" s="216">
        <v>131</v>
      </c>
      <c r="AI66" s="216">
        <v>281</v>
      </c>
      <c r="AJ66" s="333">
        <v>346</v>
      </c>
      <c r="AK66" s="217">
        <v>383</v>
      </c>
      <c r="AL66" s="379"/>
      <c r="AM66" s="223">
        <f t="shared" si="45"/>
        <v>1141</v>
      </c>
    </row>
    <row r="67" spans="1:39" ht="14" x14ac:dyDescent="0.3">
      <c r="A67" s="662"/>
      <c r="B67" s="277" t="s">
        <v>187</v>
      </c>
      <c r="G67" s="234"/>
      <c r="H67" s="235"/>
      <c r="I67" s="235"/>
      <c r="J67" s="235"/>
      <c r="K67" s="236"/>
      <c r="L67" s="224">
        <f t="shared" ref="L67:S67" si="46">SUM(L65:L66)</f>
        <v>4.6094000000000003E-2</v>
      </c>
      <c r="M67" s="223">
        <f t="shared" si="46"/>
        <v>4.0794999999999998E-2</v>
      </c>
      <c r="N67" s="223">
        <f t="shared" si="46"/>
        <v>4.2724999999999999E-2</v>
      </c>
      <c r="O67" s="223">
        <f t="shared" si="46"/>
        <v>4.3049999999999998E-2</v>
      </c>
      <c r="P67" s="223">
        <f t="shared" si="46"/>
        <v>3.5911999999999999E-2</v>
      </c>
      <c r="Q67" s="223">
        <f t="shared" si="46"/>
        <v>4.9439999999999998E-2</v>
      </c>
      <c r="R67" s="223">
        <f t="shared" si="46"/>
        <v>6.3629999999999992E-2</v>
      </c>
      <c r="S67" s="223">
        <f t="shared" si="46"/>
        <v>5.6190000000000004E-2</v>
      </c>
      <c r="T67" s="380"/>
      <c r="U67" s="223">
        <f t="shared" si="44"/>
        <v>0.37783600000000001</v>
      </c>
      <c r="V67" s="249"/>
      <c r="Y67" s="241"/>
      <c r="Z67" s="242"/>
      <c r="AA67" s="242"/>
      <c r="AB67" s="242"/>
      <c r="AC67" s="243"/>
      <c r="AD67" s="224">
        <f t="shared" ref="AD67:AK67" si="47">SUM(AD65:AD66)</f>
        <v>0</v>
      </c>
      <c r="AE67" s="223">
        <f t="shared" si="47"/>
        <v>0</v>
      </c>
      <c r="AF67" s="223">
        <f t="shared" si="47"/>
        <v>0</v>
      </c>
      <c r="AG67" s="223">
        <f t="shared" si="47"/>
        <v>0</v>
      </c>
      <c r="AH67" s="223">
        <f t="shared" si="47"/>
        <v>1548</v>
      </c>
      <c r="AI67" s="223">
        <f t="shared" si="47"/>
        <v>796</v>
      </c>
      <c r="AJ67" s="223">
        <f t="shared" si="47"/>
        <v>996</v>
      </c>
      <c r="AK67" s="223">
        <f t="shared" si="47"/>
        <v>929</v>
      </c>
      <c r="AL67" s="380"/>
      <c r="AM67" s="223">
        <f t="shared" si="45"/>
        <v>4269</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4.6256000000000005E-2</v>
      </c>
      <c r="M72" s="216">
        <v>2.1950800000000003E-2</v>
      </c>
      <c r="N72" s="216">
        <v>2.6922000000000001E-2</v>
      </c>
      <c r="O72" s="216">
        <v>3.0336400000000003E-2</v>
      </c>
      <c r="P72" s="216">
        <v>4.4091600000000002E-2</v>
      </c>
      <c r="Q72" s="216">
        <v>1.222E-2</v>
      </c>
      <c r="R72" s="333">
        <v>8.5450000000000005E-3</v>
      </c>
      <c r="S72" s="217">
        <v>9.8650000000000005E-3</v>
      </c>
      <c r="T72" s="378"/>
      <c r="U72" s="371">
        <f t="shared" ref="U72:U77" si="49">SUM(L72:S72)</f>
        <v>0.20018680000000005</v>
      </c>
      <c r="Y72" s="226"/>
      <c r="Z72" s="227"/>
      <c r="AA72" s="227"/>
      <c r="AB72" s="227"/>
      <c r="AC72" s="228"/>
      <c r="AD72" s="216">
        <v>0</v>
      </c>
      <c r="AE72" s="216">
        <v>0</v>
      </c>
      <c r="AF72" s="216">
        <v>0</v>
      </c>
      <c r="AG72" s="216">
        <v>0</v>
      </c>
      <c r="AH72" s="216">
        <v>2216.4</v>
      </c>
      <c r="AI72" s="216">
        <v>237</v>
      </c>
      <c r="AJ72" s="333">
        <v>160</v>
      </c>
      <c r="AK72" s="217">
        <v>136</v>
      </c>
      <c r="AL72" s="378"/>
      <c r="AM72" s="371">
        <f t="shared" ref="AM72:AM77" si="50">SUM(AD72:AK72)</f>
        <v>2749.4</v>
      </c>
    </row>
    <row r="73" spans="1:39" ht="14" x14ac:dyDescent="0.3">
      <c r="A73" s="661"/>
      <c r="B73" s="277" t="s">
        <v>156</v>
      </c>
      <c r="G73" s="234"/>
      <c r="H73" s="235"/>
      <c r="I73" s="235"/>
      <c r="J73" s="235"/>
      <c r="K73" s="236"/>
      <c r="L73" s="216">
        <v>0</v>
      </c>
      <c r="M73" s="216">
        <v>0</v>
      </c>
      <c r="N73" s="216">
        <v>0</v>
      </c>
      <c r="O73" s="216">
        <v>0</v>
      </c>
      <c r="P73" s="216">
        <v>8.8985999999999996E-3</v>
      </c>
      <c r="Q73" s="216">
        <v>1.9550000000000001E-3</v>
      </c>
      <c r="R73" s="333">
        <v>2.1749999999999999E-3</v>
      </c>
      <c r="S73" s="217">
        <v>1.255E-3</v>
      </c>
      <c r="T73" s="379"/>
      <c r="U73" s="371">
        <f t="shared" si="49"/>
        <v>1.42836E-2</v>
      </c>
      <c r="Y73" s="234"/>
      <c r="Z73" s="235"/>
      <c r="AA73" s="235"/>
      <c r="AB73" s="235"/>
      <c r="AC73" s="236"/>
      <c r="AD73" s="216">
        <v>0</v>
      </c>
      <c r="AE73" s="216">
        <v>0</v>
      </c>
      <c r="AF73" s="216">
        <v>0</v>
      </c>
      <c r="AG73" s="216">
        <v>0</v>
      </c>
      <c r="AH73" s="216">
        <v>225.6</v>
      </c>
      <c r="AI73" s="216">
        <v>65</v>
      </c>
      <c r="AJ73" s="333">
        <v>73</v>
      </c>
      <c r="AK73" s="217">
        <v>87</v>
      </c>
      <c r="AL73" s="379"/>
      <c r="AM73" s="371">
        <f t="shared" si="50"/>
        <v>450.6</v>
      </c>
    </row>
    <row r="74" spans="1:39" ht="14" x14ac:dyDescent="0.3">
      <c r="A74" s="662"/>
      <c r="B74" s="277" t="s">
        <v>190</v>
      </c>
      <c r="G74" s="234"/>
      <c r="H74" s="235"/>
      <c r="I74" s="235"/>
      <c r="J74" s="235"/>
      <c r="K74" s="236"/>
      <c r="L74" s="224">
        <f t="shared" ref="L74:S74" si="51">SUM(L72:L73)</f>
        <v>4.6256000000000005E-2</v>
      </c>
      <c r="M74" s="223">
        <f t="shared" si="51"/>
        <v>2.1950800000000003E-2</v>
      </c>
      <c r="N74" s="223">
        <f t="shared" si="51"/>
        <v>2.6922000000000001E-2</v>
      </c>
      <c r="O74" s="223">
        <f t="shared" si="51"/>
        <v>3.0336400000000003E-2</v>
      </c>
      <c r="P74" s="223">
        <f t="shared" si="51"/>
        <v>5.2990200000000001E-2</v>
      </c>
      <c r="Q74" s="223">
        <f t="shared" si="51"/>
        <v>1.4175E-2</v>
      </c>
      <c r="R74" s="223">
        <f t="shared" si="51"/>
        <v>1.072E-2</v>
      </c>
      <c r="S74" s="223">
        <f t="shared" si="51"/>
        <v>1.1120000000000001E-2</v>
      </c>
      <c r="T74" s="379"/>
      <c r="U74" s="371">
        <f t="shared" si="49"/>
        <v>0.21447040000000003</v>
      </c>
      <c r="V74" s="249"/>
      <c r="Y74" s="234"/>
      <c r="Z74" s="235"/>
      <c r="AA74" s="235"/>
      <c r="AB74" s="235"/>
      <c r="AC74" s="236"/>
      <c r="AD74" s="224">
        <f t="shared" ref="AD74:AK74" si="52">SUM(AD72:AD73)</f>
        <v>0</v>
      </c>
      <c r="AE74" s="223">
        <f t="shared" si="52"/>
        <v>0</v>
      </c>
      <c r="AF74" s="223">
        <f t="shared" si="52"/>
        <v>0</v>
      </c>
      <c r="AG74" s="223">
        <f t="shared" si="52"/>
        <v>0</v>
      </c>
      <c r="AH74" s="223">
        <f t="shared" si="52"/>
        <v>2442</v>
      </c>
      <c r="AI74" s="223">
        <f t="shared" si="52"/>
        <v>302</v>
      </c>
      <c r="AJ74" s="223">
        <f t="shared" si="52"/>
        <v>233</v>
      </c>
      <c r="AK74" s="223">
        <f t="shared" si="52"/>
        <v>223</v>
      </c>
      <c r="AL74" s="379"/>
      <c r="AM74" s="371">
        <f t="shared" si="50"/>
        <v>3200</v>
      </c>
    </row>
    <row r="75" spans="1:39" ht="14" x14ac:dyDescent="0.3">
      <c r="A75" s="663" t="s">
        <v>191</v>
      </c>
      <c r="B75" s="277" t="s">
        <v>186</v>
      </c>
      <c r="G75" s="234"/>
      <c r="H75" s="235"/>
      <c r="I75" s="235"/>
      <c r="J75" s="235"/>
      <c r="K75" s="236"/>
      <c r="L75" s="216">
        <v>6.9384000000000001E-2</v>
      </c>
      <c r="M75" s="216">
        <v>3.2926200000000003E-2</v>
      </c>
      <c r="N75" s="216">
        <v>4.0383000000000002E-2</v>
      </c>
      <c r="O75" s="216">
        <v>4.5504599999999999E-2</v>
      </c>
      <c r="P75" s="216">
        <v>2.9394400000000005E-2</v>
      </c>
      <c r="Q75" s="216">
        <v>2.6294999999999999E-2</v>
      </c>
      <c r="R75" s="333">
        <v>2.9114999999999999E-2</v>
      </c>
      <c r="S75" s="217">
        <v>2.494E-2</v>
      </c>
      <c r="T75" s="379"/>
      <c r="U75" s="371">
        <f t="shared" si="49"/>
        <v>0.29794220000000005</v>
      </c>
      <c r="Y75" s="234"/>
      <c r="Z75" s="235"/>
      <c r="AA75" s="235"/>
      <c r="AB75" s="235"/>
      <c r="AC75" s="236"/>
      <c r="AD75" s="216">
        <v>0</v>
      </c>
      <c r="AE75" s="216">
        <v>0</v>
      </c>
      <c r="AF75" s="216">
        <v>0</v>
      </c>
      <c r="AG75" s="216">
        <v>0</v>
      </c>
      <c r="AH75" s="216">
        <v>1477.6000000000001</v>
      </c>
      <c r="AI75" s="216">
        <v>759</v>
      </c>
      <c r="AJ75" s="333">
        <v>624</v>
      </c>
      <c r="AK75" s="217">
        <v>518</v>
      </c>
      <c r="AL75" s="379"/>
      <c r="AM75" s="371">
        <f t="shared" si="50"/>
        <v>3378.6000000000004</v>
      </c>
    </row>
    <row r="76" spans="1:39" ht="14" x14ac:dyDescent="0.3">
      <c r="A76" s="663"/>
      <c r="B76" s="277" t="s">
        <v>156</v>
      </c>
      <c r="G76" s="234"/>
      <c r="H76" s="235"/>
      <c r="I76" s="235"/>
      <c r="J76" s="235"/>
      <c r="K76" s="236"/>
      <c r="L76" s="216">
        <v>0</v>
      </c>
      <c r="M76" s="216">
        <v>0</v>
      </c>
      <c r="N76" s="216">
        <v>0</v>
      </c>
      <c r="O76" s="216">
        <v>0</v>
      </c>
      <c r="P76" s="216">
        <v>5.9324000000000009E-3</v>
      </c>
      <c r="Q76" s="216">
        <v>8.9049999999999997E-3</v>
      </c>
      <c r="R76" s="333">
        <v>1.123E-2</v>
      </c>
      <c r="S76" s="217">
        <v>1.3375E-2</v>
      </c>
      <c r="T76" s="379"/>
      <c r="U76" s="371">
        <f t="shared" si="49"/>
        <v>3.9442400000000002E-2</v>
      </c>
      <c r="Y76" s="234"/>
      <c r="Z76" s="235"/>
      <c r="AA76" s="235"/>
      <c r="AB76" s="235"/>
      <c r="AC76" s="236"/>
      <c r="AD76" s="216">
        <v>0</v>
      </c>
      <c r="AE76" s="216">
        <v>0</v>
      </c>
      <c r="AF76" s="216">
        <v>0</v>
      </c>
      <c r="AG76" s="216">
        <v>0</v>
      </c>
      <c r="AH76" s="216">
        <v>150.4</v>
      </c>
      <c r="AI76" s="216">
        <v>454</v>
      </c>
      <c r="AJ76" s="333">
        <v>413</v>
      </c>
      <c r="AK76" s="217">
        <v>601</v>
      </c>
      <c r="AL76" s="379"/>
      <c r="AM76" s="371">
        <f t="shared" si="50"/>
        <v>1618.4</v>
      </c>
    </row>
    <row r="77" spans="1:39" ht="14" x14ac:dyDescent="0.3">
      <c r="A77" s="664"/>
      <c r="B77" s="277" t="s">
        <v>192</v>
      </c>
      <c r="G77" s="234"/>
      <c r="H77" s="235"/>
      <c r="I77" s="235"/>
      <c r="J77" s="235"/>
      <c r="K77" s="236"/>
      <c r="L77" s="224">
        <f t="shared" ref="L77:S77" si="53">SUM(L75:L76)</f>
        <v>6.9384000000000001E-2</v>
      </c>
      <c r="M77" s="223">
        <f t="shared" si="53"/>
        <v>3.2926200000000003E-2</v>
      </c>
      <c r="N77" s="223">
        <f t="shared" si="53"/>
        <v>4.0383000000000002E-2</v>
      </c>
      <c r="O77" s="223">
        <f t="shared" si="53"/>
        <v>4.5504599999999999E-2</v>
      </c>
      <c r="P77" s="223">
        <f t="shared" si="53"/>
        <v>3.5326800000000005E-2</v>
      </c>
      <c r="Q77" s="223">
        <f t="shared" si="53"/>
        <v>3.5199999999999995E-2</v>
      </c>
      <c r="R77" s="223">
        <f t="shared" si="53"/>
        <v>4.0344999999999999E-2</v>
      </c>
      <c r="S77" s="223">
        <f t="shared" si="53"/>
        <v>3.8315000000000002E-2</v>
      </c>
      <c r="T77" s="379"/>
      <c r="U77" s="223">
        <f t="shared" si="49"/>
        <v>0.33738460000000003</v>
      </c>
      <c r="V77" s="249"/>
      <c r="Y77" s="234"/>
      <c r="Z77" s="235"/>
      <c r="AA77" s="235"/>
      <c r="AB77" s="235"/>
      <c r="AC77" s="236"/>
      <c r="AD77" s="224">
        <f t="shared" ref="AD77:AK77" si="54">SUM(AD75:AD76)</f>
        <v>0</v>
      </c>
      <c r="AE77" s="223">
        <f t="shared" si="54"/>
        <v>0</v>
      </c>
      <c r="AF77" s="223">
        <f t="shared" si="54"/>
        <v>0</v>
      </c>
      <c r="AG77" s="223">
        <f t="shared" si="54"/>
        <v>0</v>
      </c>
      <c r="AH77" s="223">
        <f t="shared" si="54"/>
        <v>1628.0000000000002</v>
      </c>
      <c r="AI77" s="223">
        <f t="shared" si="54"/>
        <v>1213</v>
      </c>
      <c r="AJ77" s="223">
        <f t="shared" si="54"/>
        <v>1037</v>
      </c>
      <c r="AK77" s="223">
        <f t="shared" si="54"/>
        <v>1119</v>
      </c>
      <c r="AL77" s="379"/>
      <c r="AM77" s="371">
        <f t="shared" si="50"/>
        <v>4997</v>
      </c>
    </row>
    <row r="78" spans="1:39" ht="14" x14ac:dyDescent="0.3">
      <c r="B78" s="274" t="s">
        <v>193</v>
      </c>
      <c r="G78" s="234"/>
      <c r="H78" s="235"/>
      <c r="I78" s="235"/>
      <c r="J78" s="235"/>
      <c r="K78" s="236"/>
      <c r="L78" s="224">
        <f t="shared" ref="L78:S78" si="55">SUM(L74,L77)</f>
        <v>0.11564000000000001</v>
      </c>
      <c r="M78" s="223">
        <f t="shared" si="55"/>
        <v>5.4877000000000009E-2</v>
      </c>
      <c r="N78" s="223">
        <f t="shared" si="55"/>
        <v>6.7305000000000004E-2</v>
      </c>
      <c r="O78" s="223">
        <f t="shared" si="55"/>
        <v>7.5841000000000006E-2</v>
      </c>
      <c r="P78" s="223">
        <f t="shared" si="55"/>
        <v>8.8317000000000007E-2</v>
      </c>
      <c r="Q78" s="223">
        <f t="shared" si="55"/>
        <v>4.9374999999999995E-2</v>
      </c>
      <c r="R78" s="223">
        <f t="shared" si="55"/>
        <v>5.1064999999999999E-2</v>
      </c>
      <c r="S78" s="223">
        <f t="shared" si="55"/>
        <v>4.9435000000000007E-2</v>
      </c>
      <c r="T78" s="380"/>
      <c r="U78" s="371">
        <f>SUM(L78:S78)</f>
        <v>0.55185499999999998</v>
      </c>
      <c r="V78" s="249"/>
      <c r="Y78" s="241"/>
      <c r="Z78" s="242"/>
      <c r="AA78" s="242"/>
      <c r="AB78" s="242"/>
      <c r="AC78" s="243"/>
      <c r="AD78" s="224">
        <f t="shared" ref="AD78:AK78" si="56">SUM(AD74,AD77)</f>
        <v>0</v>
      </c>
      <c r="AE78" s="223">
        <f t="shared" si="56"/>
        <v>0</v>
      </c>
      <c r="AF78" s="223">
        <f t="shared" si="56"/>
        <v>0</v>
      </c>
      <c r="AG78" s="223">
        <f t="shared" si="56"/>
        <v>0</v>
      </c>
      <c r="AH78" s="223">
        <f t="shared" si="56"/>
        <v>4070</v>
      </c>
      <c r="AI78" s="223">
        <f t="shared" si="56"/>
        <v>1515</v>
      </c>
      <c r="AJ78" s="223">
        <f t="shared" si="56"/>
        <v>1270</v>
      </c>
      <c r="AK78" s="223">
        <f t="shared" si="56"/>
        <v>1342</v>
      </c>
      <c r="AL78" s="380"/>
      <c r="AM78" s="371">
        <f>SUM(AD78:AK78)</f>
        <v>8197</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194</v>
      </c>
      <c r="B80" s="177"/>
      <c r="L80" s="593">
        <f>IF(SUM(L72:L78)=0,0,L78-(L10+L13))</f>
        <v>0</v>
      </c>
      <c r="M80" s="593">
        <f t="shared" ref="M80:S80" si="58">IF(SUM(M72:M78)=0,0,M78-(M10+M13))</f>
        <v>6.9388939039072284E-18</v>
      </c>
      <c r="N80" s="593">
        <f t="shared" si="58"/>
        <v>0</v>
      </c>
      <c r="O80" s="593">
        <f t="shared" si="58"/>
        <v>0</v>
      </c>
      <c r="P80" s="593">
        <f t="shared" si="58"/>
        <v>-1.4830999999999997E-2</v>
      </c>
      <c r="Q80" s="593">
        <f t="shared" si="58"/>
        <v>-1.0860000000000009E-2</v>
      </c>
      <c r="R80" s="593">
        <f t="shared" si="58"/>
        <v>-1.3405E-2</v>
      </c>
      <c r="S80" s="593">
        <f t="shared" si="58"/>
        <v>-1.462999999999999E-2</v>
      </c>
      <c r="AD80" s="593">
        <f>IF(SUM(AD72:AD78)=0,0,AD78-(AD10+AD13))</f>
        <v>0</v>
      </c>
      <c r="AE80" s="593">
        <f t="shared" ref="AE80:AK80" si="59">IF(SUM(AE72:AE78)=0,0,AE78-(AE10+AE13))</f>
        <v>0</v>
      </c>
      <c r="AF80" s="593">
        <f t="shared" si="59"/>
        <v>0</v>
      </c>
      <c r="AG80" s="593">
        <f t="shared" si="59"/>
        <v>0</v>
      </c>
      <c r="AH80" s="593">
        <f t="shared" si="59"/>
        <v>-376</v>
      </c>
      <c r="AI80" s="593">
        <f t="shared" si="59"/>
        <v>0</v>
      </c>
      <c r="AJ80" s="593">
        <f t="shared" si="59"/>
        <v>-137</v>
      </c>
      <c r="AK80" s="593">
        <f t="shared" si="59"/>
        <v>-426</v>
      </c>
    </row>
    <row r="81" spans="1:39" ht="14" x14ac:dyDescent="0.3">
      <c r="A81" s="177" t="s">
        <v>195</v>
      </c>
      <c r="B81" s="177"/>
      <c r="L81" s="593">
        <f>IF(SUM(L72:L78)=0,0,(L72+L75)-L10)</f>
        <v>0</v>
      </c>
      <c r="M81" s="593">
        <f t="shared" ref="M81:S81" si="60">IF(SUM(M72:M78)=0,0,(M72+M75)-M10)</f>
        <v>6.9388939039072284E-18</v>
      </c>
      <c r="N81" s="593">
        <f t="shared" si="60"/>
        <v>0</v>
      </c>
      <c r="O81" s="593">
        <f t="shared" si="60"/>
        <v>0</v>
      </c>
      <c r="P81" s="593">
        <f t="shared" si="60"/>
        <v>-1.4830999999999997E-2</v>
      </c>
      <c r="Q81" s="593">
        <f t="shared" si="60"/>
        <v>-1.0860000000000002E-2</v>
      </c>
      <c r="R81" s="593">
        <f t="shared" si="60"/>
        <v>-1.3405E-2</v>
      </c>
      <c r="S81" s="593">
        <f t="shared" si="60"/>
        <v>-1.4629999999999997E-2</v>
      </c>
      <c r="AD81" s="593">
        <f>IF(SUM(AD72:AD78)=0,0,(AD72+AD75)-AD10)</f>
        <v>0</v>
      </c>
      <c r="AE81" s="593">
        <f t="shared" ref="AE81:AK81" si="61">IF(SUM(AE72:AE78)=0,0,(AE72+AE75)-AE10)</f>
        <v>0</v>
      </c>
      <c r="AF81" s="593">
        <f t="shared" si="61"/>
        <v>0</v>
      </c>
      <c r="AG81" s="593">
        <f t="shared" si="61"/>
        <v>0</v>
      </c>
      <c r="AH81" s="593">
        <f t="shared" si="61"/>
        <v>-376</v>
      </c>
      <c r="AI81" s="593">
        <f t="shared" si="61"/>
        <v>0</v>
      </c>
      <c r="AJ81" s="593">
        <f t="shared" si="61"/>
        <v>-137</v>
      </c>
      <c r="AK81" s="593">
        <f t="shared" si="61"/>
        <v>-426</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7">
        <v>0</v>
      </c>
      <c r="T85" s="278"/>
      <c r="U85" s="229">
        <f>SUM(L85:S85)</f>
        <v>0</v>
      </c>
      <c r="Y85" s="226"/>
      <c r="Z85" s="227"/>
      <c r="AA85" s="227"/>
      <c r="AB85" s="227"/>
      <c r="AC85" s="228"/>
      <c r="AD85" s="216">
        <v>0</v>
      </c>
      <c r="AE85" s="216">
        <v>0</v>
      </c>
      <c r="AF85" s="216">
        <v>0</v>
      </c>
      <c r="AG85" s="216">
        <v>0</v>
      </c>
      <c r="AH85" s="216">
        <v>0</v>
      </c>
      <c r="AI85" s="216">
        <v>0</v>
      </c>
      <c r="AJ85" s="216">
        <v>0</v>
      </c>
      <c r="AK85" s="217">
        <v>0</v>
      </c>
      <c r="AL85" s="278"/>
      <c r="AM85" s="285">
        <f t="shared" ref="AM85:AM104" si="62">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7">
        <v>0</v>
      </c>
      <c r="T86" s="279"/>
      <c r="U86" s="229">
        <f t="shared" ref="U86:U104" si="63">SUM(L86:S86)</f>
        <v>0</v>
      </c>
      <c r="Y86" s="234"/>
      <c r="Z86" s="235"/>
      <c r="AA86" s="235"/>
      <c r="AB86" s="235"/>
      <c r="AC86" s="236"/>
      <c r="AD86" s="216">
        <v>0</v>
      </c>
      <c r="AE86" s="216">
        <v>0</v>
      </c>
      <c r="AF86" s="216">
        <v>0</v>
      </c>
      <c r="AG86" s="216">
        <v>0</v>
      </c>
      <c r="AH86" s="216">
        <v>0</v>
      </c>
      <c r="AI86" s="216">
        <v>0</v>
      </c>
      <c r="AJ86" s="216">
        <v>0</v>
      </c>
      <c r="AK86" s="217">
        <v>0</v>
      </c>
      <c r="AL86" s="279"/>
      <c r="AM86" s="229">
        <f t="shared" si="62"/>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7">
        <v>0</v>
      </c>
      <c r="T87" s="279"/>
      <c r="U87" s="229">
        <f t="shared" si="63"/>
        <v>0</v>
      </c>
      <c r="Y87" s="234"/>
      <c r="Z87" s="235"/>
      <c r="AA87" s="235"/>
      <c r="AB87" s="235"/>
      <c r="AC87" s="236"/>
      <c r="AD87" s="216">
        <v>0</v>
      </c>
      <c r="AE87" s="216">
        <v>0</v>
      </c>
      <c r="AF87" s="216">
        <v>0</v>
      </c>
      <c r="AG87" s="216">
        <v>0</v>
      </c>
      <c r="AH87" s="216">
        <v>0</v>
      </c>
      <c r="AI87" s="216">
        <v>0</v>
      </c>
      <c r="AJ87" s="216">
        <v>0</v>
      </c>
      <c r="AK87" s="217">
        <v>0</v>
      </c>
      <c r="AL87" s="279"/>
      <c r="AM87" s="229">
        <f t="shared" si="62"/>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7">
        <v>0</v>
      </c>
      <c r="T88" s="279"/>
      <c r="U88" s="229">
        <f t="shared" si="63"/>
        <v>0</v>
      </c>
      <c r="Y88" s="234"/>
      <c r="Z88" s="235"/>
      <c r="AA88" s="235"/>
      <c r="AB88" s="235"/>
      <c r="AC88" s="236"/>
      <c r="AD88" s="216">
        <v>0</v>
      </c>
      <c r="AE88" s="216">
        <v>0</v>
      </c>
      <c r="AF88" s="216">
        <v>0</v>
      </c>
      <c r="AG88" s="216">
        <v>0</v>
      </c>
      <c r="AH88" s="216">
        <v>0</v>
      </c>
      <c r="AI88" s="216">
        <v>0</v>
      </c>
      <c r="AJ88" s="216">
        <v>0</v>
      </c>
      <c r="AK88" s="217">
        <v>0</v>
      </c>
      <c r="AL88" s="279"/>
      <c r="AM88" s="229">
        <f t="shared" si="62"/>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7">
        <v>0</v>
      </c>
      <c r="T89" s="279"/>
      <c r="U89" s="229">
        <f t="shared" si="63"/>
        <v>0</v>
      </c>
      <c r="Y89" s="234"/>
      <c r="Z89" s="235"/>
      <c r="AA89" s="235"/>
      <c r="AB89" s="235"/>
      <c r="AC89" s="236"/>
      <c r="AD89" s="216">
        <v>0</v>
      </c>
      <c r="AE89" s="216">
        <v>0</v>
      </c>
      <c r="AF89" s="216">
        <v>0</v>
      </c>
      <c r="AG89" s="216">
        <v>0</v>
      </c>
      <c r="AH89" s="216">
        <v>0</v>
      </c>
      <c r="AI89" s="216">
        <v>0</v>
      </c>
      <c r="AJ89" s="216">
        <v>0</v>
      </c>
      <c r="AK89" s="217">
        <v>0</v>
      </c>
      <c r="AL89" s="279"/>
      <c r="AM89" s="229">
        <f t="shared" si="62"/>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7">
        <v>0</v>
      </c>
      <c r="T90" s="279"/>
      <c r="U90" s="229">
        <f t="shared" si="63"/>
        <v>0</v>
      </c>
      <c r="Y90" s="234"/>
      <c r="Z90" s="235"/>
      <c r="AA90" s="235"/>
      <c r="AB90" s="235"/>
      <c r="AC90" s="236"/>
      <c r="AD90" s="216">
        <v>0</v>
      </c>
      <c r="AE90" s="216">
        <v>0</v>
      </c>
      <c r="AF90" s="216">
        <v>0</v>
      </c>
      <c r="AG90" s="216">
        <v>0</v>
      </c>
      <c r="AH90" s="216">
        <v>0</v>
      </c>
      <c r="AI90" s="216">
        <v>0</v>
      </c>
      <c r="AJ90" s="216">
        <v>0</v>
      </c>
      <c r="AK90" s="217">
        <v>0</v>
      </c>
      <c r="AL90" s="279"/>
      <c r="AM90" s="229">
        <f t="shared" si="62"/>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7">
        <v>0</v>
      </c>
      <c r="T91" s="279"/>
      <c r="U91" s="229">
        <f t="shared" si="63"/>
        <v>0</v>
      </c>
      <c r="Y91" s="234"/>
      <c r="Z91" s="235"/>
      <c r="AA91" s="235"/>
      <c r="AB91" s="235"/>
      <c r="AC91" s="236"/>
      <c r="AD91" s="216">
        <v>0</v>
      </c>
      <c r="AE91" s="216">
        <v>0</v>
      </c>
      <c r="AF91" s="216">
        <v>0</v>
      </c>
      <c r="AG91" s="216">
        <v>0</v>
      </c>
      <c r="AH91" s="216">
        <v>0</v>
      </c>
      <c r="AI91" s="216">
        <v>0</v>
      </c>
      <c r="AJ91" s="216">
        <v>0</v>
      </c>
      <c r="AK91" s="217">
        <v>0</v>
      </c>
      <c r="AL91" s="279"/>
      <c r="AM91" s="229">
        <f t="shared" si="62"/>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7">
        <v>0</v>
      </c>
      <c r="T92" s="279"/>
      <c r="U92" s="229">
        <f t="shared" si="63"/>
        <v>0</v>
      </c>
      <c r="Y92" s="234"/>
      <c r="Z92" s="235"/>
      <c r="AA92" s="235"/>
      <c r="AB92" s="235"/>
      <c r="AC92" s="236"/>
      <c r="AD92" s="216">
        <v>0</v>
      </c>
      <c r="AE92" s="216">
        <v>0</v>
      </c>
      <c r="AF92" s="216">
        <v>0</v>
      </c>
      <c r="AG92" s="216">
        <v>0</v>
      </c>
      <c r="AH92" s="216">
        <v>0</v>
      </c>
      <c r="AI92" s="216">
        <v>0</v>
      </c>
      <c r="AJ92" s="216">
        <v>0</v>
      </c>
      <c r="AK92" s="217">
        <v>0</v>
      </c>
      <c r="AL92" s="279"/>
      <c r="AM92" s="229">
        <f t="shared" si="62"/>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7">
        <v>0</v>
      </c>
      <c r="T93" s="279"/>
      <c r="U93" s="229">
        <f t="shared" si="63"/>
        <v>0</v>
      </c>
      <c r="Y93" s="234"/>
      <c r="Z93" s="235"/>
      <c r="AA93" s="235"/>
      <c r="AB93" s="235"/>
      <c r="AC93" s="236"/>
      <c r="AD93" s="216">
        <v>0</v>
      </c>
      <c r="AE93" s="216">
        <v>0</v>
      </c>
      <c r="AF93" s="216">
        <v>0</v>
      </c>
      <c r="AG93" s="216">
        <v>0</v>
      </c>
      <c r="AH93" s="216">
        <v>0</v>
      </c>
      <c r="AI93" s="216">
        <v>0</v>
      </c>
      <c r="AJ93" s="216">
        <v>0</v>
      </c>
      <c r="AK93" s="217">
        <v>0</v>
      </c>
      <c r="AL93" s="279"/>
      <c r="AM93" s="229">
        <f t="shared" si="62"/>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7">
        <v>0</v>
      </c>
      <c r="T94" s="279"/>
      <c r="U94" s="229">
        <f t="shared" si="63"/>
        <v>0</v>
      </c>
      <c r="Y94" s="234"/>
      <c r="Z94" s="235"/>
      <c r="AA94" s="235"/>
      <c r="AB94" s="235"/>
      <c r="AC94" s="236"/>
      <c r="AD94" s="216">
        <v>0</v>
      </c>
      <c r="AE94" s="216">
        <v>0</v>
      </c>
      <c r="AF94" s="216">
        <v>0</v>
      </c>
      <c r="AG94" s="216">
        <v>0</v>
      </c>
      <c r="AH94" s="216">
        <v>0</v>
      </c>
      <c r="AI94" s="216">
        <v>0</v>
      </c>
      <c r="AJ94" s="216">
        <v>0</v>
      </c>
      <c r="AK94" s="217">
        <v>0</v>
      </c>
      <c r="AL94" s="279"/>
      <c r="AM94" s="229">
        <f t="shared" si="62"/>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7">
        <v>0</v>
      </c>
      <c r="T95" s="279"/>
      <c r="U95" s="229">
        <f t="shared" si="63"/>
        <v>0</v>
      </c>
      <c r="Y95" s="234"/>
      <c r="Z95" s="235"/>
      <c r="AA95" s="235"/>
      <c r="AB95" s="235"/>
      <c r="AC95" s="236"/>
      <c r="AD95" s="216">
        <v>0</v>
      </c>
      <c r="AE95" s="216">
        <v>0</v>
      </c>
      <c r="AF95" s="216">
        <v>0</v>
      </c>
      <c r="AG95" s="216">
        <v>0</v>
      </c>
      <c r="AH95" s="216">
        <v>0</v>
      </c>
      <c r="AI95" s="216">
        <v>0</v>
      </c>
      <c r="AJ95" s="216">
        <v>0</v>
      </c>
      <c r="AK95" s="217">
        <v>0</v>
      </c>
      <c r="AL95" s="279"/>
      <c r="AM95" s="229">
        <f t="shared" si="62"/>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7">
        <v>0</v>
      </c>
      <c r="T96" s="279"/>
      <c r="U96" s="229">
        <f t="shared" si="63"/>
        <v>0</v>
      </c>
      <c r="Y96" s="234"/>
      <c r="Z96" s="235"/>
      <c r="AA96" s="235"/>
      <c r="AB96" s="235"/>
      <c r="AC96" s="236"/>
      <c r="AD96" s="216">
        <v>0</v>
      </c>
      <c r="AE96" s="216">
        <v>0</v>
      </c>
      <c r="AF96" s="216">
        <v>0</v>
      </c>
      <c r="AG96" s="216">
        <v>0</v>
      </c>
      <c r="AH96" s="216">
        <v>0</v>
      </c>
      <c r="AI96" s="216">
        <v>0</v>
      </c>
      <c r="AJ96" s="216">
        <v>0</v>
      </c>
      <c r="AK96" s="217">
        <v>0</v>
      </c>
      <c r="AL96" s="279"/>
      <c r="AM96" s="229">
        <f t="shared" si="62"/>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7">
        <v>0</v>
      </c>
      <c r="T97" s="279"/>
      <c r="U97" s="229">
        <f t="shared" si="63"/>
        <v>0</v>
      </c>
      <c r="Y97" s="234"/>
      <c r="Z97" s="235"/>
      <c r="AA97" s="235"/>
      <c r="AB97" s="235"/>
      <c r="AC97" s="236"/>
      <c r="AD97" s="216">
        <v>0</v>
      </c>
      <c r="AE97" s="216">
        <v>0</v>
      </c>
      <c r="AF97" s="216">
        <v>0</v>
      </c>
      <c r="AG97" s="216">
        <v>0</v>
      </c>
      <c r="AH97" s="216">
        <v>0</v>
      </c>
      <c r="AI97" s="216">
        <v>0</v>
      </c>
      <c r="AJ97" s="216">
        <v>0</v>
      </c>
      <c r="AK97" s="217">
        <v>0</v>
      </c>
      <c r="AL97" s="279"/>
      <c r="AM97" s="229">
        <f t="shared" si="62"/>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7">
        <v>0</v>
      </c>
      <c r="T98" s="279"/>
      <c r="U98" s="229">
        <f t="shared" si="63"/>
        <v>0</v>
      </c>
      <c r="Y98" s="234"/>
      <c r="Z98" s="235"/>
      <c r="AA98" s="235"/>
      <c r="AB98" s="235"/>
      <c r="AC98" s="236"/>
      <c r="AD98" s="216">
        <v>0</v>
      </c>
      <c r="AE98" s="216">
        <v>0</v>
      </c>
      <c r="AF98" s="216">
        <v>0</v>
      </c>
      <c r="AG98" s="216">
        <v>0</v>
      </c>
      <c r="AH98" s="216">
        <v>0</v>
      </c>
      <c r="AI98" s="216">
        <v>0</v>
      </c>
      <c r="AJ98" s="216">
        <v>0</v>
      </c>
      <c r="AK98" s="217">
        <v>0</v>
      </c>
      <c r="AL98" s="279"/>
      <c r="AM98" s="229">
        <f t="shared" si="62"/>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7">
        <v>0</v>
      </c>
      <c r="T99" s="279"/>
      <c r="U99" s="229">
        <f t="shared" si="63"/>
        <v>0</v>
      </c>
      <c r="Y99" s="234"/>
      <c r="Z99" s="235"/>
      <c r="AA99" s="235"/>
      <c r="AB99" s="235"/>
      <c r="AC99" s="236"/>
      <c r="AD99" s="216">
        <v>0</v>
      </c>
      <c r="AE99" s="216">
        <v>0</v>
      </c>
      <c r="AF99" s="216">
        <v>0</v>
      </c>
      <c r="AG99" s="216">
        <v>0</v>
      </c>
      <c r="AH99" s="216">
        <v>0</v>
      </c>
      <c r="AI99" s="216">
        <v>0</v>
      </c>
      <c r="AJ99" s="216">
        <v>0</v>
      </c>
      <c r="AK99" s="217">
        <v>0</v>
      </c>
      <c r="AL99" s="279"/>
      <c r="AM99" s="229">
        <f t="shared" si="62"/>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7">
        <v>0</v>
      </c>
      <c r="T100" s="279"/>
      <c r="U100" s="229">
        <f t="shared" si="63"/>
        <v>0</v>
      </c>
      <c r="Y100" s="234"/>
      <c r="Z100" s="235"/>
      <c r="AA100" s="235"/>
      <c r="AB100" s="235"/>
      <c r="AC100" s="236"/>
      <c r="AD100" s="216">
        <v>0</v>
      </c>
      <c r="AE100" s="216">
        <v>0</v>
      </c>
      <c r="AF100" s="216">
        <v>0</v>
      </c>
      <c r="AG100" s="216">
        <v>0</v>
      </c>
      <c r="AH100" s="216">
        <v>0</v>
      </c>
      <c r="AI100" s="216">
        <v>0</v>
      </c>
      <c r="AJ100" s="216">
        <v>0</v>
      </c>
      <c r="AK100" s="217">
        <v>0</v>
      </c>
      <c r="AL100" s="279"/>
      <c r="AM100" s="229">
        <f t="shared" si="62"/>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7">
        <v>0</v>
      </c>
      <c r="T101" s="279"/>
      <c r="U101" s="229">
        <f t="shared" si="63"/>
        <v>0</v>
      </c>
      <c r="Y101" s="234"/>
      <c r="Z101" s="235"/>
      <c r="AA101" s="235"/>
      <c r="AB101" s="235"/>
      <c r="AC101" s="236"/>
      <c r="AD101" s="216">
        <v>0</v>
      </c>
      <c r="AE101" s="216">
        <v>0</v>
      </c>
      <c r="AF101" s="216">
        <v>0</v>
      </c>
      <c r="AG101" s="216">
        <v>0</v>
      </c>
      <c r="AH101" s="216">
        <v>0</v>
      </c>
      <c r="AI101" s="216">
        <v>0</v>
      </c>
      <c r="AJ101" s="216">
        <v>0</v>
      </c>
      <c r="AK101" s="217">
        <v>0</v>
      </c>
      <c r="AL101" s="279"/>
      <c r="AM101" s="229">
        <f t="shared" si="62"/>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7">
        <v>0</v>
      </c>
      <c r="T102" s="279"/>
      <c r="U102" s="229">
        <f t="shared" si="63"/>
        <v>0</v>
      </c>
      <c r="Y102" s="234"/>
      <c r="Z102" s="235"/>
      <c r="AA102" s="235"/>
      <c r="AB102" s="235"/>
      <c r="AC102" s="236"/>
      <c r="AD102" s="216">
        <v>0</v>
      </c>
      <c r="AE102" s="216">
        <v>0</v>
      </c>
      <c r="AF102" s="216">
        <v>0</v>
      </c>
      <c r="AG102" s="216">
        <v>0</v>
      </c>
      <c r="AH102" s="216">
        <v>0</v>
      </c>
      <c r="AI102" s="216">
        <v>0</v>
      </c>
      <c r="AJ102" s="216">
        <v>0</v>
      </c>
      <c r="AK102" s="217">
        <v>0</v>
      </c>
      <c r="AL102" s="279"/>
      <c r="AM102" s="229">
        <f t="shared" si="62"/>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7">
        <v>0</v>
      </c>
      <c r="T103" s="279"/>
      <c r="U103" s="229">
        <f t="shared" si="63"/>
        <v>0</v>
      </c>
      <c r="Y103" s="234"/>
      <c r="Z103" s="235"/>
      <c r="AA103" s="235"/>
      <c r="AB103" s="235"/>
      <c r="AC103" s="236"/>
      <c r="AD103" s="216">
        <v>0</v>
      </c>
      <c r="AE103" s="216">
        <v>0</v>
      </c>
      <c r="AF103" s="216">
        <v>0</v>
      </c>
      <c r="AG103" s="216">
        <v>0</v>
      </c>
      <c r="AH103" s="216">
        <v>0</v>
      </c>
      <c r="AI103" s="216">
        <v>0</v>
      </c>
      <c r="AJ103" s="216">
        <v>0</v>
      </c>
      <c r="AK103" s="217">
        <v>0</v>
      </c>
      <c r="AL103" s="279"/>
      <c r="AM103" s="229">
        <f t="shared" si="62"/>
        <v>0</v>
      </c>
    </row>
    <row r="104" spans="1:39" ht="14" x14ac:dyDescent="0.3">
      <c r="A104" s="222" t="s">
        <v>219</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7">
        <v>0</v>
      </c>
      <c r="T107" s="278"/>
      <c r="U107" s="229">
        <f t="shared" ref="U107:U108" si="68">SUM(L107:S107)</f>
        <v>0</v>
      </c>
      <c r="Y107" s="226"/>
      <c r="Z107" s="227"/>
      <c r="AA107" s="227"/>
      <c r="AB107" s="227"/>
      <c r="AC107" s="228"/>
      <c r="AD107" s="216">
        <v>0</v>
      </c>
      <c r="AE107" s="216">
        <v>0</v>
      </c>
      <c r="AF107" s="216">
        <v>0</v>
      </c>
      <c r="AG107" s="216">
        <v>0</v>
      </c>
      <c r="AH107" s="216">
        <v>0</v>
      </c>
      <c r="AI107" s="216">
        <v>0</v>
      </c>
      <c r="AJ107" s="216">
        <v>0</v>
      </c>
      <c r="AK107" s="217">
        <v>0</v>
      </c>
      <c r="AL107" s="229">
        <f t="shared" ref="AL107" si="69">SUM(Y107:AC107)</f>
        <v>0</v>
      </c>
      <c r="AM107" s="229">
        <f t="shared" ref="AM107:AM108" si="70">SUM(AD107:AK107)</f>
        <v>0</v>
      </c>
    </row>
    <row r="108" spans="1:39" ht="14" x14ac:dyDescent="0.3">
      <c r="A108" s="222" t="s">
        <v>161</v>
      </c>
      <c r="G108" s="241"/>
      <c r="H108" s="242"/>
      <c r="I108" s="242"/>
      <c r="J108" s="242"/>
      <c r="K108" s="243"/>
      <c r="L108" s="252">
        <f t="shared" ref="L108:S108" si="71">SUM(L107,L104)</f>
        <v>0</v>
      </c>
      <c r="M108" s="251">
        <f t="shared" si="71"/>
        <v>0</v>
      </c>
      <c r="N108" s="251">
        <f t="shared" si="71"/>
        <v>0</v>
      </c>
      <c r="O108" s="251">
        <f t="shared" si="71"/>
        <v>0</v>
      </c>
      <c r="P108" s="251">
        <f t="shared" si="71"/>
        <v>0</v>
      </c>
      <c r="Q108" s="251">
        <f t="shared" si="71"/>
        <v>0</v>
      </c>
      <c r="R108" s="251">
        <f t="shared" si="71"/>
        <v>0</v>
      </c>
      <c r="S108" s="251">
        <f t="shared" si="71"/>
        <v>0</v>
      </c>
      <c r="T108" s="280"/>
      <c r="U108" s="229">
        <f t="shared" si="68"/>
        <v>0</v>
      </c>
      <c r="Y108" s="241"/>
      <c r="Z108" s="242"/>
      <c r="AA108" s="242"/>
      <c r="AB108" s="242"/>
      <c r="AC108" s="243"/>
      <c r="AD108" s="252">
        <f t="shared" ref="AD108:AK108" si="72">SUM(AD107,AD104)</f>
        <v>0</v>
      </c>
      <c r="AE108" s="251">
        <f t="shared" si="72"/>
        <v>0</v>
      </c>
      <c r="AF108" s="251">
        <f t="shared" si="72"/>
        <v>0</v>
      </c>
      <c r="AG108" s="251">
        <f t="shared" si="72"/>
        <v>0</v>
      </c>
      <c r="AH108" s="251">
        <f t="shared" si="72"/>
        <v>0</v>
      </c>
      <c r="AI108" s="251">
        <f t="shared" si="72"/>
        <v>0</v>
      </c>
      <c r="AJ108" s="251">
        <f t="shared" si="72"/>
        <v>0</v>
      </c>
      <c r="AK108" s="251">
        <f t="shared" si="72"/>
        <v>0</v>
      </c>
      <c r="AL108" s="229">
        <f t="shared" ref="AL108" si="73">SUM(Y108:AC108)</f>
        <v>0</v>
      </c>
      <c r="AM108" s="229">
        <f t="shared" si="70"/>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5"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9F52F-ED14-4C27-AE0F-0AE4B32D2A45}">
  <sheetPr>
    <tabColor theme="2" tint="0.59999389629810485"/>
    <pageSetUpPr autoPageBreaks="0"/>
  </sheetPr>
  <dimension ref="A1:BZ113"/>
  <sheetViews>
    <sheetView zoomScaleNormal="10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M9c - SSES</v>
      </c>
      <c r="AC1" s="193"/>
      <c r="BL1" s="194"/>
      <c r="BM1" s="194"/>
      <c r="BN1" s="194"/>
      <c r="BO1" s="194"/>
      <c r="BP1" s="194"/>
      <c r="BQ1" s="194"/>
      <c r="BR1" s="194"/>
      <c r="BS1" s="194"/>
      <c r="BT1" s="194"/>
      <c r="BU1" s="194"/>
      <c r="BV1" s="194"/>
      <c r="BW1" s="194"/>
      <c r="BX1" s="194"/>
      <c r="BY1" s="194"/>
      <c r="BZ1" s="194"/>
    </row>
    <row r="2" spans="1:78" s="192" customFormat="1" x14ac:dyDescent="0.3">
      <c r="A2" s="195" t="s">
        <v>100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68">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7">
        <v>0</v>
      </c>
      <c r="S9" s="217">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7">
        <v>0</v>
      </c>
      <c r="AK9" s="217">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7">
        <v>0</v>
      </c>
      <c r="S10" s="217">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7">
        <v>0</v>
      </c>
      <c r="AK10" s="217">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7">
        <v>0</v>
      </c>
      <c r="S12" s="217">
        <v>0</v>
      </c>
      <c r="T12" s="228"/>
      <c r="U12" s="229">
        <f t="shared" si="1"/>
        <v>0</v>
      </c>
      <c r="Y12" s="226"/>
      <c r="Z12" s="227"/>
      <c r="AA12" s="227"/>
      <c r="AB12" s="227"/>
      <c r="AC12" s="228"/>
      <c r="AD12" s="216">
        <v>0</v>
      </c>
      <c r="AE12" s="216">
        <v>0</v>
      </c>
      <c r="AF12" s="216">
        <v>0</v>
      </c>
      <c r="AG12" s="216">
        <v>0</v>
      </c>
      <c r="AH12" s="216">
        <v>0</v>
      </c>
      <c r="AI12" s="216">
        <v>0</v>
      </c>
      <c r="AJ12" s="217">
        <v>0</v>
      </c>
      <c r="AK12" s="217">
        <v>0</v>
      </c>
      <c r="AL12" s="278"/>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7">
        <v>0</v>
      </c>
      <c r="S13" s="217">
        <v>0</v>
      </c>
      <c r="T13" s="236"/>
      <c r="U13" s="229">
        <f t="shared" si="1"/>
        <v>0</v>
      </c>
      <c r="Y13" s="234"/>
      <c r="Z13" s="235"/>
      <c r="AA13" s="235"/>
      <c r="AB13" s="235"/>
      <c r="AC13" s="236"/>
      <c r="AD13" s="216">
        <v>0</v>
      </c>
      <c r="AE13" s="216">
        <v>0</v>
      </c>
      <c r="AF13" s="216">
        <v>0</v>
      </c>
      <c r="AG13" s="216">
        <v>0</v>
      </c>
      <c r="AH13" s="216">
        <v>0</v>
      </c>
      <c r="AI13" s="216">
        <v>0</v>
      </c>
      <c r="AJ13" s="217">
        <v>0</v>
      </c>
      <c r="AK13" s="217">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7">
        <v>0</v>
      </c>
      <c r="S15" s="217">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7">
        <v>0</v>
      </c>
      <c r="AK15" s="217">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7">
        <v>0</v>
      </c>
      <c r="S16" s="217">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7">
        <v>0</v>
      </c>
      <c r="AK16" s="217">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7">
        <v>0</v>
      </c>
      <c r="S18" s="217">
        <v>0</v>
      </c>
      <c r="T18" s="218">
        <f t="shared" si="0"/>
        <v>0</v>
      </c>
      <c r="U18" s="218">
        <f t="shared" si="1"/>
        <v>0</v>
      </c>
      <c r="Y18" s="226"/>
      <c r="Z18" s="227"/>
      <c r="AA18" s="227"/>
      <c r="AB18" s="227"/>
      <c r="AC18" s="228"/>
      <c r="AD18" s="216">
        <v>0</v>
      </c>
      <c r="AE18" s="216">
        <v>0</v>
      </c>
      <c r="AF18" s="216">
        <v>0</v>
      </c>
      <c r="AG18" s="216">
        <v>0</v>
      </c>
      <c r="AH18" s="216">
        <v>0</v>
      </c>
      <c r="AI18" s="216">
        <v>0</v>
      </c>
      <c r="AJ18" s="217">
        <v>0</v>
      </c>
      <c r="AK18" s="217">
        <v>0</v>
      </c>
      <c r="AL18" s="278"/>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7">
        <v>0</v>
      </c>
      <c r="S19" s="217">
        <v>0</v>
      </c>
      <c r="T19" s="218">
        <f t="shared" si="0"/>
        <v>0</v>
      </c>
      <c r="U19" s="218">
        <f t="shared" si="1"/>
        <v>0</v>
      </c>
      <c r="Y19" s="234"/>
      <c r="Z19" s="235"/>
      <c r="AA19" s="235"/>
      <c r="AB19" s="235"/>
      <c r="AC19" s="236"/>
      <c r="AD19" s="216">
        <v>0</v>
      </c>
      <c r="AE19" s="216">
        <v>0</v>
      </c>
      <c r="AF19" s="216">
        <v>0</v>
      </c>
      <c r="AG19" s="216">
        <v>0</v>
      </c>
      <c r="AH19" s="216">
        <v>0</v>
      </c>
      <c r="AI19" s="216">
        <v>0</v>
      </c>
      <c r="AJ19" s="217">
        <v>0</v>
      </c>
      <c r="AK19" s="217">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7">
        <v>0</v>
      </c>
      <c r="S21" s="217">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7">
        <v>0</v>
      </c>
      <c r="AK21" s="217">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7">
        <v>0</v>
      </c>
      <c r="S22" s="217">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7">
        <v>0</v>
      </c>
      <c r="AK22" s="217">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7">
        <v>0</v>
      </c>
      <c r="S24" s="217">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7">
        <v>0</v>
      </c>
      <c r="AK24" s="217">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7">
        <v>0</v>
      </c>
      <c r="S25" s="217">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7">
        <v>0</v>
      </c>
      <c r="AK25" s="217">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7">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7">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7">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7">
        <v>0</v>
      </c>
      <c r="S38" s="217">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309"/>
      <c r="S39" s="217">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309"/>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7">
        <v>0</v>
      </c>
      <c r="AK60" s="217">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7">
        <v>0</v>
      </c>
      <c r="AK61" s="217">
        <v>0</v>
      </c>
      <c r="AL61" s="280"/>
      <c r="AM61" s="229">
        <f t="shared" si="41"/>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7">
        <v>0</v>
      </c>
      <c r="S65" s="217">
        <v>0</v>
      </c>
      <c r="T65" s="278"/>
      <c r="U65" s="251">
        <f t="shared" ref="U65:U67" si="42">SUM(L65:S65)</f>
        <v>0</v>
      </c>
      <c r="Y65" s="226"/>
      <c r="Z65" s="227"/>
      <c r="AA65" s="227"/>
      <c r="AB65" s="227"/>
      <c r="AC65" s="228"/>
      <c r="AD65" s="216">
        <v>0</v>
      </c>
      <c r="AE65" s="216">
        <v>0</v>
      </c>
      <c r="AF65" s="216">
        <v>0</v>
      </c>
      <c r="AG65" s="216">
        <v>0</v>
      </c>
      <c r="AH65" s="216">
        <v>0</v>
      </c>
      <c r="AI65" s="216">
        <v>0</v>
      </c>
      <c r="AJ65" s="217">
        <v>0</v>
      </c>
      <c r="AK65" s="217">
        <v>0</v>
      </c>
      <c r="AL65" s="278"/>
      <c r="AM65" s="251">
        <f t="shared" ref="AM65:AM67" si="43">SUM(AD65:AK65)</f>
        <v>0</v>
      </c>
    </row>
    <row r="66" spans="1:39" ht="14" x14ac:dyDescent="0.3">
      <c r="A66" s="661"/>
      <c r="B66" s="277" t="s">
        <v>156</v>
      </c>
      <c r="G66" s="234"/>
      <c r="H66" s="235"/>
      <c r="I66" s="235"/>
      <c r="J66" s="235"/>
      <c r="K66" s="236"/>
      <c r="L66" s="216">
        <v>0</v>
      </c>
      <c r="M66" s="216">
        <v>0</v>
      </c>
      <c r="N66" s="216">
        <v>0</v>
      </c>
      <c r="O66" s="216">
        <v>0</v>
      </c>
      <c r="P66" s="216">
        <v>0</v>
      </c>
      <c r="Q66" s="216">
        <v>0</v>
      </c>
      <c r="R66" s="217">
        <v>0</v>
      </c>
      <c r="S66" s="217">
        <v>0</v>
      </c>
      <c r="T66" s="279"/>
      <c r="U66" s="251">
        <f t="shared" si="42"/>
        <v>0</v>
      </c>
      <c r="Y66" s="234"/>
      <c r="Z66" s="235"/>
      <c r="AA66" s="235"/>
      <c r="AB66" s="235"/>
      <c r="AC66" s="236"/>
      <c r="AD66" s="216">
        <v>0</v>
      </c>
      <c r="AE66" s="216">
        <v>0</v>
      </c>
      <c r="AF66" s="216">
        <v>0</v>
      </c>
      <c r="AG66" s="216">
        <v>0</v>
      </c>
      <c r="AH66" s="216">
        <v>0</v>
      </c>
      <c r="AI66" s="216">
        <v>0</v>
      </c>
      <c r="AJ66" s="217">
        <v>0</v>
      </c>
      <c r="AK66" s="217">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7">
        <v>0</v>
      </c>
      <c r="S72" s="217">
        <v>0</v>
      </c>
      <c r="T72" s="278"/>
      <c r="U72" s="229">
        <f t="shared" ref="U72:U77" si="47">SUM(L72:S72)</f>
        <v>0</v>
      </c>
      <c r="Y72" s="226"/>
      <c r="Z72" s="227"/>
      <c r="AA72" s="227"/>
      <c r="AB72" s="227"/>
      <c r="AC72" s="228"/>
      <c r="AD72" s="216">
        <v>0</v>
      </c>
      <c r="AE72" s="216">
        <v>0</v>
      </c>
      <c r="AF72" s="216">
        <v>0</v>
      </c>
      <c r="AG72" s="216">
        <v>0</v>
      </c>
      <c r="AH72" s="216">
        <v>0</v>
      </c>
      <c r="AI72" s="216">
        <v>0</v>
      </c>
      <c r="AJ72" s="217">
        <v>0</v>
      </c>
      <c r="AK72" s="217">
        <v>0</v>
      </c>
      <c r="AL72" s="278"/>
      <c r="AM72" s="229">
        <f t="shared" ref="AM72:AM77" si="48">SUM(AD72:AK72)</f>
        <v>0</v>
      </c>
    </row>
    <row r="73" spans="1:39" ht="14" x14ac:dyDescent="0.3">
      <c r="A73" s="661"/>
      <c r="B73" s="277" t="s">
        <v>156</v>
      </c>
      <c r="G73" s="234"/>
      <c r="H73" s="235"/>
      <c r="I73" s="235"/>
      <c r="J73" s="235"/>
      <c r="K73" s="236"/>
      <c r="L73" s="216">
        <v>0</v>
      </c>
      <c r="M73" s="216">
        <v>0</v>
      </c>
      <c r="N73" s="216">
        <v>0</v>
      </c>
      <c r="O73" s="216">
        <v>0</v>
      </c>
      <c r="P73" s="216">
        <v>0</v>
      </c>
      <c r="Q73" s="216">
        <v>0</v>
      </c>
      <c r="R73" s="217">
        <v>0</v>
      </c>
      <c r="S73" s="217">
        <v>0</v>
      </c>
      <c r="T73" s="279"/>
      <c r="U73" s="229">
        <f t="shared" si="47"/>
        <v>0</v>
      </c>
      <c r="Y73" s="234"/>
      <c r="Z73" s="235"/>
      <c r="AA73" s="235"/>
      <c r="AB73" s="235"/>
      <c r="AC73" s="236"/>
      <c r="AD73" s="216">
        <v>0</v>
      </c>
      <c r="AE73" s="216">
        <v>0</v>
      </c>
      <c r="AF73" s="216">
        <v>0</v>
      </c>
      <c r="AG73" s="216">
        <v>0</v>
      </c>
      <c r="AH73" s="216">
        <v>0</v>
      </c>
      <c r="AI73" s="216">
        <v>0</v>
      </c>
      <c r="AJ73" s="217">
        <v>0</v>
      </c>
      <c r="AK73" s="217">
        <v>0</v>
      </c>
      <c r="AL73" s="279"/>
      <c r="AM73" s="229">
        <f t="shared" si="48"/>
        <v>0</v>
      </c>
    </row>
    <row r="74" spans="1:39" ht="14" x14ac:dyDescent="0.3">
      <c r="A74" s="662"/>
      <c r="B74" s="277" t="s">
        <v>190</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3" t="s">
        <v>191</v>
      </c>
      <c r="B75" s="277" t="s">
        <v>186</v>
      </c>
      <c r="G75" s="234"/>
      <c r="H75" s="235"/>
      <c r="I75" s="235"/>
      <c r="J75" s="235"/>
      <c r="K75" s="236"/>
      <c r="L75" s="216">
        <v>0</v>
      </c>
      <c r="M75" s="216">
        <v>0</v>
      </c>
      <c r="N75" s="216">
        <v>0</v>
      </c>
      <c r="O75" s="216">
        <v>0</v>
      </c>
      <c r="P75" s="216">
        <v>0</v>
      </c>
      <c r="Q75" s="216">
        <v>0</v>
      </c>
      <c r="R75" s="217">
        <v>0</v>
      </c>
      <c r="S75" s="217">
        <v>0</v>
      </c>
      <c r="T75" s="279"/>
      <c r="U75" s="229">
        <f t="shared" si="47"/>
        <v>0</v>
      </c>
      <c r="Y75" s="234"/>
      <c r="Z75" s="235"/>
      <c r="AA75" s="235"/>
      <c r="AB75" s="235"/>
      <c r="AC75" s="236"/>
      <c r="AD75" s="216">
        <v>0</v>
      </c>
      <c r="AE75" s="216">
        <v>0</v>
      </c>
      <c r="AF75" s="216">
        <v>0</v>
      </c>
      <c r="AG75" s="216">
        <v>0</v>
      </c>
      <c r="AH75" s="216">
        <v>0</v>
      </c>
      <c r="AI75" s="216">
        <v>0</v>
      </c>
      <c r="AJ75" s="217">
        <v>0</v>
      </c>
      <c r="AK75" s="217">
        <v>0</v>
      </c>
      <c r="AL75" s="279"/>
      <c r="AM75" s="229">
        <f t="shared" si="48"/>
        <v>0</v>
      </c>
    </row>
    <row r="76" spans="1:39" ht="14" x14ac:dyDescent="0.3">
      <c r="A76" s="663"/>
      <c r="B76" s="277" t="s">
        <v>156</v>
      </c>
      <c r="G76" s="234"/>
      <c r="H76" s="235"/>
      <c r="I76" s="235"/>
      <c r="J76" s="235"/>
      <c r="K76" s="236"/>
      <c r="L76" s="216">
        <v>0</v>
      </c>
      <c r="M76" s="216">
        <v>0</v>
      </c>
      <c r="N76" s="216">
        <v>0</v>
      </c>
      <c r="O76" s="216">
        <v>0</v>
      </c>
      <c r="P76" s="216">
        <v>0</v>
      </c>
      <c r="Q76" s="216">
        <v>0</v>
      </c>
      <c r="R76" s="217">
        <v>0</v>
      </c>
      <c r="S76" s="217">
        <v>0</v>
      </c>
      <c r="T76" s="279"/>
      <c r="U76" s="229">
        <f t="shared" si="47"/>
        <v>0</v>
      </c>
      <c r="Y76" s="234"/>
      <c r="Z76" s="235"/>
      <c r="AA76" s="235"/>
      <c r="AB76" s="235"/>
      <c r="AC76" s="236"/>
      <c r="AD76" s="216">
        <v>0</v>
      </c>
      <c r="AE76" s="216">
        <v>0</v>
      </c>
      <c r="AF76" s="216">
        <v>0</v>
      </c>
      <c r="AG76" s="216">
        <v>0</v>
      </c>
      <c r="AH76" s="216">
        <v>0</v>
      </c>
      <c r="AI76" s="216">
        <v>0</v>
      </c>
      <c r="AJ76" s="217">
        <v>0</v>
      </c>
      <c r="AK76" s="217">
        <v>0</v>
      </c>
      <c r="AL76" s="279"/>
      <c r="AM76" s="229">
        <f t="shared" si="48"/>
        <v>0</v>
      </c>
    </row>
    <row r="77" spans="1:39" ht="14" x14ac:dyDescent="0.3">
      <c r="A77" s="664"/>
      <c r="B77" s="277" t="s">
        <v>192</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193</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194</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195</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7">
        <v>0</v>
      </c>
      <c r="S85" s="217">
        <v>0</v>
      </c>
      <c r="T85" s="278"/>
      <c r="U85" s="229">
        <f>SUM(L85:S85)</f>
        <v>0</v>
      </c>
      <c r="Y85" s="226"/>
      <c r="Z85" s="227"/>
      <c r="AA85" s="227"/>
      <c r="AB85" s="227"/>
      <c r="AC85" s="228"/>
      <c r="AD85" s="216">
        <v>0</v>
      </c>
      <c r="AE85" s="216">
        <v>0</v>
      </c>
      <c r="AF85" s="216">
        <v>0</v>
      </c>
      <c r="AG85" s="216">
        <v>0</v>
      </c>
      <c r="AH85" s="216">
        <v>0</v>
      </c>
      <c r="AI85" s="216">
        <v>0</v>
      </c>
      <c r="AJ85" s="217">
        <v>0</v>
      </c>
      <c r="AK85" s="217">
        <v>0</v>
      </c>
      <c r="AL85" s="278"/>
      <c r="AM85" s="285">
        <f t="shared" ref="AM85:AM104" si="60">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7">
        <v>0</v>
      </c>
      <c r="S86" s="217">
        <v>0</v>
      </c>
      <c r="T86" s="279"/>
      <c r="U86" s="229">
        <f t="shared" ref="U86:U104" si="61">SUM(L86:S86)</f>
        <v>0</v>
      </c>
      <c r="Y86" s="234"/>
      <c r="Z86" s="235"/>
      <c r="AA86" s="235"/>
      <c r="AB86" s="235"/>
      <c r="AC86" s="236"/>
      <c r="AD86" s="216">
        <v>0</v>
      </c>
      <c r="AE86" s="216">
        <v>0</v>
      </c>
      <c r="AF86" s="216">
        <v>0</v>
      </c>
      <c r="AG86" s="216">
        <v>0</v>
      </c>
      <c r="AH86" s="216">
        <v>0</v>
      </c>
      <c r="AI86" s="216">
        <v>0</v>
      </c>
      <c r="AJ86" s="217">
        <v>0</v>
      </c>
      <c r="AK86" s="217">
        <v>0</v>
      </c>
      <c r="AL86" s="279"/>
      <c r="AM86" s="229">
        <f t="shared" si="60"/>
        <v>0</v>
      </c>
    </row>
    <row r="87" spans="1:39" ht="14" x14ac:dyDescent="0.3">
      <c r="A87" s="212" t="s">
        <v>202</v>
      </c>
      <c r="B87" s="212" t="s">
        <v>200</v>
      </c>
      <c r="G87" s="234"/>
      <c r="H87" s="235"/>
      <c r="I87" s="235"/>
      <c r="J87" s="235"/>
      <c r="K87" s="236"/>
      <c r="L87" s="216">
        <v>0</v>
      </c>
      <c r="M87" s="216">
        <v>0</v>
      </c>
      <c r="N87" s="216">
        <v>0</v>
      </c>
      <c r="O87" s="216">
        <v>0</v>
      </c>
      <c r="P87" s="216">
        <v>0</v>
      </c>
      <c r="Q87" s="216">
        <v>0</v>
      </c>
      <c r="R87" s="217">
        <v>0</v>
      </c>
      <c r="S87" s="217">
        <v>0</v>
      </c>
      <c r="T87" s="279"/>
      <c r="U87" s="229">
        <f t="shared" si="61"/>
        <v>0</v>
      </c>
      <c r="Y87" s="234"/>
      <c r="Z87" s="235"/>
      <c r="AA87" s="235"/>
      <c r="AB87" s="235"/>
      <c r="AC87" s="236"/>
      <c r="AD87" s="216">
        <v>0</v>
      </c>
      <c r="AE87" s="216">
        <v>0</v>
      </c>
      <c r="AF87" s="216">
        <v>0</v>
      </c>
      <c r="AG87" s="216">
        <v>0</v>
      </c>
      <c r="AH87" s="216">
        <v>0</v>
      </c>
      <c r="AI87" s="216">
        <v>0</v>
      </c>
      <c r="AJ87" s="217">
        <v>0</v>
      </c>
      <c r="AK87" s="217">
        <v>0</v>
      </c>
      <c r="AL87" s="279"/>
      <c r="AM87" s="229">
        <f t="shared" si="60"/>
        <v>0</v>
      </c>
    </row>
    <row r="88" spans="1:39" ht="14" x14ac:dyDescent="0.3">
      <c r="A88" s="212" t="s">
        <v>203</v>
      </c>
      <c r="B88" s="212" t="s">
        <v>200</v>
      </c>
      <c r="G88" s="234"/>
      <c r="H88" s="235"/>
      <c r="I88" s="235"/>
      <c r="J88" s="235"/>
      <c r="K88" s="236"/>
      <c r="L88" s="216">
        <v>0</v>
      </c>
      <c r="M88" s="216">
        <v>0</v>
      </c>
      <c r="N88" s="216">
        <v>0</v>
      </c>
      <c r="O88" s="216">
        <v>0</v>
      </c>
      <c r="P88" s="216">
        <v>0</v>
      </c>
      <c r="Q88" s="216">
        <v>0</v>
      </c>
      <c r="R88" s="217">
        <v>0</v>
      </c>
      <c r="S88" s="217">
        <v>0</v>
      </c>
      <c r="T88" s="279"/>
      <c r="U88" s="229">
        <f t="shared" si="61"/>
        <v>0</v>
      </c>
      <c r="Y88" s="234"/>
      <c r="Z88" s="235"/>
      <c r="AA88" s="235"/>
      <c r="AB88" s="235"/>
      <c r="AC88" s="236"/>
      <c r="AD88" s="216">
        <v>0</v>
      </c>
      <c r="AE88" s="216">
        <v>0</v>
      </c>
      <c r="AF88" s="216">
        <v>0</v>
      </c>
      <c r="AG88" s="216">
        <v>0</v>
      </c>
      <c r="AH88" s="216">
        <v>0</v>
      </c>
      <c r="AI88" s="216">
        <v>0</v>
      </c>
      <c r="AJ88" s="217">
        <v>0</v>
      </c>
      <c r="AK88" s="217">
        <v>0</v>
      </c>
      <c r="AL88" s="279"/>
      <c r="AM88" s="229">
        <f t="shared" si="60"/>
        <v>0</v>
      </c>
    </row>
    <row r="89" spans="1:39" ht="14" x14ac:dyDescent="0.3">
      <c r="A89" s="212" t="s">
        <v>204</v>
      </c>
      <c r="B89" s="212" t="s">
        <v>200</v>
      </c>
      <c r="G89" s="234"/>
      <c r="H89" s="235"/>
      <c r="I89" s="235"/>
      <c r="J89" s="235"/>
      <c r="K89" s="236"/>
      <c r="L89" s="216">
        <v>0</v>
      </c>
      <c r="M89" s="216">
        <v>0</v>
      </c>
      <c r="N89" s="216">
        <v>0</v>
      </c>
      <c r="O89" s="216">
        <v>0</v>
      </c>
      <c r="P89" s="216">
        <v>0</v>
      </c>
      <c r="Q89" s="216">
        <v>0</v>
      </c>
      <c r="R89" s="217">
        <v>0</v>
      </c>
      <c r="S89" s="217">
        <v>0</v>
      </c>
      <c r="T89" s="279"/>
      <c r="U89" s="229">
        <f t="shared" si="61"/>
        <v>0</v>
      </c>
      <c r="Y89" s="234"/>
      <c r="Z89" s="235"/>
      <c r="AA89" s="235"/>
      <c r="AB89" s="235"/>
      <c r="AC89" s="236"/>
      <c r="AD89" s="216">
        <v>0</v>
      </c>
      <c r="AE89" s="216">
        <v>0</v>
      </c>
      <c r="AF89" s="216">
        <v>0</v>
      </c>
      <c r="AG89" s="216">
        <v>0</v>
      </c>
      <c r="AH89" s="216">
        <v>0</v>
      </c>
      <c r="AI89" s="216">
        <v>0</v>
      </c>
      <c r="AJ89" s="217">
        <v>0</v>
      </c>
      <c r="AK89" s="217">
        <v>0</v>
      </c>
      <c r="AL89" s="279"/>
      <c r="AM89" s="229">
        <f t="shared" si="60"/>
        <v>0</v>
      </c>
    </row>
    <row r="90" spans="1:39" ht="14" x14ac:dyDescent="0.3">
      <c r="A90" s="212" t="s">
        <v>205</v>
      </c>
      <c r="B90" s="212" t="s">
        <v>200</v>
      </c>
      <c r="G90" s="234"/>
      <c r="H90" s="235"/>
      <c r="I90" s="235"/>
      <c r="J90" s="235"/>
      <c r="K90" s="236"/>
      <c r="L90" s="216">
        <v>0</v>
      </c>
      <c r="M90" s="216">
        <v>0</v>
      </c>
      <c r="N90" s="216">
        <v>0</v>
      </c>
      <c r="O90" s="216">
        <v>0</v>
      </c>
      <c r="P90" s="216">
        <v>0</v>
      </c>
      <c r="Q90" s="216">
        <v>0</v>
      </c>
      <c r="R90" s="217">
        <v>0</v>
      </c>
      <c r="S90" s="217">
        <v>0</v>
      </c>
      <c r="T90" s="279"/>
      <c r="U90" s="229">
        <f t="shared" si="61"/>
        <v>0</v>
      </c>
      <c r="Y90" s="234"/>
      <c r="Z90" s="235"/>
      <c r="AA90" s="235"/>
      <c r="AB90" s="235"/>
      <c r="AC90" s="236"/>
      <c r="AD90" s="216">
        <v>0</v>
      </c>
      <c r="AE90" s="216">
        <v>0</v>
      </c>
      <c r="AF90" s="216">
        <v>0</v>
      </c>
      <c r="AG90" s="216">
        <v>0</v>
      </c>
      <c r="AH90" s="216">
        <v>0</v>
      </c>
      <c r="AI90" s="216">
        <v>0</v>
      </c>
      <c r="AJ90" s="217">
        <v>0</v>
      </c>
      <c r="AK90" s="217">
        <v>0</v>
      </c>
      <c r="AL90" s="279"/>
      <c r="AM90" s="229">
        <f t="shared" si="60"/>
        <v>0</v>
      </c>
    </row>
    <row r="91" spans="1:39" ht="14" x14ac:dyDescent="0.3">
      <c r="A91" s="212" t="s">
        <v>206</v>
      </c>
      <c r="B91" s="212" t="s">
        <v>200</v>
      </c>
      <c r="G91" s="234"/>
      <c r="H91" s="235"/>
      <c r="I91" s="235"/>
      <c r="J91" s="235"/>
      <c r="K91" s="236"/>
      <c r="L91" s="216">
        <v>0</v>
      </c>
      <c r="M91" s="216">
        <v>0</v>
      </c>
      <c r="N91" s="216">
        <v>0</v>
      </c>
      <c r="O91" s="216">
        <v>0</v>
      </c>
      <c r="P91" s="216">
        <v>0</v>
      </c>
      <c r="Q91" s="216">
        <v>0</v>
      </c>
      <c r="R91" s="217">
        <v>0</v>
      </c>
      <c r="S91" s="217">
        <v>0</v>
      </c>
      <c r="T91" s="279"/>
      <c r="U91" s="229">
        <f t="shared" si="61"/>
        <v>0</v>
      </c>
      <c r="Y91" s="234"/>
      <c r="Z91" s="235"/>
      <c r="AA91" s="235"/>
      <c r="AB91" s="235"/>
      <c r="AC91" s="236"/>
      <c r="AD91" s="216">
        <v>0</v>
      </c>
      <c r="AE91" s="216">
        <v>0</v>
      </c>
      <c r="AF91" s="216">
        <v>0</v>
      </c>
      <c r="AG91" s="216">
        <v>0</v>
      </c>
      <c r="AH91" s="216">
        <v>0</v>
      </c>
      <c r="AI91" s="216">
        <v>0</v>
      </c>
      <c r="AJ91" s="217">
        <v>0</v>
      </c>
      <c r="AK91" s="217">
        <v>0</v>
      </c>
      <c r="AL91" s="279"/>
      <c r="AM91" s="229">
        <f t="shared" si="60"/>
        <v>0</v>
      </c>
    </row>
    <row r="92" spans="1:39" ht="14" x14ac:dyDescent="0.3">
      <c r="A92" s="212" t="s">
        <v>207</v>
      </c>
      <c r="B92" s="212" t="s">
        <v>200</v>
      </c>
      <c r="G92" s="234"/>
      <c r="H92" s="235"/>
      <c r="I92" s="235"/>
      <c r="J92" s="235"/>
      <c r="K92" s="236"/>
      <c r="L92" s="216">
        <v>0</v>
      </c>
      <c r="M92" s="216">
        <v>0</v>
      </c>
      <c r="N92" s="216">
        <v>0</v>
      </c>
      <c r="O92" s="216">
        <v>0</v>
      </c>
      <c r="P92" s="216">
        <v>0</v>
      </c>
      <c r="Q92" s="216">
        <v>0</v>
      </c>
      <c r="R92" s="217">
        <v>0</v>
      </c>
      <c r="S92" s="217">
        <v>0</v>
      </c>
      <c r="T92" s="279"/>
      <c r="U92" s="229">
        <f t="shared" si="61"/>
        <v>0</v>
      </c>
      <c r="Y92" s="234"/>
      <c r="Z92" s="235"/>
      <c r="AA92" s="235"/>
      <c r="AB92" s="235"/>
      <c r="AC92" s="236"/>
      <c r="AD92" s="216">
        <v>0</v>
      </c>
      <c r="AE92" s="216">
        <v>0</v>
      </c>
      <c r="AF92" s="216">
        <v>0</v>
      </c>
      <c r="AG92" s="216">
        <v>0</v>
      </c>
      <c r="AH92" s="216">
        <v>0</v>
      </c>
      <c r="AI92" s="216">
        <v>0</v>
      </c>
      <c r="AJ92" s="217">
        <v>0</v>
      </c>
      <c r="AK92" s="217">
        <v>0</v>
      </c>
      <c r="AL92" s="279"/>
      <c r="AM92" s="229">
        <f t="shared" si="60"/>
        <v>0</v>
      </c>
    </row>
    <row r="93" spans="1:39" ht="14" x14ac:dyDescent="0.3">
      <c r="A93" s="212" t="s">
        <v>208</v>
      </c>
      <c r="B93" s="212" t="s">
        <v>200</v>
      </c>
      <c r="G93" s="234"/>
      <c r="H93" s="235"/>
      <c r="I93" s="235"/>
      <c r="J93" s="235"/>
      <c r="K93" s="236"/>
      <c r="L93" s="216">
        <v>0</v>
      </c>
      <c r="M93" s="216">
        <v>0</v>
      </c>
      <c r="N93" s="216">
        <v>0</v>
      </c>
      <c r="O93" s="216">
        <v>0</v>
      </c>
      <c r="P93" s="216">
        <v>0</v>
      </c>
      <c r="Q93" s="216">
        <v>0</v>
      </c>
      <c r="R93" s="217">
        <v>0</v>
      </c>
      <c r="S93" s="217">
        <v>0</v>
      </c>
      <c r="T93" s="279"/>
      <c r="U93" s="229">
        <f t="shared" si="61"/>
        <v>0</v>
      </c>
      <c r="Y93" s="234"/>
      <c r="Z93" s="235"/>
      <c r="AA93" s="235"/>
      <c r="AB93" s="235"/>
      <c r="AC93" s="236"/>
      <c r="AD93" s="216">
        <v>0</v>
      </c>
      <c r="AE93" s="216">
        <v>0</v>
      </c>
      <c r="AF93" s="216">
        <v>0</v>
      </c>
      <c r="AG93" s="216">
        <v>0</v>
      </c>
      <c r="AH93" s="216">
        <v>0</v>
      </c>
      <c r="AI93" s="216">
        <v>0</v>
      </c>
      <c r="AJ93" s="217">
        <v>0</v>
      </c>
      <c r="AK93" s="217">
        <v>0</v>
      </c>
      <c r="AL93" s="279"/>
      <c r="AM93" s="229">
        <f t="shared" si="60"/>
        <v>0</v>
      </c>
    </row>
    <row r="94" spans="1:39" ht="14" x14ac:dyDescent="0.3">
      <c r="A94" s="212" t="s">
        <v>209</v>
      </c>
      <c r="B94" s="212" t="s">
        <v>200</v>
      </c>
      <c r="G94" s="234"/>
      <c r="H94" s="235"/>
      <c r="I94" s="235"/>
      <c r="J94" s="235"/>
      <c r="K94" s="236"/>
      <c r="L94" s="216">
        <v>0</v>
      </c>
      <c r="M94" s="216">
        <v>0</v>
      </c>
      <c r="N94" s="216">
        <v>0</v>
      </c>
      <c r="O94" s="216">
        <v>0</v>
      </c>
      <c r="P94" s="216">
        <v>0</v>
      </c>
      <c r="Q94" s="216">
        <v>0</v>
      </c>
      <c r="R94" s="217">
        <v>0</v>
      </c>
      <c r="S94" s="217">
        <v>0</v>
      </c>
      <c r="T94" s="279"/>
      <c r="U94" s="229">
        <f t="shared" si="61"/>
        <v>0</v>
      </c>
      <c r="Y94" s="234"/>
      <c r="Z94" s="235"/>
      <c r="AA94" s="235"/>
      <c r="AB94" s="235"/>
      <c r="AC94" s="236"/>
      <c r="AD94" s="216">
        <v>0</v>
      </c>
      <c r="AE94" s="216">
        <v>0</v>
      </c>
      <c r="AF94" s="216">
        <v>0</v>
      </c>
      <c r="AG94" s="216">
        <v>0</v>
      </c>
      <c r="AH94" s="216">
        <v>0</v>
      </c>
      <c r="AI94" s="216">
        <v>0</v>
      </c>
      <c r="AJ94" s="217">
        <v>0</v>
      </c>
      <c r="AK94" s="217">
        <v>0</v>
      </c>
      <c r="AL94" s="279"/>
      <c r="AM94" s="229">
        <f t="shared" si="60"/>
        <v>0</v>
      </c>
    </row>
    <row r="95" spans="1:39" ht="14" x14ac:dyDescent="0.3">
      <c r="A95" s="212" t="s">
        <v>210</v>
      </c>
      <c r="B95" s="212" t="s">
        <v>200</v>
      </c>
      <c r="G95" s="234"/>
      <c r="H95" s="235"/>
      <c r="I95" s="235"/>
      <c r="J95" s="235"/>
      <c r="K95" s="236"/>
      <c r="L95" s="216">
        <v>0</v>
      </c>
      <c r="M95" s="216">
        <v>0</v>
      </c>
      <c r="N95" s="216">
        <v>0</v>
      </c>
      <c r="O95" s="216">
        <v>0</v>
      </c>
      <c r="P95" s="216">
        <v>0</v>
      </c>
      <c r="Q95" s="216">
        <v>0</v>
      </c>
      <c r="R95" s="217">
        <v>0</v>
      </c>
      <c r="S95" s="217">
        <v>0</v>
      </c>
      <c r="T95" s="279"/>
      <c r="U95" s="229">
        <f t="shared" si="61"/>
        <v>0</v>
      </c>
      <c r="Y95" s="234"/>
      <c r="Z95" s="235"/>
      <c r="AA95" s="235"/>
      <c r="AB95" s="235"/>
      <c r="AC95" s="236"/>
      <c r="AD95" s="216">
        <v>0</v>
      </c>
      <c r="AE95" s="216">
        <v>0</v>
      </c>
      <c r="AF95" s="216">
        <v>0</v>
      </c>
      <c r="AG95" s="216">
        <v>0</v>
      </c>
      <c r="AH95" s="216">
        <v>0</v>
      </c>
      <c r="AI95" s="216">
        <v>0</v>
      </c>
      <c r="AJ95" s="217">
        <v>0</v>
      </c>
      <c r="AK95" s="217">
        <v>0</v>
      </c>
      <c r="AL95" s="279"/>
      <c r="AM95" s="229">
        <f t="shared" si="60"/>
        <v>0</v>
      </c>
    </row>
    <row r="96" spans="1:39" ht="14" x14ac:dyDescent="0.3">
      <c r="A96" s="212" t="s">
        <v>211</v>
      </c>
      <c r="B96" s="212" t="s">
        <v>200</v>
      </c>
      <c r="G96" s="234"/>
      <c r="H96" s="235"/>
      <c r="I96" s="235"/>
      <c r="J96" s="235"/>
      <c r="K96" s="236"/>
      <c r="L96" s="216">
        <v>0</v>
      </c>
      <c r="M96" s="216">
        <v>0</v>
      </c>
      <c r="N96" s="216">
        <v>0</v>
      </c>
      <c r="O96" s="216">
        <v>0</v>
      </c>
      <c r="P96" s="216">
        <v>0</v>
      </c>
      <c r="Q96" s="216">
        <v>0</v>
      </c>
      <c r="R96" s="217">
        <v>0</v>
      </c>
      <c r="S96" s="217">
        <v>0</v>
      </c>
      <c r="T96" s="279"/>
      <c r="U96" s="229">
        <f t="shared" si="61"/>
        <v>0</v>
      </c>
      <c r="Y96" s="234"/>
      <c r="Z96" s="235"/>
      <c r="AA96" s="235"/>
      <c r="AB96" s="235"/>
      <c r="AC96" s="236"/>
      <c r="AD96" s="216">
        <v>0</v>
      </c>
      <c r="AE96" s="216">
        <v>0</v>
      </c>
      <c r="AF96" s="216">
        <v>0</v>
      </c>
      <c r="AG96" s="216">
        <v>0</v>
      </c>
      <c r="AH96" s="216">
        <v>0</v>
      </c>
      <c r="AI96" s="216">
        <v>0</v>
      </c>
      <c r="AJ96" s="217">
        <v>0</v>
      </c>
      <c r="AK96" s="217">
        <v>0</v>
      </c>
      <c r="AL96" s="279"/>
      <c r="AM96" s="229">
        <f t="shared" si="60"/>
        <v>0</v>
      </c>
    </row>
    <row r="97" spans="1:39" ht="14" x14ac:dyDescent="0.3">
      <c r="A97" s="212" t="s">
        <v>212</v>
      </c>
      <c r="B97" s="212" t="s">
        <v>200</v>
      </c>
      <c r="G97" s="234"/>
      <c r="H97" s="235"/>
      <c r="I97" s="235"/>
      <c r="J97" s="235"/>
      <c r="K97" s="236"/>
      <c r="L97" s="216">
        <v>0</v>
      </c>
      <c r="M97" s="216">
        <v>0</v>
      </c>
      <c r="N97" s="216">
        <v>0</v>
      </c>
      <c r="O97" s="216">
        <v>0</v>
      </c>
      <c r="P97" s="216">
        <v>0</v>
      </c>
      <c r="Q97" s="216">
        <v>0</v>
      </c>
      <c r="R97" s="217">
        <v>0</v>
      </c>
      <c r="S97" s="217">
        <v>0</v>
      </c>
      <c r="T97" s="279"/>
      <c r="U97" s="229">
        <f t="shared" si="61"/>
        <v>0</v>
      </c>
      <c r="Y97" s="234"/>
      <c r="Z97" s="235"/>
      <c r="AA97" s="235"/>
      <c r="AB97" s="235"/>
      <c r="AC97" s="236"/>
      <c r="AD97" s="216">
        <v>0</v>
      </c>
      <c r="AE97" s="216">
        <v>0</v>
      </c>
      <c r="AF97" s="216">
        <v>0</v>
      </c>
      <c r="AG97" s="216">
        <v>0</v>
      </c>
      <c r="AH97" s="216">
        <v>0</v>
      </c>
      <c r="AI97" s="216">
        <v>0</v>
      </c>
      <c r="AJ97" s="217">
        <v>0</v>
      </c>
      <c r="AK97" s="217">
        <v>0</v>
      </c>
      <c r="AL97" s="279"/>
      <c r="AM97" s="229">
        <f t="shared" si="60"/>
        <v>0</v>
      </c>
    </row>
    <row r="98" spans="1:39" ht="14" x14ac:dyDescent="0.3">
      <c r="A98" s="212" t="s">
        <v>213</v>
      </c>
      <c r="B98" s="212" t="s">
        <v>200</v>
      </c>
      <c r="G98" s="234"/>
      <c r="H98" s="235"/>
      <c r="I98" s="235"/>
      <c r="J98" s="235"/>
      <c r="K98" s="236"/>
      <c r="L98" s="216">
        <v>0</v>
      </c>
      <c r="M98" s="216">
        <v>0</v>
      </c>
      <c r="N98" s="216">
        <v>0</v>
      </c>
      <c r="O98" s="216">
        <v>0</v>
      </c>
      <c r="P98" s="216">
        <v>0</v>
      </c>
      <c r="Q98" s="216">
        <v>0</v>
      </c>
      <c r="R98" s="217">
        <v>0</v>
      </c>
      <c r="S98" s="217">
        <v>0</v>
      </c>
      <c r="T98" s="279"/>
      <c r="U98" s="229">
        <f t="shared" si="61"/>
        <v>0</v>
      </c>
      <c r="Y98" s="234"/>
      <c r="Z98" s="235"/>
      <c r="AA98" s="235"/>
      <c r="AB98" s="235"/>
      <c r="AC98" s="236"/>
      <c r="AD98" s="216">
        <v>0</v>
      </c>
      <c r="AE98" s="216">
        <v>0</v>
      </c>
      <c r="AF98" s="216">
        <v>0</v>
      </c>
      <c r="AG98" s="216">
        <v>0</v>
      </c>
      <c r="AH98" s="216">
        <v>0</v>
      </c>
      <c r="AI98" s="216">
        <v>0</v>
      </c>
      <c r="AJ98" s="217">
        <v>0</v>
      </c>
      <c r="AK98" s="217">
        <v>0</v>
      </c>
      <c r="AL98" s="279"/>
      <c r="AM98" s="229">
        <f t="shared" si="60"/>
        <v>0</v>
      </c>
    </row>
    <row r="99" spans="1:39" ht="14" x14ac:dyDescent="0.3">
      <c r="A99" s="212" t="s">
        <v>214</v>
      </c>
      <c r="B99" s="212" t="s">
        <v>200</v>
      </c>
      <c r="G99" s="234"/>
      <c r="H99" s="235"/>
      <c r="I99" s="235"/>
      <c r="J99" s="235"/>
      <c r="K99" s="236"/>
      <c r="L99" s="216">
        <v>0</v>
      </c>
      <c r="M99" s="216">
        <v>0</v>
      </c>
      <c r="N99" s="216">
        <v>0</v>
      </c>
      <c r="O99" s="216">
        <v>0</v>
      </c>
      <c r="P99" s="216">
        <v>0</v>
      </c>
      <c r="Q99" s="216">
        <v>0</v>
      </c>
      <c r="R99" s="217">
        <v>0</v>
      </c>
      <c r="S99" s="217">
        <v>0</v>
      </c>
      <c r="T99" s="279"/>
      <c r="U99" s="229">
        <f t="shared" si="61"/>
        <v>0</v>
      </c>
      <c r="Y99" s="234"/>
      <c r="Z99" s="235"/>
      <c r="AA99" s="235"/>
      <c r="AB99" s="235"/>
      <c r="AC99" s="236"/>
      <c r="AD99" s="216">
        <v>0</v>
      </c>
      <c r="AE99" s="216">
        <v>0</v>
      </c>
      <c r="AF99" s="216">
        <v>0</v>
      </c>
      <c r="AG99" s="216">
        <v>0</v>
      </c>
      <c r="AH99" s="216">
        <v>0</v>
      </c>
      <c r="AI99" s="216">
        <v>0</v>
      </c>
      <c r="AJ99" s="217">
        <v>0</v>
      </c>
      <c r="AK99" s="217">
        <v>0</v>
      </c>
      <c r="AL99" s="279"/>
      <c r="AM99" s="229">
        <f t="shared" si="60"/>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7">
        <v>0</v>
      </c>
      <c r="S100" s="217">
        <v>0</v>
      </c>
      <c r="T100" s="279"/>
      <c r="U100" s="229">
        <f t="shared" si="61"/>
        <v>0</v>
      </c>
      <c r="Y100" s="234"/>
      <c r="Z100" s="235"/>
      <c r="AA100" s="235"/>
      <c r="AB100" s="235"/>
      <c r="AC100" s="236"/>
      <c r="AD100" s="216">
        <v>0</v>
      </c>
      <c r="AE100" s="216">
        <v>0</v>
      </c>
      <c r="AF100" s="216">
        <v>0</v>
      </c>
      <c r="AG100" s="216">
        <v>0</v>
      </c>
      <c r="AH100" s="216">
        <v>0</v>
      </c>
      <c r="AI100" s="216">
        <v>0</v>
      </c>
      <c r="AJ100" s="217">
        <v>0</v>
      </c>
      <c r="AK100" s="217">
        <v>0</v>
      </c>
      <c r="AL100" s="279"/>
      <c r="AM100" s="229">
        <f t="shared" si="60"/>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7">
        <v>0</v>
      </c>
      <c r="S101" s="217">
        <v>0</v>
      </c>
      <c r="T101" s="279"/>
      <c r="U101" s="229">
        <f t="shared" si="61"/>
        <v>0</v>
      </c>
      <c r="Y101" s="234"/>
      <c r="Z101" s="235"/>
      <c r="AA101" s="235"/>
      <c r="AB101" s="235"/>
      <c r="AC101" s="236"/>
      <c r="AD101" s="216">
        <v>0</v>
      </c>
      <c r="AE101" s="216">
        <v>0</v>
      </c>
      <c r="AF101" s="216">
        <v>0</v>
      </c>
      <c r="AG101" s="216">
        <v>0</v>
      </c>
      <c r="AH101" s="216">
        <v>0</v>
      </c>
      <c r="AI101" s="216">
        <v>0</v>
      </c>
      <c r="AJ101" s="217">
        <v>0</v>
      </c>
      <c r="AK101" s="217">
        <v>0</v>
      </c>
      <c r="AL101" s="279"/>
      <c r="AM101" s="229">
        <f t="shared" si="60"/>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7">
        <v>0</v>
      </c>
      <c r="S102" s="217">
        <v>0</v>
      </c>
      <c r="T102" s="279"/>
      <c r="U102" s="229">
        <f t="shared" si="61"/>
        <v>0</v>
      </c>
      <c r="Y102" s="234"/>
      <c r="Z102" s="235"/>
      <c r="AA102" s="235"/>
      <c r="AB102" s="235"/>
      <c r="AC102" s="236"/>
      <c r="AD102" s="216">
        <v>0</v>
      </c>
      <c r="AE102" s="216">
        <v>0</v>
      </c>
      <c r="AF102" s="216">
        <v>0</v>
      </c>
      <c r="AG102" s="216">
        <v>0</v>
      </c>
      <c r="AH102" s="216">
        <v>0</v>
      </c>
      <c r="AI102" s="216">
        <v>0</v>
      </c>
      <c r="AJ102" s="217">
        <v>0</v>
      </c>
      <c r="AK102" s="217">
        <v>0</v>
      </c>
      <c r="AL102" s="279"/>
      <c r="AM102" s="229">
        <f t="shared" si="60"/>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7">
        <v>0</v>
      </c>
      <c r="S103" s="217">
        <v>0</v>
      </c>
      <c r="T103" s="279"/>
      <c r="U103" s="229">
        <f t="shared" si="61"/>
        <v>0</v>
      </c>
      <c r="Y103" s="234"/>
      <c r="Z103" s="235"/>
      <c r="AA103" s="235"/>
      <c r="AB103" s="235"/>
      <c r="AC103" s="236"/>
      <c r="AD103" s="216">
        <v>0</v>
      </c>
      <c r="AE103" s="216">
        <v>0</v>
      </c>
      <c r="AF103" s="216">
        <v>0</v>
      </c>
      <c r="AG103" s="216">
        <v>0</v>
      </c>
      <c r="AH103" s="216">
        <v>0</v>
      </c>
      <c r="AI103" s="216">
        <v>0</v>
      </c>
      <c r="AJ103" s="217">
        <v>0</v>
      </c>
      <c r="AK103" s="217">
        <v>0</v>
      </c>
      <c r="AL103" s="279"/>
      <c r="AM103" s="229">
        <f t="shared" si="60"/>
        <v>0</v>
      </c>
    </row>
    <row r="104" spans="1:39" ht="14" x14ac:dyDescent="0.3">
      <c r="A104" s="222" t="s">
        <v>219</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7">
        <v>0</v>
      </c>
      <c r="S107" s="217">
        <v>0</v>
      </c>
      <c r="T107" s="278"/>
      <c r="U107" s="229">
        <f t="shared" ref="U107:U108" si="66">SUM(L107:S107)</f>
        <v>0</v>
      </c>
      <c r="Y107" s="226"/>
      <c r="Z107" s="227"/>
      <c r="AA107" s="227"/>
      <c r="AB107" s="227"/>
      <c r="AC107" s="228"/>
      <c r="AD107" s="216">
        <v>0</v>
      </c>
      <c r="AE107" s="216">
        <v>0</v>
      </c>
      <c r="AF107" s="216">
        <v>0</v>
      </c>
      <c r="AG107" s="216">
        <v>0</v>
      </c>
      <c r="AH107" s="216">
        <v>0</v>
      </c>
      <c r="AI107" s="216">
        <v>0</v>
      </c>
      <c r="AJ107" s="217">
        <v>0</v>
      </c>
      <c r="AK107" s="217">
        <v>0</v>
      </c>
      <c r="AL107" s="229">
        <f t="shared" ref="AL107" si="67">SUM(Y107:AC107)</f>
        <v>0</v>
      </c>
      <c r="AM107" s="229">
        <f t="shared" ref="AM107:AM108" si="68">SUM(AD107:AK107)</f>
        <v>0</v>
      </c>
    </row>
    <row r="108" spans="1:39" ht="14" x14ac:dyDescent="0.3">
      <c r="A108" s="222" t="s">
        <v>161</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4"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7F6ED-87C2-4CFA-B7FD-53EF1CC78D5E}">
  <sheetPr codeName="Sheet16">
    <tabColor theme="8"/>
    <pageSetUpPr autoPageBreaks="0"/>
  </sheetPr>
  <dimension ref="B2"/>
  <sheetViews>
    <sheetView workbookViewId="0"/>
  </sheetViews>
  <sheetFormatPr defaultColWidth="8" defaultRowHeight="29" x14ac:dyDescent="0.3"/>
  <cols>
    <col min="1" max="1" width="2.453125" style="26" customWidth="1"/>
    <col min="2" max="16384" width="8" style="26"/>
  </cols>
  <sheetData>
    <row r="2" spans="2:2" x14ac:dyDescent="0.3">
      <c r="B2" s="26" t="s">
        <v>58</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2574B-4B85-40F3-9247-8F7BEE41A393}">
  <sheetPr>
    <tabColor theme="2" tint="0.59999389629810485"/>
    <pageSetUpPr autoPageBreaks="0"/>
  </sheetPr>
  <dimension ref="A1:BZ113"/>
  <sheetViews>
    <sheetView zoomScaleNormal="10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18" width="8.1796875" style="203" customWidth="1"/>
    <col min="19" max="19" width="12.81640625" style="203" bestFit="1" customWidth="1"/>
    <col min="20" max="20" width="8.1796875" style="203" customWidth="1"/>
    <col min="21" max="21" width="9.81640625" style="203" bestFit="1" customWidth="1"/>
    <col min="22" max="22" width="2.1796875" style="203" customWidth="1"/>
    <col min="23" max="23" width="3.81640625" style="203" customWidth="1"/>
    <col min="24" max="24" width="8.1796875" style="203" customWidth="1"/>
    <col min="25" max="35" width="12" style="203" customWidth="1"/>
    <col min="36" max="36" width="13" style="203" bestFit="1" customWidth="1"/>
    <col min="37" max="38" width="8.1796875" style="203" customWidth="1"/>
    <col min="39" max="39" width="13"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M9d - SSES</v>
      </c>
      <c r="AC1" s="193"/>
      <c r="BL1" s="194"/>
      <c r="BM1" s="194"/>
      <c r="BN1" s="194"/>
      <c r="BO1" s="194"/>
      <c r="BP1" s="194"/>
      <c r="BQ1" s="194"/>
      <c r="BR1" s="194"/>
      <c r="BS1" s="194"/>
      <c r="BT1" s="194"/>
      <c r="BU1" s="194"/>
      <c r="BV1" s="194"/>
      <c r="BW1" s="194"/>
      <c r="BX1" s="194"/>
      <c r="BY1" s="194"/>
      <c r="BZ1" s="194"/>
    </row>
    <row r="2" spans="1:78" s="192" customFormat="1" x14ac:dyDescent="0.3">
      <c r="A2" s="195" t="s">
        <v>100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68">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5.2829000000000001E-2</v>
      </c>
      <c r="M9" s="216">
        <v>5.9617000000000003E-2</v>
      </c>
      <c r="N9" s="216">
        <v>6.3323000000000004E-2</v>
      </c>
      <c r="O9" s="216">
        <v>5.9895999999999998E-2</v>
      </c>
      <c r="P9" s="216">
        <v>7.1235999999999994E-2</v>
      </c>
      <c r="Q9" s="216">
        <v>0.24988299999999999</v>
      </c>
      <c r="R9" s="217">
        <v>0.30760349999999997</v>
      </c>
      <c r="S9" s="217">
        <v>0.33384190000000002</v>
      </c>
      <c r="T9" s="189">
        <f t="shared" ref="T9:T32" si="0">SUM(G9:K9)</f>
        <v>0</v>
      </c>
      <c r="U9" s="345">
        <f t="shared" ref="U9:U32" si="1">SUM(L9:S9)</f>
        <v>1.1982293999999998</v>
      </c>
      <c r="W9" s="219"/>
      <c r="Y9" s="216">
        <v>0</v>
      </c>
      <c r="Z9" s="216">
        <v>0</v>
      </c>
      <c r="AA9" s="216">
        <v>0</v>
      </c>
      <c r="AB9" s="216">
        <v>0</v>
      </c>
      <c r="AC9" s="216">
        <v>0</v>
      </c>
      <c r="AD9" s="216">
        <v>1537</v>
      </c>
      <c r="AE9" s="216">
        <v>3259</v>
      </c>
      <c r="AF9" s="216">
        <v>2973</v>
      </c>
      <c r="AG9" s="216">
        <v>3019</v>
      </c>
      <c r="AH9" s="216">
        <v>4608</v>
      </c>
      <c r="AI9" s="216">
        <v>4552</v>
      </c>
      <c r="AJ9" s="216">
        <v>5536</v>
      </c>
      <c r="AK9" s="217">
        <v>5574</v>
      </c>
      <c r="AL9" s="345">
        <f t="shared" ref="AL9:AL17" si="2">SUM(Y9:AC9)</f>
        <v>0</v>
      </c>
      <c r="AM9" s="345">
        <f t="shared" ref="AM9:AM26" si="3">SUM(AD9:AK9)</f>
        <v>31058</v>
      </c>
    </row>
    <row r="10" spans="1:78" ht="14" x14ac:dyDescent="0.3">
      <c r="A10" s="212" t="s">
        <v>115</v>
      </c>
      <c r="B10" s="213" t="s">
        <v>154</v>
      </c>
      <c r="C10" s="214"/>
      <c r="D10" s="221"/>
      <c r="G10" s="216">
        <v>0</v>
      </c>
      <c r="H10" s="216">
        <v>0</v>
      </c>
      <c r="I10" s="216">
        <v>0</v>
      </c>
      <c r="J10" s="216">
        <v>0</v>
      </c>
      <c r="K10" s="216">
        <v>0</v>
      </c>
      <c r="L10" s="216">
        <v>0.13253599999999999</v>
      </c>
      <c r="M10" s="216">
        <v>0.15238599999999999</v>
      </c>
      <c r="N10" s="216">
        <v>0.20158300000000001</v>
      </c>
      <c r="O10" s="216">
        <v>0.212257</v>
      </c>
      <c r="P10" s="216">
        <v>0.29560900000000001</v>
      </c>
      <c r="Q10" s="216">
        <v>0.36456699999999997</v>
      </c>
      <c r="R10" s="217">
        <v>0.33920719999999999</v>
      </c>
      <c r="S10" s="217">
        <v>0.37083080000000002</v>
      </c>
      <c r="T10" s="189">
        <f t="shared" si="0"/>
        <v>0</v>
      </c>
      <c r="U10" s="345">
        <f t="shared" si="1"/>
        <v>2.0689760000000001</v>
      </c>
      <c r="Y10" s="216">
        <v>0</v>
      </c>
      <c r="Z10" s="216">
        <v>0</v>
      </c>
      <c r="AA10" s="216">
        <v>0</v>
      </c>
      <c r="AB10" s="216">
        <v>0</v>
      </c>
      <c r="AC10" s="216">
        <v>0</v>
      </c>
      <c r="AD10" s="216">
        <v>3857</v>
      </c>
      <c r="AE10" s="216">
        <v>8381</v>
      </c>
      <c r="AF10" s="216">
        <v>9621</v>
      </c>
      <c r="AG10" s="216">
        <v>10902</v>
      </c>
      <c r="AH10" s="216">
        <v>19122</v>
      </c>
      <c r="AI10" s="216">
        <v>10270</v>
      </c>
      <c r="AJ10" s="216">
        <v>9431</v>
      </c>
      <c r="AK10" s="217">
        <v>9553</v>
      </c>
      <c r="AL10" s="345">
        <f t="shared" si="2"/>
        <v>0</v>
      </c>
      <c r="AM10" s="345">
        <f t="shared" si="3"/>
        <v>81137</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0.185365</v>
      </c>
      <c r="M11" s="224">
        <f t="shared" si="4"/>
        <v>0.212003</v>
      </c>
      <c r="N11" s="224">
        <f t="shared" si="4"/>
        <v>0.26490600000000003</v>
      </c>
      <c r="O11" s="224">
        <f t="shared" si="4"/>
        <v>0.27215299999999998</v>
      </c>
      <c r="P11" s="224">
        <f t="shared" si="4"/>
        <v>0.36684499999999998</v>
      </c>
      <c r="Q11" s="224">
        <f t="shared" si="4"/>
        <v>0.61444999999999994</v>
      </c>
      <c r="R11" s="224">
        <f t="shared" si="4"/>
        <v>0.64681069999999996</v>
      </c>
      <c r="S11" s="224">
        <f t="shared" si="4"/>
        <v>0.70467270000000004</v>
      </c>
      <c r="T11" s="189">
        <f t="shared" si="0"/>
        <v>0</v>
      </c>
      <c r="U11" s="345">
        <f t="shared" si="1"/>
        <v>3.2672053999999999</v>
      </c>
      <c r="Y11" s="223">
        <f t="shared" ref="Y11:AK11" si="5">SUM(Y9:Y10)</f>
        <v>0</v>
      </c>
      <c r="Z11" s="223">
        <f t="shared" si="5"/>
        <v>0</v>
      </c>
      <c r="AA11" s="223">
        <f t="shared" si="5"/>
        <v>0</v>
      </c>
      <c r="AB11" s="223">
        <f t="shared" si="5"/>
        <v>0</v>
      </c>
      <c r="AC11" s="223">
        <f t="shared" si="5"/>
        <v>0</v>
      </c>
      <c r="AD11" s="223">
        <f t="shared" si="5"/>
        <v>5394</v>
      </c>
      <c r="AE11" s="223">
        <f t="shared" si="5"/>
        <v>11640</v>
      </c>
      <c r="AF11" s="223">
        <f t="shared" si="5"/>
        <v>12594</v>
      </c>
      <c r="AG11" s="223">
        <f t="shared" si="5"/>
        <v>13921</v>
      </c>
      <c r="AH11" s="223">
        <f t="shared" si="5"/>
        <v>23730</v>
      </c>
      <c r="AI11" s="223">
        <f t="shared" si="5"/>
        <v>14822</v>
      </c>
      <c r="AJ11" s="223">
        <f t="shared" si="5"/>
        <v>14967</v>
      </c>
      <c r="AK11" s="223">
        <f t="shared" si="5"/>
        <v>15127</v>
      </c>
      <c r="AL11" s="345">
        <f t="shared" si="2"/>
        <v>0</v>
      </c>
      <c r="AM11" s="345">
        <f t="shared" si="3"/>
        <v>112195</v>
      </c>
    </row>
    <row r="12" spans="1:78" ht="14" x14ac:dyDescent="0.3">
      <c r="A12" s="212" t="s">
        <v>156</v>
      </c>
      <c r="B12" s="213" t="s">
        <v>153</v>
      </c>
      <c r="C12" s="214"/>
      <c r="D12" s="215"/>
      <c r="E12" s="215"/>
      <c r="G12" s="226"/>
      <c r="H12" s="369"/>
      <c r="I12" s="369"/>
      <c r="J12" s="369"/>
      <c r="K12" s="370"/>
      <c r="L12" s="216">
        <v>0</v>
      </c>
      <c r="M12" s="216">
        <v>0</v>
      </c>
      <c r="N12" s="216">
        <v>0</v>
      </c>
      <c r="O12" s="216">
        <v>0</v>
      </c>
      <c r="P12" s="216">
        <v>1.2980999999999999E-2</v>
      </c>
      <c r="Q12" s="216">
        <v>2.5298000000000001E-2</v>
      </c>
      <c r="R12" s="333">
        <v>4.2650500000000001E-2</v>
      </c>
      <c r="S12" s="217">
        <v>5.47985E-2</v>
      </c>
      <c r="T12" s="370"/>
      <c r="U12" s="371">
        <f t="shared" si="1"/>
        <v>0.13572800000000002</v>
      </c>
      <c r="Y12" s="368"/>
      <c r="Z12" s="369"/>
      <c r="AA12" s="369"/>
      <c r="AB12" s="369"/>
      <c r="AC12" s="370"/>
      <c r="AD12" s="216">
        <v>0</v>
      </c>
      <c r="AE12" s="216">
        <v>0</v>
      </c>
      <c r="AF12" s="216">
        <v>0</v>
      </c>
      <c r="AG12" s="216">
        <v>0</v>
      </c>
      <c r="AH12" s="216">
        <v>310</v>
      </c>
      <c r="AI12" s="216">
        <v>930</v>
      </c>
      <c r="AJ12" s="333">
        <v>1681</v>
      </c>
      <c r="AK12" s="217">
        <v>2003</v>
      </c>
      <c r="AL12" s="378"/>
      <c r="AM12" s="371">
        <f t="shared" si="3"/>
        <v>4924</v>
      </c>
    </row>
    <row r="13" spans="1:78" ht="14" x14ac:dyDescent="0.3">
      <c r="A13" s="212" t="s">
        <v>156</v>
      </c>
      <c r="B13" s="213" t="s">
        <v>154</v>
      </c>
      <c r="C13" s="214"/>
      <c r="D13" s="215"/>
      <c r="E13" s="215"/>
      <c r="G13" s="234"/>
      <c r="H13" s="373"/>
      <c r="I13" s="373"/>
      <c r="J13" s="373"/>
      <c r="K13" s="374"/>
      <c r="L13" s="216">
        <v>0</v>
      </c>
      <c r="M13" s="216">
        <v>0</v>
      </c>
      <c r="N13" s="216">
        <v>0</v>
      </c>
      <c r="O13" s="216">
        <v>0</v>
      </c>
      <c r="P13" s="216">
        <v>5.3865999999999997E-2</v>
      </c>
      <c r="Q13" s="216">
        <v>6.5972000000000003E-2</v>
      </c>
      <c r="R13" s="333">
        <v>6.4044000000000004E-2</v>
      </c>
      <c r="S13" s="217">
        <v>8.7600499999999998E-2</v>
      </c>
      <c r="T13" s="374"/>
      <c r="U13" s="371">
        <f t="shared" si="1"/>
        <v>0.27148249999999996</v>
      </c>
      <c r="Y13" s="372"/>
      <c r="Z13" s="373"/>
      <c r="AA13" s="373"/>
      <c r="AB13" s="373"/>
      <c r="AC13" s="374"/>
      <c r="AD13" s="216">
        <v>0</v>
      </c>
      <c r="AE13" s="216">
        <v>0</v>
      </c>
      <c r="AF13" s="216">
        <v>0</v>
      </c>
      <c r="AG13" s="216">
        <v>0</v>
      </c>
      <c r="AH13" s="216">
        <v>1287</v>
      </c>
      <c r="AI13" s="216">
        <v>2504</v>
      </c>
      <c r="AJ13" s="333">
        <v>2748</v>
      </c>
      <c r="AK13" s="217">
        <v>3288</v>
      </c>
      <c r="AL13" s="379"/>
      <c r="AM13" s="371">
        <f t="shared" si="3"/>
        <v>9827</v>
      </c>
    </row>
    <row r="14" spans="1:78" ht="14" x14ac:dyDescent="0.3">
      <c r="A14" s="222" t="s">
        <v>157</v>
      </c>
      <c r="B14" s="222"/>
      <c r="C14" s="214"/>
      <c r="D14" s="215"/>
      <c r="E14" s="215"/>
      <c r="G14" s="241"/>
      <c r="H14" s="376"/>
      <c r="I14" s="376"/>
      <c r="J14" s="376"/>
      <c r="K14" s="377"/>
      <c r="L14" s="224">
        <f t="shared" ref="L14:S14" si="6">SUM(L12:L13)</f>
        <v>0</v>
      </c>
      <c r="M14" s="224">
        <f t="shared" si="6"/>
        <v>0</v>
      </c>
      <c r="N14" s="224">
        <f t="shared" si="6"/>
        <v>0</v>
      </c>
      <c r="O14" s="224">
        <f t="shared" si="6"/>
        <v>0</v>
      </c>
      <c r="P14" s="224">
        <f t="shared" si="6"/>
        <v>6.684699999999999E-2</v>
      </c>
      <c r="Q14" s="224">
        <f t="shared" si="6"/>
        <v>9.1270000000000004E-2</v>
      </c>
      <c r="R14" s="224">
        <f t="shared" si="6"/>
        <v>0.1066945</v>
      </c>
      <c r="S14" s="224">
        <f t="shared" si="6"/>
        <v>0.142399</v>
      </c>
      <c r="T14" s="377"/>
      <c r="U14" s="371">
        <f>SUM(L14:S14)</f>
        <v>0.40721049999999998</v>
      </c>
      <c r="Y14" s="375"/>
      <c r="Z14" s="376"/>
      <c r="AA14" s="376"/>
      <c r="AB14" s="376"/>
      <c r="AC14" s="377"/>
      <c r="AD14" s="224">
        <f t="shared" ref="AD14:AK14" si="7">SUM(AD12:AD13)</f>
        <v>0</v>
      </c>
      <c r="AE14" s="223">
        <f t="shared" si="7"/>
        <v>0</v>
      </c>
      <c r="AF14" s="223">
        <f t="shared" si="7"/>
        <v>0</v>
      </c>
      <c r="AG14" s="223">
        <f t="shared" si="7"/>
        <v>0</v>
      </c>
      <c r="AH14" s="223">
        <f t="shared" si="7"/>
        <v>1597</v>
      </c>
      <c r="AI14" s="223">
        <f t="shared" si="7"/>
        <v>3434</v>
      </c>
      <c r="AJ14" s="223">
        <f t="shared" si="7"/>
        <v>4429</v>
      </c>
      <c r="AK14" s="223">
        <f t="shared" si="7"/>
        <v>5291</v>
      </c>
      <c r="AL14" s="380"/>
      <c r="AM14" s="371">
        <f t="shared" si="3"/>
        <v>14751</v>
      </c>
    </row>
    <row r="15" spans="1:78" ht="14" x14ac:dyDescent="0.3">
      <c r="A15" s="212" t="s">
        <v>158</v>
      </c>
      <c r="B15" s="213" t="s">
        <v>153</v>
      </c>
      <c r="C15" s="214"/>
      <c r="D15" s="215"/>
      <c r="E15" s="215"/>
      <c r="G15" s="216">
        <v>0</v>
      </c>
      <c r="H15" s="216">
        <v>0</v>
      </c>
      <c r="I15" s="216">
        <v>0</v>
      </c>
      <c r="J15" s="216">
        <v>0</v>
      </c>
      <c r="K15" s="216">
        <v>0</v>
      </c>
      <c r="L15" s="216">
        <v>5.4549999999999998E-3</v>
      </c>
      <c r="M15" s="216">
        <v>5.5409999999999999E-3</v>
      </c>
      <c r="N15" s="216">
        <v>8.8299999999999993E-3</v>
      </c>
      <c r="O15" s="216">
        <v>1.0215E-2</v>
      </c>
      <c r="P15" s="216">
        <v>9.2899999999999996E-3</v>
      </c>
      <c r="Q15" s="216">
        <v>1.3299999999999999E-2</v>
      </c>
      <c r="R15" s="217">
        <v>2.5819999999999999E-2</v>
      </c>
      <c r="S15" s="217">
        <v>2.4580000000000001E-2</v>
      </c>
      <c r="T15" s="189">
        <f t="shared" si="0"/>
        <v>0</v>
      </c>
      <c r="U15" s="345">
        <f t="shared" si="1"/>
        <v>0.103031</v>
      </c>
      <c r="Y15" s="216">
        <v>0</v>
      </c>
      <c r="Z15" s="216">
        <v>0</v>
      </c>
      <c r="AA15" s="216">
        <v>0</v>
      </c>
      <c r="AB15" s="216">
        <v>0</v>
      </c>
      <c r="AC15" s="216">
        <v>0</v>
      </c>
      <c r="AD15" s="216">
        <v>89</v>
      </c>
      <c r="AE15" s="216">
        <v>49</v>
      </c>
      <c r="AF15" s="216">
        <v>92</v>
      </c>
      <c r="AG15" s="216">
        <v>105</v>
      </c>
      <c r="AH15" s="216">
        <v>101</v>
      </c>
      <c r="AI15" s="216">
        <v>154</v>
      </c>
      <c r="AJ15" s="216">
        <v>314</v>
      </c>
      <c r="AK15" s="217">
        <v>283</v>
      </c>
      <c r="AL15" s="345">
        <f t="shared" si="2"/>
        <v>0</v>
      </c>
      <c r="AM15" s="345">
        <f t="shared" si="3"/>
        <v>1187</v>
      </c>
    </row>
    <row r="16" spans="1:78" ht="14" x14ac:dyDescent="0.3">
      <c r="A16" s="212" t="s">
        <v>158</v>
      </c>
      <c r="B16" s="213" t="s">
        <v>154</v>
      </c>
      <c r="C16" s="214"/>
      <c r="D16" s="215"/>
      <c r="E16" s="215"/>
      <c r="G16" s="216">
        <v>0</v>
      </c>
      <c r="H16" s="216">
        <v>0</v>
      </c>
      <c r="I16" s="216">
        <v>0</v>
      </c>
      <c r="J16" s="216">
        <v>0</v>
      </c>
      <c r="K16" s="216">
        <v>0</v>
      </c>
      <c r="L16" s="216">
        <v>1.3684999999999999E-2</v>
      </c>
      <c r="M16" s="216">
        <v>1.4057999999999999E-2</v>
      </c>
      <c r="N16" s="216">
        <v>2.8889000000000001E-2</v>
      </c>
      <c r="O16" s="216">
        <v>3.6705000000000002E-2</v>
      </c>
      <c r="P16" s="216">
        <v>3.8550000000000001E-2</v>
      </c>
      <c r="Q16" s="216">
        <v>3.5560000000000001E-2</v>
      </c>
      <c r="R16" s="217">
        <v>3.8940000000000002E-2</v>
      </c>
      <c r="S16" s="217">
        <v>4.3540000000000002E-2</v>
      </c>
      <c r="T16" s="189">
        <f t="shared" si="0"/>
        <v>0</v>
      </c>
      <c r="U16" s="345">
        <f t="shared" si="1"/>
        <v>0.24992700000000001</v>
      </c>
      <c r="Y16" s="216">
        <v>0</v>
      </c>
      <c r="Z16" s="216">
        <v>0</v>
      </c>
      <c r="AA16" s="216">
        <v>0</v>
      </c>
      <c r="AB16" s="216">
        <v>0</v>
      </c>
      <c r="AC16" s="216">
        <v>0</v>
      </c>
      <c r="AD16" s="216">
        <v>224</v>
      </c>
      <c r="AE16" s="216">
        <v>124</v>
      </c>
      <c r="AF16" s="216">
        <v>300</v>
      </c>
      <c r="AG16" s="216">
        <v>377</v>
      </c>
      <c r="AH16" s="216">
        <v>421</v>
      </c>
      <c r="AI16" s="216">
        <v>407</v>
      </c>
      <c r="AJ16" s="216">
        <v>467</v>
      </c>
      <c r="AK16" s="217">
        <v>468</v>
      </c>
      <c r="AL16" s="345">
        <f t="shared" si="2"/>
        <v>0</v>
      </c>
      <c r="AM16" s="345">
        <f t="shared" si="3"/>
        <v>2788</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1.9139999999999997E-2</v>
      </c>
      <c r="M17" s="224">
        <f t="shared" si="8"/>
        <v>1.9598999999999998E-2</v>
      </c>
      <c r="N17" s="224">
        <f t="shared" si="8"/>
        <v>3.7719000000000003E-2</v>
      </c>
      <c r="O17" s="224">
        <f t="shared" si="8"/>
        <v>4.6920000000000003E-2</v>
      </c>
      <c r="P17" s="224">
        <f t="shared" si="8"/>
        <v>4.7840000000000001E-2</v>
      </c>
      <c r="Q17" s="224">
        <f t="shared" si="8"/>
        <v>4.8860000000000001E-2</v>
      </c>
      <c r="R17" s="224">
        <f t="shared" si="8"/>
        <v>6.4759999999999998E-2</v>
      </c>
      <c r="S17" s="224">
        <f t="shared" si="8"/>
        <v>6.812E-2</v>
      </c>
      <c r="T17" s="189">
        <f t="shared" si="0"/>
        <v>0</v>
      </c>
      <c r="U17" s="345">
        <f t="shared" si="1"/>
        <v>0.35295799999999999</v>
      </c>
      <c r="V17" s="249"/>
      <c r="Y17" s="223">
        <f t="shared" ref="Y17:AK17" si="9">SUM(Y15:Y16)</f>
        <v>0</v>
      </c>
      <c r="Z17" s="223">
        <f t="shared" si="9"/>
        <v>0</v>
      </c>
      <c r="AA17" s="223">
        <f t="shared" si="9"/>
        <v>0</v>
      </c>
      <c r="AB17" s="223">
        <f t="shared" si="9"/>
        <v>0</v>
      </c>
      <c r="AC17" s="223">
        <f t="shared" si="9"/>
        <v>0</v>
      </c>
      <c r="AD17" s="223">
        <f t="shared" si="9"/>
        <v>313</v>
      </c>
      <c r="AE17" s="223">
        <f t="shared" si="9"/>
        <v>173</v>
      </c>
      <c r="AF17" s="223">
        <f t="shared" si="9"/>
        <v>392</v>
      </c>
      <c r="AG17" s="223">
        <f t="shared" si="9"/>
        <v>482</v>
      </c>
      <c r="AH17" s="223">
        <f t="shared" si="9"/>
        <v>522</v>
      </c>
      <c r="AI17" s="223">
        <f t="shared" si="9"/>
        <v>561</v>
      </c>
      <c r="AJ17" s="223">
        <f t="shared" si="9"/>
        <v>781</v>
      </c>
      <c r="AK17" s="223">
        <f t="shared" si="9"/>
        <v>751</v>
      </c>
      <c r="AL17" s="345">
        <f t="shared" si="2"/>
        <v>0</v>
      </c>
      <c r="AM17" s="345">
        <f t="shared" si="3"/>
        <v>3975</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7">
        <v>0</v>
      </c>
      <c r="S18" s="217">
        <v>0</v>
      </c>
      <c r="T18" s="345">
        <f t="shared" si="0"/>
        <v>0</v>
      </c>
      <c r="U18" s="345">
        <f t="shared" si="1"/>
        <v>0</v>
      </c>
      <c r="Y18" s="368"/>
      <c r="Z18" s="369"/>
      <c r="AA18" s="369"/>
      <c r="AB18" s="369"/>
      <c r="AC18" s="370"/>
      <c r="AD18" s="216">
        <v>0</v>
      </c>
      <c r="AE18" s="216">
        <v>0</v>
      </c>
      <c r="AF18" s="216">
        <v>0</v>
      </c>
      <c r="AG18" s="216">
        <v>0</v>
      </c>
      <c r="AH18" s="216">
        <v>0</v>
      </c>
      <c r="AI18" s="216">
        <v>0</v>
      </c>
      <c r="AJ18" s="469">
        <v>0</v>
      </c>
      <c r="AK18" s="217">
        <v>0</v>
      </c>
      <c r="AL18" s="378"/>
      <c r="AM18" s="371">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7">
        <v>0</v>
      </c>
      <c r="S19" s="217">
        <v>0</v>
      </c>
      <c r="T19" s="345">
        <f t="shared" si="0"/>
        <v>0</v>
      </c>
      <c r="U19" s="345">
        <f t="shared" si="1"/>
        <v>0</v>
      </c>
      <c r="Y19" s="372"/>
      <c r="Z19" s="373"/>
      <c r="AA19" s="373"/>
      <c r="AB19" s="373"/>
      <c r="AC19" s="374"/>
      <c r="AD19" s="216">
        <v>0</v>
      </c>
      <c r="AE19" s="216">
        <v>0</v>
      </c>
      <c r="AF19" s="216">
        <v>0</v>
      </c>
      <c r="AG19" s="216">
        <v>0</v>
      </c>
      <c r="AH19" s="216">
        <v>0</v>
      </c>
      <c r="AI19" s="216">
        <v>0</v>
      </c>
      <c r="AJ19" s="469">
        <v>0</v>
      </c>
      <c r="AK19" s="217">
        <v>0</v>
      </c>
      <c r="AL19" s="379"/>
      <c r="AM19" s="371">
        <f t="shared" si="3"/>
        <v>0</v>
      </c>
    </row>
    <row r="20" spans="1:39" ht="14" x14ac:dyDescent="0.3">
      <c r="A20" s="222" t="s">
        <v>161</v>
      </c>
      <c r="B20" s="250"/>
      <c r="G20" s="251">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375"/>
      <c r="Z20" s="376"/>
      <c r="AA20" s="376"/>
      <c r="AB20" s="376"/>
      <c r="AC20" s="377"/>
      <c r="AD20" s="223">
        <f t="shared" ref="AD20:AK20" si="11">SUM(AD18:AD19)</f>
        <v>0</v>
      </c>
      <c r="AE20" s="223">
        <f t="shared" si="11"/>
        <v>0</v>
      </c>
      <c r="AF20" s="223">
        <f t="shared" si="11"/>
        <v>0</v>
      </c>
      <c r="AG20" s="223">
        <f t="shared" si="11"/>
        <v>0</v>
      </c>
      <c r="AH20" s="223">
        <f t="shared" si="11"/>
        <v>0</v>
      </c>
      <c r="AI20" s="223">
        <f t="shared" si="11"/>
        <v>0</v>
      </c>
      <c r="AJ20" s="223">
        <f t="shared" si="11"/>
        <v>0</v>
      </c>
      <c r="AK20" s="223">
        <f t="shared" si="11"/>
        <v>0</v>
      </c>
      <c r="AL20" s="380"/>
      <c r="AM20" s="345">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1.3125E-2</v>
      </c>
      <c r="S21" s="217">
        <v>5.45E-2</v>
      </c>
      <c r="T21" s="345">
        <f t="shared" si="0"/>
        <v>0</v>
      </c>
      <c r="U21" s="345">
        <f t="shared" si="1"/>
        <v>6.7625000000000005E-2</v>
      </c>
      <c r="Y21" s="216">
        <v>0</v>
      </c>
      <c r="Z21" s="216">
        <v>0</v>
      </c>
      <c r="AA21" s="216">
        <v>0</v>
      </c>
      <c r="AB21" s="216">
        <v>0</v>
      </c>
      <c r="AC21" s="216">
        <v>0</v>
      </c>
      <c r="AD21" s="216">
        <v>0</v>
      </c>
      <c r="AE21" s="216">
        <v>0</v>
      </c>
      <c r="AF21" s="216">
        <v>0</v>
      </c>
      <c r="AG21" s="216">
        <v>0</v>
      </c>
      <c r="AH21" s="216">
        <v>0</v>
      </c>
      <c r="AI21" s="216">
        <v>0</v>
      </c>
      <c r="AJ21" s="216">
        <v>5</v>
      </c>
      <c r="AK21" s="217">
        <v>7</v>
      </c>
      <c r="AL21" s="345">
        <f t="shared" ref="AL21:AL26" si="12">SUM(Y21:AC21)</f>
        <v>0</v>
      </c>
      <c r="AM21" s="345">
        <f t="shared" si="3"/>
        <v>12</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5.2499999999999998E-2</v>
      </c>
      <c r="S22" s="217">
        <v>2.75E-2</v>
      </c>
      <c r="T22" s="345">
        <f t="shared" si="0"/>
        <v>0</v>
      </c>
      <c r="U22" s="345">
        <f t="shared" si="1"/>
        <v>0.08</v>
      </c>
      <c r="Y22" s="216">
        <v>0</v>
      </c>
      <c r="Z22" s="216">
        <v>0</v>
      </c>
      <c r="AA22" s="216">
        <v>0</v>
      </c>
      <c r="AB22" s="216">
        <v>0</v>
      </c>
      <c r="AC22" s="216">
        <v>0</v>
      </c>
      <c r="AD22" s="216">
        <v>0</v>
      </c>
      <c r="AE22" s="216">
        <v>0</v>
      </c>
      <c r="AF22" s="216">
        <v>0</v>
      </c>
      <c r="AG22" s="216">
        <v>0</v>
      </c>
      <c r="AH22" s="216">
        <v>0</v>
      </c>
      <c r="AI22" s="216">
        <v>0</v>
      </c>
      <c r="AJ22" s="216">
        <v>14</v>
      </c>
      <c r="AK22" s="217">
        <v>8</v>
      </c>
      <c r="AL22" s="345">
        <f t="shared" si="12"/>
        <v>0</v>
      </c>
      <c r="AM22" s="345">
        <f t="shared" si="3"/>
        <v>22</v>
      </c>
    </row>
    <row r="23" spans="1:39" ht="14" x14ac:dyDescent="0.3">
      <c r="A23" s="222" t="s">
        <v>163</v>
      </c>
      <c r="B23" s="250"/>
      <c r="G23" s="251">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6.5625000000000003E-2</v>
      </c>
      <c r="S23" s="224">
        <f t="shared" si="13"/>
        <v>8.2000000000000003E-2</v>
      </c>
      <c r="T23" s="345">
        <f t="shared" si="0"/>
        <v>0</v>
      </c>
      <c r="U23" s="345">
        <f t="shared" si="1"/>
        <v>0.14762500000000001</v>
      </c>
      <c r="Y23" s="223">
        <f t="shared" ref="Y23:AK23" si="14">SUM(Y21:Y22)</f>
        <v>0</v>
      </c>
      <c r="Z23" s="223">
        <f t="shared" si="14"/>
        <v>0</v>
      </c>
      <c r="AA23" s="223">
        <f t="shared" si="14"/>
        <v>0</v>
      </c>
      <c r="AB23" s="223">
        <f t="shared" si="14"/>
        <v>0</v>
      </c>
      <c r="AC23" s="223">
        <f t="shared" si="14"/>
        <v>0</v>
      </c>
      <c r="AD23" s="223">
        <f t="shared" si="14"/>
        <v>0</v>
      </c>
      <c r="AE23" s="223">
        <f t="shared" si="14"/>
        <v>0</v>
      </c>
      <c r="AF23" s="223">
        <f t="shared" si="14"/>
        <v>0</v>
      </c>
      <c r="AG23" s="223">
        <f t="shared" si="14"/>
        <v>0</v>
      </c>
      <c r="AH23" s="223">
        <f t="shared" si="14"/>
        <v>0</v>
      </c>
      <c r="AI23" s="223">
        <f t="shared" si="14"/>
        <v>0</v>
      </c>
      <c r="AJ23" s="223">
        <f t="shared" si="14"/>
        <v>19</v>
      </c>
      <c r="AK23" s="223">
        <f t="shared" si="14"/>
        <v>15</v>
      </c>
      <c r="AL23" s="345">
        <f t="shared" si="12"/>
        <v>0</v>
      </c>
      <c r="AM23" s="345">
        <f t="shared" si="3"/>
        <v>34</v>
      </c>
    </row>
    <row r="24" spans="1:39" ht="14" x14ac:dyDescent="0.3">
      <c r="A24" s="212" t="s">
        <v>164</v>
      </c>
      <c r="B24" s="213" t="s">
        <v>153</v>
      </c>
      <c r="G24" s="216">
        <v>0</v>
      </c>
      <c r="H24" s="216">
        <v>0</v>
      </c>
      <c r="I24" s="216">
        <v>0</v>
      </c>
      <c r="J24" s="216">
        <v>0</v>
      </c>
      <c r="K24" s="216">
        <v>0</v>
      </c>
      <c r="L24" s="216">
        <v>4.7879999999999997E-3</v>
      </c>
      <c r="M24" s="216">
        <v>2.1477E-2</v>
      </c>
      <c r="N24" s="216">
        <v>2.5538999999999999E-2</v>
      </c>
      <c r="O24" s="216">
        <v>2.6318999999999999E-2</v>
      </c>
      <c r="P24" s="216">
        <v>2.5973E-2</v>
      </c>
      <c r="Q24" s="216">
        <v>9.9500000000000005E-3</v>
      </c>
      <c r="R24" s="217">
        <v>2.98E-2</v>
      </c>
      <c r="S24" s="217">
        <v>3.925E-2</v>
      </c>
      <c r="T24" s="345">
        <f t="shared" si="0"/>
        <v>0</v>
      </c>
      <c r="U24" s="345">
        <f t="shared" si="1"/>
        <v>0.18309600000000001</v>
      </c>
      <c r="Y24" s="216">
        <v>0</v>
      </c>
      <c r="Z24" s="216">
        <v>0</v>
      </c>
      <c r="AA24" s="216">
        <v>0</v>
      </c>
      <c r="AB24" s="216">
        <v>0</v>
      </c>
      <c r="AC24" s="216">
        <v>0</v>
      </c>
      <c r="AD24" s="216">
        <v>3</v>
      </c>
      <c r="AE24" s="216">
        <v>15</v>
      </c>
      <c r="AF24" s="216">
        <v>18</v>
      </c>
      <c r="AG24" s="216">
        <v>21</v>
      </c>
      <c r="AH24" s="216">
        <v>26</v>
      </c>
      <c r="AI24" s="216">
        <v>10</v>
      </c>
      <c r="AJ24" s="216">
        <v>24</v>
      </c>
      <c r="AK24" s="217">
        <v>34</v>
      </c>
      <c r="AL24" s="345">
        <f t="shared" si="12"/>
        <v>0</v>
      </c>
      <c r="AM24" s="345">
        <f t="shared" si="3"/>
        <v>151</v>
      </c>
    </row>
    <row r="25" spans="1:39" ht="14" x14ac:dyDescent="0.3">
      <c r="A25" s="212" t="s">
        <v>164</v>
      </c>
      <c r="B25" s="213" t="s">
        <v>154</v>
      </c>
      <c r="G25" s="216">
        <v>0</v>
      </c>
      <c r="H25" s="216">
        <v>0</v>
      </c>
      <c r="I25" s="216">
        <v>0</v>
      </c>
      <c r="J25" s="216">
        <v>0</v>
      </c>
      <c r="K25" s="216">
        <v>0</v>
      </c>
      <c r="L25" s="216">
        <v>1.2012E-2</v>
      </c>
      <c r="M25" s="216">
        <v>6.1247000000000003E-2</v>
      </c>
      <c r="N25" s="216">
        <v>9.1885999999999995E-2</v>
      </c>
      <c r="O25" s="216">
        <v>0.10739700000000001</v>
      </c>
      <c r="P25" s="216">
        <v>0.107782</v>
      </c>
      <c r="Q25" s="216">
        <v>3.8087000000000003E-2</v>
      </c>
      <c r="R25" s="217">
        <v>3.3950000000000001E-2</v>
      </c>
      <c r="S25" s="217">
        <v>8.405E-2</v>
      </c>
      <c r="T25" s="345">
        <f t="shared" si="0"/>
        <v>0</v>
      </c>
      <c r="U25" s="345">
        <f t="shared" si="1"/>
        <v>0.53641099999999997</v>
      </c>
      <c r="Y25" s="216">
        <v>0</v>
      </c>
      <c r="Z25" s="216">
        <v>0</v>
      </c>
      <c r="AA25" s="216">
        <v>0</v>
      </c>
      <c r="AB25" s="216">
        <v>0</v>
      </c>
      <c r="AC25" s="216">
        <v>0</v>
      </c>
      <c r="AD25" s="216">
        <v>7</v>
      </c>
      <c r="AE25" s="216">
        <v>40</v>
      </c>
      <c r="AF25" s="216">
        <v>56</v>
      </c>
      <c r="AG25" s="216">
        <v>77</v>
      </c>
      <c r="AH25" s="216">
        <v>109</v>
      </c>
      <c r="AI25" s="216">
        <v>41</v>
      </c>
      <c r="AJ25" s="216">
        <v>37</v>
      </c>
      <c r="AK25" s="217">
        <v>71</v>
      </c>
      <c r="AL25" s="345">
        <f t="shared" si="12"/>
        <v>0</v>
      </c>
      <c r="AM25" s="345">
        <f t="shared" si="3"/>
        <v>438</v>
      </c>
    </row>
    <row r="26" spans="1:39" ht="14" x14ac:dyDescent="0.3">
      <c r="A26" s="222" t="s">
        <v>165</v>
      </c>
      <c r="B26" s="250"/>
      <c r="G26" s="251">
        <f t="shared" ref="G26:S26" si="15">SUM(G24:G25)</f>
        <v>0</v>
      </c>
      <c r="H26" s="224">
        <f t="shared" si="15"/>
        <v>0</v>
      </c>
      <c r="I26" s="224">
        <f t="shared" si="15"/>
        <v>0</v>
      </c>
      <c r="J26" s="224">
        <f t="shared" si="15"/>
        <v>0</v>
      </c>
      <c r="K26" s="224">
        <f t="shared" si="15"/>
        <v>0</v>
      </c>
      <c r="L26" s="224">
        <f t="shared" si="15"/>
        <v>1.6799999999999999E-2</v>
      </c>
      <c r="M26" s="224">
        <f t="shared" si="15"/>
        <v>8.2724000000000006E-2</v>
      </c>
      <c r="N26" s="224">
        <f t="shared" si="15"/>
        <v>0.117425</v>
      </c>
      <c r="O26" s="224">
        <f t="shared" si="15"/>
        <v>0.133716</v>
      </c>
      <c r="P26" s="224">
        <f t="shared" si="15"/>
        <v>0.13375500000000001</v>
      </c>
      <c r="Q26" s="224">
        <f t="shared" si="15"/>
        <v>4.8037000000000003E-2</v>
      </c>
      <c r="R26" s="224">
        <f t="shared" si="15"/>
        <v>6.3750000000000001E-2</v>
      </c>
      <c r="S26" s="224">
        <f t="shared" si="15"/>
        <v>0.12329999999999999</v>
      </c>
      <c r="T26" s="345">
        <f t="shared" si="0"/>
        <v>0</v>
      </c>
      <c r="U26" s="345">
        <f t="shared" si="1"/>
        <v>0.71950700000000001</v>
      </c>
      <c r="Y26" s="223">
        <f t="shared" ref="Y26:AK26" si="16">SUM(Y24:Y25)</f>
        <v>0</v>
      </c>
      <c r="Z26" s="223">
        <f t="shared" si="16"/>
        <v>0</v>
      </c>
      <c r="AA26" s="223">
        <f t="shared" si="16"/>
        <v>0</v>
      </c>
      <c r="AB26" s="223">
        <f t="shared" si="16"/>
        <v>0</v>
      </c>
      <c r="AC26" s="223">
        <f t="shared" si="16"/>
        <v>0</v>
      </c>
      <c r="AD26" s="223">
        <f t="shared" si="16"/>
        <v>10</v>
      </c>
      <c r="AE26" s="223">
        <f t="shared" si="16"/>
        <v>55</v>
      </c>
      <c r="AF26" s="223">
        <f t="shared" si="16"/>
        <v>74</v>
      </c>
      <c r="AG26" s="223">
        <f t="shared" si="16"/>
        <v>98</v>
      </c>
      <c r="AH26" s="223">
        <f t="shared" si="16"/>
        <v>135</v>
      </c>
      <c r="AI26" s="223">
        <f t="shared" si="16"/>
        <v>51</v>
      </c>
      <c r="AJ26" s="223">
        <f t="shared" si="16"/>
        <v>61</v>
      </c>
      <c r="AK26" s="223">
        <f t="shared" si="16"/>
        <v>105</v>
      </c>
      <c r="AL26" s="345">
        <f t="shared" si="12"/>
        <v>0</v>
      </c>
      <c r="AM26" s="345">
        <f t="shared" si="3"/>
        <v>589</v>
      </c>
    </row>
    <row r="27" spans="1:39" ht="14" x14ac:dyDescent="0.3">
      <c r="A27" s="253" t="s">
        <v>166</v>
      </c>
      <c r="B27" s="213" t="s">
        <v>153</v>
      </c>
      <c r="G27" s="216">
        <v>0</v>
      </c>
      <c r="H27" s="216">
        <v>0</v>
      </c>
      <c r="I27" s="216">
        <v>0</v>
      </c>
      <c r="J27" s="216">
        <v>0</v>
      </c>
      <c r="K27" s="216">
        <v>0</v>
      </c>
      <c r="L27" s="216">
        <v>0</v>
      </c>
      <c r="M27" s="216">
        <v>0</v>
      </c>
      <c r="N27" s="216">
        <v>0</v>
      </c>
      <c r="O27" s="216">
        <v>0</v>
      </c>
      <c r="P27" s="216">
        <v>0.05</v>
      </c>
      <c r="Q27" s="216">
        <v>3.5000000000000003E-2</v>
      </c>
      <c r="R27" s="217">
        <v>0</v>
      </c>
      <c r="S27" s="217">
        <v>3.8170624450307826E-4</v>
      </c>
      <c r="T27" s="189">
        <f t="shared" si="0"/>
        <v>0</v>
      </c>
      <c r="U27" s="345">
        <f t="shared" si="1"/>
        <v>8.5381706244503086E-2</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0.15</v>
      </c>
      <c r="Q28" s="216">
        <v>0.115</v>
      </c>
      <c r="R28" s="217">
        <v>0</v>
      </c>
      <c r="S28" s="217">
        <v>6.1829375549692165E-4</v>
      </c>
      <c r="T28" s="189">
        <f t="shared" si="0"/>
        <v>0</v>
      </c>
      <c r="U28" s="345">
        <f t="shared" si="1"/>
        <v>0.26561829375549695</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0.2</v>
      </c>
      <c r="Q29" s="224">
        <f t="shared" si="17"/>
        <v>0.15000000000000002</v>
      </c>
      <c r="R29" s="224">
        <f t="shared" si="17"/>
        <v>0</v>
      </c>
      <c r="S29" s="224">
        <f t="shared" si="17"/>
        <v>1E-3</v>
      </c>
      <c r="T29" s="189">
        <f t="shared" si="0"/>
        <v>0</v>
      </c>
      <c r="U29" s="345">
        <f t="shared" si="1"/>
        <v>0.35100000000000003</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7">
        <v>0.03</v>
      </c>
      <c r="S30" s="217">
        <v>9.9644396042216365E-2</v>
      </c>
      <c r="T30" s="345">
        <f t="shared" si="0"/>
        <v>0</v>
      </c>
      <c r="U30" s="345">
        <f t="shared" si="1"/>
        <v>0.12964439604221636</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7">
        <v>0.1</v>
      </c>
      <c r="S31" s="217">
        <v>0.16140555395778364</v>
      </c>
      <c r="T31" s="345">
        <f t="shared" si="0"/>
        <v>0</v>
      </c>
      <c r="U31" s="345">
        <f t="shared" si="1"/>
        <v>0.26140555395778364</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0.13</v>
      </c>
      <c r="S32" s="224">
        <f t="shared" si="18"/>
        <v>0.26104994999999998</v>
      </c>
      <c r="T32" s="345">
        <f t="shared" si="0"/>
        <v>0</v>
      </c>
      <c r="U32" s="345">
        <f t="shared" si="1"/>
        <v>0.39104994999999998</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23">
        <f t="shared" ref="H34:U34" si="19">SUM(H11,H14,H17,H20,H23,H26,H29,H32)</f>
        <v>0</v>
      </c>
      <c r="I34" s="223">
        <f t="shared" si="19"/>
        <v>0</v>
      </c>
      <c r="J34" s="223">
        <f t="shared" si="19"/>
        <v>0</v>
      </c>
      <c r="K34" s="223">
        <f t="shared" si="19"/>
        <v>0</v>
      </c>
      <c r="L34" s="223">
        <f t="shared" si="19"/>
        <v>0.221305</v>
      </c>
      <c r="M34" s="223">
        <f t="shared" si="19"/>
        <v>0.31432599999999999</v>
      </c>
      <c r="N34" s="223">
        <f t="shared" si="19"/>
        <v>0.42005000000000003</v>
      </c>
      <c r="O34" s="223">
        <f t="shared" si="19"/>
        <v>0.452789</v>
      </c>
      <c r="P34" s="223">
        <f t="shared" si="19"/>
        <v>0.81528699999999987</v>
      </c>
      <c r="Q34" s="223">
        <f t="shared" si="19"/>
        <v>0.95261699999999994</v>
      </c>
      <c r="R34" s="223">
        <f>SUM(R11,R17,R20,R23,R26,R29,R32)</f>
        <v>0.97094570000000002</v>
      </c>
      <c r="S34" s="223">
        <f>SUM(S11,S17,S20,S23,S26,S29,S32)</f>
        <v>1.2401426499999999</v>
      </c>
      <c r="T34" s="223">
        <f t="shared" si="19"/>
        <v>0</v>
      </c>
      <c r="U34" s="223">
        <f t="shared" si="19"/>
        <v>5.6365558499999997</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343"/>
      <c r="I36" s="343"/>
      <c r="J36" s="343"/>
      <c r="K36" s="343"/>
      <c r="L36" s="343"/>
      <c r="M36" s="343"/>
      <c r="N36" s="343"/>
      <c r="O36" s="343"/>
      <c r="P36" s="343"/>
      <c r="Q36" s="343"/>
      <c r="R36" s="343"/>
      <c r="S36" s="343"/>
      <c r="T36" s="343"/>
      <c r="U36" s="343"/>
    </row>
    <row r="37" spans="1:41" ht="14" x14ac:dyDescent="0.3">
      <c r="A37" s="212" t="s">
        <v>171</v>
      </c>
      <c r="B37" s="213" t="s">
        <v>153</v>
      </c>
      <c r="G37" s="216">
        <v>0</v>
      </c>
      <c r="H37" s="216">
        <v>0</v>
      </c>
      <c r="I37" s="216">
        <v>0</v>
      </c>
      <c r="J37" s="216">
        <v>0</v>
      </c>
      <c r="K37" s="216">
        <v>0</v>
      </c>
      <c r="L37" s="216">
        <v>0</v>
      </c>
      <c r="M37" s="216">
        <v>0</v>
      </c>
      <c r="N37" s="216">
        <v>-5.5328000000000002E-2</v>
      </c>
      <c r="O37" s="216">
        <v>-5.9895999999999998E-2</v>
      </c>
      <c r="P37" s="216">
        <v>-7.0000000000000007E-2</v>
      </c>
      <c r="Q37" s="216">
        <v>-0.22458500000000001</v>
      </c>
      <c r="R37" s="217">
        <v>-0.26495299999999999</v>
      </c>
      <c r="S37" s="217">
        <v>-0.2790434</v>
      </c>
      <c r="T37" s="189">
        <f>SUM(G37:K37)</f>
        <v>0</v>
      </c>
      <c r="U37" s="345">
        <f>SUM(L37:S37)</f>
        <v>-0.95380540000000003</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-2.862E-3</v>
      </c>
      <c r="O38" s="216">
        <v>-1.2207000000000001E-2</v>
      </c>
      <c r="P38" s="216">
        <v>-1.6226000000000001E-2</v>
      </c>
      <c r="Q38" s="216">
        <v>-6.2040000000000003E-3</v>
      </c>
      <c r="R38" s="217">
        <v>0</v>
      </c>
      <c r="S38" s="217">
        <v>-1.881904492E-2</v>
      </c>
      <c r="T38" s="189">
        <f>SUM(G38:K38)</f>
        <v>0</v>
      </c>
      <c r="U38" s="345">
        <f>SUM(L38:S38)</f>
        <v>-5.6318044920000004E-2</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-6.522E-3</v>
      </c>
      <c r="O39" s="216">
        <v>-2.6551999999999999E-2</v>
      </c>
      <c r="P39" s="216">
        <v>-6.9173999999999999E-2</v>
      </c>
      <c r="Q39" s="216">
        <v>-3.5584169999999998E-2</v>
      </c>
      <c r="R39" s="217">
        <v>0</v>
      </c>
      <c r="S39" s="217">
        <v>-5.6427070000000003E-2</v>
      </c>
      <c r="T39" s="189">
        <f>SUM(G39:K39)</f>
        <v>0</v>
      </c>
      <c r="U39" s="345">
        <f>SUM(L39:S39)</f>
        <v>-0.19425924</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24">
        <f t="shared" si="20"/>
        <v>0</v>
      </c>
      <c r="I40" s="224">
        <f t="shared" si="20"/>
        <v>0</v>
      </c>
      <c r="J40" s="224">
        <f t="shared" si="20"/>
        <v>0</v>
      </c>
      <c r="K40" s="224">
        <f t="shared" si="20"/>
        <v>0</v>
      </c>
      <c r="L40" s="224">
        <f t="shared" si="20"/>
        <v>0</v>
      </c>
      <c r="M40" s="224">
        <f t="shared" si="20"/>
        <v>0</v>
      </c>
      <c r="N40" s="224">
        <f t="shared" si="20"/>
        <v>-6.4712000000000006E-2</v>
      </c>
      <c r="O40" s="224">
        <f t="shared" si="20"/>
        <v>-9.8654999999999993E-2</v>
      </c>
      <c r="P40" s="224">
        <f t="shared" si="20"/>
        <v>-0.15540000000000001</v>
      </c>
      <c r="Q40" s="224">
        <f t="shared" si="20"/>
        <v>-0.26637316999999999</v>
      </c>
      <c r="R40" s="224">
        <f t="shared" si="20"/>
        <v>-0.26495299999999999</v>
      </c>
      <c r="S40" s="224">
        <f t="shared" si="20"/>
        <v>-0.35428951492000005</v>
      </c>
      <c r="T40" s="189">
        <f t="shared" ref="T40" si="21">SUM(G40:K40)</f>
        <v>0</v>
      </c>
      <c r="U40" s="345">
        <f>SUM(L40:S40)</f>
        <v>-1.2043826849200001</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343"/>
      <c r="I42" s="343"/>
      <c r="J42" s="343"/>
      <c r="K42" s="343"/>
      <c r="L42" s="343"/>
      <c r="M42" s="343"/>
      <c r="N42" s="343"/>
      <c r="O42" s="343"/>
      <c r="P42" s="343"/>
      <c r="Q42" s="343"/>
      <c r="R42" s="343"/>
      <c r="S42" s="343"/>
      <c r="T42" s="343"/>
      <c r="U42" s="343"/>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7">
        <v>-0.01</v>
      </c>
      <c r="S43" s="217">
        <v>-5.45E-2</v>
      </c>
      <c r="T43" s="189">
        <f>SUM(G43:K43)</f>
        <v>0</v>
      </c>
      <c r="U43" s="345">
        <f>SUM(L43:S43)</f>
        <v>-6.4500000000000002E-2</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7">
        <v>0</v>
      </c>
      <c r="S44" s="217">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7">
        <v>0</v>
      </c>
      <c r="S45" s="217">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-0.01</v>
      </c>
      <c r="S46" s="224">
        <f t="shared" si="22"/>
        <v>-5.45E-2</v>
      </c>
      <c r="T46" s="189">
        <f t="shared" ref="T46" si="23">SUM(G46:K46)</f>
        <v>0</v>
      </c>
      <c r="U46" s="345">
        <f>SUM(L46:S46)</f>
        <v>-6.4500000000000002E-2</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23">
        <f t="shared" si="24"/>
        <v>0</v>
      </c>
      <c r="I48" s="223">
        <f t="shared" si="24"/>
        <v>0</v>
      </c>
      <c r="J48" s="223">
        <f t="shared" si="24"/>
        <v>0</v>
      </c>
      <c r="K48" s="223">
        <f t="shared" si="24"/>
        <v>0</v>
      </c>
      <c r="L48" s="223">
        <f>SUM(L34,L40,L46)</f>
        <v>0.221305</v>
      </c>
      <c r="M48" s="223">
        <f t="shared" ref="M48:R48" si="25">SUM(M34,M40,M46)</f>
        <v>0.31432599999999999</v>
      </c>
      <c r="N48" s="223">
        <f t="shared" si="25"/>
        <v>0.35533800000000004</v>
      </c>
      <c r="O48" s="223">
        <f t="shared" si="25"/>
        <v>0.354134</v>
      </c>
      <c r="P48" s="223">
        <f t="shared" si="25"/>
        <v>0.65988699999999989</v>
      </c>
      <c r="Q48" s="223">
        <f t="shared" si="25"/>
        <v>0.68624383</v>
      </c>
      <c r="R48" s="223">
        <f t="shared" si="25"/>
        <v>0.69599270000000002</v>
      </c>
      <c r="S48" s="223">
        <f>SUM(S34,S40,S46)</f>
        <v>0.83135313507999986</v>
      </c>
      <c r="T48" s="345">
        <f t="shared" ref="T48" si="26">SUM(G48:K48)</f>
        <v>0</v>
      </c>
      <c r="U48" s="345">
        <f t="shared" ref="U48" si="27">SUM(L48:S48)</f>
        <v>4.1185796650800004</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H49" s="276"/>
      <c r="I49" s="276"/>
      <c r="J49" s="276"/>
      <c r="K49" s="276"/>
      <c r="L49" s="276"/>
      <c r="M49" s="276"/>
      <c r="N49" s="276"/>
      <c r="O49" s="276"/>
      <c r="P49" s="276"/>
      <c r="Q49" s="276"/>
      <c r="R49" s="276"/>
      <c r="S49" s="276"/>
      <c r="T49" s="276"/>
      <c r="U49" s="276"/>
    </row>
    <row r="50" spans="1:39" ht="14" x14ac:dyDescent="0.3">
      <c r="A50" s="222" t="s">
        <v>177</v>
      </c>
      <c r="B50" s="255" t="s">
        <v>59</v>
      </c>
      <c r="C50" s="269"/>
      <c r="D50" s="269"/>
      <c r="E50" s="269"/>
      <c r="G50" s="251">
        <f>SUM(G9,G12,G15,G18,G21,G24,G27,G30)</f>
        <v>0</v>
      </c>
      <c r="H50" s="223">
        <f t="shared" ref="H50:Q51" si="28">SUM(H9,H12,H15,H18,H21,H24,H27,H30)</f>
        <v>0</v>
      </c>
      <c r="I50" s="223">
        <f t="shared" si="28"/>
        <v>0</v>
      </c>
      <c r="J50" s="223">
        <f t="shared" si="28"/>
        <v>0</v>
      </c>
      <c r="K50" s="223">
        <f t="shared" si="28"/>
        <v>0</v>
      </c>
      <c r="L50" s="223">
        <f t="shared" si="28"/>
        <v>6.3072000000000003E-2</v>
      </c>
      <c r="M50" s="223">
        <f t="shared" si="28"/>
        <v>8.6635000000000004E-2</v>
      </c>
      <c r="N50" s="223">
        <f t="shared" si="28"/>
        <v>9.7692000000000001E-2</v>
      </c>
      <c r="O50" s="223">
        <f t="shared" si="28"/>
        <v>9.6429999999999988E-2</v>
      </c>
      <c r="P50" s="223">
        <f t="shared" si="28"/>
        <v>0.16947999999999996</v>
      </c>
      <c r="Q50" s="223">
        <f t="shared" si="28"/>
        <v>0.33343100000000003</v>
      </c>
      <c r="R50" s="223">
        <f>SUM(R9,R15,R18,R21,R24,R27,R30)</f>
        <v>0.4063485</v>
      </c>
      <c r="S50" s="223">
        <f>SUM(S9,S15,S18,S21,S24,S27,S30)</f>
        <v>0.55219800228671945</v>
      </c>
      <c r="T50" s="189">
        <f t="shared" ref="T50:T52" si="29">SUM(G50:K50)</f>
        <v>0</v>
      </c>
      <c r="U50" s="345">
        <f t="shared" ref="U50:U52" si="30">SUM(L50:S50)</f>
        <v>1.8052865022867195</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345">
        <f t="shared" si="28"/>
        <v>0</v>
      </c>
      <c r="I51" s="345">
        <f t="shared" si="28"/>
        <v>0</v>
      </c>
      <c r="J51" s="345">
        <f t="shared" si="28"/>
        <v>0</v>
      </c>
      <c r="K51" s="345">
        <f t="shared" si="28"/>
        <v>0</v>
      </c>
      <c r="L51" s="345">
        <f t="shared" si="28"/>
        <v>0.15823299999999998</v>
      </c>
      <c r="M51" s="345">
        <f t="shared" si="28"/>
        <v>0.22769099999999998</v>
      </c>
      <c r="N51" s="345">
        <f t="shared" si="28"/>
        <v>0.32235800000000003</v>
      </c>
      <c r="O51" s="345">
        <f t="shared" si="28"/>
        <v>0.35635900000000004</v>
      </c>
      <c r="P51" s="345">
        <f t="shared" si="28"/>
        <v>0.64580699999999991</v>
      </c>
      <c r="Q51" s="345">
        <f t="shared" si="28"/>
        <v>0.61918600000000001</v>
      </c>
      <c r="R51" s="345">
        <f>SUM(R10,R16,R19,R22,R25,R28,R31)</f>
        <v>0.56459720000000002</v>
      </c>
      <c r="S51" s="345">
        <f>SUM(S10,S16,S19,S22,S25,S28,S31)</f>
        <v>0.68794464771328068</v>
      </c>
      <c r="T51" s="189">
        <f t="shared" si="29"/>
        <v>0</v>
      </c>
      <c r="U51" s="345">
        <f t="shared" si="30"/>
        <v>3.5821758477132808</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46">
        <f t="shared" si="31"/>
        <v>0</v>
      </c>
      <c r="I52" s="346">
        <f t="shared" si="31"/>
        <v>0</v>
      </c>
      <c r="J52" s="346">
        <f t="shared" si="31"/>
        <v>0</v>
      </c>
      <c r="K52" s="346">
        <f t="shared" si="31"/>
        <v>0</v>
      </c>
      <c r="L52" s="346">
        <f>SUM(L50:L51)</f>
        <v>0.22130499999999997</v>
      </c>
      <c r="M52" s="346">
        <f t="shared" ref="M52:S52" si="32">SUM(M50:M51)</f>
        <v>0.31432599999999999</v>
      </c>
      <c r="N52" s="346">
        <f t="shared" si="32"/>
        <v>0.42005000000000003</v>
      </c>
      <c r="O52" s="346">
        <f t="shared" si="32"/>
        <v>0.452789</v>
      </c>
      <c r="P52" s="346">
        <f t="shared" si="32"/>
        <v>0.81528699999999987</v>
      </c>
      <c r="Q52" s="346">
        <f t="shared" si="32"/>
        <v>0.95261700000000005</v>
      </c>
      <c r="R52" s="346">
        <f t="shared" si="32"/>
        <v>0.97094570000000002</v>
      </c>
      <c r="S52" s="346">
        <f t="shared" si="32"/>
        <v>1.2401426500000001</v>
      </c>
      <c r="T52" s="189">
        <f t="shared" si="29"/>
        <v>0</v>
      </c>
      <c r="U52" s="345">
        <f t="shared" si="30"/>
        <v>5.3874623499999998</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c r="S54" s="470"/>
    </row>
    <row r="55" spans="1:39" ht="14" x14ac:dyDescent="0.3">
      <c r="A55" s="222" t="s">
        <v>180</v>
      </c>
      <c r="B55" s="255" t="s">
        <v>59</v>
      </c>
      <c r="C55" s="269"/>
      <c r="D55" s="269"/>
      <c r="E55" s="269"/>
      <c r="G55" s="251">
        <f>SUM(G9,G15,G18,G21,G24,G27,G30)+SUM(G37,G38,G43,G44)</f>
        <v>0</v>
      </c>
      <c r="H55" s="251">
        <f t="shared" ref="H55:O55" si="34">SUM(H9,H15,H18,H21,H24,H27,H30)+SUM(H37,H38,H43,H44)</f>
        <v>0</v>
      </c>
      <c r="I55" s="251">
        <f t="shared" si="34"/>
        <v>0</v>
      </c>
      <c r="J55" s="251">
        <f t="shared" si="34"/>
        <v>0</v>
      </c>
      <c r="K55" s="251">
        <f t="shared" si="34"/>
        <v>0</v>
      </c>
      <c r="L55" s="223">
        <f t="shared" si="34"/>
        <v>6.3072000000000003E-2</v>
      </c>
      <c r="M55" s="223">
        <f t="shared" si="34"/>
        <v>8.6635000000000004E-2</v>
      </c>
      <c r="N55" s="223">
        <f t="shared" si="34"/>
        <v>3.9501999999999995E-2</v>
      </c>
      <c r="O55" s="223">
        <f t="shared" si="34"/>
        <v>2.4326999999999988E-2</v>
      </c>
      <c r="P55" s="223">
        <f>SUM(P9,P15,P12,P18,P21,P24,P27,P30)+SUM(P37,P38,P43,P44)</f>
        <v>8.3253999999999953E-2</v>
      </c>
      <c r="Q55" s="223">
        <f>SUM(Q9,Q15,Q12,Q18,Q21,Q24,Q27,Q30)+SUM(Q37,Q38,Q43,Q44)</f>
        <v>0.10264200000000004</v>
      </c>
      <c r="R55" s="223">
        <f>SUM(R9,R15,R18,R21,R24,R27,R30)+SUM(R37,R38,R43,R44)</f>
        <v>0.1313955</v>
      </c>
      <c r="S55" s="223">
        <f>SUM(S9,S15,S18,S21,S24,S27,S30)+SUM(S37,S38,S43,S44)</f>
        <v>0.19983555736671943</v>
      </c>
      <c r="T55" s="95">
        <f t="shared" ref="T55:T57" si="35">SUM(G55:K55)</f>
        <v>0</v>
      </c>
      <c r="U55" s="218">
        <f t="shared" ref="U55:U57" si="36">SUM(L55:S55)</f>
        <v>0.73066305736671944</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O56" si="37">SUM(H10,H16,H19,H22,H25,H28,H31)+SUM(H39,H45)</f>
        <v>0</v>
      </c>
      <c r="I56" s="218">
        <f t="shared" si="37"/>
        <v>0</v>
      </c>
      <c r="J56" s="218">
        <f t="shared" si="37"/>
        <v>0</v>
      </c>
      <c r="K56" s="218">
        <f t="shared" si="37"/>
        <v>0</v>
      </c>
      <c r="L56" s="345">
        <f t="shared" si="37"/>
        <v>0.15823299999999998</v>
      </c>
      <c r="M56" s="345">
        <f t="shared" si="37"/>
        <v>0.22769099999999998</v>
      </c>
      <c r="N56" s="345">
        <f t="shared" si="37"/>
        <v>0.31583600000000001</v>
      </c>
      <c r="O56" s="345">
        <f t="shared" si="37"/>
        <v>0.32980700000000002</v>
      </c>
      <c r="P56" s="345">
        <f t="shared" ref="P56" si="38">SUM(P10,P13,P16,P19,P22,P25,P28,P31)+SUM(P39,P45)</f>
        <v>0.57663299999999995</v>
      </c>
      <c r="Q56" s="345">
        <f>SUM(Q10,Q13,Q16,Q19,Q22,Q25,Q28,Q31)+SUM(Q39,Q45)</f>
        <v>0.58360182999999999</v>
      </c>
      <c r="R56" s="345">
        <f>SUM(R10,R16,R19,R22,R25,R28,R31)+SUM(R39,R45)</f>
        <v>0.56459720000000002</v>
      </c>
      <c r="S56" s="345">
        <f>SUM(S10,S16,S19,S22,S25,S28,S31)+SUM(S39,S45)</f>
        <v>0.63151757771328065</v>
      </c>
      <c r="T56" s="95">
        <f t="shared" si="35"/>
        <v>0</v>
      </c>
      <c r="U56" s="218">
        <f t="shared" si="36"/>
        <v>3.3879166077132803</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9">SUM(G55:G56)</f>
        <v>0</v>
      </c>
      <c r="H57" s="332">
        <f t="shared" si="39"/>
        <v>0</v>
      </c>
      <c r="I57" s="332">
        <f t="shared" si="39"/>
        <v>0</v>
      </c>
      <c r="J57" s="332">
        <f t="shared" si="39"/>
        <v>0</v>
      </c>
      <c r="K57" s="332">
        <f t="shared" si="39"/>
        <v>0</v>
      </c>
      <c r="L57" s="346">
        <f>SUM(L55:L56)</f>
        <v>0.22130499999999997</v>
      </c>
      <c r="M57" s="346">
        <f t="shared" ref="M57:P57" si="40">SUM(M55:M56)</f>
        <v>0.31432599999999999</v>
      </c>
      <c r="N57" s="346">
        <f t="shared" si="40"/>
        <v>0.35533799999999999</v>
      </c>
      <c r="O57" s="346">
        <f t="shared" si="40"/>
        <v>0.354134</v>
      </c>
      <c r="P57" s="346">
        <f t="shared" si="40"/>
        <v>0.65988699999999989</v>
      </c>
      <c r="Q57" s="346">
        <f>SUM(Q55:Q56)</f>
        <v>0.68624383</v>
      </c>
      <c r="R57" s="346">
        <f>SUM(R55:R56)</f>
        <v>0.69599270000000002</v>
      </c>
      <c r="S57" s="346">
        <f>SUM(S55:S56)</f>
        <v>0.83135313508000008</v>
      </c>
      <c r="T57" s="95">
        <f t="shared" si="35"/>
        <v>0</v>
      </c>
      <c r="U57" s="218">
        <f t="shared" si="36"/>
        <v>4.1185796650800004</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Q58" si="41">IF(ABS(G57-G48)&lt;DecimalPlaces,"OK","ERROR")</f>
        <v>OK</v>
      </c>
      <c r="H58" s="273" t="str">
        <f t="shared" si="41"/>
        <v>OK</v>
      </c>
      <c r="I58" s="273" t="str">
        <f t="shared" si="41"/>
        <v>OK</v>
      </c>
      <c r="J58" s="273" t="str">
        <f t="shared" si="41"/>
        <v>OK</v>
      </c>
      <c r="K58" s="273" t="str">
        <f t="shared" si="41"/>
        <v>OK</v>
      </c>
      <c r="L58" s="273" t="str">
        <f t="shared" si="41"/>
        <v>OK</v>
      </c>
      <c r="M58" s="273" t="str">
        <f t="shared" si="41"/>
        <v>OK</v>
      </c>
      <c r="N58" s="273" t="str">
        <f t="shared" si="41"/>
        <v>OK</v>
      </c>
      <c r="O58" s="273" t="str">
        <f t="shared" si="41"/>
        <v>OK</v>
      </c>
      <c r="P58" s="273" t="str">
        <f t="shared" si="41"/>
        <v>OK</v>
      </c>
      <c r="Q58" s="273" t="str">
        <f t="shared" si="41"/>
        <v>OK</v>
      </c>
      <c r="R58" s="273" t="str">
        <f>IF(ABS(R57-R48)&lt;DecimalPlaces,"OK","ERROR")</f>
        <v>OK</v>
      </c>
      <c r="S58" s="273" t="str">
        <f>IF(ABS(S57-S48)&lt;DecimalPlaces,"OK","ERROR")</f>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281</v>
      </c>
      <c r="AI60" s="216">
        <v>1771</v>
      </c>
      <c r="AJ60" s="331">
        <v>2081</v>
      </c>
      <c r="AK60" s="217">
        <v>1939</v>
      </c>
      <c r="AL60" s="307"/>
      <c r="AM60" s="229">
        <f t="shared" ref="AM60:AM61" si="42">SUM(AD60:AK60)</f>
        <v>6072</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1202</v>
      </c>
      <c r="AI61" s="216">
        <v>4234</v>
      </c>
      <c r="AJ61" s="331">
        <v>3369</v>
      </c>
      <c r="AK61" s="217">
        <v>3146</v>
      </c>
      <c r="AL61" s="280"/>
      <c r="AM61" s="229">
        <f t="shared" si="42"/>
        <v>11951</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5.2829000000000001E-2</v>
      </c>
      <c r="M65" s="216">
        <v>5.9617000000000003E-2</v>
      </c>
      <c r="N65" s="216">
        <v>6.3323000000000004E-2</v>
      </c>
      <c r="O65" s="216">
        <v>5.9895999999999998E-2</v>
      </c>
      <c r="P65" s="216">
        <v>5.8254999999999994E-2</v>
      </c>
      <c r="Q65" s="216">
        <v>0.22458500000000001</v>
      </c>
      <c r="R65" s="333">
        <v>0.26495299999999999</v>
      </c>
      <c r="S65" s="217">
        <v>0.2790434</v>
      </c>
      <c r="T65" s="378"/>
      <c r="U65" s="223">
        <f t="shared" ref="U65:U67" si="43">SUM(L65:S65)</f>
        <v>1.0625013999999999</v>
      </c>
      <c r="Y65" s="226"/>
      <c r="Z65" s="227"/>
      <c r="AA65" s="227"/>
      <c r="AB65" s="227"/>
      <c r="AC65" s="228"/>
      <c r="AD65" s="216">
        <v>1537</v>
      </c>
      <c r="AE65" s="216">
        <v>3259</v>
      </c>
      <c r="AF65" s="216">
        <v>2973</v>
      </c>
      <c r="AG65" s="216">
        <v>3019</v>
      </c>
      <c r="AH65" s="216">
        <v>4608</v>
      </c>
      <c r="AI65" s="216">
        <v>2781</v>
      </c>
      <c r="AJ65" s="330">
        <v>3455</v>
      </c>
      <c r="AK65" s="217">
        <v>3635</v>
      </c>
      <c r="AL65" s="278"/>
      <c r="AM65" s="251">
        <f t="shared" ref="AM65:AM67" si="44">SUM(AD65:AK65)</f>
        <v>25267</v>
      </c>
    </row>
    <row r="66" spans="1:39" ht="14" x14ac:dyDescent="0.3">
      <c r="A66" s="661"/>
      <c r="B66" s="277" t="s">
        <v>156</v>
      </c>
      <c r="G66" s="234"/>
      <c r="H66" s="235"/>
      <c r="I66" s="235"/>
      <c r="J66" s="235"/>
      <c r="K66" s="236"/>
      <c r="L66" s="216">
        <v>0</v>
      </c>
      <c r="M66" s="216">
        <v>0</v>
      </c>
      <c r="N66" s="216">
        <v>0</v>
      </c>
      <c r="O66" s="216">
        <v>0</v>
      </c>
      <c r="P66" s="216">
        <v>1.2980999999999999E-2</v>
      </c>
      <c r="Q66" s="216">
        <v>2.5298000000000001E-2</v>
      </c>
      <c r="R66" s="333">
        <v>4.2650500000000001E-2</v>
      </c>
      <c r="S66" s="217">
        <v>5.47985E-2</v>
      </c>
      <c r="T66" s="379"/>
      <c r="U66" s="223">
        <f t="shared" si="43"/>
        <v>0.13572800000000002</v>
      </c>
      <c r="Y66" s="234"/>
      <c r="Z66" s="235"/>
      <c r="AA66" s="235"/>
      <c r="AB66" s="235"/>
      <c r="AC66" s="236"/>
      <c r="AD66" s="216">
        <v>0</v>
      </c>
      <c r="AE66" s="216">
        <v>0</v>
      </c>
      <c r="AF66" s="216">
        <v>0</v>
      </c>
      <c r="AG66" s="216">
        <v>0</v>
      </c>
      <c r="AH66" s="216">
        <v>310</v>
      </c>
      <c r="AI66" s="216">
        <v>930</v>
      </c>
      <c r="AJ66" s="330">
        <v>1681</v>
      </c>
      <c r="AK66" s="217">
        <v>2003</v>
      </c>
      <c r="AL66" s="279"/>
      <c r="AM66" s="251">
        <f t="shared" si="44"/>
        <v>4924</v>
      </c>
    </row>
    <row r="67" spans="1:39" ht="14" x14ac:dyDescent="0.3">
      <c r="A67" s="662"/>
      <c r="B67" s="277" t="s">
        <v>187</v>
      </c>
      <c r="G67" s="234"/>
      <c r="H67" s="235"/>
      <c r="I67" s="235"/>
      <c r="J67" s="235"/>
      <c r="K67" s="236"/>
      <c r="L67" s="224">
        <f t="shared" ref="L67:S67" si="45">SUM(L65:L66)</f>
        <v>5.2829000000000001E-2</v>
      </c>
      <c r="M67" s="223">
        <f t="shared" si="45"/>
        <v>5.9617000000000003E-2</v>
      </c>
      <c r="N67" s="223">
        <f t="shared" si="45"/>
        <v>6.3323000000000004E-2</v>
      </c>
      <c r="O67" s="223">
        <f t="shared" si="45"/>
        <v>5.9895999999999998E-2</v>
      </c>
      <c r="P67" s="223">
        <f t="shared" si="45"/>
        <v>7.1235999999999994E-2</v>
      </c>
      <c r="Q67" s="223">
        <f t="shared" si="45"/>
        <v>0.24988300000000002</v>
      </c>
      <c r="R67" s="223">
        <f t="shared" si="45"/>
        <v>0.30760349999999997</v>
      </c>
      <c r="S67" s="223">
        <f t="shared" si="45"/>
        <v>0.33384190000000002</v>
      </c>
      <c r="T67" s="380"/>
      <c r="U67" s="223">
        <f t="shared" si="43"/>
        <v>1.1982293999999998</v>
      </c>
      <c r="V67" s="249"/>
      <c r="Y67" s="241"/>
      <c r="Z67" s="242"/>
      <c r="AA67" s="242"/>
      <c r="AB67" s="242"/>
      <c r="AC67" s="243"/>
      <c r="AD67" s="252">
        <f t="shared" ref="AD67:AK67" si="46">SUM(AD65:AD66)</f>
        <v>1537</v>
      </c>
      <c r="AE67" s="251">
        <f t="shared" si="46"/>
        <v>3259</v>
      </c>
      <c r="AF67" s="251">
        <f t="shared" si="46"/>
        <v>2973</v>
      </c>
      <c r="AG67" s="251">
        <f t="shared" si="46"/>
        <v>3019</v>
      </c>
      <c r="AH67" s="251">
        <f t="shared" si="46"/>
        <v>4918</v>
      </c>
      <c r="AI67" s="251">
        <f t="shared" si="46"/>
        <v>3711</v>
      </c>
      <c r="AJ67" s="251">
        <f t="shared" si="46"/>
        <v>5136</v>
      </c>
      <c r="AK67" s="251">
        <f t="shared" si="46"/>
        <v>5638</v>
      </c>
      <c r="AL67" s="280"/>
      <c r="AM67" s="251">
        <f t="shared" si="44"/>
        <v>30191</v>
      </c>
    </row>
    <row r="68" spans="1:39" ht="14" x14ac:dyDescent="0.3">
      <c r="B68" s="210"/>
      <c r="G68" s="241"/>
      <c r="H68" s="242"/>
      <c r="I68" s="242"/>
      <c r="J68" s="242"/>
      <c r="K68" s="243"/>
      <c r="L68" s="281" t="str">
        <f t="shared" ref="L68:S68" si="47">IF(ABS(L67-L9)&lt;DecimalPlaces,"OK","ERROR")</f>
        <v>OK</v>
      </c>
      <c r="M68" s="281" t="str">
        <f t="shared" si="47"/>
        <v>OK</v>
      </c>
      <c r="N68" s="281" t="str">
        <f t="shared" si="47"/>
        <v>OK</v>
      </c>
      <c r="O68" s="281" t="str">
        <f t="shared" si="47"/>
        <v>OK</v>
      </c>
      <c r="P68" s="281" t="str">
        <f t="shared" si="47"/>
        <v>OK</v>
      </c>
      <c r="Q68" s="281" t="str">
        <f t="shared" si="47"/>
        <v>OK</v>
      </c>
      <c r="R68" s="281" t="str">
        <f t="shared" si="47"/>
        <v>OK</v>
      </c>
      <c r="S68" s="281" t="str">
        <f t="shared" si="47"/>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5.3014399999999996E-2</v>
      </c>
      <c r="M72" s="216">
        <v>6.0954399999999999E-2</v>
      </c>
      <c r="N72" s="216">
        <v>8.0633200000000016E-2</v>
      </c>
      <c r="O72" s="216">
        <v>8.49028E-2</v>
      </c>
      <c r="P72" s="216">
        <v>0.1450458</v>
      </c>
      <c r="Q72" s="216">
        <v>0.13717199999999999</v>
      </c>
      <c r="R72" s="333">
        <v>0.10845780000000001</v>
      </c>
      <c r="S72" s="217">
        <v>8.6919099999999999E-2</v>
      </c>
      <c r="T72" s="378"/>
      <c r="U72" s="371">
        <f t="shared" ref="U72:U77" si="48">SUM(L72:S72)</f>
        <v>0.75709950000000004</v>
      </c>
      <c r="Y72" s="226"/>
      <c r="Z72" s="227"/>
      <c r="AA72" s="227"/>
      <c r="AB72" s="227"/>
      <c r="AC72" s="228"/>
      <c r="AD72" s="216">
        <v>1543</v>
      </c>
      <c r="AE72" s="216">
        <v>3352</v>
      </c>
      <c r="AF72" s="216">
        <v>3848</v>
      </c>
      <c r="AG72" s="216">
        <v>4361</v>
      </c>
      <c r="AH72" s="216">
        <v>8681</v>
      </c>
      <c r="AI72" s="216">
        <v>3958</v>
      </c>
      <c r="AJ72" s="330">
        <v>1837</v>
      </c>
      <c r="AK72" s="217">
        <v>1438</v>
      </c>
      <c r="AL72" s="278"/>
      <c r="AM72" s="229">
        <f t="shared" ref="AM72:AM77" si="49">SUM(AD72:AK72)</f>
        <v>29018</v>
      </c>
    </row>
    <row r="73" spans="1:39" ht="14" x14ac:dyDescent="0.3">
      <c r="A73" s="661"/>
      <c r="B73" s="277" t="s">
        <v>156</v>
      </c>
      <c r="G73" s="234"/>
      <c r="H73" s="235"/>
      <c r="I73" s="235"/>
      <c r="J73" s="235"/>
      <c r="K73" s="236"/>
      <c r="L73" s="216">
        <v>0</v>
      </c>
      <c r="M73" s="216">
        <v>0</v>
      </c>
      <c r="N73" s="216">
        <v>0</v>
      </c>
      <c r="O73" s="216">
        <v>0</v>
      </c>
      <c r="P73" s="216">
        <v>3.2319599999999997E-2</v>
      </c>
      <c r="Q73" s="216">
        <v>2.0926E-2</v>
      </c>
      <c r="R73" s="333">
        <v>1.7933500000000002E-2</v>
      </c>
      <c r="S73" s="217">
        <v>1.5396E-2</v>
      </c>
      <c r="T73" s="379"/>
      <c r="U73" s="371">
        <f t="shared" si="48"/>
        <v>8.6575099999999988E-2</v>
      </c>
      <c r="Y73" s="234"/>
      <c r="Z73" s="235"/>
      <c r="AA73" s="235"/>
      <c r="AB73" s="235"/>
      <c r="AC73" s="236"/>
      <c r="AD73" s="216">
        <v>0</v>
      </c>
      <c r="AE73" s="216">
        <v>0</v>
      </c>
      <c r="AF73" s="216">
        <v>0</v>
      </c>
      <c r="AG73" s="216">
        <v>0</v>
      </c>
      <c r="AH73" s="216">
        <v>585</v>
      </c>
      <c r="AI73" s="216">
        <v>763</v>
      </c>
      <c r="AJ73" s="330">
        <v>760</v>
      </c>
      <c r="AK73" s="217">
        <v>635</v>
      </c>
      <c r="AL73" s="279"/>
      <c r="AM73" s="229">
        <f t="shared" si="49"/>
        <v>2743</v>
      </c>
    </row>
    <row r="74" spans="1:39" ht="14" x14ac:dyDescent="0.3">
      <c r="A74" s="662"/>
      <c r="B74" s="277" t="s">
        <v>190</v>
      </c>
      <c r="G74" s="234"/>
      <c r="H74" s="235"/>
      <c r="I74" s="235"/>
      <c r="J74" s="235"/>
      <c r="K74" s="236"/>
      <c r="L74" s="224">
        <f t="shared" ref="L74:S74" si="50">SUM(L72:L73)</f>
        <v>5.3014399999999996E-2</v>
      </c>
      <c r="M74" s="223">
        <f t="shared" si="50"/>
        <v>6.0954399999999999E-2</v>
      </c>
      <c r="N74" s="223">
        <f t="shared" si="50"/>
        <v>8.0633200000000016E-2</v>
      </c>
      <c r="O74" s="223">
        <f t="shared" si="50"/>
        <v>8.49028E-2</v>
      </c>
      <c r="P74" s="223">
        <f t="shared" si="50"/>
        <v>0.17736540000000001</v>
      </c>
      <c r="Q74" s="223">
        <f t="shared" si="50"/>
        <v>0.15809799999999999</v>
      </c>
      <c r="R74" s="223">
        <f t="shared" si="50"/>
        <v>0.12639130000000001</v>
      </c>
      <c r="S74" s="223">
        <f t="shared" si="50"/>
        <v>0.10231509999999999</v>
      </c>
      <c r="T74" s="379"/>
      <c r="U74" s="371">
        <f t="shared" si="48"/>
        <v>0.84367459999999994</v>
      </c>
      <c r="V74" s="249"/>
      <c r="Y74" s="234"/>
      <c r="Z74" s="235"/>
      <c r="AA74" s="235"/>
      <c r="AB74" s="235"/>
      <c r="AC74" s="236"/>
      <c r="AD74" s="252">
        <f t="shared" ref="AD74:AK74" si="51">SUM(AD72:AD73)</f>
        <v>1543</v>
      </c>
      <c r="AE74" s="251">
        <f t="shared" si="51"/>
        <v>3352</v>
      </c>
      <c r="AF74" s="251">
        <f t="shared" si="51"/>
        <v>3848</v>
      </c>
      <c r="AG74" s="251">
        <f t="shared" si="51"/>
        <v>4361</v>
      </c>
      <c r="AH74" s="251">
        <f t="shared" si="51"/>
        <v>9266</v>
      </c>
      <c r="AI74" s="251">
        <f t="shared" si="51"/>
        <v>4721</v>
      </c>
      <c r="AJ74" s="251">
        <f t="shared" si="51"/>
        <v>2597</v>
      </c>
      <c r="AK74" s="251">
        <f t="shared" si="51"/>
        <v>2073</v>
      </c>
      <c r="AL74" s="279"/>
      <c r="AM74" s="229">
        <f t="shared" si="49"/>
        <v>31761</v>
      </c>
    </row>
    <row r="75" spans="1:39" ht="14" x14ac:dyDescent="0.3">
      <c r="A75" s="663" t="s">
        <v>191</v>
      </c>
      <c r="B75" s="277" t="s">
        <v>186</v>
      </c>
      <c r="G75" s="234"/>
      <c r="H75" s="235"/>
      <c r="I75" s="235"/>
      <c r="J75" s="235"/>
      <c r="K75" s="236"/>
      <c r="L75" s="216">
        <v>7.9521599999999984E-2</v>
      </c>
      <c r="M75" s="216">
        <v>9.1431599999999988E-2</v>
      </c>
      <c r="N75" s="216">
        <v>0.1209498</v>
      </c>
      <c r="O75" s="216">
        <v>0.1273542</v>
      </c>
      <c r="P75" s="216">
        <v>9.6697200000000011E-2</v>
      </c>
      <c r="Q75" s="216">
        <v>0.16142300000000001</v>
      </c>
      <c r="R75" s="333">
        <v>0.16670540000000003</v>
      </c>
      <c r="S75" s="217">
        <v>0.19631119999999999</v>
      </c>
      <c r="T75" s="379"/>
      <c r="U75" s="371">
        <f t="shared" si="48"/>
        <v>1.040394</v>
      </c>
      <c r="Y75" s="234"/>
      <c r="Z75" s="235"/>
      <c r="AA75" s="235"/>
      <c r="AB75" s="235"/>
      <c r="AC75" s="236"/>
      <c r="AD75" s="216">
        <v>2314.1999999999998</v>
      </c>
      <c r="AE75" s="216">
        <v>5028.5999999999995</v>
      </c>
      <c r="AF75" s="216">
        <v>5772.5999999999995</v>
      </c>
      <c r="AG75" s="216">
        <v>6541.2</v>
      </c>
      <c r="AH75" s="216">
        <v>10441</v>
      </c>
      <c r="AI75" s="216">
        <v>6312</v>
      </c>
      <c r="AJ75" s="330">
        <v>4225</v>
      </c>
      <c r="AK75" s="217">
        <v>4969</v>
      </c>
      <c r="AL75" s="279"/>
      <c r="AM75" s="229">
        <f t="shared" si="49"/>
        <v>45603.6</v>
      </c>
    </row>
    <row r="76" spans="1:39" ht="14" x14ac:dyDescent="0.3">
      <c r="A76" s="663"/>
      <c r="B76" s="277" t="s">
        <v>156</v>
      </c>
      <c r="G76" s="234"/>
      <c r="H76" s="235"/>
      <c r="I76" s="235"/>
      <c r="J76" s="235"/>
      <c r="K76" s="236"/>
      <c r="L76" s="216">
        <v>0</v>
      </c>
      <c r="M76" s="216">
        <v>0</v>
      </c>
      <c r="N76" s="216">
        <v>0</v>
      </c>
      <c r="O76" s="216">
        <v>0</v>
      </c>
      <c r="P76" s="216">
        <v>2.15464E-2</v>
      </c>
      <c r="Q76" s="216">
        <v>4.5046000000000003E-2</v>
      </c>
      <c r="R76" s="333">
        <v>4.6110499999999999E-2</v>
      </c>
      <c r="S76" s="217">
        <v>7.2204500000000005E-2</v>
      </c>
      <c r="T76" s="379"/>
      <c r="U76" s="371">
        <f t="shared" si="48"/>
        <v>0.1849074</v>
      </c>
      <c r="Y76" s="234"/>
      <c r="Z76" s="235"/>
      <c r="AA76" s="235"/>
      <c r="AB76" s="235"/>
      <c r="AC76" s="236"/>
      <c r="AD76" s="216">
        <v>0</v>
      </c>
      <c r="AE76" s="216">
        <v>0</v>
      </c>
      <c r="AF76" s="216">
        <v>0</v>
      </c>
      <c r="AG76" s="216">
        <v>0</v>
      </c>
      <c r="AH76" s="216">
        <v>702</v>
      </c>
      <c r="AI76" s="216">
        <v>1741</v>
      </c>
      <c r="AJ76" s="330">
        <v>1988</v>
      </c>
      <c r="AK76" s="217">
        <v>2653</v>
      </c>
      <c r="AL76" s="279"/>
      <c r="AM76" s="229">
        <f t="shared" si="49"/>
        <v>7084</v>
      </c>
    </row>
    <row r="77" spans="1:39" ht="14" x14ac:dyDescent="0.3">
      <c r="A77" s="664"/>
      <c r="B77" s="277" t="s">
        <v>192</v>
      </c>
      <c r="G77" s="234"/>
      <c r="H77" s="235"/>
      <c r="I77" s="235"/>
      <c r="J77" s="235"/>
      <c r="K77" s="236"/>
      <c r="L77" s="224">
        <f t="shared" ref="L77:S77" si="52">SUM(L75:L76)</f>
        <v>7.9521599999999984E-2</v>
      </c>
      <c r="M77" s="223">
        <f t="shared" si="52"/>
        <v>9.1431599999999988E-2</v>
      </c>
      <c r="N77" s="223">
        <f t="shared" si="52"/>
        <v>0.1209498</v>
      </c>
      <c r="O77" s="223">
        <f t="shared" si="52"/>
        <v>0.1273542</v>
      </c>
      <c r="P77" s="223">
        <f t="shared" si="52"/>
        <v>0.1182436</v>
      </c>
      <c r="Q77" s="223">
        <f t="shared" si="52"/>
        <v>0.20646900000000001</v>
      </c>
      <c r="R77" s="223">
        <f t="shared" si="52"/>
        <v>0.21281590000000003</v>
      </c>
      <c r="S77" s="223">
        <f t="shared" si="52"/>
        <v>0.26851570000000002</v>
      </c>
      <c r="T77" s="379"/>
      <c r="U77" s="223">
        <f t="shared" si="48"/>
        <v>1.2253014000000002</v>
      </c>
      <c r="V77" s="249"/>
      <c r="Y77" s="234"/>
      <c r="Z77" s="235"/>
      <c r="AA77" s="235"/>
      <c r="AB77" s="235"/>
      <c r="AC77" s="236"/>
      <c r="AD77" s="252">
        <f t="shared" ref="AD77:AK77" si="53">SUM(AD75:AD76)</f>
        <v>2314.1999999999998</v>
      </c>
      <c r="AE77" s="251">
        <f t="shared" si="53"/>
        <v>5028.5999999999995</v>
      </c>
      <c r="AF77" s="251">
        <f t="shared" si="53"/>
        <v>5772.5999999999995</v>
      </c>
      <c r="AG77" s="251">
        <f t="shared" si="53"/>
        <v>6541.2</v>
      </c>
      <c r="AH77" s="251">
        <f t="shared" si="53"/>
        <v>11143</v>
      </c>
      <c r="AI77" s="251">
        <f t="shared" si="53"/>
        <v>8053</v>
      </c>
      <c r="AJ77" s="251">
        <f t="shared" si="53"/>
        <v>6213</v>
      </c>
      <c r="AK77" s="251">
        <f t="shared" si="53"/>
        <v>7622</v>
      </c>
      <c r="AL77" s="279"/>
      <c r="AM77" s="229">
        <f t="shared" si="49"/>
        <v>52687.6</v>
      </c>
    </row>
    <row r="78" spans="1:39" ht="14" x14ac:dyDescent="0.3">
      <c r="B78" s="274" t="s">
        <v>193</v>
      </c>
      <c r="G78" s="234"/>
      <c r="H78" s="235"/>
      <c r="I78" s="235"/>
      <c r="J78" s="235"/>
      <c r="K78" s="236"/>
      <c r="L78" s="224">
        <f t="shared" ref="L78:S78" si="54">SUM(L74,L77)</f>
        <v>0.13253599999999999</v>
      </c>
      <c r="M78" s="223">
        <f t="shared" si="54"/>
        <v>0.15238599999999999</v>
      </c>
      <c r="N78" s="223">
        <f t="shared" si="54"/>
        <v>0.20158300000000001</v>
      </c>
      <c r="O78" s="223">
        <f t="shared" si="54"/>
        <v>0.212257</v>
      </c>
      <c r="P78" s="223">
        <f t="shared" si="54"/>
        <v>0.29560900000000001</v>
      </c>
      <c r="Q78" s="223">
        <f t="shared" si="54"/>
        <v>0.36456699999999997</v>
      </c>
      <c r="R78" s="223">
        <f t="shared" si="54"/>
        <v>0.33920720000000004</v>
      </c>
      <c r="S78" s="223">
        <f t="shared" si="54"/>
        <v>0.37083080000000002</v>
      </c>
      <c r="T78" s="380"/>
      <c r="U78" s="371">
        <f>SUM(L78:S78)</f>
        <v>2.0689760000000001</v>
      </c>
      <c r="V78" s="249"/>
      <c r="Y78" s="241"/>
      <c r="Z78" s="242"/>
      <c r="AA78" s="242"/>
      <c r="AB78" s="242"/>
      <c r="AC78" s="243"/>
      <c r="AD78" s="252">
        <f t="shared" ref="AD78:AK78" si="55">SUM(AD74,AD77)</f>
        <v>3857.2</v>
      </c>
      <c r="AE78" s="251">
        <f t="shared" si="55"/>
        <v>8380.5999999999985</v>
      </c>
      <c r="AF78" s="251">
        <f t="shared" si="55"/>
        <v>9620.5999999999985</v>
      </c>
      <c r="AG78" s="251">
        <f t="shared" si="55"/>
        <v>10902.2</v>
      </c>
      <c r="AH78" s="251">
        <f t="shared" si="55"/>
        <v>20409</v>
      </c>
      <c r="AI78" s="251">
        <f t="shared" si="55"/>
        <v>12774</v>
      </c>
      <c r="AJ78" s="251">
        <f t="shared" si="55"/>
        <v>8810</v>
      </c>
      <c r="AK78" s="251">
        <f t="shared" si="55"/>
        <v>9695</v>
      </c>
      <c r="AL78" s="280"/>
      <c r="AM78" s="229">
        <f>SUM(AD78:AK78)</f>
        <v>84448.6</v>
      </c>
    </row>
    <row r="79" spans="1:39" ht="14" x14ac:dyDescent="0.3">
      <c r="A79" s="282"/>
      <c r="G79" s="241"/>
      <c r="H79" s="242"/>
      <c r="I79" s="242"/>
      <c r="J79" s="242"/>
      <c r="K79" s="243"/>
      <c r="L79" s="281" t="str">
        <f t="shared" ref="L79:S79" si="56">IF(ABS(L78-L10)&lt;DecimalPlaces,"OK","ERROR")</f>
        <v>OK</v>
      </c>
      <c r="M79" s="283" t="str">
        <f t="shared" si="56"/>
        <v>OK</v>
      </c>
      <c r="N79" s="283" t="str">
        <f t="shared" si="56"/>
        <v>OK</v>
      </c>
      <c r="O79" s="283" t="str">
        <f t="shared" si="56"/>
        <v>OK</v>
      </c>
      <c r="P79" s="283" t="str">
        <f t="shared" si="56"/>
        <v>OK</v>
      </c>
      <c r="Q79" s="283" t="str">
        <f t="shared" si="56"/>
        <v>OK</v>
      </c>
      <c r="R79" s="283" t="str">
        <f t="shared" si="56"/>
        <v>OK</v>
      </c>
      <c r="S79" s="283" t="str">
        <f t="shared" si="56"/>
        <v>OK</v>
      </c>
      <c r="T79" s="276"/>
      <c r="U79" s="276"/>
    </row>
    <row r="80" spans="1:39" ht="14" x14ac:dyDescent="0.3">
      <c r="A80" s="177" t="s">
        <v>194</v>
      </c>
      <c r="B80" s="177"/>
      <c r="L80" s="593">
        <f>IF(SUM(L72:L78)=0,0,L78-(L10+L13))</f>
        <v>0</v>
      </c>
      <c r="M80" s="593">
        <f t="shared" ref="M80:S80" si="57">IF(SUM(M72:M78)=0,0,M78-(M10+M13))</f>
        <v>0</v>
      </c>
      <c r="N80" s="593">
        <f t="shared" si="57"/>
        <v>0</v>
      </c>
      <c r="O80" s="593">
        <f t="shared" si="57"/>
        <v>0</v>
      </c>
      <c r="P80" s="593">
        <f t="shared" si="57"/>
        <v>-5.3865999999999969E-2</v>
      </c>
      <c r="Q80" s="593">
        <f t="shared" si="57"/>
        <v>-6.5972000000000031E-2</v>
      </c>
      <c r="R80" s="593">
        <f t="shared" si="57"/>
        <v>-6.4043999999999934E-2</v>
      </c>
      <c r="S80" s="593">
        <f t="shared" si="57"/>
        <v>-8.760049999999997E-2</v>
      </c>
      <c r="AD80" s="593">
        <f>IF(SUM(AD72:AD78)=0,0,AD78-(AD10+AD13))</f>
        <v>0.1999999999998181</v>
      </c>
      <c r="AE80" s="593">
        <f t="shared" ref="AE80:AK80" si="58">IF(SUM(AE72:AE78)=0,0,AE78-(AE10+AE13))</f>
        <v>-0.40000000000145519</v>
      </c>
      <c r="AF80" s="593">
        <f t="shared" si="58"/>
        <v>-0.40000000000145519</v>
      </c>
      <c r="AG80" s="593">
        <f t="shared" si="58"/>
        <v>0.2000000000007276</v>
      </c>
      <c r="AH80" s="593">
        <f t="shared" si="58"/>
        <v>0</v>
      </c>
      <c r="AI80" s="593">
        <f t="shared" si="58"/>
        <v>0</v>
      </c>
      <c r="AJ80" s="593">
        <f t="shared" si="58"/>
        <v>-3369</v>
      </c>
      <c r="AK80" s="593">
        <f t="shared" si="58"/>
        <v>-3146</v>
      </c>
    </row>
    <row r="81" spans="1:39" ht="14" x14ac:dyDescent="0.3">
      <c r="A81" s="177" t="s">
        <v>195</v>
      </c>
      <c r="B81" s="177"/>
      <c r="L81" s="593">
        <f>IF(SUM(L72:L78)=0,0,(L72+L75)-L10)</f>
        <v>0</v>
      </c>
      <c r="M81" s="593">
        <f t="shared" ref="M81:S81" si="59">IF(SUM(M72:M78)=0,0,(M72+M75)-M10)</f>
        <v>0</v>
      </c>
      <c r="N81" s="593">
        <f t="shared" si="59"/>
        <v>0</v>
      </c>
      <c r="O81" s="593">
        <f t="shared" si="59"/>
        <v>0</v>
      </c>
      <c r="P81" s="593">
        <f t="shared" si="59"/>
        <v>-5.3865999999999997E-2</v>
      </c>
      <c r="Q81" s="593">
        <f t="shared" si="59"/>
        <v>-6.5971999999999975E-2</v>
      </c>
      <c r="R81" s="593">
        <f t="shared" si="59"/>
        <v>-6.4043999999999934E-2</v>
      </c>
      <c r="S81" s="593">
        <f t="shared" si="59"/>
        <v>-8.7600500000000026E-2</v>
      </c>
      <c r="AD81" s="593">
        <f>IF(SUM(AD72:AD78)=0,0,(AD72+AD75)-AD10)</f>
        <v>0.1999999999998181</v>
      </c>
      <c r="AE81" s="593">
        <f t="shared" ref="AE81:AK81" si="60">IF(SUM(AE72:AE78)=0,0,(AE72+AE75)-AE10)</f>
        <v>-0.40000000000145519</v>
      </c>
      <c r="AF81" s="593">
        <f t="shared" si="60"/>
        <v>-0.40000000000145519</v>
      </c>
      <c r="AG81" s="593">
        <f t="shared" si="60"/>
        <v>0.2000000000007276</v>
      </c>
      <c r="AH81" s="593">
        <f t="shared" si="60"/>
        <v>0</v>
      </c>
      <c r="AI81" s="593">
        <f t="shared" si="60"/>
        <v>0</v>
      </c>
      <c r="AJ81" s="593">
        <f t="shared" si="60"/>
        <v>-3369</v>
      </c>
      <c r="AK81" s="593">
        <f t="shared" si="60"/>
        <v>-3146</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333">
        <v>0</v>
      </c>
      <c r="S85" s="217">
        <v>0</v>
      </c>
      <c r="T85" s="278"/>
      <c r="U85" s="229">
        <f>SUM(L85:S85)</f>
        <v>0</v>
      </c>
      <c r="Y85" s="226"/>
      <c r="Z85" s="227"/>
      <c r="AA85" s="227"/>
      <c r="AB85" s="227"/>
      <c r="AC85" s="228"/>
      <c r="AD85" s="216">
        <v>0</v>
      </c>
      <c r="AE85" s="216">
        <v>0</v>
      </c>
      <c r="AF85" s="216">
        <v>0</v>
      </c>
      <c r="AG85" s="216">
        <v>0</v>
      </c>
      <c r="AH85" s="216">
        <v>0</v>
      </c>
      <c r="AI85" s="216">
        <v>0</v>
      </c>
      <c r="AJ85" s="333">
        <v>0</v>
      </c>
      <c r="AK85" s="217">
        <v>0</v>
      </c>
      <c r="AL85" s="278"/>
      <c r="AM85" s="285">
        <f t="shared" ref="AM85:AM104" si="61">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333">
        <v>0</v>
      </c>
      <c r="S86" s="217">
        <v>0</v>
      </c>
      <c r="T86" s="279"/>
      <c r="U86" s="229">
        <f t="shared" ref="U86:U104" si="62">SUM(L86:S86)</f>
        <v>0</v>
      </c>
      <c r="Y86" s="234"/>
      <c r="Z86" s="235"/>
      <c r="AA86" s="235"/>
      <c r="AB86" s="235"/>
      <c r="AC86" s="236"/>
      <c r="AD86" s="216">
        <v>0</v>
      </c>
      <c r="AE86" s="216">
        <v>0</v>
      </c>
      <c r="AF86" s="216">
        <v>0</v>
      </c>
      <c r="AG86" s="216">
        <v>0</v>
      </c>
      <c r="AH86" s="216">
        <v>0</v>
      </c>
      <c r="AI86" s="216">
        <v>0</v>
      </c>
      <c r="AJ86" s="333">
        <v>0</v>
      </c>
      <c r="AK86" s="217">
        <v>0</v>
      </c>
      <c r="AL86" s="279"/>
      <c r="AM86" s="229">
        <f t="shared" si="61"/>
        <v>0</v>
      </c>
    </row>
    <row r="87" spans="1:39" ht="14" x14ac:dyDescent="0.3">
      <c r="A87" s="212" t="s">
        <v>202</v>
      </c>
      <c r="B87" s="212" t="s">
        <v>200</v>
      </c>
      <c r="G87" s="234"/>
      <c r="H87" s="235"/>
      <c r="I87" s="235"/>
      <c r="J87" s="235"/>
      <c r="K87" s="236"/>
      <c r="L87" s="216">
        <v>0</v>
      </c>
      <c r="M87" s="216">
        <v>0</v>
      </c>
      <c r="N87" s="216">
        <v>0</v>
      </c>
      <c r="O87" s="216">
        <v>0</v>
      </c>
      <c r="P87" s="216">
        <v>0</v>
      </c>
      <c r="Q87" s="216">
        <v>0</v>
      </c>
      <c r="R87" s="333">
        <v>0</v>
      </c>
      <c r="S87" s="217">
        <v>0</v>
      </c>
      <c r="T87" s="279"/>
      <c r="U87" s="229">
        <f t="shared" si="62"/>
        <v>0</v>
      </c>
      <c r="Y87" s="234"/>
      <c r="Z87" s="235"/>
      <c r="AA87" s="235"/>
      <c r="AB87" s="235"/>
      <c r="AC87" s="236"/>
      <c r="AD87" s="216">
        <v>0</v>
      </c>
      <c r="AE87" s="216">
        <v>0</v>
      </c>
      <c r="AF87" s="216">
        <v>0</v>
      </c>
      <c r="AG87" s="216">
        <v>0</v>
      </c>
      <c r="AH87" s="216">
        <v>0</v>
      </c>
      <c r="AI87" s="216">
        <v>0</v>
      </c>
      <c r="AJ87" s="333">
        <v>0</v>
      </c>
      <c r="AK87" s="217">
        <v>0</v>
      </c>
      <c r="AL87" s="279"/>
      <c r="AM87" s="229">
        <f t="shared" si="61"/>
        <v>0</v>
      </c>
    </row>
    <row r="88" spans="1:39" ht="14" x14ac:dyDescent="0.3">
      <c r="A88" s="212" t="s">
        <v>203</v>
      </c>
      <c r="B88" s="212" t="s">
        <v>200</v>
      </c>
      <c r="G88" s="234"/>
      <c r="H88" s="235"/>
      <c r="I88" s="235"/>
      <c r="J88" s="235"/>
      <c r="K88" s="236"/>
      <c r="L88" s="216">
        <v>0</v>
      </c>
      <c r="M88" s="216">
        <v>0</v>
      </c>
      <c r="N88" s="216">
        <v>0</v>
      </c>
      <c r="O88" s="216">
        <v>0</v>
      </c>
      <c r="P88" s="216">
        <v>0</v>
      </c>
      <c r="Q88" s="216">
        <v>0</v>
      </c>
      <c r="R88" s="333">
        <v>0</v>
      </c>
      <c r="S88" s="217">
        <v>0</v>
      </c>
      <c r="T88" s="279"/>
      <c r="U88" s="229">
        <f t="shared" si="62"/>
        <v>0</v>
      </c>
      <c r="Y88" s="234"/>
      <c r="Z88" s="235"/>
      <c r="AA88" s="235"/>
      <c r="AB88" s="235"/>
      <c r="AC88" s="236"/>
      <c r="AD88" s="216">
        <v>0</v>
      </c>
      <c r="AE88" s="216">
        <v>0</v>
      </c>
      <c r="AF88" s="216">
        <v>0</v>
      </c>
      <c r="AG88" s="216">
        <v>0</v>
      </c>
      <c r="AH88" s="216">
        <v>0</v>
      </c>
      <c r="AI88" s="216">
        <v>0</v>
      </c>
      <c r="AJ88" s="333">
        <v>0</v>
      </c>
      <c r="AK88" s="217">
        <v>0</v>
      </c>
      <c r="AL88" s="279"/>
      <c r="AM88" s="229">
        <f t="shared" si="61"/>
        <v>0</v>
      </c>
    </row>
    <row r="89" spans="1:39" ht="14" x14ac:dyDescent="0.3">
      <c r="A89" s="212" t="s">
        <v>204</v>
      </c>
      <c r="B89" s="212" t="s">
        <v>200</v>
      </c>
      <c r="G89" s="234"/>
      <c r="H89" s="235"/>
      <c r="I89" s="235"/>
      <c r="J89" s="235"/>
      <c r="K89" s="236"/>
      <c r="L89" s="216">
        <v>0</v>
      </c>
      <c r="M89" s="216">
        <v>0</v>
      </c>
      <c r="N89" s="216">
        <v>0</v>
      </c>
      <c r="O89" s="216">
        <v>0</v>
      </c>
      <c r="P89" s="216">
        <v>0</v>
      </c>
      <c r="Q89" s="216">
        <v>0</v>
      </c>
      <c r="R89" s="333">
        <v>0</v>
      </c>
      <c r="S89" s="217">
        <v>0</v>
      </c>
      <c r="T89" s="279"/>
      <c r="U89" s="229">
        <f t="shared" si="62"/>
        <v>0</v>
      </c>
      <c r="Y89" s="234"/>
      <c r="Z89" s="235"/>
      <c r="AA89" s="235"/>
      <c r="AB89" s="235"/>
      <c r="AC89" s="236"/>
      <c r="AD89" s="216">
        <v>0</v>
      </c>
      <c r="AE89" s="216">
        <v>0</v>
      </c>
      <c r="AF89" s="216">
        <v>0</v>
      </c>
      <c r="AG89" s="216">
        <v>0</v>
      </c>
      <c r="AH89" s="216">
        <v>0</v>
      </c>
      <c r="AI89" s="216">
        <v>0</v>
      </c>
      <c r="AJ89" s="333">
        <v>0</v>
      </c>
      <c r="AK89" s="217">
        <v>0</v>
      </c>
      <c r="AL89" s="279"/>
      <c r="AM89" s="229">
        <f t="shared" si="61"/>
        <v>0</v>
      </c>
    </row>
    <row r="90" spans="1:39" ht="14" x14ac:dyDescent="0.3">
      <c r="A90" s="212" t="s">
        <v>205</v>
      </c>
      <c r="B90" s="212" t="s">
        <v>200</v>
      </c>
      <c r="G90" s="234"/>
      <c r="H90" s="235"/>
      <c r="I90" s="235"/>
      <c r="J90" s="235"/>
      <c r="K90" s="236"/>
      <c r="L90" s="216">
        <v>0</v>
      </c>
      <c r="M90" s="216">
        <v>0</v>
      </c>
      <c r="N90" s="216">
        <v>0</v>
      </c>
      <c r="O90" s="216">
        <v>0</v>
      </c>
      <c r="P90" s="216">
        <v>0</v>
      </c>
      <c r="Q90" s="216">
        <v>0</v>
      </c>
      <c r="R90" s="333">
        <v>0</v>
      </c>
      <c r="S90" s="217">
        <v>0</v>
      </c>
      <c r="T90" s="279"/>
      <c r="U90" s="229">
        <f t="shared" si="62"/>
        <v>0</v>
      </c>
      <c r="Y90" s="234"/>
      <c r="Z90" s="235"/>
      <c r="AA90" s="235"/>
      <c r="AB90" s="235"/>
      <c r="AC90" s="236"/>
      <c r="AD90" s="216">
        <v>0</v>
      </c>
      <c r="AE90" s="216">
        <v>0</v>
      </c>
      <c r="AF90" s="216">
        <v>0</v>
      </c>
      <c r="AG90" s="216">
        <v>0</v>
      </c>
      <c r="AH90" s="216">
        <v>0</v>
      </c>
      <c r="AI90" s="216">
        <v>0</v>
      </c>
      <c r="AJ90" s="333">
        <v>0</v>
      </c>
      <c r="AK90" s="217">
        <v>0</v>
      </c>
      <c r="AL90" s="279"/>
      <c r="AM90" s="229">
        <f t="shared" si="61"/>
        <v>0</v>
      </c>
    </row>
    <row r="91" spans="1:39" ht="14" x14ac:dyDescent="0.3">
      <c r="A91" s="212" t="s">
        <v>206</v>
      </c>
      <c r="B91" s="212" t="s">
        <v>200</v>
      </c>
      <c r="G91" s="234"/>
      <c r="H91" s="235"/>
      <c r="I91" s="235"/>
      <c r="J91" s="235"/>
      <c r="K91" s="236"/>
      <c r="L91" s="216">
        <v>0</v>
      </c>
      <c r="M91" s="216">
        <v>0</v>
      </c>
      <c r="N91" s="216">
        <v>0</v>
      </c>
      <c r="O91" s="216">
        <v>0</v>
      </c>
      <c r="P91" s="216">
        <v>0</v>
      </c>
      <c r="Q91" s="216">
        <v>0</v>
      </c>
      <c r="R91" s="333">
        <v>0</v>
      </c>
      <c r="S91" s="217">
        <v>0</v>
      </c>
      <c r="T91" s="279"/>
      <c r="U91" s="229">
        <f t="shared" si="62"/>
        <v>0</v>
      </c>
      <c r="Y91" s="234"/>
      <c r="Z91" s="235"/>
      <c r="AA91" s="235"/>
      <c r="AB91" s="235"/>
      <c r="AC91" s="236"/>
      <c r="AD91" s="216">
        <v>0</v>
      </c>
      <c r="AE91" s="216">
        <v>0</v>
      </c>
      <c r="AF91" s="216">
        <v>0</v>
      </c>
      <c r="AG91" s="216">
        <v>0</v>
      </c>
      <c r="AH91" s="216">
        <v>0</v>
      </c>
      <c r="AI91" s="216">
        <v>0</v>
      </c>
      <c r="AJ91" s="333">
        <v>0</v>
      </c>
      <c r="AK91" s="217">
        <v>0</v>
      </c>
      <c r="AL91" s="279"/>
      <c r="AM91" s="229">
        <f t="shared" si="61"/>
        <v>0</v>
      </c>
    </row>
    <row r="92" spans="1:39" ht="14" x14ac:dyDescent="0.3">
      <c r="A92" s="212" t="s">
        <v>207</v>
      </c>
      <c r="B92" s="212" t="s">
        <v>200</v>
      </c>
      <c r="G92" s="234"/>
      <c r="H92" s="235"/>
      <c r="I92" s="235"/>
      <c r="J92" s="235"/>
      <c r="K92" s="236"/>
      <c r="L92" s="216">
        <v>0</v>
      </c>
      <c r="M92" s="216">
        <v>0</v>
      </c>
      <c r="N92" s="216">
        <v>0</v>
      </c>
      <c r="O92" s="216">
        <v>0</v>
      </c>
      <c r="P92" s="216">
        <v>0</v>
      </c>
      <c r="Q92" s="216">
        <v>0</v>
      </c>
      <c r="R92" s="333">
        <v>0</v>
      </c>
      <c r="S92" s="217">
        <v>0</v>
      </c>
      <c r="T92" s="279"/>
      <c r="U92" s="229">
        <f t="shared" si="62"/>
        <v>0</v>
      </c>
      <c r="Y92" s="234"/>
      <c r="Z92" s="235"/>
      <c r="AA92" s="235"/>
      <c r="AB92" s="235"/>
      <c r="AC92" s="236"/>
      <c r="AD92" s="216">
        <v>0</v>
      </c>
      <c r="AE92" s="216">
        <v>0</v>
      </c>
      <c r="AF92" s="216">
        <v>0</v>
      </c>
      <c r="AG92" s="216">
        <v>0</v>
      </c>
      <c r="AH92" s="216">
        <v>0</v>
      </c>
      <c r="AI92" s="216">
        <v>0</v>
      </c>
      <c r="AJ92" s="333">
        <v>0</v>
      </c>
      <c r="AK92" s="217">
        <v>0</v>
      </c>
      <c r="AL92" s="279"/>
      <c r="AM92" s="229">
        <f t="shared" si="61"/>
        <v>0</v>
      </c>
    </row>
    <row r="93" spans="1:39" ht="14" x14ac:dyDescent="0.3">
      <c r="A93" s="212" t="s">
        <v>208</v>
      </c>
      <c r="B93" s="212" t="s">
        <v>200</v>
      </c>
      <c r="G93" s="234"/>
      <c r="H93" s="235"/>
      <c r="I93" s="235"/>
      <c r="J93" s="235"/>
      <c r="K93" s="236"/>
      <c r="L93" s="216">
        <v>0</v>
      </c>
      <c r="M93" s="216">
        <v>0</v>
      </c>
      <c r="N93" s="216">
        <v>0</v>
      </c>
      <c r="O93" s="216">
        <v>0</v>
      </c>
      <c r="P93" s="216">
        <v>0</v>
      </c>
      <c r="Q93" s="216">
        <v>0</v>
      </c>
      <c r="R93" s="333">
        <v>0</v>
      </c>
      <c r="S93" s="217">
        <v>0</v>
      </c>
      <c r="T93" s="279"/>
      <c r="U93" s="229">
        <f t="shared" si="62"/>
        <v>0</v>
      </c>
      <c r="Y93" s="234"/>
      <c r="Z93" s="235"/>
      <c r="AA93" s="235"/>
      <c r="AB93" s="235"/>
      <c r="AC93" s="236"/>
      <c r="AD93" s="216">
        <v>0</v>
      </c>
      <c r="AE93" s="216">
        <v>0</v>
      </c>
      <c r="AF93" s="216">
        <v>0</v>
      </c>
      <c r="AG93" s="216">
        <v>0</v>
      </c>
      <c r="AH93" s="216">
        <v>0</v>
      </c>
      <c r="AI93" s="216">
        <v>0</v>
      </c>
      <c r="AJ93" s="333">
        <v>0</v>
      </c>
      <c r="AK93" s="217">
        <v>0</v>
      </c>
      <c r="AL93" s="279"/>
      <c r="AM93" s="229">
        <f t="shared" si="61"/>
        <v>0</v>
      </c>
    </row>
    <row r="94" spans="1:39" ht="14" x14ac:dyDescent="0.3">
      <c r="A94" s="212" t="s">
        <v>209</v>
      </c>
      <c r="B94" s="212" t="s">
        <v>200</v>
      </c>
      <c r="G94" s="234"/>
      <c r="H94" s="235"/>
      <c r="I94" s="235"/>
      <c r="J94" s="235"/>
      <c r="K94" s="236"/>
      <c r="L94" s="216">
        <v>0</v>
      </c>
      <c r="M94" s="216">
        <v>0</v>
      </c>
      <c r="N94" s="216">
        <v>0</v>
      </c>
      <c r="O94" s="216">
        <v>0</v>
      </c>
      <c r="P94" s="216">
        <v>0</v>
      </c>
      <c r="Q94" s="216">
        <v>0</v>
      </c>
      <c r="R94" s="333">
        <v>0</v>
      </c>
      <c r="S94" s="217">
        <v>0</v>
      </c>
      <c r="T94" s="279"/>
      <c r="U94" s="229">
        <f t="shared" si="62"/>
        <v>0</v>
      </c>
      <c r="Y94" s="234"/>
      <c r="Z94" s="235"/>
      <c r="AA94" s="235"/>
      <c r="AB94" s="235"/>
      <c r="AC94" s="236"/>
      <c r="AD94" s="216">
        <v>0</v>
      </c>
      <c r="AE94" s="216">
        <v>0</v>
      </c>
      <c r="AF94" s="216">
        <v>0</v>
      </c>
      <c r="AG94" s="216">
        <v>0</v>
      </c>
      <c r="AH94" s="216">
        <v>0</v>
      </c>
      <c r="AI94" s="216">
        <v>0</v>
      </c>
      <c r="AJ94" s="333">
        <v>0</v>
      </c>
      <c r="AK94" s="217">
        <v>0</v>
      </c>
      <c r="AL94" s="279"/>
      <c r="AM94" s="229">
        <f t="shared" si="61"/>
        <v>0</v>
      </c>
    </row>
    <row r="95" spans="1:39" ht="14" x14ac:dyDescent="0.3">
      <c r="A95" s="212" t="s">
        <v>210</v>
      </c>
      <c r="B95" s="212" t="s">
        <v>200</v>
      </c>
      <c r="G95" s="234"/>
      <c r="H95" s="235"/>
      <c r="I95" s="235"/>
      <c r="J95" s="235"/>
      <c r="K95" s="236"/>
      <c r="L95" s="216">
        <v>0</v>
      </c>
      <c r="M95" s="216">
        <v>0</v>
      </c>
      <c r="N95" s="216">
        <v>0</v>
      </c>
      <c r="O95" s="216">
        <v>0</v>
      </c>
      <c r="P95" s="216">
        <v>0</v>
      </c>
      <c r="Q95" s="216">
        <v>0</v>
      </c>
      <c r="R95" s="333">
        <v>0</v>
      </c>
      <c r="S95" s="217">
        <v>0</v>
      </c>
      <c r="T95" s="279"/>
      <c r="U95" s="229">
        <f t="shared" si="62"/>
        <v>0</v>
      </c>
      <c r="Y95" s="234"/>
      <c r="Z95" s="235"/>
      <c r="AA95" s="235"/>
      <c r="AB95" s="235"/>
      <c r="AC95" s="236"/>
      <c r="AD95" s="216">
        <v>0</v>
      </c>
      <c r="AE95" s="216">
        <v>0</v>
      </c>
      <c r="AF95" s="216">
        <v>0</v>
      </c>
      <c r="AG95" s="216">
        <v>0</v>
      </c>
      <c r="AH95" s="216">
        <v>0</v>
      </c>
      <c r="AI95" s="216">
        <v>0</v>
      </c>
      <c r="AJ95" s="333">
        <v>0</v>
      </c>
      <c r="AK95" s="217">
        <v>0</v>
      </c>
      <c r="AL95" s="279"/>
      <c r="AM95" s="229">
        <f t="shared" si="61"/>
        <v>0</v>
      </c>
    </row>
    <row r="96" spans="1:39" ht="14" x14ac:dyDescent="0.3">
      <c r="A96" s="212" t="s">
        <v>211</v>
      </c>
      <c r="B96" s="212" t="s">
        <v>200</v>
      </c>
      <c r="G96" s="234"/>
      <c r="H96" s="235"/>
      <c r="I96" s="235"/>
      <c r="J96" s="235"/>
      <c r="K96" s="236"/>
      <c r="L96" s="216">
        <v>0</v>
      </c>
      <c r="M96" s="216">
        <v>0</v>
      </c>
      <c r="N96" s="216">
        <v>0</v>
      </c>
      <c r="O96" s="216">
        <v>0</v>
      </c>
      <c r="P96" s="216">
        <v>0</v>
      </c>
      <c r="Q96" s="216">
        <v>0</v>
      </c>
      <c r="R96" s="333">
        <v>0</v>
      </c>
      <c r="S96" s="217">
        <v>0</v>
      </c>
      <c r="T96" s="279"/>
      <c r="U96" s="229">
        <f t="shared" si="62"/>
        <v>0</v>
      </c>
      <c r="Y96" s="234"/>
      <c r="Z96" s="235"/>
      <c r="AA96" s="235"/>
      <c r="AB96" s="235"/>
      <c r="AC96" s="236"/>
      <c r="AD96" s="216">
        <v>0</v>
      </c>
      <c r="AE96" s="216">
        <v>0</v>
      </c>
      <c r="AF96" s="216">
        <v>0</v>
      </c>
      <c r="AG96" s="216">
        <v>0</v>
      </c>
      <c r="AH96" s="216">
        <v>0</v>
      </c>
      <c r="AI96" s="216">
        <v>0</v>
      </c>
      <c r="AJ96" s="333">
        <v>0</v>
      </c>
      <c r="AK96" s="217">
        <v>0</v>
      </c>
      <c r="AL96" s="279"/>
      <c r="AM96" s="229">
        <f t="shared" si="61"/>
        <v>0</v>
      </c>
    </row>
    <row r="97" spans="1:39" ht="14" x14ac:dyDescent="0.3">
      <c r="A97" s="212" t="s">
        <v>212</v>
      </c>
      <c r="B97" s="212" t="s">
        <v>200</v>
      </c>
      <c r="G97" s="234"/>
      <c r="H97" s="235"/>
      <c r="I97" s="235"/>
      <c r="J97" s="235"/>
      <c r="K97" s="236"/>
      <c r="L97" s="216">
        <v>0</v>
      </c>
      <c r="M97" s="216">
        <v>0</v>
      </c>
      <c r="N97" s="216">
        <v>0</v>
      </c>
      <c r="O97" s="216">
        <v>0</v>
      </c>
      <c r="P97" s="216">
        <v>0</v>
      </c>
      <c r="Q97" s="216">
        <v>0</v>
      </c>
      <c r="R97" s="333">
        <v>0</v>
      </c>
      <c r="S97" s="217">
        <v>0</v>
      </c>
      <c r="T97" s="279"/>
      <c r="U97" s="229">
        <f t="shared" si="62"/>
        <v>0</v>
      </c>
      <c r="Y97" s="234"/>
      <c r="Z97" s="235"/>
      <c r="AA97" s="235"/>
      <c r="AB97" s="235"/>
      <c r="AC97" s="236"/>
      <c r="AD97" s="216">
        <v>0</v>
      </c>
      <c r="AE97" s="216">
        <v>0</v>
      </c>
      <c r="AF97" s="216">
        <v>0</v>
      </c>
      <c r="AG97" s="216">
        <v>0</v>
      </c>
      <c r="AH97" s="216">
        <v>0</v>
      </c>
      <c r="AI97" s="216">
        <v>0</v>
      </c>
      <c r="AJ97" s="333">
        <v>0</v>
      </c>
      <c r="AK97" s="217">
        <v>0</v>
      </c>
      <c r="AL97" s="279"/>
      <c r="AM97" s="229">
        <f t="shared" si="61"/>
        <v>0</v>
      </c>
    </row>
    <row r="98" spans="1:39" ht="14" x14ac:dyDescent="0.3">
      <c r="A98" s="212" t="s">
        <v>213</v>
      </c>
      <c r="B98" s="212" t="s">
        <v>200</v>
      </c>
      <c r="G98" s="234"/>
      <c r="H98" s="235"/>
      <c r="I98" s="235"/>
      <c r="J98" s="235"/>
      <c r="K98" s="236"/>
      <c r="L98" s="216">
        <v>0</v>
      </c>
      <c r="M98" s="216">
        <v>0</v>
      </c>
      <c r="N98" s="216">
        <v>0</v>
      </c>
      <c r="O98" s="216">
        <v>0</v>
      </c>
      <c r="P98" s="216">
        <v>0</v>
      </c>
      <c r="Q98" s="216">
        <v>0</v>
      </c>
      <c r="R98" s="333">
        <v>0</v>
      </c>
      <c r="S98" s="217">
        <v>0</v>
      </c>
      <c r="T98" s="279"/>
      <c r="U98" s="229">
        <f t="shared" si="62"/>
        <v>0</v>
      </c>
      <c r="Y98" s="234"/>
      <c r="Z98" s="235"/>
      <c r="AA98" s="235"/>
      <c r="AB98" s="235"/>
      <c r="AC98" s="236"/>
      <c r="AD98" s="216">
        <v>0</v>
      </c>
      <c r="AE98" s="216">
        <v>0</v>
      </c>
      <c r="AF98" s="216">
        <v>0</v>
      </c>
      <c r="AG98" s="216">
        <v>0</v>
      </c>
      <c r="AH98" s="216">
        <v>0</v>
      </c>
      <c r="AI98" s="216">
        <v>0</v>
      </c>
      <c r="AJ98" s="333">
        <v>0</v>
      </c>
      <c r="AK98" s="217">
        <v>0</v>
      </c>
      <c r="AL98" s="279"/>
      <c r="AM98" s="229">
        <f t="shared" si="61"/>
        <v>0</v>
      </c>
    </row>
    <row r="99" spans="1:39" ht="14" x14ac:dyDescent="0.3">
      <c r="A99" s="212" t="s">
        <v>214</v>
      </c>
      <c r="B99" s="212" t="s">
        <v>200</v>
      </c>
      <c r="G99" s="234"/>
      <c r="H99" s="235"/>
      <c r="I99" s="235"/>
      <c r="J99" s="235"/>
      <c r="K99" s="236"/>
      <c r="L99" s="216">
        <v>0</v>
      </c>
      <c r="M99" s="216">
        <v>0</v>
      </c>
      <c r="N99" s="216">
        <v>0</v>
      </c>
      <c r="O99" s="216">
        <v>0</v>
      </c>
      <c r="P99" s="216">
        <v>0</v>
      </c>
      <c r="Q99" s="216">
        <v>0</v>
      </c>
      <c r="R99" s="333">
        <v>0</v>
      </c>
      <c r="S99" s="217">
        <v>0</v>
      </c>
      <c r="T99" s="279"/>
      <c r="U99" s="229">
        <f t="shared" si="62"/>
        <v>0</v>
      </c>
      <c r="Y99" s="234"/>
      <c r="Z99" s="235"/>
      <c r="AA99" s="235"/>
      <c r="AB99" s="235"/>
      <c r="AC99" s="236"/>
      <c r="AD99" s="216">
        <v>0</v>
      </c>
      <c r="AE99" s="216">
        <v>0</v>
      </c>
      <c r="AF99" s="216">
        <v>0</v>
      </c>
      <c r="AG99" s="216">
        <v>0</v>
      </c>
      <c r="AH99" s="216">
        <v>0</v>
      </c>
      <c r="AI99" s="216">
        <v>0</v>
      </c>
      <c r="AJ99" s="333">
        <v>0</v>
      </c>
      <c r="AK99" s="217">
        <v>0</v>
      </c>
      <c r="AL99" s="279"/>
      <c r="AM99" s="229">
        <f t="shared" si="61"/>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333">
        <v>0</v>
      </c>
      <c r="S100" s="217">
        <v>0</v>
      </c>
      <c r="T100" s="279"/>
      <c r="U100" s="229">
        <f t="shared" si="62"/>
        <v>0</v>
      </c>
      <c r="Y100" s="234"/>
      <c r="Z100" s="235"/>
      <c r="AA100" s="235"/>
      <c r="AB100" s="235"/>
      <c r="AC100" s="236"/>
      <c r="AD100" s="216">
        <v>0</v>
      </c>
      <c r="AE100" s="216">
        <v>0</v>
      </c>
      <c r="AF100" s="216">
        <v>0</v>
      </c>
      <c r="AG100" s="216">
        <v>0</v>
      </c>
      <c r="AH100" s="216">
        <v>0</v>
      </c>
      <c r="AI100" s="216">
        <v>0</v>
      </c>
      <c r="AJ100" s="333">
        <v>0</v>
      </c>
      <c r="AK100" s="217">
        <v>0</v>
      </c>
      <c r="AL100" s="279"/>
      <c r="AM100" s="229">
        <f t="shared" si="61"/>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333">
        <v>0</v>
      </c>
      <c r="S101" s="217">
        <v>0</v>
      </c>
      <c r="T101" s="279"/>
      <c r="U101" s="229">
        <f t="shared" si="62"/>
        <v>0</v>
      </c>
      <c r="Y101" s="234"/>
      <c r="Z101" s="235"/>
      <c r="AA101" s="235"/>
      <c r="AB101" s="235"/>
      <c r="AC101" s="236"/>
      <c r="AD101" s="216">
        <v>0</v>
      </c>
      <c r="AE101" s="216">
        <v>0</v>
      </c>
      <c r="AF101" s="216">
        <v>0</v>
      </c>
      <c r="AG101" s="216">
        <v>0</v>
      </c>
      <c r="AH101" s="216">
        <v>0</v>
      </c>
      <c r="AI101" s="216">
        <v>0</v>
      </c>
      <c r="AJ101" s="333">
        <v>0</v>
      </c>
      <c r="AK101" s="217">
        <v>0</v>
      </c>
      <c r="AL101" s="279"/>
      <c r="AM101" s="229">
        <f t="shared" si="61"/>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333">
        <v>0</v>
      </c>
      <c r="S102" s="217">
        <v>0</v>
      </c>
      <c r="T102" s="279"/>
      <c r="U102" s="229">
        <f t="shared" si="62"/>
        <v>0</v>
      </c>
      <c r="Y102" s="234"/>
      <c r="Z102" s="235"/>
      <c r="AA102" s="235"/>
      <c r="AB102" s="235"/>
      <c r="AC102" s="236"/>
      <c r="AD102" s="216">
        <v>0</v>
      </c>
      <c r="AE102" s="216">
        <v>0</v>
      </c>
      <c r="AF102" s="216">
        <v>0</v>
      </c>
      <c r="AG102" s="216">
        <v>0</v>
      </c>
      <c r="AH102" s="216">
        <v>0</v>
      </c>
      <c r="AI102" s="216">
        <v>0</v>
      </c>
      <c r="AJ102" s="333">
        <v>0</v>
      </c>
      <c r="AK102" s="217">
        <v>0</v>
      </c>
      <c r="AL102" s="279"/>
      <c r="AM102" s="229">
        <f t="shared" si="61"/>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333">
        <v>0</v>
      </c>
      <c r="S103" s="217">
        <v>0</v>
      </c>
      <c r="T103" s="279"/>
      <c r="U103" s="229">
        <f t="shared" si="62"/>
        <v>0</v>
      </c>
      <c r="Y103" s="234"/>
      <c r="Z103" s="235"/>
      <c r="AA103" s="235"/>
      <c r="AB103" s="235"/>
      <c r="AC103" s="236"/>
      <c r="AD103" s="216">
        <v>0</v>
      </c>
      <c r="AE103" s="216">
        <v>0</v>
      </c>
      <c r="AF103" s="216">
        <v>0</v>
      </c>
      <c r="AG103" s="216">
        <v>0</v>
      </c>
      <c r="AH103" s="216">
        <v>0</v>
      </c>
      <c r="AI103" s="216">
        <v>0</v>
      </c>
      <c r="AJ103" s="333">
        <v>0</v>
      </c>
      <c r="AK103" s="217">
        <v>0</v>
      </c>
      <c r="AL103" s="279"/>
      <c r="AM103" s="229">
        <f t="shared" si="61"/>
        <v>0</v>
      </c>
    </row>
    <row r="104" spans="1:39" ht="14" x14ac:dyDescent="0.3">
      <c r="A104" s="222" t="s">
        <v>219</v>
      </c>
      <c r="G104" s="234"/>
      <c r="H104" s="235"/>
      <c r="I104" s="235"/>
      <c r="J104" s="235"/>
      <c r="K104" s="236"/>
      <c r="L104" s="252">
        <f t="shared" ref="L104:S104" si="63">SUM(L85:L103)</f>
        <v>0</v>
      </c>
      <c r="M104" s="251">
        <f t="shared" si="63"/>
        <v>0</v>
      </c>
      <c r="N104" s="251">
        <f t="shared" si="63"/>
        <v>0</v>
      </c>
      <c r="O104" s="251">
        <f t="shared" si="63"/>
        <v>0</v>
      </c>
      <c r="P104" s="251">
        <f t="shared" si="63"/>
        <v>0</v>
      </c>
      <c r="Q104" s="251">
        <f t="shared" si="63"/>
        <v>0</v>
      </c>
      <c r="R104" s="251">
        <f t="shared" si="63"/>
        <v>0</v>
      </c>
      <c r="S104" s="251">
        <f t="shared" si="63"/>
        <v>0</v>
      </c>
      <c r="T104" s="280"/>
      <c r="U104" s="229">
        <f t="shared" si="62"/>
        <v>0</v>
      </c>
      <c r="Y104" s="234"/>
      <c r="Z104" s="235"/>
      <c r="AA104" s="235"/>
      <c r="AB104" s="235"/>
      <c r="AC104" s="236"/>
      <c r="AD104" s="252">
        <f t="shared" ref="AD104:AK104" si="64">SUM(AD85:AD103)</f>
        <v>0</v>
      </c>
      <c r="AE104" s="251">
        <f t="shared" si="64"/>
        <v>0</v>
      </c>
      <c r="AF104" s="251">
        <f t="shared" si="64"/>
        <v>0</v>
      </c>
      <c r="AG104" s="251">
        <f t="shared" si="64"/>
        <v>0</v>
      </c>
      <c r="AH104" s="251">
        <f t="shared" si="64"/>
        <v>0</v>
      </c>
      <c r="AI104" s="251">
        <f t="shared" si="64"/>
        <v>0</v>
      </c>
      <c r="AJ104" s="251">
        <f t="shared" si="64"/>
        <v>0</v>
      </c>
      <c r="AK104" s="251">
        <f t="shared" si="64"/>
        <v>0</v>
      </c>
      <c r="AL104" s="280"/>
      <c r="AM104" s="229">
        <f t="shared" si="61"/>
        <v>0</v>
      </c>
    </row>
    <row r="105" spans="1:39" ht="14" x14ac:dyDescent="0.3">
      <c r="A105" s="282"/>
      <c r="G105" s="241"/>
      <c r="H105" s="242"/>
      <c r="I105" s="242"/>
      <c r="J105" s="242"/>
      <c r="K105" s="243"/>
      <c r="L105" s="281" t="str">
        <f t="shared" ref="L105:S105" si="65">IF(ABS(L19-L104)&lt;DecimalPlaces,"OK","ERROR")</f>
        <v>OK</v>
      </c>
      <c r="M105" s="283" t="str">
        <f t="shared" si="65"/>
        <v>OK</v>
      </c>
      <c r="N105" s="283" t="str">
        <f t="shared" si="65"/>
        <v>OK</v>
      </c>
      <c r="O105" s="283" t="str">
        <f t="shared" si="65"/>
        <v>OK</v>
      </c>
      <c r="P105" s="283" t="str">
        <f t="shared" si="65"/>
        <v>OK</v>
      </c>
      <c r="Q105" s="283" t="str">
        <f t="shared" si="65"/>
        <v>OK</v>
      </c>
      <c r="R105" s="283" t="str">
        <f t="shared" si="65"/>
        <v>OK</v>
      </c>
      <c r="S105" s="283" t="str">
        <f t="shared" si="65"/>
        <v>OK</v>
      </c>
      <c r="Y105" s="241"/>
      <c r="Z105" s="242"/>
      <c r="AA105" s="242"/>
      <c r="AB105" s="242"/>
      <c r="AC105" s="243"/>
      <c r="AD105" s="281" t="str">
        <f t="shared" ref="AD105:AK105" si="66">IF(ABS(AD19-AD104)&lt;DecimalPlaces,"OK","ERROR")</f>
        <v>OK</v>
      </c>
      <c r="AE105" s="283" t="str">
        <f t="shared" si="66"/>
        <v>OK</v>
      </c>
      <c r="AF105" s="283" t="str">
        <f t="shared" si="66"/>
        <v>OK</v>
      </c>
      <c r="AG105" s="283" t="str">
        <f t="shared" si="66"/>
        <v>OK</v>
      </c>
      <c r="AH105" s="283" t="str">
        <f t="shared" si="66"/>
        <v>OK</v>
      </c>
      <c r="AI105" s="283" t="str">
        <f t="shared" si="66"/>
        <v>OK</v>
      </c>
      <c r="AJ105" s="283" t="str">
        <f t="shared" si="66"/>
        <v>OK</v>
      </c>
      <c r="AK105" s="283" t="str">
        <f t="shared" si="66"/>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333">
        <v>0</v>
      </c>
      <c r="S107" s="217">
        <v>0</v>
      </c>
      <c r="T107" s="278"/>
      <c r="U107" s="229">
        <f t="shared" ref="U107:U108" si="67">SUM(L107:S107)</f>
        <v>0</v>
      </c>
      <c r="Y107" s="226"/>
      <c r="Z107" s="227"/>
      <c r="AA107" s="227"/>
      <c r="AB107" s="227"/>
      <c r="AC107" s="228"/>
      <c r="AD107" s="216">
        <v>0</v>
      </c>
      <c r="AE107" s="216">
        <v>0</v>
      </c>
      <c r="AF107" s="216">
        <v>0</v>
      </c>
      <c r="AG107" s="216">
        <v>0</v>
      </c>
      <c r="AH107" s="216">
        <v>0</v>
      </c>
      <c r="AI107" s="216">
        <v>0</v>
      </c>
      <c r="AJ107" s="333">
        <v>0</v>
      </c>
      <c r="AK107" s="217">
        <v>0</v>
      </c>
      <c r="AL107" s="229">
        <f t="shared" ref="AL107" si="68">SUM(Y107:AC107)</f>
        <v>0</v>
      </c>
      <c r="AM107" s="229">
        <f t="shared" ref="AM107:AM108" si="69">SUM(AD107:AK107)</f>
        <v>0</v>
      </c>
    </row>
    <row r="108" spans="1:39" ht="14" x14ac:dyDescent="0.3">
      <c r="A108" s="222" t="s">
        <v>161</v>
      </c>
      <c r="G108" s="241"/>
      <c r="H108" s="242"/>
      <c r="I108" s="242"/>
      <c r="J108" s="242"/>
      <c r="K108" s="243"/>
      <c r="L108" s="252">
        <f t="shared" ref="L108:S108" si="70">SUM(L107,L104)</f>
        <v>0</v>
      </c>
      <c r="M108" s="251">
        <f t="shared" si="70"/>
        <v>0</v>
      </c>
      <c r="N108" s="251">
        <f t="shared" si="70"/>
        <v>0</v>
      </c>
      <c r="O108" s="251">
        <f t="shared" si="70"/>
        <v>0</v>
      </c>
      <c r="P108" s="251">
        <f t="shared" si="70"/>
        <v>0</v>
      </c>
      <c r="Q108" s="251">
        <f t="shared" si="70"/>
        <v>0</v>
      </c>
      <c r="R108" s="251">
        <f t="shared" si="70"/>
        <v>0</v>
      </c>
      <c r="S108" s="251">
        <f t="shared" si="70"/>
        <v>0</v>
      </c>
      <c r="T108" s="280"/>
      <c r="U108" s="229">
        <f t="shared" si="67"/>
        <v>0</v>
      </c>
      <c r="Y108" s="241"/>
      <c r="Z108" s="242"/>
      <c r="AA108" s="242"/>
      <c r="AB108" s="242"/>
      <c r="AC108" s="243"/>
      <c r="AD108" s="252">
        <f t="shared" ref="AD108:AK108" si="71">SUM(AD107,AD104)</f>
        <v>0</v>
      </c>
      <c r="AE108" s="251">
        <f t="shared" si="71"/>
        <v>0</v>
      </c>
      <c r="AF108" s="251">
        <f t="shared" si="71"/>
        <v>0</v>
      </c>
      <c r="AG108" s="251">
        <f t="shared" si="71"/>
        <v>0</v>
      </c>
      <c r="AH108" s="251">
        <f t="shared" si="71"/>
        <v>0</v>
      </c>
      <c r="AI108" s="251">
        <f t="shared" si="71"/>
        <v>0</v>
      </c>
      <c r="AJ108" s="251">
        <f t="shared" si="71"/>
        <v>0</v>
      </c>
      <c r="AK108" s="251">
        <f t="shared" si="71"/>
        <v>0</v>
      </c>
      <c r="AL108" s="229">
        <f t="shared" ref="AL108" si="72">SUM(Y108:AC108)</f>
        <v>0</v>
      </c>
      <c r="AM108" s="229">
        <f t="shared" si="69"/>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3">IF(ABS(L108-L20)&lt;DecimalPlaces,"OK","ERROR")</f>
        <v>OK</v>
      </c>
      <c r="M110" s="283" t="str">
        <f t="shared" si="73"/>
        <v>OK</v>
      </c>
      <c r="N110" s="283" t="str">
        <f t="shared" si="73"/>
        <v>OK</v>
      </c>
      <c r="O110" s="283" t="str">
        <f t="shared" si="73"/>
        <v>OK</v>
      </c>
      <c r="P110" s="283" t="str">
        <f t="shared" si="73"/>
        <v>OK</v>
      </c>
      <c r="Q110" s="283" t="str">
        <f t="shared" si="73"/>
        <v>OK</v>
      </c>
      <c r="R110" s="283" t="str">
        <f t="shared" si="73"/>
        <v>OK</v>
      </c>
      <c r="S110" s="283" t="str">
        <f t="shared" si="73"/>
        <v>OK</v>
      </c>
      <c r="Y110" s="288"/>
      <c r="Z110" s="289"/>
      <c r="AA110" s="289"/>
      <c r="AB110" s="289"/>
      <c r="AC110" s="290"/>
      <c r="AD110" s="283" t="str">
        <f t="shared" ref="AD110:AK110" si="74">IF(ABS(AD108-AD20)&lt;DecimalPlaces,"OK","ERROR")</f>
        <v>OK</v>
      </c>
      <c r="AE110" s="283" t="str">
        <f t="shared" si="74"/>
        <v>OK</v>
      </c>
      <c r="AF110" s="283" t="str">
        <f t="shared" si="74"/>
        <v>OK</v>
      </c>
      <c r="AG110" s="283" t="str">
        <f t="shared" si="74"/>
        <v>OK</v>
      </c>
      <c r="AH110" s="283" t="str">
        <f t="shared" si="74"/>
        <v>OK</v>
      </c>
      <c r="AI110" s="283" t="str">
        <f t="shared" si="74"/>
        <v>OK</v>
      </c>
      <c r="AJ110" s="283" t="str">
        <f t="shared" si="74"/>
        <v>OK</v>
      </c>
      <c r="AK110" s="283" t="str">
        <f t="shared" si="74"/>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683C9-5DE1-4057-8A2D-0256E077E14B}">
  <sheetPr>
    <tabColor theme="2" tint="0.59999389629810485"/>
    <pageSetUpPr autoPageBreaks="0"/>
  </sheetPr>
  <dimension ref="A1:BZ113"/>
  <sheetViews>
    <sheetView zoomScaleNormal="10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4" width="8.1796875" style="203" customWidth="1"/>
    <col min="25" max="35" width="12.453125" style="203" customWidth="1"/>
    <col min="36" max="38" width="8.1796875" style="203" customWidth="1"/>
    <col min="39" max="39" width="13.4531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M9b - SSEH</v>
      </c>
      <c r="AC1" s="193"/>
      <c r="BL1" s="194"/>
      <c r="BM1" s="194"/>
      <c r="BN1" s="194"/>
      <c r="BO1" s="194"/>
      <c r="BP1" s="194"/>
      <c r="BQ1" s="194"/>
      <c r="BR1" s="194"/>
      <c r="BS1" s="194"/>
      <c r="BT1" s="194"/>
      <c r="BU1" s="194"/>
      <c r="BV1" s="194"/>
      <c r="BW1" s="194"/>
      <c r="BX1" s="194"/>
      <c r="BY1" s="194"/>
      <c r="BZ1" s="194"/>
    </row>
    <row r="2" spans="1:78" s="192" customFormat="1" x14ac:dyDescent="0.3">
      <c r="A2" s="195" t="s">
        <v>101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71">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6">
        <v>0</v>
      </c>
      <c r="S9" s="217">
        <v>0</v>
      </c>
      <c r="T9" s="189">
        <f t="shared" ref="T9:T32" si="0">SUM(G9:K9)</f>
        <v>0</v>
      </c>
      <c r="U9" s="345">
        <f t="shared" ref="U9:U32" si="1">SUM(L9:S9)</f>
        <v>0</v>
      </c>
      <c r="W9" s="219"/>
      <c r="Y9" s="216">
        <v>0</v>
      </c>
      <c r="Z9" s="216">
        <v>0</v>
      </c>
      <c r="AA9" s="216">
        <v>0</v>
      </c>
      <c r="AB9" s="216">
        <v>0</v>
      </c>
      <c r="AC9" s="216">
        <v>0</v>
      </c>
      <c r="AD9" s="216">
        <v>0</v>
      </c>
      <c r="AE9" s="216">
        <v>0</v>
      </c>
      <c r="AF9" s="216">
        <v>0</v>
      </c>
      <c r="AG9" s="216">
        <v>0</v>
      </c>
      <c r="AH9" s="216">
        <v>0</v>
      </c>
      <c r="AI9" s="216">
        <v>0</v>
      </c>
      <c r="AJ9" s="216">
        <v>0</v>
      </c>
      <c r="AK9" s="217">
        <v>0</v>
      </c>
      <c r="AL9" s="345">
        <f t="shared" ref="AL9:AL17" si="2">SUM(Y9:AC9)</f>
        <v>0</v>
      </c>
      <c r="AM9" s="345">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6">
        <v>0</v>
      </c>
      <c r="S10" s="217">
        <v>0</v>
      </c>
      <c r="T10" s="189">
        <f t="shared" si="0"/>
        <v>0</v>
      </c>
      <c r="U10" s="345">
        <f t="shared" si="1"/>
        <v>0</v>
      </c>
      <c r="Y10" s="216">
        <v>0</v>
      </c>
      <c r="Z10" s="216">
        <v>0</v>
      </c>
      <c r="AA10" s="216">
        <v>0</v>
      </c>
      <c r="AB10" s="216">
        <v>0</v>
      </c>
      <c r="AC10" s="216">
        <v>0</v>
      </c>
      <c r="AD10" s="216">
        <v>0</v>
      </c>
      <c r="AE10" s="216">
        <v>0</v>
      </c>
      <c r="AF10" s="216">
        <v>0</v>
      </c>
      <c r="AG10" s="216">
        <v>0</v>
      </c>
      <c r="AH10" s="216">
        <v>0</v>
      </c>
      <c r="AI10" s="216">
        <v>0</v>
      </c>
      <c r="AJ10" s="216">
        <v>0</v>
      </c>
      <c r="AK10" s="217">
        <v>0</v>
      </c>
      <c r="AL10" s="345">
        <f t="shared" si="2"/>
        <v>0</v>
      </c>
      <c r="AM10" s="345">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189">
        <f t="shared" si="0"/>
        <v>0</v>
      </c>
      <c r="U11" s="345">
        <f t="shared" si="1"/>
        <v>0</v>
      </c>
      <c r="Y11" s="223">
        <f t="shared" ref="Y11:AK11" si="5">SUM(Y9:Y10)</f>
        <v>0</v>
      </c>
      <c r="Z11" s="223">
        <f t="shared" si="5"/>
        <v>0</v>
      </c>
      <c r="AA11" s="223">
        <f t="shared" si="5"/>
        <v>0</v>
      </c>
      <c r="AB11" s="223">
        <f t="shared" si="5"/>
        <v>0</v>
      </c>
      <c r="AC11" s="223">
        <f t="shared" si="5"/>
        <v>0</v>
      </c>
      <c r="AD11" s="223">
        <f t="shared" si="5"/>
        <v>0</v>
      </c>
      <c r="AE11" s="223">
        <f t="shared" si="5"/>
        <v>0</v>
      </c>
      <c r="AF11" s="223">
        <f t="shared" si="5"/>
        <v>0</v>
      </c>
      <c r="AG11" s="223">
        <f t="shared" si="5"/>
        <v>0</v>
      </c>
      <c r="AH11" s="223">
        <f t="shared" si="5"/>
        <v>0</v>
      </c>
      <c r="AI11" s="223">
        <f t="shared" si="5"/>
        <v>0</v>
      </c>
      <c r="AJ11" s="223">
        <f t="shared" si="5"/>
        <v>0</v>
      </c>
      <c r="AK11" s="223">
        <f t="shared" si="5"/>
        <v>0</v>
      </c>
      <c r="AL11" s="345">
        <f t="shared" si="2"/>
        <v>0</v>
      </c>
      <c r="AM11" s="345">
        <f t="shared" si="3"/>
        <v>0</v>
      </c>
    </row>
    <row r="12" spans="1:78" ht="14" x14ac:dyDescent="0.3">
      <c r="A12" s="212" t="s">
        <v>156</v>
      </c>
      <c r="B12" s="213" t="s">
        <v>153</v>
      </c>
      <c r="C12" s="214"/>
      <c r="D12" s="215"/>
      <c r="E12" s="215"/>
      <c r="G12" s="368"/>
      <c r="H12" s="369"/>
      <c r="I12" s="369"/>
      <c r="J12" s="369"/>
      <c r="K12" s="370"/>
      <c r="L12" s="216">
        <v>0</v>
      </c>
      <c r="M12" s="216">
        <v>0</v>
      </c>
      <c r="N12" s="216">
        <v>0</v>
      </c>
      <c r="O12" s="216">
        <v>0</v>
      </c>
      <c r="P12" s="216">
        <v>0</v>
      </c>
      <c r="Q12" s="216">
        <v>0</v>
      </c>
      <c r="R12" s="216">
        <v>0</v>
      </c>
      <c r="S12" s="217">
        <v>0</v>
      </c>
      <c r="T12" s="370"/>
      <c r="U12" s="371">
        <f t="shared" si="1"/>
        <v>0</v>
      </c>
      <c r="Y12" s="368"/>
      <c r="Z12" s="369"/>
      <c r="AA12" s="369"/>
      <c r="AB12" s="369"/>
      <c r="AC12" s="370"/>
      <c r="AD12" s="216">
        <v>0</v>
      </c>
      <c r="AE12" s="216">
        <v>0</v>
      </c>
      <c r="AF12" s="216">
        <v>0</v>
      </c>
      <c r="AG12" s="216">
        <v>0</v>
      </c>
      <c r="AH12" s="216">
        <v>0</v>
      </c>
      <c r="AI12" s="216">
        <v>0</v>
      </c>
      <c r="AJ12" s="216">
        <v>0</v>
      </c>
      <c r="AK12" s="217">
        <v>0</v>
      </c>
      <c r="AL12" s="378"/>
      <c r="AM12" s="371">
        <f t="shared" si="3"/>
        <v>0</v>
      </c>
    </row>
    <row r="13" spans="1:78" ht="14" x14ac:dyDescent="0.3">
      <c r="A13" s="212" t="s">
        <v>156</v>
      </c>
      <c r="B13" s="213" t="s">
        <v>154</v>
      </c>
      <c r="C13" s="214"/>
      <c r="D13" s="215"/>
      <c r="E13" s="215"/>
      <c r="G13" s="372"/>
      <c r="H13" s="373"/>
      <c r="I13" s="373"/>
      <c r="J13" s="373"/>
      <c r="K13" s="374"/>
      <c r="L13" s="216">
        <v>0</v>
      </c>
      <c r="M13" s="216">
        <v>0</v>
      </c>
      <c r="N13" s="216">
        <v>0</v>
      </c>
      <c r="O13" s="216">
        <v>0</v>
      </c>
      <c r="P13" s="216">
        <v>0</v>
      </c>
      <c r="Q13" s="216">
        <v>0</v>
      </c>
      <c r="R13" s="216">
        <v>0</v>
      </c>
      <c r="S13" s="217">
        <v>0</v>
      </c>
      <c r="T13" s="374"/>
      <c r="U13" s="371">
        <f t="shared" si="1"/>
        <v>0</v>
      </c>
      <c r="Y13" s="372"/>
      <c r="Z13" s="373"/>
      <c r="AA13" s="373"/>
      <c r="AB13" s="373"/>
      <c r="AC13" s="374"/>
      <c r="AD13" s="216">
        <v>0</v>
      </c>
      <c r="AE13" s="216">
        <v>0</v>
      </c>
      <c r="AF13" s="216">
        <v>0</v>
      </c>
      <c r="AG13" s="216">
        <v>0</v>
      </c>
      <c r="AH13" s="216">
        <v>0</v>
      </c>
      <c r="AI13" s="216">
        <v>0</v>
      </c>
      <c r="AJ13" s="216">
        <v>0</v>
      </c>
      <c r="AK13" s="217">
        <v>0</v>
      </c>
      <c r="AL13" s="379"/>
      <c r="AM13" s="371">
        <f t="shared" si="3"/>
        <v>0</v>
      </c>
    </row>
    <row r="14" spans="1:78" ht="14" x14ac:dyDescent="0.3">
      <c r="A14" s="222" t="s">
        <v>157</v>
      </c>
      <c r="B14" s="222"/>
      <c r="C14" s="214"/>
      <c r="D14" s="215"/>
      <c r="E14" s="215"/>
      <c r="G14" s="375"/>
      <c r="H14" s="376"/>
      <c r="I14" s="376"/>
      <c r="J14" s="376"/>
      <c r="K14" s="377"/>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377"/>
      <c r="U14" s="371">
        <f>SUM(L14:S14)</f>
        <v>0</v>
      </c>
      <c r="Y14" s="375"/>
      <c r="Z14" s="376"/>
      <c r="AA14" s="376"/>
      <c r="AB14" s="376"/>
      <c r="AC14" s="377"/>
      <c r="AD14" s="224">
        <f t="shared" ref="AD14:AK14" si="7">SUM(AD12:AD13)</f>
        <v>0</v>
      </c>
      <c r="AE14" s="223">
        <f t="shared" si="7"/>
        <v>0</v>
      </c>
      <c r="AF14" s="223">
        <f t="shared" si="7"/>
        <v>0</v>
      </c>
      <c r="AG14" s="223">
        <f t="shared" si="7"/>
        <v>0</v>
      </c>
      <c r="AH14" s="223">
        <f t="shared" si="7"/>
        <v>0</v>
      </c>
      <c r="AI14" s="223">
        <f t="shared" si="7"/>
        <v>0</v>
      </c>
      <c r="AJ14" s="223">
        <f t="shared" si="7"/>
        <v>0</v>
      </c>
      <c r="AK14" s="223">
        <f t="shared" si="7"/>
        <v>0</v>
      </c>
      <c r="AL14" s="380"/>
      <c r="AM14" s="371">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6">
        <v>0</v>
      </c>
      <c r="S15" s="217">
        <v>0</v>
      </c>
      <c r="T15" s="189">
        <f t="shared" si="0"/>
        <v>0</v>
      </c>
      <c r="U15" s="345">
        <f t="shared" si="1"/>
        <v>0</v>
      </c>
      <c r="Y15" s="216">
        <v>0</v>
      </c>
      <c r="Z15" s="216">
        <v>0</v>
      </c>
      <c r="AA15" s="216">
        <v>0</v>
      </c>
      <c r="AB15" s="216">
        <v>0</v>
      </c>
      <c r="AC15" s="216">
        <v>0</v>
      </c>
      <c r="AD15" s="216">
        <v>0</v>
      </c>
      <c r="AE15" s="216">
        <v>0</v>
      </c>
      <c r="AF15" s="216">
        <v>0</v>
      </c>
      <c r="AG15" s="216">
        <v>0</v>
      </c>
      <c r="AH15" s="216">
        <v>0</v>
      </c>
      <c r="AI15" s="216">
        <v>0</v>
      </c>
      <c r="AJ15" s="216">
        <v>0</v>
      </c>
      <c r="AK15" s="217">
        <v>0</v>
      </c>
      <c r="AL15" s="345">
        <f t="shared" si="2"/>
        <v>0</v>
      </c>
      <c r="AM15" s="345">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6">
        <v>0</v>
      </c>
      <c r="S16" s="217">
        <v>0</v>
      </c>
      <c r="T16" s="189">
        <f t="shared" si="0"/>
        <v>0</v>
      </c>
      <c r="U16" s="345">
        <f t="shared" si="1"/>
        <v>0</v>
      </c>
      <c r="Y16" s="216">
        <v>0</v>
      </c>
      <c r="Z16" s="216">
        <v>0</v>
      </c>
      <c r="AA16" s="216">
        <v>0</v>
      </c>
      <c r="AB16" s="216">
        <v>0</v>
      </c>
      <c r="AC16" s="216">
        <v>0</v>
      </c>
      <c r="AD16" s="216">
        <v>0</v>
      </c>
      <c r="AE16" s="216">
        <v>0</v>
      </c>
      <c r="AF16" s="216">
        <v>0</v>
      </c>
      <c r="AG16" s="216">
        <v>0</v>
      </c>
      <c r="AH16" s="216">
        <v>0</v>
      </c>
      <c r="AI16" s="216">
        <v>0</v>
      </c>
      <c r="AJ16" s="216">
        <v>0</v>
      </c>
      <c r="AK16" s="217">
        <v>0</v>
      </c>
      <c r="AL16" s="345">
        <f t="shared" si="2"/>
        <v>0</v>
      </c>
      <c r="AM16" s="345">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189">
        <f t="shared" si="0"/>
        <v>0</v>
      </c>
      <c r="U17" s="345">
        <f t="shared" si="1"/>
        <v>0</v>
      </c>
      <c r="V17" s="249"/>
      <c r="Y17" s="223">
        <f t="shared" ref="Y17:AK17" si="9">SUM(Y15:Y16)</f>
        <v>0</v>
      </c>
      <c r="Z17" s="223">
        <f t="shared" si="9"/>
        <v>0</v>
      </c>
      <c r="AA17" s="223">
        <f t="shared" si="9"/>
        <v>0</v>
      </c>
      <c r="AB17" s="223">
        <f t="shared" si="9"/>
        <v>0</v>
      </c>
      <c r="AC17" s="223">
        <f t="shared" si="9"/>
        <v>0</v>
      </c>
      <c r="AD17" s="223">
        <f t="shared" si="9"/>
        <v>0</v>
      </c>
      <c r="AE17" s="223">
        <f t="shared" si="9"/>
        <v>0</v>
      </c>
      <c r="AF17" s="223">
        <f t="shared" si="9"/>
        <v>0</v>
      </c>
      <c r="AG17" s="223">
        <f t="shared" si="9"/>
        <v>0</v>
      </c>
      <c r="AH17" s="223">
        <f t="shared" si="9"/>
        <v>0</v>
      </c>
      <c r="AI17" s="223">
        <f t="shared" si="9"/>
        <v>0</v>
      </c>
      <c r="AJ17" s="223">
        <f t="shared" si="9"/>
        <v>0</v>
      </c>
      <c r="AK17" s="223">
        <f t="shared" si="9"/>
        <v>0</v>
      </c>
      <c r="AL17" s="345">
        <f t="shared" si="2"/>
        <v>0</v>
      </c>
      <c r="AM17" s="345">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6">
        <v>0</v>
      </c>
      <c r="S18" s="217">
        <v>0</v>
      </c>
      <c r="T18" s="345">
        <f t="shared" si="0"/>
        <v>0</v>
      </c>
      <c r="U18" s="345">
        <f t="shared" si="1"/>
        <v>0</v>
      </c>
      <c r="Y18" s="368"/>
      <c r="Z18" s="369"/>
      <c r="AA18" s="369"/>
      <c r="AB18" s="369"/>
      <c r="AC18" s="370"/>
      <c r="AD18" s="216">
        <v>0</v>
      </c>
      <c r="AE18" s="216">
        <v>0</v>
      </c>
      <c r="AF18" s="216">
        <v>0</v>
      </c>
      <c r="AG18" s="216">
        <v>0</v>
      </c>
      <c r="AH18" s="216">
        <v>0</v>
      </c>
      <c r="AI18" s="216">
        <v>0</v>
      </c>
      <c r="AJ18" s="216">
        <v>0</v>
      </c>
      <c r="AK18" s="217">
        <v>0</v>
      </c>
      <c r="AL18" s="378"/>
      <c r="AM18" s="371">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6">
        <v>0</v>
      </c>
      <c r="S19" s="217">
        <v>0</v>
      </c>
      <c r="T19" s="345">
        <f t="shared" si="0"/>
        <v>0</v>
      </c>
      <c r="U19" s="345">
        <f t="shared" si="1"/>
        <v>0</v>
      </c>
      <c r="Y19" s="372"/>
      <c r="Z19" s="373"/>
      <c r="AA19" s="373"/>
      <c r="AB19" s="373"/>
      <c r="AC19" s="374"/>
      <c r="AD19" s="216">
        <v>0</v>
      </c>
      <c r="AE19" s="216">
        <v>0</v>
      </c>
      <c r="AF19" s="216">
        <v>0</v>
      </c>
      <c r="AG19" s="216">
        <v>0</v>
      </c>
      <c r="AH19" s="216">
        <v>0</v>
      </c>
      <c r="AI19" s="216">
        <v>0</v>
      </c>
      <c r="AJ19" s="216">
        <v>0</v>
      </c>
      <c r="AK19" s="217">
        <v>0</v>
      </c>
      <c r="AL19" s="379"/>
      <c r="AM19" s="371">
        <f t="shared" si="3"/>
        <v>0</v>
      </c>
    </row>
    <row r="20" spans="1:39" ht="14" x14ac:dyDescent="0.3">
      <c r="A20" s="222" t="s">
        <v>161</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375"/>
      <c r="Z20" s="376"/>
      <c r="AA20" s="376"/>
      <c r="AB20" s="376"/>
      <c r="AC20" s="377"/>
      <c r="AD20" s="223">
        <f t="shared" ref="AD20:AK20" si="11">SUM(AD18:AD19)</f>
        <v>0</v>
      </c>
      <c r="AE20" s="223">
        <f t="shared" si="11"/>
        <v>0</v>
      </c>
      <c r="AF20" s="223">
        <f t="shared" si="11"/>
        <v>0</v>
      </c>
      <c r="AG20" s="223">
        <f t="shared" si="11"/>
        <v>0</v>
      </c>
      <c r="AH20" s="223">
        <f t="shared" si="11"/>
        <v>0</v>
      </c>
      <c r="AI20" s="223">
        <f t="shared" si="11"/>
        <v>0</v>
      </c>
      <c r="AJ20" s="223">
        <f t="shared" si="11"/>
        <v>0</v>
      </c>
      <c r="AK20" s="223">
        <f t="shared" si="11"/>
        <v>0</v>
      </c>
      <c r="AL20" s="380"/>
      <c r="AM20" s="345">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7">
        <v>0</v>
      </c>
      <c r="T21" s="345">
        <f t="shared" si="0"/>
        <v>0</v>
      </c>
      <c r="U21" s="345">
        <f t="shared" si="1"/>
        <v>0</v>
      </c>
      <c r="Y21" s="216">
        <v>0</v>
      </c>
      <c r="Z21" s="216">
        <v>0</v>
      </c>
      <c r="AA21" s="216">
        <v>0</v>
      </c>
      <c r="AB21" s="216">
        <v>0</v>
      </c>
      <c r="AC21" s="216">
        <v>0</v>
      </c>
      <c r="AD21" s="216">
        <v>0</v>
      </c>
      <c r="AE21" s="216">
        <v>0</v>
      </c>
      <c r="AF21" s="216">
        <v>0</v>
      </c>
      <c r="AG21" s="216">
        <v>0</v>
      </c>
      <c r="AH21" s="216">
        <v>0</v>
      </c>
      <c r="AI21" s="216">
        <v>0</v>
      </c>
      <c r="AJ21" s="216">
        <v>0</v>
      </c>
      <c r="AK21" s="217">
        <v>0</v>
      </c>
      <c r="AL21" s="345">
        <f t="shared" ref="AL21:AL26" si="12">SUM(Y21:AC21)</f>
        <v>0</v>
      </c>
      <c r="AM21" s="345">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7">
        <v>0</v>
      </c>
      <c r="T22" s="345">
        <f t="shared" si="0"/>
        <v>0</v>
      </c>
      <c r="U22" s="345">
        <f t="shared" si="1"/>
        <v>0</v>
      </c>
      <c r="Y22" s="216">
        <v>0</v>
      </c>
      <c r="Z22" s="216">
        <v>0</v>
      </c>
      <c r="AA22" s="216">
        <v>0</v>
      </c>
      <c r="AB22" s="216">
        <v>0</v>
      </c>
      <c r="AC22" s="216">
        <v>0</v>
      </c>
      <c r="AD22" s="216">
        <v>0</v>
      </c>
      <c r="AE22" s="216">
        <v>0</v>
      </c>
      <c r="AF22" s="216">
        <v>0</v>
      </c>
      <c r="AG22" s="216">
        <v>0</v>
      </c>
      <c r="AH22" s="216">
        <v>0</v>
      </c>
      <c r="AI22" s="216">
        <v>0</v>
      </c>
      <c r="AJ22" s="216">
        <v>0</v>
      </c>
      <c r="AK22" s="217">
        <v>0</v>
      </c>
      <c r="AL22" s="345">
        <f t="shared" si="12"/>
        <v>0</v>
      </c>
      <c r="AM22" s="345">
        <f t="shared" si="3"/>
        <v>0</v>
      </c>
    </row>
    <row r="23" spans="1:39" ht="14" x14ac:dyDescent="0.3">
      <c r="A23" s="222" t="s">
        <v>163</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223">
        <f t="shared" ref="Y23:AK23" si="14">SUM(Y21:Y22)</f>
        <v>0</v>
      </c>
      <c r="Z23" s="223">
        <f t="shared" si="14"/>
        <v>0</v>
      </c>
      <c r="AA23" s="223">
        <f t="shared" si="14"/>
        <v>0</v>
      </c>
      <c r="AB23" s="223">
        <f t="shared" si="14"/>
        <v>0</v>
      </c>
      <c r="AC23" s="223">
        <f t="shared" si="14"/>
        <v>0</v>
      </c>
      <c r="AD23" s="223">
        <f t="shared" si="14"/>
        <v>0</v>
      </c>
      <c r="AE23" s="223">
        <f t="shared" si="14"/>
        <v>0</v>
      </c>
      <c r="AF23" s="223">
        <f t="shared" si="14"/>
        <v>0</v>
      </c>
      <c r="AG23" s="223">
        <f t="shared" si="14"/>
        <v>0</v>
      </c>
      <c r="AH23" s="223">
        <f t="shared" si="14"/>
        <v>0</v>
      </c>
      <c r="AI23" s="223">
        <f t="shared" si="14"/>
        <v>0</v>
      </c>
      <c r="AJ23" s="223">
        <f t="shared" si="14"/>
        <v>0</v>
      </c>
      <c r="AK23" s="223">
        <f t="shared" si="14"/>
        <v>0</v>
      </c>
      <c r="AL23" s="345">
        <f t="shared" si="12"/>
        <v>0</v>
      </c>
      <c r="AM23" s="345">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7">
        <v>0</v>
      </c>
      <c r="T24" s="345">
        <f t="shared" si="0"/>
        <v>0</v>
      </c>
      <c r="U24" s="345">
        <f t="shared" si="1"/>
        <v>0</v>
      </c>
      <c r="Y24" s="216">
        <v>0</v>
      </c>
      <c r="Z24" s="216">
        <v>0</v>
      </c>
      <c r="AA24" s="216">
        <v>0</v>
      </c>
      <c r="AB24" s="216">
        <v>0</v>
      </c>
      <c r="AC24" s="216">
        <v>0</v>
      </c>
      <c r="AD24" s="216">
        <v>0</v>
      </c>
      <c r="AE24" s="216">
        <v>0</v>
      </c>
      <c r="AF24" s="216">
        <v>0</v>
      </c>
      <c r="AG24" s="216">
        <v>0</v>
      </c>
      <c r="AH24" s="216">
        <v>0</v>
      </c>
      <c r="AI24" s="216">
        <v>0</v>
      </c>
      <c r="AJ24" s="216">
        <v>0</v>
      </c>
      <c r="AK24" s="217">
        <v>0</v>
      </c>
      <c r="AL24" s="345">
        <f t="shared" si="12"/>
        <v>0</v>
      </c>
      <c r="AM24" s="345">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6">
        <v>0</v>
      </c>
      <c r="S25" s="217">
        <v>0</v>
      </c>
      <c r="T25" s="345">
        <f t="shared" si="0"/>
        <v>0</v>
      </c>
      <c r="U25" s="345">
        <f t="shared" si="1"/>
        <v>0</v>
      </c>
      <c r="Y25" s="216">
        <v>0</v>
      </c>
      <c r="Z25" s="216">
        <v>0</v>
      </c>
      <c r="AA25" s="216">
        <v>0</v>
      </c>
      <c r="AB25" s="216">
        <v>0</v>
      </c>
      <c r="AC25" s="216">
        <v>0</v>
      </c>
      <c r="AD25" s="216">
        <v>0</v>
      </c>
      <c r="AE25" s="216">
        <v>0</v>
      </c>
      <c r="AF25" s="216">
        <v>0</v>
      </c>
      <c r="AG25" s="216">
        <v>0</v>
      </c>
      <c r="AH25" s="216">
        <v>0</v>
      </c>
      <c r="AI25" s="216">
        <v>0</v>
      </c>
      <c r="AJ25" s="216">
        <v>0</v>
      </c>
      <c r="AK25" s="217">
        <v>0</v>
      </c>
      <c r="AL25" s="345">
        <f t="shared" si="12"/>
        <v>0</v>
      </c>
      <c r="AM25" s="345">
        <f t="shared" si="3"/>
        <v>0</v>
      </c>
    </row>
    <row r="26" spans="1:39" ht="14" x14ac:dyDescent="0.3">
      <c r="A26" s="222" t="s">
        <v>165</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0</v>
      </c>
      <c r="S26" s="224">
        <f t="shared" si="15"/>
        <v>0</v>
      </c>
      <c r="T26" s="345">
        <f t="shared" si="0"/>
        <v>0</v>
      </c>
      <c r="U26" s="345">
        <f t="shared" si="1"/>
        <v>0</v>
      </c>
      <c r="Y26" s="223">
        <f t="shared" ref="Y26:AK26" si="16">SUM(Y24:Y25)</f>
        <v>0</v>
      </c>
      <c r="Z26" s="223">
        <f t="shared" si="16"/>
        <v>0</v>
      </c>
      <c r="AA26" s="223">
        <f t="shared" si="16"/>
        <v>0</v>
      </c>
      <c r="AB26" s="223">
        <f t="shared" si="16"/>
        <v>0</v>
      </c>
      <c r="AC26" s="223">
        <f t="shared" si="16"/>
        <v>0</v>
      </c>
      <c r="AD26" s="223">
        <f t="shared" si="16"/>
        <v>0</v>
      </c>
      <c r="AE26" s="223">
        <f t="shared" si="16"/>
        <v>0</v>
      </c>
      <c r="AF26" s="223">
        <f t="shared" si="16"/>
        <v>0</v>
      </c>
      <c r="AG26" s="223">
        <f t="shared" si="16"/>
        <v>0</v>
      </c>
      <c r="AH26" s="223">
        <f t="shared" si="16"/>
        <v>0</v>
      </c>
      <c r="AI26" s="223">
        <f t="shared" si="16"/>
        <v>0</v>
      </c>
      <c r="AJ26" s="223">
        <f t="shared" si="16"/>
        <v>0</v>
      </c>
      <c r="AK26" s="223">
        <f t="shared" si="16"/>
        <v>0</v>
      </c>
      <c r="AL26" s="345">
        <f t="shared" si="12"/>
        <v>0</v>
      </c>
      <c r="AM26" s="345">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7">
        <v>0</v>
      </c>
      <c r="T27" s="189">
        <f t="shared" si="0"/>
        <v>0</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7">
        <v>0</v>
      </c>
      <c r="T28" s="189">
        <f t="shared" si="0"/>
        <v>0</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0</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6">
        <v>0</v>
      </c>
      <c r="S30" s="217">
        <v>0</v>
      </c>
      <c r="T30" s="345">
        <f t="shared" si="0"/>
        <v>0</v>
      </c>
      <c r="U30" s="345">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6">
        <v>0</v>
      </c>
      <c r="S31" s="217">
        <v>0</v>
      </c>
      <c r="T31" s="345">
        <f t="shared" si="0"/>
        <v>0</v>
      </c>
      <c r="U31" s="345">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v>
      </c>
      <c r="S32" s="224">
        <f t="shared" si="18"/>
        <v>0</v>
      </c>
      <c r="T32" s="345">
        <f t="shared" si="0"/>
        <v>0</v>
      </c>
      <c r="U32" s="345">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v>
      </c>
      <c r="S34" s="223">
        <f t="shared" si="19"/>
        <v>0</v>
      </c>
      <c r="T34" s="223">
        <f t="shared" si="19"/>
        <v>0</v>
      </c>
      <c r="U34" s="223">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343"/>
      <c r="H36" s="343"/>
      <c r="I36" s="343"/>
      <c r="J36" s="343"/>
      <c r="K36" s="343"/>
      <c r="L36" s="343"/>
      <c r="M36" s="343"/>
      <c r="N36" s="343"/>
      <c r="O36" s="343"/>
      <c r="P36" s="343"/>
      <c r="Q36" s="343"/>
      <c r="R36" s="343"/>
      <c r="S36" s="343"/>
      <c r="T36" s="343"/>
      <c r="U36" s="343"/>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7">
        <v>0</v>
      </c>
      <c r="T37" s="189">
        <f>SUM(G37:K37)</f>
        <v>0</v>
      </c>
      <c r="U37" s="345">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6">
        <v>0</v>
      </c>
      <c r="S38" s="217">
        <v>0</v>
      </c>
      <c r="T38" s="189">
        <f>SUM(G38:K38)</f>
        <v>0</v>
      </c>
      <c r="U38" s="345">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6">
        <v>0</v>
      </c>
      <c r="S39" s="217">
        <v>0</v>
      </c>
      <c r="T39" s="189">
        <f>SUM(G39:K39)</f>
        <v>0</v>
      </c>
      <c r="U39" s="345">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0</v>
      </c>
      <c r="S40" s="224">
        <f t="shared" si="20"/>
        <v>0</v>
      </c>
      <c r="T40" s="189">
        <f t="shared" ref="T40" si="21">SUM(G40:K40)</f>
        <v>0</v>
      </c>
      <c r="U40" s="345">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7">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7">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7">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v>
      </c>
      <c r="S48" s="223">
        <f t="shared" si="25"/>
        <v>0</v>
      </c>
      <c r="T48" s="345">
        <f t="shared" ref="T48" si="26">SUM(G48:K48)</f>
        <v>0</v>
      </c>
      <c r="U48" s="345">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v>
      </c>
      <c r="S50" s="223">
        <f t="shared" si="28"/>
        <v>0</v>
      </c>
      <c r="T50" s="189">
        <f t="shared" ref="T50:T52" si="29">SUM(G50:K50)</f>
        <v>0</v>
      </c>
      <c r="U50" s="345">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0</v>
      </c>
      <c r="S51" s="345">
        <f t="shared" si="28"/>
        <v>0</v>
      </c>
      <c r="T51" s="189">
        <f t="shared" si="29"/>
        <v>0</v>
      </c>
      <c r="U51" s="345">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v>
      </c>
      <c r="S52" s="346">
        <f t="shared" si="32"/>
        <v>0</v>
      </c>
      <c r="T52" s="189">
        <f t="shared" si="29"/>
        <v>0</v>
      </c>
      <c r="U52" s="345">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ref="R53" si="34">IF(ABS(R52-R34)&lt;DecimalPlaces,"OK","ERROR")</f>
        <v>OK</v>
      </c>
      <c r="S53" s="273" t="str">
        <f t="shared" si="33"/>
        <v>OK</v>
      </c>
    </row>
    <row r="54" spans="1:39" ht="14" x14ac:dyDescent="0.3">
      <c r="B54" s="210"/>
    </row>
    <row r="55" spans="1:39" ht="14" x14ac:dyDescent="0.3">
      <c r="A55" s="222" t="s">
        <v>180</v>
      </c>
      <c r="B55" s="255" t="s">
        <v>59</v>
      </c>
      <c r="C55" s="269"/>
      <c r="D55" s="269"/>
      <c r="E55" s="269"/>
      <c r="G55" s="223">
        <f>SUM(G9,G15,G18,G21,G24,G27,G30)+SUM(G37,G38,G43,G44)</f>
        <v>0</v>
      </c>
      <c r="H55" s="223">
        <f t="shared" ref="H55:S55" si="35">SUM(H9,H15,H18,H21,H24,H27,H30)+SUM(H37,H38,H43,H44)</f>
        <v>0</v>
      </c>
      <c r="I55" s="223">
        <f t="shared" si="35"/>
        <v>0</v>
      </c>
      <c r="J55" s="223">
        <f t="shared" si="35"/>
        <v>0</v>
      </c>
      <c r="K55" s="223">
        <f t="shared" si="35"/>
        <v>0</v>
      </c>
      <c r="L55" s="223">
        <f t="shared" si="35"/>
        <v>0</v>
      </c>
      <c r="M55" s="223">
        <f t="shared" si="35"/>
        <v>0</v>
      </c>
      <c r="N55" s="223">
        <f t="shared" si="35"/>
        <v>0</v>
      </c>
      <c r="O55" s="223">
        <f>SUM(O9,O15,O18,O21,O24,O27,O30)+SUM(O37,O38,O43,O44)</f>
        <v>0</v>
      </c>
      <c r="P55" s="223">
        <f>SUM(P9,P15,P18,P21,P24,P27,P30)+SUM(P37,P38,P43,P44,P12)</f>
        <v>0</v>
      </c>
      <c r="Q55" s="223">
        <f t="shared" ref="Q55:R55" si="36">SUM(Q9,Q15,Q18,Q21,Q24,Q27,Q30)+SUM(Q37,Q38,Q43,Q44,Q12)</f>
        <v>0</v>
      </c>
      <c r="R55" s="223">
        <f t="shared" si="36"/>
        <v>0</v>
      </c>
      <c r="S55" s="223">
        <f t="shared" si="35"/>
        <v>0</v>
      </c>
      <c r="T55" s="189">
        <f t="shared" ref="T55:T57" si="37">SUM(G55:K55)</f>
        <v>0</v>
      </c>
      <c r="U55" s="345">
        <f t="shared" ref="U55:U57" si="38">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345">
        <f>SUM(G10,G16,G19,G22,G25,G28,G31)+SUM(G39,G45)</f>
        <v>0</v>
      </c>
      <c r="H56" s="345">
        <f t="shared" ref="H56:S56" si="39">SUM(H10,H16,H19,H22,H25,H28,H31)+SUM(H39,H45)</f>
        <v>0</v>
      </c>
      <c r="I56" s="345">
        <f t="shared" si="39"/>
        <v>0</v>
      </c>
      <c r="J56" s="345">
        <f t="shared" si="39"/>
        <v>0</v>
      </c>
      <c r="K56" s="345">
        <f t="shared" si="39"/>
        <v>0</v>
      </c>
      <c r="L56" s="345">
        <f t="shared" si="39"/>
        <v>0</v>
      </c>
      <c r="M56" s="345">
        <f t="shared" si="39"/>
        <v>0</v>
      </c>
      <c r="N56" s="345">
        <f t="shared" si="39"/>
        <v>0</v>
      </c>
      <c r="O56" s="345">
        <f t="shared" si="39"/>
        <v>0</v>
      </c>
      <c r="P56" s="345">
        <f t="shared" ref="P56:R56" si="40">SUM(P10,P16,P19,P22,P25,P28,P31)+SUM(P39,P45,P13)</f>
        <v>0</v>
      </c>
      <c r="Q56" s="345">
        <f t="shared" si="40"/>
        <v>0</v>
      </c>
      <c r="R56" s="345">
        <f t="shared" si="40"/>
        <v>0</v>
      </c>
      <c r="S56" s="345">
        <f t="shared" si="39"/>
        <v>0</v>
      </c>
      <c r="T56" s="189">
        <f t="shared" si="37"/>
        <v>0</v>
      </c>
      <c r="U56" s="345">
        <f t="shared" si="38"/>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345">
        <f t="shared" ref="G57:K57" si="41">SUM(G55:G56)</f>
        <v>0</v>
      </c>
      <c r="H57" s="346">
        <f t="shared" si="41"/>
        <v>0</v>
      </c>
      <c r="I57" s="346">
        <f t="shared" si="41"/>
        <v>0</v>
      </c>
      <c r="J57" s="346">
        <f t="shared" si="41"/>
        <v>0</v>
      </c>
      <c r="K57" s="346">
        <f t="shared" si="41"/>
        <v>0</v>
      </c>
      <c r="L57" s="346">
        <f>SUM(L55:L56)</f>
        <v>0</v>
      </c>
      <c r="M57" s="346">
        <f t="shared" ref="M57:S57" si="42">SUM(M55:M56)</f>
        <v>0</v>
      </c>
      <c r="N57" s="346">
        <f t="shared" si="42"/>
        <v>0</v>
      </c>
      <c r="O57" s="346">
        <f t="shared" si="42"/>
        <v>0</v>
      </c>
      <c r="P57" s="346">
        <f t="shared" si="42"/>
        <v>0</v>
      </c>
      <c r="Q57" s="346">
        <f t="shared" si="42"/>
        <v>0</v>
      </c>
      <c r="R57" s="346">
        <f t="shared" si="42"/>
        <v>0</v>
      </c>
      <c r="S57" s="346">
        <f t="shared" si="42"/>
        <v>0</v>
      </c>
      <c r="T57" s="189">
        <f t="shared" si="37"/>
        <v>0</v>
      </c>
      <c r="U57" s="345">
        <f t="shared" si="38"/>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3">IF(ABS(G57-G48)&lt;DecimalPlaces,"OK","ERROR")</f>
        <v>OK</v>
      </c>
      <c r="H58" s="273" t="str">
        <f t="shared" si="43"/>
        <v>OK</v>
      </c>
      <c r="I58" s="273" t="str">
        <f t="shared" si="43"/>
        <v>OK</v>
      </c>
      <c r="J58" s="273" t="str">
        <f t="shared" si="43"/>
        <v>OK</v>
      </c>
      <c r="K58" s="273" t="str">
        <f t="shared" si="43"/>
        <v>OK</v>
      </c>
      <c r="L58" s="273" t="str">
        <f t="shared" si="43"/>
        <v>OK</v>
      </c>
      <c r="M58" s="273" t="str">
        <f t="shared" si="43"/>
        <v>OK</v>
      </c>
      <c r="N58" s="273" t="str">
        <f t="shared" si="43"/>
        <v>OK</v>
      </c>
      <c r="O58" s="273" t="str">
        <f t="shared" si="43"/>
        <v>OK</v>
      </c>
      <c r="P58" s="273" t="str">
        <f>IF(ABS(P57-P48)&lt;DecimalPlaces,"OK","ERROR")</f>
        <v>OK</v>
      </c>
      <c r="Q58" s="273" t="str">
        <f>IF(ABS(Q57-Q48)&lt;DecimalPlaces,"OK","ERROR")</f>
        <v>OK</v>
      </c>
      <c r="R58" s="273" t="str">
        <f>IF(ABS(R57-R48)&lt;DecimalPlaces,"OK","ERROR")</f>
        <v>OK</v>
      </c>
      <c r="S58" s="273" t="str">
        <f t="shared" si="43"/>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7">
        <v>0</v>
      </c>
      <c r="AL60" s="456"/>
      <c r="AM60" s="371">
        <f t="shared" ref="AM60:AM61" si="44">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7">
        <v>0</v>
      </c>
      <c r="AL61" s="380"/>
      <c r="AM61" s="371">
        <f t="shared" si="44"/>
        <v>0</v>
      </c>
    </row>
    <row r="62" spans="1:39" ht="14" x14ac:dyDescent="0.3">
      <c r="A62" s="659"/>
      <c r="B62" s="659"/>
      <c r="U62" s="276"/>
      <c r="AD62" s="276"/>
      <c r="AE62" s="276"/>
      <c r="AF62" s="276"/>
      <c r="AG62" s="276"/>
      <c r="AH62" s="276"/>
      <c r="AI62" s="276"/>
      <c r="AJ62" s="276"/>
      <c r="AK62" s="276"/>
      <c r="AL62" s="276"/>
      <c r="AM62" s="276"/>
    </row>
    <row r="63" spans="1:39" ht="13.5" customHeight="1" x14ac:dyDescent="0.3">
      <c r="A63" s="164" t="s">
        <v>184</v>
      </c>
      <c r="B63" s="164"/>
      <c r="U63" s="276"/>
      <c r="AD63" s="276"/>
      <c r="AE63" s="276"/>
      <c r="AF63" s="276"/>
      <c r="AG63" s="276"/>
      <c r="AH63" s="276"/>
      <c r="AI63" s="276"/>
      <c r="AJ63" s="276"/>
      <c r="AK63" s="276"/>
      <c r="AL63" s="276"/>
      <c r="AM63" s="276"/>
    </row>
    <row r="64" spans="1:39" x14ac:dyDescent="0.25">
      <c r="AD64" s="276"/>
      <c r="AE64" s="276"/>
      <c r="AF64" s="276"/>
      <c r="AG64" s="276"/>
      <c r="AH64" s="276"/>
      <c r="AI64" s="276"/>
      <c r="AJ64" s="276"/>
      <c r="AK64" s="276"/>
      <c r="AL64" s="276"/>
      <c r="AM64" s="276"/>
    </row>
    <row r="65" spans="1:39" ht="14" x14ac:dyDescent="0.3">
      <c r="A65" s="660" t="s">
        <v>185</v>
      </c>
      <c r="B65" s="277" t="s">
        <v>186</v>
      </c>
      <c r="G65" s="226"/>
      <c r="H65" s="227"/>
      <c r="I65" s="227"/>
      <c r="J65" s="227"/>
      <c r="K65" s="228"/>
      <c r="L65" s="216">
        <v>0</v>
      </c>
      <c r="M65" s="216">
        <v>0</v>
      </c>
      <c r="N65" s="216">
        <v>0</v>
      </c>
      <c r="O65" s="216">
        <v>0</v>
      </c>
      <c r="P65" s="216">
        <v>0</v>
      </c>
      <c r="Q65" s="216">
        <v>0</v>
      </c>
      <c r="R65" s="216">
        <v>0</v>
      </c>
      <c r="S65" s="217">
        <v>0</v>
      </c>
      <c r="T65" s="378"/>
      <c r="U65" s="223">
        <f t="shared" ref="U65:U67" si="45">SUM(L65:S65)</f>
        <v>0</v>
      </c>
      <c r="Y65" s="226"/>
      <c r="Z65" s="227"/>
      <c r="AA65" s="227"/>
      <c r="AB65" s="227"/>
      <c r="AC65" s="228"/>
      <c r="AD65" s="216">
        <v>0</v>
      </c>
      <c r="AE65" s="216">
        <v>0</v>
      </c>
      <c r="AF65" s="216">
        <v>0</v>
      </c>
      <c r="AG65" s="216">
        <v>0</v>
      </c>
      <c r="AH65" s="216">
        <v>0</v>
      </c>
      <c r="AI65" s="216">
        <v>0</v>
      </c>
      <c r="AJ65" s="216">
        <v>0</v>
      </c>
      <c r="AK65" s="217">
        <v>0</v>
      </c>
      <c r="AL65" s="378"/>
      <c r="AM65" s="223">
        <f t="shared" ref="AM65:AM67" si="46">SUM(AD65:AK65)</f>
        <v>0</v>
      </c>
    </row>
    <row r="66" spans="1:39" ht="14" x14ac:dyDescent="0.3">
      <c r="A66" s="661"/>
      <c r="B66" s="277" t="s">
        <v>156</v>
      </c>
      <c r="G66" s="234"/>
      <c r="H66" s="235"/>
      <c r="I66" s="235"/>
      <c r="J66" s="235"/>
      <c r="K66" s="236"/>
      <c r="L66" s="216">
        <v>0</v>
      </c>
      <c r="M66" s="216">
        <v>0</v>
      </c>
      <c r="N66" s="216">
        <v>0</v>
      </c>
      <c r="O66" s="216">
        <v>0</v>
      </c>
      <c r="P66" s="216">
        <v>0</v>
      </c>
      <c r="Q66" s="216">
        <v>0</v>
      </c>
      <c r="R66" s="216">
        <v>0</v>
      </c>
      <c r="S66" s="217">
        <v>0</v>
      </c>
      <c r="T66" s="379"/>
      <c r="U66" s="223">
        <f t="shared" si="45"/>
        <v>0</v>
      </c>
      <c r="Y66" s="234"/>
      <c r="Z66" s="235"/>
      <c r="AA66" s="235"/>
      <c r="AB66" s="235"/>
      <c r="AC66" s="236"/>
      <c r="AD66" s="216">
        <v>0</v>
      </c>
      <c r="AE66" s="216">
        <v>0</v>
      </c>
      <c r="AF66" s="216">
        <v>0</v>
      </c>
      <c r="AG66" s="216">
        <v>0</v>
      </c>
      <c r="AH66" s="216">
        <v>0</v>
      </c>
      <c r="AI66" s="216">
        <v>0</v>
      </c>
      <c r="AJ66" s="216">
        <v>0</v>
      </c>
      <c r="AK66" s="217">
        <v>0</v>
      </c>
      <c r="AL66" s="379"/>
      <c r="AM66" s="223">
        <f t="shared" si="46"/>
        <v>0</v>
      </c>
    </row>
    <row r="67" spans="1:39" ht="14" x14ac:dyDescent="0.3">
      <c r="A67" s="662"/>
      <c r="B67" s="277" t="s">
        <v>187</v>
      </c>
      <c r="G67" s="234"/>
      <c r="H67" s="235"/>
      <c r="I67" s="235"/>
      <c r="J67" s="235"/>
      <c r="K67" s="236"/>
      <c r="L67" s="224">
        <f t="shared" ref="L67:S67" si="47">SUM(L65:L66)</f>
        <v>0</v>
      </c>
      <c r="M67" s="223">
        <f t="shared" si="47"/>
        <v>0</v>
      </c>
      <c r="N67" s="223">
        <f t="shared" si="47"/>
        <v>0</v>
      </c>
      <c r="O67" s="223">
        <f t="shared" si="47"/>
        <v>0</v>
      </c>
      <c r="P67" s="223">
        <f t="shared" si="47"/>
        <v>0</v>
      </c>
      <c r="Q67" s="223">
        <f t="shared" si="47"/>
        <v>0</v>
      </c>
      <c r="R67" s="223">
        <f t="shared" si="47"/>
        <v>0</v>
      </c>
      <c r="S67" s="223">
        <f t="shared" si="47"/>
        <v>0</v>
      </c>
      <c r="T67" s="380"/>
      <c r="U67" s="223">
        <f t="shared" si="45"/>
        <v>0</v>
      </c>
      <c r="V67" s="249"/>
      <c r="Y67" s="241"/>
      <c r="Z67" s="242"/>
      <c r="AA67" s="242"/>
      <c r="AB67" s="242"/>
      <c r="AC67" s="243"/>
      <c r="AD67" s="224">
        <f t="shared" ref="AD67:AK67" si="48">SUM(AD65:AD66)</f>
        <v>0</v>
      </c>
      <c r="AE67" s="223">
        <f t="shared" si="48"/>
        <v>0</v>
      </c>
      <c r="AF67" s="223">
        <f t="shared" si="48"/>
        <v>0</v>
      </c>
      <c r="AG67" s="223">
        <f t="shared" si="48"/>
        <v>0</v>
      </c>
      <c r="AH67" s="223">
        <f t="shared" si="48"/>
        <v>0</v>
      </c>
      <c r="AI67" s="223">
        <f t="shared" si="48"/>
        <v>0</v>
      </c>
      <c r="AJ67" s="223">
        <f t="shared" si="48"/>
        <v>0</v>
      </c>
      <c r="AK67" s="223">
        <f t="shared" si="48"/>
        <v>0</v>
      </c>
      <c r="AL67" s="380"/>
      <c r="AM67" s="223">
        <f t="shared" si="46"/>
        <v>0</v>
      </c>
    </row>
    <row r="68" spans="1:39" ht="14" x14ac:dyDescent="0.3">
      <c r="B68" s="210"/>
      <c r="G68" s="241"/>
      <c r="H68" s="242"/>
      <c r="I68" s="242"/>
      <c r="J68" s="242"/>
      <c r="K68" s="243"/>
      <c r="L68" s="281" t="str">
        <f t="shared" ref="L68:S68" si="49">IF(ABS(L67-L9)&lt;DecimalPlaces,"OK","ERROR")</f>
        <v>OK</v>
      </c>
      <c r="M68" s="281" t="str">
        <f t="shared" si="49"/>
        <v>OK</v>
      </c>
      <c r="N68" s="281" t="str">
        <f t="shared" si="49"/>
        <v>OK</v>
      </c>
      <c r="O68" s="281" t="str">
        <f t="shared" si="49"/>
        <v>OK</v>
      </c>
      <c r="P68" s="281" t="str">
        <f t="shared" si="49"/>
        <v>OK</v>
      </c>
      <c r="Q68" s="281" t="str">
        <f t="shared" si="49"/>
        <v>OK</v>
      </c>
      <c r="R68" s="281" t="str">
        <f t="shared" ref="R68" si="50">IF(ABS(R67-R9)&lt;DecimalPlaces,"OK","ERROR")</f>
        <v>OK</v>
      </c>
      <c r="S68" s="281" t="str">
        <f t="shared" si="49"/>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6">
        <v>0</v>
      </c>
      <c r="S72" s="217">
        <v>0</v>
      </c>
      <c r="T72" s="378"/>
      <c r="U72" s="371">
        <f t="shared" ref="U72:U77" si="51">SUM(L72:S72)</f>
        <v>0</v>
      </c>
      <c r="Y72" s="226"/>
      <c r="Z72" s="227"/>
      <c r="AA72" s="227"/>
      <c r="AB72" s="227"/>
      <c r="AC72" s="228"/>
      <c r="AD72" s="216">
        <v>0</v>
      </c>
      <c r="AE72" s="216">
        <v>0</v>
      </c>
      <c r="AF72" s="216">
        <v>0</v>
      </c>
      <c r="AG72" s="216">
        <v>0</v>
      </c>
      <c r="AH72" s="216">
        <v>0</v>
      </c>
      <c r="AI72" s="216">
        <v>0</v>
      </c>
      <c r="AJ72" s="216">
        <v>0</v>
      </c>
      <c r="AK72" s="217">
        <v>0</v>
      </c>
      <c r="AL72" s="378"/>
      <c r="AM72" s="371">
        <f t="shared" ref="AM72:AM77" si="52">SUM(AD72:AK72)</f>
        <v>0</v>
      </c>
    </row>
    <row r="73" spans="1:39" ht="14" x14ac:dyDescent="0.3">
      <c r="A73" s="661"/>
      <c r="B73" s="277" t="s">
        <v>156</v>
      </c>
      <c r="G73" s="234"/>
      <c r="H73" s="235"/>
      <c r="I73" s="235"/>
      <c r="J73" s="235"/>
      <c r="K73" s="236"/>
      <c r="L73" s="216">
        <v>0</v>
      </c>
      <c r="M73" s="216">
        <v>0</v>
      </c>
      <c r="N73" s="216">
        <v>0</v>
      </c>
      <c r="O73" s="216">
        <v>0</v>
      </c>
      <c r="P73" s="216">
        <v>0</v>
      </c>
      <c r="Q73" s="216">
        <v>0</v>
      </c>
      <c r="R73" s="216">
        <v>0</v>
      </c>
      <c r="S73" s="217">
        <v>0</v>
      </c>
      <c r="T73" s="379"/>
      <c r="U73" s="371">
        <f t="shared" si="51"/>
        <v>0</v>
      </c>
      <c r="Y73" s="234"/>
      <c r="Z73" s="235"/>
      <c r="AA73" s="235"/>
      <c r="AB73" s="235"/>
      <c r="AC73" s="236"/>
      <c r="AD73" s="216">
        <v>0</v>
      </c>
      <c r="AE73" s="216">
        <v>0</v>
      </c>
      <c r="AF73" s="216">
        <v>0</v>
      </c>
      <c r="AG73" s="216">
        <v>0</v>
      </c>
      <c r="AH73" s="216">
        <v>0</v>
      </c>
      <c r="AI73" s="216">
        <v>0</v>
      </c>
      <c r="AJ73" s="216">
        <v>0</v>
      </c>
      <c r="AK73" s="217">
        <v>0</v>
      </c>
      <c r="AL73" s="379"/>
      <c r="AM73" s="371">
        <f t="shared" si="52"/>
        <v>0</v>
      </c>
    </row>
    <row r="74" spans="1:39" ht="14" x14ac:dyDescent="0.3">
      <c r="A74" s="662"/>
      <c r="B74" s="277" t="s">
        <v>190</v>
      </c>
      <c r="G74" s="234"/>
      <c r="H74" s="235"/>
      <c r="I74" s="235"/>
      <c r="J74" s="235"/>
      <c r="K74" s="236"/>
      <c r="L74" s="224">
        <f t="shared" ref="L74:S74" si="53">SUM(L72:L73)</f>
        <v>0</v>
      </c>
      <c r="M74" s="223">
        <f t="shared" si="53"/>
        <v>0</v>
      </c>
      <c r="N74" s="223">
        <f t="shared" si="53"/>
        <v>0</v>
      </c>
      <c r="O74" s="223">
        <f t="shared" si="53"/>
        <v>0</v>
      </c>
      <c r="P74" s="223">
        <f t="shared" si="53"/>
        <v>0</v>
      </c>
      <c r="Q74" s="223">
        <f t="shared" si="53"/>
        <v>0</v>
      </c>
      <c r="R74" s="223">
        <f t="shared" si="53"/>
        <v>0</v>
      </c>
      <c r="S74" s="223">
        <f t="shared" si="53"/>
        <v>0</v>
      </c>
      <c r="T74" s="379"/>
      <c r="U74" s="371">
        <f t="shared" si="51"/>
        <v>0</v>
      </c>
      <c r="V74" s="249"/>
      <c r="Y74" s="234"/>
      <c r="Z74" s="235"/>
      <c r="AA74" s="235"/>
      <c r="AB74" s="235"/>
      <c r="AC74" s="236"/>
      <c r="AD74" s="224">
        <f t="shared" ref="AD74:AK74" si="54">SUM(AD72:AD73)</f>
        <v>0</v>
      </c>
      <c r="AE74" s="223">
        <f t="shared" si="54"/>
        <v>0</v>
      </c>
      <c r="AF74" s="223">
        <f t="shared" si="54"/>
        <v>0</v>
      </c>
      <c r="AG74" s="223">
        <f t="shared" si="54"/>
        <v>0</v>
      </c>
      <c r="AH74" s="223">
        <f t="shared" si="54"/>
        <v>0</v>
      </c>
      <c r="AI74" s="223">
        <f t="shared" si="54"/>
        <v>0</v>
      </c>
      <c r="AJ74" s="223">
        <f t="shared" si="54"/>
        <v>0</v>
      </c>
      <c r="AK74" s="223">
        <f t="shared" si="54"/>
        <v>0</v>
      </c>
      <c r="AL74" s="379"/>
      <c r="AM74" s="371">
        <f t="shared" si="52"/>
        <v>0</v>
      </c>
    </row>
    <row r="75" spans="1:39" ht="14" x14ac:dyDescent="0.3">
      <c r="A75" s="663" t="s">
        <v>191</v>
      </c>
      <c r="B75" s="277" t="s">
        <v>186</v>
      </c>
      <c r="G75" s="234"/>
      <c r="H75" s="235"/>
      <c r="I75" s="235"/>
      <c r="J75" s="235"/>
      <c r="K75" s="236"/>
      <c r="L75" s="216">
        <v>0</v>
      </c>
      <c r="M75" s="216">
        <v>0</v>
      </c>
      <c r="N75" s="216">
        <v>0</v>
      </c>
      <c r="O75" s="216">
        <v>0</v>
      </c>
      <c r="P75" s="216">
        <v>0</v>
      </c>
      <c r="Q75" s="216">
        <v>0</v>
      </c>
      <c r="R75" s="216">
        <v>0</v>
      </c>
      <c r="S75" s="217">
        <v>0</v>
      </c>
      <c r="T75" s="379"/>
      <c r="U75" s="371">
        <f t="shared" si="51"/>
        <v>0</v>
      </c>
      <c r="Y75" s="234"/>
      <c r="Z75" s="235"/>
      <c r="AA75" s="235"/>
      <c r="AB75" s="235"/>
      <c r="AC75" s="236"/>
      <c r="AD75" s="216">
        <v>0</v>
      </c>
      <c r="AE75" s="216">
        <v>0</v>
      </c>
      <c r="AF75" s="216">
        <v>0</v>
      </c>
      <c r="AG75" s="216">
        <v>0</v>
      </c>
      <c r="AH75" s="216">
        <v>0</v>
      </c>
      <c r="AI75" s="216">
        <v>0</v>
      </c>
      <c r="AJ75" s="216">
        <v>0</v>
      </c>
      <c r="AK75" s="217">
        <v>0</v>
      </c>
      <c r="AL75" s="379"/>
      <c r="AM75" s="371">
        <f t="shared" si="52"/>
        <v>0</v>
      </c>
    </row>
    <row r="76" spans="1:39" ht="14" x14ac:dyDescent="0.3">
      <c r="A76" s="663"/>
      <c r="B76" s="277" t="s">
        <v>156</v>
      </c>
      <c r="G76" s="234"/>
      <c r="H76" s="235"/>
      <c r="I76" s="235"/>
      <c r="J76" s="235"/>
      <c r="K76" s="236"/>
      <c r="L76" s="216">
        <v>0</v>
      </c>
      <c r="M76" s="216">
        <v>0</v>
      </c>
      <c r="N76" s="216">
        <v>0</v>
      </c>
      <c r="O76" s="216">
        <v>0</v>
      </c>
      <c r="P76" s="216">
        <v>0</v>
      </c>
      <c r="Q76" s="216">
        <v>0</v>
      </c>
      <c r="R76" s="216">
        <v>0</v>
      </c>
      <c r="S76" s="217">
        <v>0</v>
      </c>
      <c r="T76" s="379"/>
      <c r="U76" s="371">
        <f t="shared" si="51"/>
        <v>0</v>
      </c>
      <c r="Y76" s="234"/>
      <c r="Z76" s="235"/>
      <c r="AA76" s="235"/>
      <c r="AB76" s="235"/>
      <c r="AC76" s="236"/>
      <c r="AD76" s="216">
        <v>0</v>
      </c>
      <c r="AE76" s="216">
        <v>0</v>
      </c>
      <c r="AF76" s="216">
        <v>0</v>
      </c>
      <c r="AG76" s="216">
        <v>0</v>
      </c>
      <c r="AH76" s="216">
        <v>0</v>
      </c>
      <c r="AI76" s="216">
        <v>0</v>
      </c>
      <c r="AJ76" s="216">
        <v>0</v>
      </c>
      <c r="AK76" s="217">
        <v>0</v>
      </c>
      <c r="AL76" s="379"/>
      <c r="AM76" s="371">
        <f t="shared" si="52"/>
        <v>0</v>
      </c>
    </row>
    <row r="77" spans="1:39" ht="14" x14ac:dyDescent="0.3">
      <c r="A77" s="664"/>
      <c r="B77" s="277" t="s">
        <v>192</v>
      </c>
      <c r="G77" s="234"/>
      <c r="H77" s="235"/>
      <c r="I77" s="235"/>
      <c r="J77" s="235"/>
      <c r="K77" s="236"/>
      <c r="L77" s="224">
        <f t="shared" ref="L77:S77" si="55">SUM(L75:L76)</f>
        <v>0</v>
      </c>
      <c r="M77" s="223">
        <f t="shared" si="55"/>
        <v>0</v>
      </c>
      <c r="N77" s="223">
        <f t="shared" si="55"/>
        <v>0</v>
      </c>
      <c r="O77" s="223">
        <f t="shared" si="55"/>
        <v>0</v>
      </c>
      <c r="P77" s="223">
        <f t="shared" si="55"/>
        <v>0</v>
      </c>
      <c r="Q77" s="223">
        <f t="shared" si="55"/>
        <v>0</v>
      </c>
      <c r="R77" s="223">
        <f t="shared" si="55"/>
        <v>0</v>
      </c>
      <c r="S77" s="223">
        <f t="shared" si="55"/>
        <v>0</v>
      </c>
      <c r="T77" s="379"/>
      <c r="U77" s="223">
        <f t="shared" si="51"/>
        <v>0</v>
      </c>
      <c r="V77" s="249"/>
      <c r="Y77" s="234"/>
      <c r="Z77" s="235"/>
      <c r="AA77" s="235"/>
      <c r="AB77" s="235"/>
      <c r="AC77" s="236"/>
      <c r="AD77" s="224">
        <f t="shared" ref="AD77:AK77" si="56">SUM(AD75:AD76)</f>
        <v>0</v>
      </c>
      <c r="AE77" s="223">
        <f t="shared" si="56"/>
        <v>0</v>
      </c>
      <c r="AF77" s="223">
        <f t="shared" si="56"/>
        <v>0</v>
      </c>
      <c r="AG77" s="223">
        <f t="shared" si="56"/>
        <v>0</v>
      </c>
      <c r="AH77" s="223">
        <f t="shared" si="56"/>
        <v>0</v>
      </c>
      <c r="AI77" s="223">
        <f t="shared" si="56"/>
        <v>0</v>
      </c>
      <c r="AJ77" s="223">
        <f t="shared" si="56"/>
        <v>0</v>
      </c>
      <c r="AK77" s="223">
        <f t="shared" si="56"/>
        <v>0</v>
      </c>
      <c r="AL77" s="379"/>
      <c r="AM77" s="371">
        <f t="shared" si="52"/>
        <v>0</v>
      </c>
    </row>
    <row r="78" spans="1:39" ht="14" x14ac:dyDescent="0.3">
      <c r="B78" s="274" t="s">
        <v>193</v>
      </c>
      <c r="G78" s="234"/>
      <c r="H78" s="235"/>
      <c r="I78" s="235"/>
      <c r="J78" s="235"/>
      <c r="K78" s="236"/>
      <c r="L78" s="224">
        <f t="shared" ref="L78:S78" si="57">SUM(L74,L77)</f>
        <v>0</v>
      </c>
      <c r="M78" s="223">
        <f t="shared" si="57"/>
        <v>0</v>
      </c>
      <c r="N78" s="223">
        <f t="shared" si="57"/>
        <v>0</v>
      </c>
      <c r="O78" s="223">
        <f t="shared" si="57"/>
        <v>0</v>
      </c>
      <c r="P78" s="223">
        <f t="shared" si="57"/>
        <v>0</v>
      </c>
      <c r="Q78" s="223">
        <f t="shared" si="57"/>
        <v>0</v>
      </c>
      <c r="R78" s="223">
        <f t="shared" si="57"/>
        <v>0</v>
      </c>
      <c r="S78" s="223">
        <f t="shared" si="57"/>
        <v>0</v>
      </c>
      <c r="T78" s="380"/>
      <c r="U78" s="371">
        <f>SUM(L78:S78)</f>
        <v>0</v>
      </c>
      <c r="V78" s="249"/>
      <c r="Y78" s="241"/>
      <c r="Z78" s="242"/>
      <c r="AA78" s="242"/>
      <c r="AB78" s="242"/>
      <c r="AC78" s="243"/>
      <c r="AD78" s="224">
        <f t="shared" ref="AD78:AK78" si="58">SUM(AD74,AD77)</f>
        <v>0</v>
      </c>
      <c r="AE78" s="223">
        <f t="shared" si="58"/>
        <v>0</v>
      </c>
      <c r="AF78" s="223">
        <f t="shared" si="58"/>
        <v>0</v>
      </c>
      <c r="AG78" s="223">
        <f t="shared" si="58"/>
        <v>0</v>
      </c>
      <c r="AH78" s="223">
        <f t="shared" si="58"/>
        <v>0</v>
      </c>
      <c r="AI78" s="223">
        <f t="shared" si="58"/>
        <v>0</v>
      </c>
      <c r="AJ78" s="223">
        <f t="shared" si="58"/>
        <v>0</v>
      </c>
      <c r="AK78" s="223">
        <f t="shared" si="58"/>
        <v>0</v>
      </c>
      <c r="AL78" s="380"/>
      <c r="AM78" s="371">
        <f>SUM(AD78:AK78)</f>
        <v>0</v>
      </c>
    </row>
    <row r="79" spans="1:39" ht="14" x14ac:dyDescent="0.3">
      <c r="A79" s="282"/>
      <c r="G79" s="241"/>
      <c r="H79" s="242"/>
      <c r="I79" s="242"/>
      <c r="J79" s="242"/>
      <c r="K79" s="243"/>
      <c r="L79" s="281" t="str">
        <f t="shared" ref="L79:S79" si="59">IF(ABS(L78-L10)&lt;DecimalPlaces,"OK","ERROR")</f>
        <v>OK</v>
      </c>
      <c r="M79" s="283" t="str">
        <f t="shared" si="59"/>
        <v>OK</v>
      </c>
      <c r="N79" s="283" t="str">
        <f t="shared" si="59"/>
        <v>OK</v>
      </c>
      <c r="O79" s="283" t="str">
        <f t="shared" si="59"/>
        <v>OK</v>
      </c>
      <c r="P79" s="283" t="str">
        <f t="shared" si="59"/>
        <v>OK</v>
      </c>
      <c r="Q79" s="283" t="str">
        <f t="shared" si="59"/>
        <v>OK</v>
      </c>
      <c r="R79" s="283" t="str">
        <f t="shared" ref="R79" si="60">IF(ABS(R78-R10)&lt;DecimalPlaces,"OK","ERROR")</f>
        <v>OK</v>
      </c>
      <c r="S79" s="283" t="str">
        <f t="shared" si="59"/>
        <v>OK</v>
      </c>
      <c r="T79" s="276"/>
      <c r="U79" s="276"/>
    </row>
    <row r="80" spans="1:39" ht="14" x14ac:dyDescent="0.3">
      <c r="A80" s="177" t="s">
        <v>194</v>
      </c>
      <c r="B80" s="177"/>
      <c r="L80" s="593">
        <f>IF(SUM(L72:L78)=0,0,L78-(L10+L13))</f>
        <v>0</v>
      </c>
      <c r="M80" s="593">
        <f t="shared" ref="M80:S80" si="61">IF(SUM(M72:M78)=0,0,M78-(M10+M13))</f>
        <v>0</v>
      </c>
      <c r="N80" s="593">
        <f t="shared" si="61"/>
        <v>0</v>
      </c>
      <c r="O80" s="593">
        <f t="shared" si="61"/>
        <v>0</v>
      </c>
      <c r="P80" s="593">
        <f t="shared" si="61"/>
        <v>0</v>
      </c>
      <c r="Q80" s="593">
        <f t="shared" si="61"/>
        <v>0</v>
      </c>
      <c r="R80" s="593">
        <f t="shared" si="61"/>
        <v>0</v>
      </c>
      <c r="S80" s="593">
        <f t="shared" si="61"/>
        <v>0</v>
      </c>
      <c r="AD80" s="593">
        <f>IF(SUM(AD72:AD78)=0,0,AD78-(AD10+AD13))</f>
        <v>0</v>
      </c>
      <c r="AE80" s="593">
        <f t="shared" ref="AE80:AK80" si="62">IF(SUM(AE72:AE78)=0,0,AE78-(AE10+AE13))</f>
        <v>0</v>
      </c>
      <c r="AF80" s="593">
        <f t="shared" si="62"/>
        <v>0</v>
      </c>
      <c r="AG80" s="593">
        <f t="shared" si="62"/>
        <v>0</v>
      </c>
      <c r="AH80" s="593">
        <f t="shared" si="62"/>
        <v>0</v>
      </c>
      <c r="AI80" s="593">
        <f t="shared" si="62"/>
        <v>0</v>
      </c>
      <c r="AJ80" s="593">
        <f t="shared" si="62"/>
        <v>0</v>
      </c>
      <c r="AK80" s="593">
        <f t="shared" si="62"/>
        <v>0</v>
      </c>
    </row>
    <row r="81" spans="1:39" ht="14" x14ac:dyDescent="0.3">
      <c r="A81" s="177" t="s">
        <v>195</v>
      </c>
      <c r="B81" s="177"/>
      <c r="L81" s="593">
        <f>IF(SUM(L72:L78)=0,0,(L72+L75)-L10)</f>
        <v>0</v>
      </c>
      <c r="M81" s="593">
        <f t="shared" ref="M81:S81" si="63">IF(SUM(M72:M78)=0,0,(M72+M75)-M10)</f>
        <v>0</v>
      </c>
      <c r="N81" s="593">
        <f t="shared" si="63"/>
        <v>0</v>
      </c>
      <c r="O81" s="593">
        <f t="shared" si="63"/>
        <v>0</v>
      </c>
      <c r="P81" s="593">
        <f t="shared" si="63"/>
        <v>0</v>
      </c>
      <c r="Q81" s="593">
        <f t="shared" si="63"/>
        <v>0</v>
      </c>
      <c r="R81" s="593">
        <f t="shared" si="63"/>
        <v>0</v>
      </c>
      <c r="S81" s="593">
        <f t="shared" si="63"/>
        <v>0</v>
      </c>
      <c r="AD81" s="593">
        <f>IF(SUM(AD72:AD78)=0,0,(AD72+AD75)-AD10)</f>
        <v>0</v>
      </c>
      <c r="AE81" s="593">
        <f t="shared" ref="AE81:AK81" si="64">IF(SUM(AE72:AE78)=0,0,(AE72+AE75)-AE10)</f>
        <v>0</v>
      </c>
      <c r="AF81" s="593">
        <f t="shared" si="64"/>
        <v>0</v>
      </c>
      <c r="AG81" s="593">
        <f t="shared" si="64"/>
        <v>0</v>
      </c>
      <c r="AH81" s="593">
        <f t="shared" si="64"/>
        <v>0</v>
      </c>
      <c r="AI81" s="593">
        <f t="shared" si="64"/>
        <v>0</v>
      </c>
      <c r="AJ81" s="593">
        <f t="shared" si="64"/>
        <v>0</v>
      </c>
      <c r="AK81" s="593">
        <f t="shared" si="64"/>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7">
        <v>0</v>
      </c>
      <c r="T85" s="278"/>
      <c r="U85" s="229">
        <f>SUM(L85:S85)</f>
        <v>0</v>
      </c>
      <c r="Y85" s="226"/>
      <c r="Z85" s="227"/>
      <c r="AA85" s="227"/>
      <c r="AB85" s="227"/>
      <c r="AC85" s="228"/>
      <c r="AD85" s="216">
        <v>0</v>
      </c>
      <c r="AE85" s="216">
        <v>0</v>
      </c>
      <c r="AF85" s="216">
        <v>0</v>
      </c>
      <c r="AG85" s="216">
        <v>0</v>
      </c>
      <c r="AH85" s="216">
        <v>0</v>
      </c>
      <c r="AI85" s="216">
        <v>0</v>
      </c>
      <c r="AJ85" s="216">
        <v>0</v>
      </c>
      <c r="AK85" s="217">
        <v>0</v>
      </c>
      <c r="AL85" s="278"/>
      <c r="AM85" s="285">
        <f t="shared" ref="AM85:AM104" si="65">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7">
        <v>0</v>
      </c>
      <c r="T86" s="279"/>
      <c r="U86" s="229">
        <f t="shared" ref="U86:U104" si="66">SUM(L86:S86)</f>
        <v>0</v>
      </c>
      <c r="Y86" s="234"/>
      <c r="Z86" s="235"/>
      <c r="AA86" s="235"/>
      <c r="AB86" s="235"/>
      <c r="AC86" s="236"/>
      <c r="AD86" s="216">
        <v>0</v>
      </c>
      <c r="AE86" s="216">
        <v>0</v>
      </c>
      <c r="AF86" s="216">
        <v>0</v>
      </c>
      <c r="AG86" s="216">
        <v>0</v>
      </c>
      <c r="AH86" s="216">
        <v>0</v>
      </c>
      <c r="AI86" s="216">
        <v>0</v>
      </c>
      <c r="AJ86" s="216">
        <v>0</v>
      </c>
      <c r="AK86" s="217">
        <v>0</v>
      </c>
      <c r="AL86" s="279"/>
      <c r="AM86" s="229">
        <f t="shared" si="65"/>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7">
        <v>0</v>
      </c>
      <c r="T87" s="279"/>
      <c r="U87" s="229">
        <f t="shared" si="66"/>
        <v>0</v>
      </c>
      <c r="Y87" s="234"/>
      <c r="Z87" s="235"/>
      <c r="AA87" s="235"/>
      <c r="AB87" s="235"/>
      <c r="AC87" s="236"/>
      <c r="AD87" s="216">
        <v>0</v>
      </c>
      <c r="AE87" s="216">
        <v>0</v>
      </c>
      <c r="AF87" s="216">
        <v>0</v>
      </c>
      <c r="AG87" s="216">
        <v>0</v>
      </c>
      <c r="AH87" s="216">
        <v>0</v>
      </c>
      <c r="AI87" s="216">
        <v>0</v>
      </c>
      <c r="AJ87" s="216">
        <v>0</v>
      </c>
      <c r="AK87" s="217">
        <v>0</v>
      </c>
      <c r="AL87" s="279"/>
      <c r="AM87" s="229">
        <f t="shared" si="65"/>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7">
        <v>0</v>
      </c>
      <c r="T88" s="279"/>
      <c r="U88" s="229">
        <f t="shared" si="66"/>
        <v>0</v>
      </c>
      <c r="Y88" s="234"/>
      <c r="Z88" s="235"/>
      <c r="AA88" s="235"/>
      <c r="AB88" s="235"/>
      <c r="AC88" s="236"/>
      <c r="AD88" s="216">
        <v>0</v>
      </c>
      <c r="AE88" s="216">
        <v>0</v>
      </c>
      <c r="AF88" s="216">
        <v>0</v>
      </c>
      <c r="AG88" s="216">
        <v>0</v>
      </c>
      <c r="AH88" s="216">
        <v>0</v>
      </c>
      <c r="AI88" s="216">
        <v>0</v>
      </c>
      <c r="AJ88" s="216">
        <v>0</v>
      </c>
      <c r="AK88" s="217">
        <v>0</v>
      </c>
      <c r="AL88" s="279"/>
      <c r="AM88" s="229">
        <f t="shared" si="65"/>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7">
        <v>0</v>
      </c>
      <c r="T89" s="279"/>
      <c r="U89" s="229">
        <f t="shared" si="66"/>
        <v>0</v>
      </c>
      <c r="Y89" s="234"/>
      <c r="Z89" s="235"/>
      <c r="AA89" s="235"/>
      <c r="AB89" s="235"/>
      <c r="AC89" s="236"/>
      <c r="AD89" s="216">
        <v>0</v>
      </c>
      <c r="AE89" s="216">
        <v>0</v>
      </c>
      <c r="AF89" s="216">
        <v>0</v>
      </c>
      <c r="AG89" s="216">
        <v>0</v>
      </c>
      <c r="AH89" s="216">
        <v>0</v>
      </c>
      <c r="AI89" s="216">
        <v>0</v>
      </c>
      <c r="AJ89" s="216">
        <v>0</v>
      </c>
      <c r="AK89" s="217">
        <v>0</v>
      </c>
      <c r="AL89" s="279"/>
      <c r="AM89" s="229">
        <f t="shared" si="65"/>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7">
        <v>0</v>
      </c>
      <c r="T90" s="279"/>
      <c r="U90" s="229">
        <f t="shared" si="66"/>
        <v>0</v>
      </c>
      <c r="Y90" s="234"/>
      <c r="Z90" s="235"/>
      <c r="AA90" s="235"/>
      <c r="AB90" s="235"/>
      <c r="AC90" s="236"/>
      <c r="AD90" s="216">
        <v>0</v>
      </c>
      <c r="AE90" s="216">
        <v>0</v>
      </c>
      <c r="AF90" s="216">
        <v>0</v>
      </c>
      <c r="AG90" s="216">
        <v>0</v>
      </c>
      <c r="AH90" s="216">
        <v>0</v>
      </c>
      <c r="AI90" s="216">
        <v>0</v>
      </c>
      <c r="AJ90" s="216">
        <v>0</v>
      </c>
      <c r="AK90" s="217">
        <v>0</v>
      </c>
      <c r="AL90" s="279"/>
      <c r="AM90" s="229">
        <f t="shared" si="65"/>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7">
        <v>0</v>
      </c>
      <c r="T91" s="279"/>
      <c r="U91" s="229">
        <f t="shared" si="66"/>
        <v>0</v>
      </c>
      <c r="Y91" s="234"/>
      <c r="Z91" s="235"/>
      <c r="AA91" s="235"/>
      <c r="AB91" s="235"/>
      <c r="AC91" s="236"/>
      <c r="AD91" s="216">
        <v>0</v>
      </c>
      <c r="AE91" s="216">
        <v>0</v>
      </c>
      <c r="AF91" s="216">
        <v>0</v>
      </c>
      <c r="AG91" s="216">
        <v>0</v>
      </c>
      <c r="AH91" s="216">
        <v>0</v>
      </c>
      <c r="AI91" s="216">
        <v>0</v>
      </c>
      <c r="AJ91" s="216">
        <v>0</v>
      </c>
      <c r="AK91" s="217">
        <v>0</v>
      </c>
      <c r="AL91" s="279"/>
      <c r="AM91" s="229">
        <f t="shared" si="65"/>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7">
        <v>0</v>
      </c>
      <c r="T92" s="279"/>
      <c r="U92" s="229">
        <f t="shared" si="66"/>
        <v>0</v>
      </c>
      <c r="Y92" s="234"/>
      <c r="Z92" s="235"/>
      <c r="AA92" s="235"/>
      <c r="AB92" s="235"/>
      <c r="AC92" s="236"/>
      <c r="AD92" s="216">
        <v>0</v>
      </c>
      <c r="AE92" s="216">
        <v>0</v>
      </c>
      <c r="AF92" s="216">
        <v>0</v>
      </c>
      <c r="AG92" s="216">
        <v>0</v>
      </c>
      <c r="AH92" s="216">
        <v>0</v>
      </c>
      <c r="AI92" s="216">
        <v>0</v>
      </c>
      <c r="AJ92" s="216">
        <v>0</v>
      </c>
      <c r="AK92" s="217">
        <v>0</v>
      </c>
      <c r="AL92" s="279"/>
      <c r="AM92" s="229">
        <f t="shared" si="65"/>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7">
        <v>0</v>
      </c>
      <c r="T93" s="279"/>
      <c r="U93" s="229">
        <f t="shared" si="66"/>
        <v>0</v>
      </c>
      <c r="Y93" s="234"/>
      <c r="Z93" s="235"/>
      <c r="AA93" s="235"/>
      <c r="AB93" s="235"/>
      <c r="AC93" s="236"/>
      <c r="AD93" s="216">
        <v>0</v>
      </c>
      <c r="AE93" s="216">
        <v>0</v>
      </c>
      <c r="AF93" s="216">
        <v>0</v>
      </c>
      <c r="AG93" s="216">
        <v>0</v>
      </c>
      <c r="AH93" s="216">
        <v>0</v>
      </c>
      <c r="AI93" s="216">
        <v>0</v>
      </c>
      <c r="AJ93" s="216">
        <v>0</v>
      </c>
      <c r="AK93" s="217">
        <v>0</v>
      </c>
      <c r="AL93" s="279"/>
      <c r="AM93" s="229">
        <f t="shared" si="65"/>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7">
        <v>0</v>
      </c>
      <c r="T94" s="279"/>
      <c r="U94" s="229">
        <f t="shared" si="66"/>
        <v>0</v>
      </c>
      <c r="Y94" s="234"/>
      <c r="Z94" s="235"/>
      <c r="AA94" s="235"/>
      <c r="AB94" s="235"/>
      <c r="AC94" s="236"/>
      <c r="AD94" s="216">
        <v>0</v>
      </c>
      <c r="AE94" s="216">
        <v>0</v>
      </c>
      <c r="AF94" s="216">
        <v>0</v>
      </c>
      <c r="AG94" s="216">
        <v>0</v>
      </c>
      <c r="AH94" s="216">
        <v>0</v>
      </c>
      <c r="AI94" s="216">
        <v>0</v>
      </c>
      <c r="AJ94" s="216">
        <v>0</v>
      </c>
      <c r="AK94" s="217">
        <v>0</v>
      </c>
      <c r="AL94" s="279"/>
      <c r="AM94" s="229">
        <f t="shared" si="65"/>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7">
        <v>0</v>
      </c>
      <c r="T95" s="279"/>
      <c r="U95" s="229">
        <f t="shared" si="66"/>
        <v>0</v>
      </c>
      <c r="Y95" s="234"/>
      <c r="Z95" s="235"/>
      <c r="AA95" s="235"/>
      <c r="AB95" s="235"/>
      <c r="AC95" s="236"/>
      <c r="AD95" s="216">
        <v>0</v>
      </c>
      <c r="AE95" s="216">
        <v>0</v>
      </c>
      <c r="AF95" s="216">
        <v>0</v>
      </c>
      <c r="AG95" s="216">
        <v>0</v>
      </c>
      <c r="AH95" s="216">
        <v>0</v>
      </c>
      <c r="AI95" s="216">
        <v>0</v>
      </c>
      <c r="AJ95" s="216">
        <v>0</v>
      </c>
      <c r="AK95" s="217">
        <v>0</v>
      </c>
      <c r="AL95" s="279"/>
      <c r="AM95" s="229">
        <f t="shared" si="65"/>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7">
        <v>0</v>
      </c>
      <c r="T96" s="279"/>
      <c r="U96" s="229">
        <f t="shared" si="66"/>
        <v>0</v>
      </c>
      <c r="Y96" s="234"/>
      <c r="Z96" s="235"/>
      <c r="AA96" s="235"/>
      <c r="AB96" s="235"/>
      <c r="AC96" s="236"/>
      <c r="AD96" s="216">
        <v>0</v>
      </c>
      <c r="AE96" s="216">
        <v>0</v>
      </c>
      <c r="AF96" s="216">
        <v>0</v>
      </c>
      <c r="AG96" s="216">
        <v>0</v>
      </c>
      <c r="AH96" s="216">
        <v>0</v>
      </c>
      <c r="AI96" s="216">
        <v>0</v>
      </c>
      <c r="AJ96" s="216">
        <v>0</v>
      </c>
      <c r="AK96" s="217">
        <v>0</v>
      </c>
      <c r="AL96" s="279"/>
      <c r="AM96" s="229">
        <f t="shared" si="65"/>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7">
        <v>0</v>
      </c>
      <c r="T97" s="279"/>
      <c r="U97" s="229">
        <f t="shared" si="66"/>
        <v>0</v>
      </c>
      <c r="Y97" s="234"/>
      <c r="Z97" s="235"/>
      <c r="AA97" s="235"/>
      <c r="AB97" s="235"/>
      <c r="AC97" s="236"/>
      <c r="AD97" s="216">
        <v>0</v>
      </c>
      <c r="AE97" s="216">
        <v>0</v>
      </c>
      <c r="AF97" s="216">
        <v>0</v>
      </c>
      <c r="AG97" s="216">
        <v>0</v>
      </c>
      <c r="AH97" s="216">
        <v>0</v>
      </c>
      <c r="AI97" s="216">
        <v>0</v>
      </c>
      <c r="AJ97" s="216">
        <v>0</v>
      </c>
      <c r="AK97" s="217">
        <v>0</v>
      </c>
      <c r="AL97" s="279"/>
      <c r="AM97" s="229">
        <f t="shared" si="65"/>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7">
        <v>0</v>
      </c>
      <c r="T98" s="279"/>
      <c r="U98" s="229">
        <f t="shared" si="66"/>
        <v>0</v>
      </c>
      <c r="Y98" s="234"/>
      <c r="Z98" s="235"/>
      <c r="AA98" s="235"/>
      <c r="AB98" s="235"/>
      <c r="AC98" s="236"/>
      <c r="AD98" s="216">
        <v>0</v>
      </c>
      <c r="AE98" s="216">
        <v>0</v>
      </c>
      <c r="AF98" s="216">
        <v>0</v>
      </c>
      <c r="AG98" s="216">
        <v>0</v>
      </c>
      <c r="AH98" s="216">
        <v>0</v>
      </c>
      <c r="AI98" s="216">
        <v>0</v>
      </c>
      <c r="AJ98" s="216">
        <v>0</v>
      </c>
      <c r="AK98" s="217">
        <v>0</v>
      </c>
      <c r="AL98" s="279"/>
      <c r="AM98" s="229">
        <f t="shared" si="65"/>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7">
        <v>0</v>
      </c>
      <c r="T99" s="279"/>
      <c r="U99" s="229">
        <f t="shared" si="66"/>
        <v>0</v>
      </c>
      <c r="Y99" s="234"/>
      <c r="Z99" s="235"/>
      <c r="AA99" s="235"/>
      <c r="AB99" s="235"/>
      <c r="AC99" s="236"/>
      <c r="AD99" s="216">
        <v>0</v>
      </c>
      <c r="AE99" s="216">
        <v>0</v>
      </c>
      <c r="AF99" s="216">
        <v>0</v>
      </c>
      <c r="AG99" s="216">
        <v>0</v>
      </c>
      <c r="AH99" s="216">
        <v>0</v>
      </c>
      <c r="AI99" s="216">
        <v>0</v>
      </c>
      <c r="AJ99" s="216">
        <v>0</v>
      </c>
      <c r="AK99" s="217">
        <v>0</v>
      </c>
      <c r="AL99" s="279"/>
      <c r="AM99" s="229">
        <f t="shared" si="65"/>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7">
        <v>0</v>
      </c>
      <c r="T100" s="279"/>
      <c r="U100" s="229">
        <f t="shared" si="66"/>
        <v>0</v>
      </c>
      <c r="Y100" s="234"/>
      <c r="Z100" s="235"/>
      <c r="AA100" s="235"/>
      <c r="AB100" s="235"/>
      <c r="AC100" s="236"/>
      <c r="AD100" s="216">
        <v>0</v>
      </c>
      <c r="AE100" s="216">
        <v>0</v>
      </c>
      <c r="AF100" s="216">
        <v>0</v>
      </c>
      <c r="AG100" s="216">
        <v>0</v>
      </c>
      <c r="AH100" s="216">
        <v>0</v>
      </c>
      <c r="AI100" s="216">
        <v>0</v>
      </c>
      <c r="AJ100" s="216">
        <v>0</v>
      </c>
      <c r="AK100" s="217">
        <v>0</v>
      </c>
      <c r="AL100" s="279"/>
      <c r="AM100" s="229">
        <f t="shared" si="65"/>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7">
        <v>0</v>
      </c>
      <c r="T101" s="279"/>
      <c r="U101" s="229">
        <f t="shared" si="66"/>
        <v>0</v>
      </c>
      <c r="Y101" s="234"/>
      <c r="Z101" s="235"/>
      <c r="AA101" s="235"/>
      <c r="AB101" s="235"/>
      <c r="AC101" s="236"/>
      <c r="AD101" s="216">
        <v>0</v>
      </c>
      <c r="AE101" s="216">
        <v>0</v>
      </c>
      <c r="AF101" s="216">
        <v>0</v>
      </c>
      <c r="AG101" s="216">
        <v>0</v>
      </c>
      <c r="AH101" s="216">
        <v>0</v>
      </c>
      <c r="AI101" s="216">
        <v>0</v>
      </c>
      <c r="AJ101" s="216">
        <v>0</v>
      </c>
      <c r="AK101" s="217">
        <v>0</v>
      </c>
      <c r="AL101" s="279"/>
      <c r="AM101" s="229">
        <f t="shared" si="65"/>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7">
        <v>0</v>
      </c>
      <c r="T102" s="279"/>
      <c r="U102" s="229">
        <f t="shared" si="66"/>
        <v>0</v>
      </c>
      <c r="Y102" s="234"/>
      <c r="Z102" s="235"/>
      <c r="AA102" s="235"/>
      <c r="AB102" s="235"/>
      <c r="AC102" s="236"/>
      <c r="AD102" s="216">
        <v>0</v>
      </c>
      <c r="AE102" s="216">
        <v>0</v>
      </c>
      <c r="AF102" s="216">
        <v>0</v>
      </c>
      <c r="AG102" s="216">
        <v>0</v>
      </c>
      <c r="AH102" s="216">
        <v>0</v>
      </c>
      <c r="AI102" s="216">
        <v>0</v>
      </c>
      <c r="AJ102" s="216">
        <v>0</v>
      </c>
      <c r="AK102" s="217">
        <v>0</v>
      </c>
      <c r="AL102" s="279"/>
      <c r="AM102" s="229">
        <f t="shared" si="65"/>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7">
        <v>0</v>
      </c>
      <c r="T103" s="279"/>
      <c r="U103" s="229">
        <f t="shared" si="66"/>
        <v>0</v>
      </c>
      <c r="Y103" s="234"/>
      <c r="Z103" s="235"/>
      <c r="AA103" s="235"/>
      <c r="AB103" s="235"/>
      <c r="AC103" s="236"/>
      <c r="AD103" s="216">
        <v>0</v>
      </c>
      <c r="AE103" s="216">
        <v>0</v>
      </c>
      <c r="AF103" s="216">
        <v>0</v>
      </c>
      <c r="AG103" s="216">
        <v>0</v>
      </c>
      <c r="AH103" s="216">
        <v>0</v>
      </c>
      <c r="AI103" s="216">
        <v>0</v>
      </c>
      <c r="AJ103" s="216">
        <v>0</v>
      </c>
      <c r="AK103" s="217">
        <v>0</v>
      </c>
      <c r="AL103" s="279"/>
      <c r="AM103" s="229">
        <f t="shared" si="65"/>
        <v>0</v>
      </c>
    </row>
    <row r="104" spans="1:39" ht="14" x14ac:dyDescent="0.3">
      <c r="A104" s="222" t="s">
        <v>219</v>
      </c>
      <c r="G104" s="234"/>
      <c r="H104" s="235"/>
      <c r="I104" s="235"/>
      <c r="J104" s="235"/>
      <c r="K104" s="236"/>
      <c r="L104" s="252">
        <f t="shared" ref="L104:S104" si="67">SUM(L85:L103)</f>
        <v>0</v>
      </c>
      <c r="M104" s="251">
        <f t="shared" si="67"/>
        <v>0</v>
      </c>
      <c r="N104" s="251">
        <f t="shared" si="67"/>
        <v>0</v>
      </c>
      <c r="O104" s="251">
        <f t="shared" si="67"/>
        <v>0</v>
      </c>
      <c r="P104" s="251">
        <f t="shared" si="67"/>
        <v>0</v>
      </c>
      <c r="Q104" s="251">
        <f t="shared" si="67"/>
        <v>0</v>
      </c>
      <c r="R104" s="251">
        <f t="shared" si="67"/>
        <v>0</v>
      </c>
      <c r="S104" s="251">
        <f t="shared" si="67"/>
        <v>0</v>
      </c>
      <c r="T104" s="280"/>
      <c r="U104" s="229">
        <f t="shared" si="66"/>
        <v>0</v>
      </c>
      <c r="Y104" s="234"/>
      <c r="Z104" s="235"/>
      <c r="AA104" s="235"/>
      <c r="AB104" s="235"/>
      <c r="AC104" s="236"/>
      <c r="AD104" s="252">
        <f t="shared" ref="AD104:AK104" si="68">SUM(AD85:AD103)</f>
        <v>0</v>
      </c>
      <c r="AE104" s="251">
        <f t="shared" si="68"/>
        <v>0</v>
      </c>
      <c r="AF104" s="251">
        <f t="shared" si="68"/>
        <v>0</v>
      </c>
      <c r="AG104" s="251">
        <f t="shared" si="68"/>
        <v>0</v>
      </c>
      <c r="AH104" s="251">
        <f t="shared" si="68"/>
        <v>0</v>
      </c>
      <c r="AI104" s="251">
        <f t="shared" si="68"/>
        <v>0</v>
      </c>
      <c r="AJ104" s="251">
        <f t="shared" si="68"/>
        <v>0</v>
      </c>
      <c r="AK104" s="251">
        <f t="shared" si="68"/>
        <v>0</v>
      </c>
      <c r="AL104" s="280"/>
      <c r="AM104" s="229">
        <f t="shared" si="65"/>
        <v>0</v>
      </c>
    </row>
    <row r="105" spans="1:39" ht="14" x14ac:dyDescent="0.3">
      <c r="A105" s="282"/>
      <c r="G105" s="241"/>
      <c r="H105" s="242"/>
      <c r="I105" s="242"/>
      <c r="J105" s="242"/>
      <c r="K105" s="243"/>
      <c r="L105" s="281" t="str">
        <f t="shared" ref="L105:S105" si="69">IF(ABS(L19-L104)&lt;DecimalPlaces,"OK","ERROR")</f>
        <v>OK</v>
      </c>
      <c r="M105" s="283" t="str">
        <f t="shared" si="69"/>
        <v>OK</v>
      </c>
      <c r="N105" s="283" t="str">
        <f t="shared" si="69"/>
        <v>OK</v>
      </c>
      <c r="O105" s="283" t="str">
        <f t="shared" si="69"/>
        <v>OK</v>
      </c>
      <c r="P105" s="283" t="str">
        <f t="shared" si="69"/>
        <v>OK</v>
      </c>
      <c r="Q105" s="283" t="str">
        <f t="shared" si="69"/>
        <v>OK</v>
      </c>
      <c r="R105" s="283" t="str">
        <f t="shared" ref="R105" si="70">IF(ABS(R19-R104)&lt;DecimalPlaces,"OK","ERROR")</f>
        <v>OK</v>
      </c>
      <c r="S105" s="283" t="str">
        <f t="shared" si="69"/>
        <v>OK</v>
      </c>
      <c r="Y105" s="241"/>
      <c r="Z105" s="242"/>
      <c r="AA105" s="242"/>
      <c r="AB105" s="242"/>
      <c r="AC105" s="243"/>
      <c r="AD105" s="281" t="str">
        <f t="shared" ref="AD105:AK105" si="71">IF(ABS(AD19-AD104)&lt;DecimalPlaces,"OK","ERROR")</f>
        <v>OK</v>
      </c>
      <c r="AE105" s="283" t="str">
        <f t="shared" si="71"/>
        <v>OK</v>
      </c>
      <c r="AF105" s="283" t="str">
        <f t="shared" si="71"/>
        <v>OK</v>
      </c>
      <c r="AG105" s="283" t="str">
        <f t="shared" si="71"/>
        <v>OK</v>
      </c>
      <c r="AH105" s="283" t="str">
        <f t="shared" si="71"/>
        <v>OK</v>
      </c>
      <c r="AI105" s="283" t="str">
        <f t="shared" si="71"/>
        <v>OK</v>
      </c>
      <c r="AJ105" s="283" t="str">
        <f t="shared" si="71"/>
        <v>OK</v>
      </c>
      <c r="AK105" s="283" t="str">
        <f t="shared" si="71"/>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7">
        <v>0</v>
      </c>
      <c r="T107" s="278"/>
      <c r="U107" s="229">
        <f t="shared" ref="U107:U108" si="72">SUM(L107:S107)</f>
        <v>0</v>
      </c>
      <c r="Y107" s="226"/>
      <c r="Z107" s="227"/>
      <c r="AA107" s="227"/>
      <c r="AB107" s="227"/>
      <c r="AC107" s="228"/>
      <c r="AD107" s="216">
        <v>0</v>
      </c>
      <c r="AE107" s="216">
        <v>0</v>
      </c>
      <c r="AF107" s="216">
        <v>0</v>
      </c>
      <c r="AG107" s="216">
        <v>0</v>
      </c>
      <c r="AH107" s="216">
        <v>0</v>
      </c>
      <c r="AI107" s="216">
        <v>0</v>
      </c>
      <c r="AJ107" s="216">
        <v>0</v>
      </c>
      <c r="AK107" s="217">
        <v>0</v>
      </c>
      <c r="AL107" s="229">
        <f t="shared" ref="AL107" si="73">SUM(Y107:AC107)</f>
        <v>0</v>
      </c>
      <c r="AM107" s="229">
        <f t="shared" ref="AM107:AM108" si="74">SUM(AD107:AK107)</f>
        <v>0</v>
      </c>
    </row>
    <row r="108" spans="1:39" ht="14" x14ac:dyDescent="0.3">
      <c r="A108" s="222" t="s">
        <v>161</v>
      </c>
      <c r="G108" s="241"/>
      <c r="H108" s="242"/>
      <c r="I108" s="242"/>
      <c r="J108" s="242"/>
      <c r="K108" s="243"/>
      <c r="L108" s="252">
        <f t="shared" ref="L108:S108" si="75">SUM(L107,L104)</f>
        <v>0</v>
      </c>
      <c r="M108" s="251">
        <f t="shared" si="75"/>
        <v>0</v>
      </c>
      <c r="N108" s="251">
        <f t="shared" si="75"/>
        <v>0</v>
      </c>
      <c r="O108" s="251">
        <f t="shared" si="75"/>
        <v>0</v>
      </c>
      <c r="P108" s="251">
        <f t="shared" si="75"/>
        <v>0</v>
      </c>
      <c r="Q108" s="251">
        <f t="shared" si="75"/>
        <v>0</v>
      </c>
      <c r="R108" s="251">
        <f t="shared" si="75"/>
        <v>0</v>
      </c>
      <c r="S108" s="251">
        <f t="shared" si="75"/>
        <v>0</v>
      </c>
      <c r="T108" s="280"/>
      <c r="U108" s="229">
        <f t="shared" si="72"/>
        <v>0</v>
      </c>
      <c r="Y108" s="241"/>
      <c r="Z108" s="242"/>
      <c r="AA108" s="242"/>
      <c r="AB108" s="242"/>
      <c r="AC108" s="243"/>
      <c r="AD108" s="252">
        <f t="shared" ref="AD108:AK108" si="76">SUM(AD107,AD104)</f>
        <v>0</v>
      </c>
      <c r="AE108" s="251">
        <f t="shared" si="76"/>
        <v>0</v>
      </c>
      <c r="AF108" s="251">
        <f t="shared" si="76"/>
        <v>0</v>
      </c>
      <c r="AG108" s="251">
        <f t="shared" si="76"/>
        <v>0</v>
      </c>
      <c r="AH108" s="251">
        <f t="shared" si="76"/>
        <v>0</v>
      </c>
      <c r="AI108" s="251">
        <f t="shared" si="76"/>
        <v>0</v>
      </c>
      <c r="AJ108" s="251">
        <f t="shared" si="76"/>
        <v>0</v>
      </c>
      <c r="AK108" s="251">
        <f t="shared" si="76"/>
        <v>0</v>
      </c>
      <c r="AL108" s="229">
        <f t="shared" ref="AL108" si="77">SUM(Y108:AC108)</f>
        <v>0</v>
      </c>
      <c r="AM108" s="229">
        <f t="shared" si="74"/>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8">IF(ABS(L108-L20)&lt;DecimalPlaces,"OK","ERROR")</f>
        <v>OK</v>
      </c>
      <c r="M110" s="283" t="str">
        <f t="shared" si="78"/>
        <v>OK</v>
      </c>
      <c r="N110" s="283" t="str">
        <f t="shared" si="78"/>
        <v>OK</v>
      </c>
      <c r="O110" s="283" t="str">
        <f t="shared" si="78"/>
        <v>OK</v>
      </c>
      <c r="P110" s="283" t="str">
        <f t="shared" si="78"/>
        <v>OK</v>
      </c>
      <c r="Q110" s="283" t="str">
        <f t="shared" si="78"/>
        <v>OK</v>
      </c>
      <c r="R110" s="283" t="str">
        <f t="shared" ref="R110" si="79">IF(ABS(R108-R20)&lt;DecimalPlaces,"OK","ERROR")</f>
        <v>OK</v>
      </c>
      <c r="S110" s="283" t="str">
        <f t="shared" si="78"/>
        <v>OK</v>
      </c>
      <c r="Y110" s="288"/>
      <c r="Z110" s="289"/>
      <c r="AA110" s="289"/>
      <c r="AB110" s="289"/>
      <c r="AC110" s="290"/>
      <c r="AD110" s="283" t="str">
        <f t="shared" ref="AD110:AK110" si="80">IF(ABS(AD108-AD20)&lt;DecimalPlaces,"OK","ERROR")</f>
        <v>OK</v>
      </c>
      <c r="AE110" s="283" t="str">
        <f t="shared" si="80"/>
        <v>OK</v>
      </c>
      <c r="AF110" s="283" t="str">
        <f t="shared" si="80"/>
        <v>OK</v>
      </c>
      <c r="AG110" s="283" t="str">
        <f t="shared" si="80"/>
        <v>OK</v>
      </c>
      <c r="AH110" s="283" t="str">
        <f t="shared" si="80"/>
        <v>OK</v>
      </c>
      <c r="AI110" s="283" t="str">
        <f t="shared" si="80"/>
        <v>OK</v>
      </c>
      <c r="AJ110" s="283" t="str">
        <f t="shared" si="80"/>
        <v>OK</v>
      </c>
      <c r="AK110" s="283" t="str">
        <f t="shared" si="80"/>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70375-C145-44B4-BC9E-CAAB3090F2CC}">
  <sheetPr>
    <tabColor theme="2" tint="0.59999389629810485"/>
    <pageSetUpPr autoPageBreaks="0"/>
  </sheetPr>
  <dimension ref="A1:BZ113"/>
  <sheetViews>
    <sheetView zoomScaleNormal="10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M9c - SSEH</v>
      </c>
      <c r="AC1" s="193"/>
      <c r="BL1" s="194"/>
      <c r="BM1" s="194"/>
      <c r="BN1" s="194"/>
      <c r="BO1" s="194"/>
      <c r="BP1" s="194"/>
      <c r="BQ1" s="194"/>
      <c r="BR1" s="194"/>
      <c r="BS1" s="194"/>
      <c r="BT1" s="194"/>
      <c r="BU1" s="194"/>
      <c r="BV1" s="194"/>
      <c r="BW1" s="194"/>
      <c r="BX1" s="194"/>
      <c r="BY1" s="194"/>
      <c r="BZ1" s="194"/>
    </row>
    <row r="2" spans="1:78" s="192" customFormat="1" x14ac:dyDescent="0.3">
      <c r="A2" s="195" t="s">
        <v>101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71">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6">
        <v>0</v>
      </c>
      <c r="S9" s="217">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6">
        <v>0</v>
      </c>
      <c r="AK9" s="217">
        <v>0</v>
      </c>
      <c r="AL9" s="218">
        <f t="shared" ref="AL9:AL17" si="2">SUM(Y9:AC9)</f>
        <v>0</v>
      </c>
      <c r="AM9" s="218">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6">
        <v>0</v>
      </c>
      <c r="S10" s="217">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6">
        <v>0</v>
      </c>
      <c r="AK10" s="217">
        <v>0</v>
      </c>
      <c r="AL10" s="218">
        <f t="shared" si="2"/>
        <v>0</v>
      </c>
      <c r="AM10" s="218">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156</v>
      </c>
      <c r="B12" s="213" t="s">
        <v>153</v>
      </c>
      <c r="C12" s="214"/>
      <c r="D12" s="215"/>
      <c r="E12" s="215"/>
      <c r="G12" s="226"/>
      <c r="H12" s="227"/>
      <c r="I12" s="227"/>
      <c r="J12" s="227"/>
      <c r="K12" s="228"/>
      <c r="L12" s="216">
        <v>0</v>
      </c>
      <c r="M12" s="216">
        <v>0</v>
      </c>
      <c r="N12" s="216">
        <v>0</v>
      </c>
      <c r="O12" s="216">
        <v>0</v>
      </c>
      <c r="P12" s="216">
        <v>0</v>
      </c>
      <c r="Q12" s="216">
        <v>0</v>
      </c>
      <c r="R12" s="216">
        <v>0</v>
      </c>
      <c r="S12" s="217">
        <v>0</v>
      </c>
      <c r="T12" s="228"/>
      <c r="U12" s="229">
        <f t="shared" si="1"/>
        <v>0</v>
      </c>
      <c r="Y12" s="226"/>
      <c r="Z12" s="227"/>
      <c r="AA12" s="227"/>
      <c r="AB12" s="227"/>
      <c r="AC12" s="228"/>
      <c r="AD12" s="216">
        <v>0</v>
      </c>
      <c r="AE12" s="216">
        <v>0</v>
      </c>
      <c r="AF12" s="216">
        <v>0</v>
      </c>
      <c r="AG12" s="216">
        <v>0</v>
      </c>
      <c r="AH12" s="216">
        <v>0</v>
      </c>
      <c r="AI12" s="216">
        <v>0</v>
      </c>
      <c r="AJ12" s="216">
        <v>0</v>
      </c>
      <c r="AK12" s="217">
        <v>0</v>
      </c>
      <c r="AL12" s="278"/>
      <c r="AM12" s="229">
        <f t="shared" si="3"/>
        <v>0</v>
      </c>
    </row>
    <row r="13" spans="1:78" ht="14" x14ac:dyDescent="0.3">
      <c r="A13" s="212" t="s">
        <v>156</v>
      </c>
      <c r="B13" s="213" t="s">
        <v>154</v>
      </c>
      <c r="C13" s="214"/>
      <c r="D13" s="215"/>
      <c r="E13" s="215"/>
      <c r="G13" s="234"/>
      <c r="H13" s="235"/>
      <c r="I13" s="235"/>
      <c r="J13" s="235"/>
      <c r="K13" s="236"/>
      <c r="L13" s="216">
        <v>0</v>
      </c>
      <c r="M13" s="216">
        <v>0</v>
      </c>
      <c r="N13" s="216">
        <v>0</v>
      </c>
      <c r="O13" s="216">
        <v>0</v>
      </c>
      <c r="P13" s="216">
        <v>0</v>
      </c>
      <c r="Q13" s="216">
        <v>0</v>
      </c>
      <c r="R13" s="216">
        <v>0</v>
      </c>
      <c r="S13" s="217">
        <v>0</v>
      </c>
      <c r="T13" s="236"/>
      <c r="U13" s="229">
        <f t="shared" si="1"/>
        <v>0</v>
      </c>
      <c r="Y13" s="234"/>
      <c r="Z13" s="235"/>
      <c r="AA13" s="235"/>
      <c r="AB13" s="235"/>
      <c r="AC13" s="236"/>
      <c r="AD13" s="216">
        <v>0</v>
      </c>
      <c r="AE13" s="216">
        <v>0</v>
      </c>
      <c r="AF13" s="216">
        <v>0</v>
      </c>
      <c r="AG13" s="216">
        <v>0</v>
      </c>
      <c r="AH13" s="216">
        <v>0</v>
      </c>
      <c r="AI13" s="216">
        <v>0</v>
      </c>
      <c r="AJ13" s="216">
        <v>0</v>
      </c>
      <c r="AK13" s="217">
        <v>0</v>
      </c>
      <c r="AL13" s="279"/>
      <c r="AM13" s="229">
        <f t="shared" si="3"/>
        <v>0</v>
      </c>
    </row>
    <row r="14" spans="1:78" ht="14" x14ac:dyDescent="0.3">
      <c r="A14" s="222" t="s">
        <v>157</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6">
        <v>0</v>
      </c>
      <c r="S15" s="217">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6">
        <v>0</v>
      </c>
      <c r="AK15" s="217">
        <v>0</v>
      </c>
      <c r="AL15" s="218">
        <f t="shared" si="2"/>
        <v>0</v>
      </c>
      <c r="AM15" s="218">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6">
        <v>0</v>
      </c>
      <c r="S16" s="217">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6">
        <v>0</v>
      </c>
      <c r="AK16" s="217">
        <v>0</v>
      </c>
      <c r="AL16" s="218">
        <f t="shared" si="2"/>
        <v>0</v>
      </c>
      <c r="AM16" s="218">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6">
        <v>0</v>
      </c>
      <c r="S18" s="217">
        <v>0</v>
      </c>
      <c r="T18" s="218">
        <f t="shared" si="0"/>
        <v>0</v>
      </c>
      <c r="U18" s="218">
        <f t="shared" si="1"/>
        <v>0</v>
      </c>
      <c r="Y18" s="226"/>
      <c r="Z18" s="227"/>
      <c r="AA18" s="227"/>
      <c r="AB18" s="227"/>
      <c r="AC18" s="228"/>
      <c r="AD18" s="216">
        <v>0</v>
      </c>
      <c r="AE18" s="216">
        <v>0</v>
      </c>
      <c r="AF18" s="216">
        <v>0</v>
      </c>
      <c r="AG18" s="216">
        <v>0</v>
      </c>
      <c r="AH18" s="216">
        <v>0</v>
      </c>
      <c r="AI18" s="216">
        <v>0</v>
      </c>
      <c r="AJ18" s="216">
        <v>0</v>
      </c>
      <c r="AK18" s="217">
        <v>0</v>
      </c>
      <c r="AL18" s="278"/>
      <c r="AM18" s="229">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6">
        <v>0</v>
      </c>
      <c r="S19" s="217">
        <v>0</v>
      </c>
      <c r="T19" s="218">
        <f t="shared" si="0"/>
        <v>0</v>
      </c>
      <c r="U19" s="218">
        <f t="shared" si="1"/>
        <v>0</v>
      </c>
      <c r="Y19" s="234"/>
      <c r="Z19" s="235"/>
      <c r="AA19" s="235"/>
      <c r="AB19" s="235"/>
      <c r="AC19" s="236"/>
      <c r="AD19" s="216">
        <v>0</v>
      </c>
      <c r="AE19" s="216">
        <v>0</v>
      </c>
      <c r="AF19" s="216">
        <v>0</v>
      </c>
      <c r="AG19" s="216">
        <v>0</v>
      </c>
      <c r="AH19" s="216">
        <v>0</v>
      </c>
      <c r="AI19" s="216">
        <v>0</v>
      </c>
      <c r="AJ19" s="216">
        <v>0</v>
      </c>
      <c r="AK19" s="217">
        <v>0</v>
      </c>
      <c r="AL19" s="279"/>
      <c r="AM19" s="229">
        <f t="shared" si="3"/>
        <v>0</v>
      </c>
    </row>
    <row r="20" spans="1:39" ht="14" x14ac:dyDescent="0.3">
      <c r="A20" s="222" t="s">
        <v>161</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7">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7">
        <v>0</v>
      </c>
      <c r="AL21" s="218">
        <f t="shared" ref="AL21:AL26" si="12">SUM(Y21:AC21)</f>
        <v>0</v>
      </c>
      <c r="AM21" s="218">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7">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7">
        <v>0</v>
      </c>
      <c r="AL22" s="218">
        <f t="shared" si="12"/>
        <v>0</v>
      </c>
      <c r="AM22" s="218">
        <f t="shared" si="3"/>
        <v>0</v>
      </c>
    </row>
    <row r="23" spans="1:39" ht="14" x14ac:dyDescent="0.3">
      <c r="A23" s="222" t="s">
        <v>163</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7">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7">
        <v>0</v>
      </c>
      <c r="AL24" s="218">
        <f t="shared" si="12"/>
        <v>0</v>
      </c>
      <c r="AM24" s="218">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6">
        <v>0</v>
      </c>
      <c r="S25" s="217">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6">
        <v>0</v>
      </c>
      <c r="AK25" s="217">
        <v>0</v>
      </c>
      <c r="AL25" s="218">
        <f t="shared" si="12"/>
        <v>0</v>
      </c>
      <c r="AM25" s="218">
        <f t="shared" si="3"/>
        <v>0</v>
      </c>
    </row>
    <row r="26" spans="1:39" ht="14" x14ac:dyDescent="0.3">
      <c r="A26" s="222" t="s">
        <v>165</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6">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6">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264"/>
      <c r="I36" s="264"/>
      <c r="J36" s="264"/>
      <c r="K36" s="264"/>
      <c r="L36" s="264"/>
      <c r="M36" s="264"/>
      <c r="N36" s="264"/>
      <c r="O36" s="264"/>
      <c r="P36" s="264"/>
      <c r="Q36" s="264"/>
      <c r="R36" s="264"/>
      <c r="S36" s="264"/>
      <c r="T36" s="264"/>
      <c r="U36" s="264"/>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6">
        <v>0</v>
      </c>
      <c r="S38" s="217">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6">
        <v>0</v>
      </c>
      <c r="S39" s="217">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264"/>
      <c r="I42" s="264"/>
      <c r="J42" s="264"/>
      <c r="K42" s="264"/>
      <c r="L42" s="264"/>
      <c r="M42" s="264"/>
      <c r="N42" s="264"/>
      <c r="O42" s="264"/>
      <c r="P42" s="264"/>
      <c r="Q42" s="264"/>
      <c r="R42" s="264"/>
      <c r="S42" s="264"/>
      <c r="T42" s="264"/>
      <c r="U42" s="264"/>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177</v>
      </c>
      <c r="B50" s="255" t="s">
        <v>59</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7">
        <v>0</v>
      </c>
      <c r="AL60" s="307"/>
      <c r="AM60" s="229">
        <f t="shared" ref="AM60:AM61" si="41">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7">
        <v>0</v>
      </c>
      <c r="AL61" s="280"/>
      <c r="AM61" s="229">
        <f t="shared" si="41"/>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6">
        <v>0</v>
      </c>
      <c r="S65" s="217">
        <v>0</v>
      </c>
      <c r="T65" s="278"/>
      <c r="U65" s="251">
        <f t="shared" ref="U65:U67" si="42">SUM(L65:S65)</f>
        <v>0</v>
      </c>
      <c r="Y65" s="226"/>
      <c r="Z65" s="227"/>
      <c r="AA65" s="227"/>
      <c r="AB65" s="227"/>
      <c r="AC65" s="228"/>
      <c r="AD65" s="216">
        <v>0</v>
      </c>
      <c r="AE65" s="216">
        <v>0</v>
      </c>
      <c r="AF65" s="216">
        <v>0</v>
      </c>
      <c r="AG65" s="216">
        <v>0</v>
      </c>
      <c r="AH65" s="216">
        <v>0</v>
      </c>
      <c r="AI65" s="216">
        <v>0</v>
      </c>
      <c r="AJ65" s="216">
        <v>0</v>
      </c>
      <c r="AK65" s="217">
        <v>0</v>
      </c>
      <c r="AL65" s="278"/>
      <c r="AM65" s="251">
        <f t="shared" ref="AM65:AM67" si="43">SUM(AD65:AK65)</f>
        <v>0</v>
      </c>
    </row>
    <row r="66" spans="1:39" ht="14" x14ac:dyDescent="0.3">
      <c r="A66" s="661"/>
      <c r="B66" s="277" t="s">
        <v>156</v>
      </c>
      <c r="G66" s="234"/>
      <c r="H66" s="235"/>
      <c r="I66" s="235"/>
      <c r="J66" s="235"/>
      <c r="K66" s="236"/>
      <c r="L66" s="216">
        <v>0</v>
      </c>
      <c r="M66" s="216">
        <v>0</v>
      </c>
      <c r="N66" s="216">
        <v>0</v>
      </c>
      <c r="O66" s="216">
        <v>0</v>
      </c>
      <c r="P66" s="216">
        <v>0</v>
      </c>
      <c r="Q66" s="216">
        <v>0</v>
      </c>
      <c r="R66" s="216">
        <v>0</v>
      </c>
      <c r="S66" s="217">
        <v>0</v>
      </c>
      <c r="T66" s="279"/>
      <c r="U66" s="251">
        <f t="shared" si="42"/>
        <v>0</v>
      </c>
      <c r="Y66" s="234"/>
      <c r="Z66" s="235"/>
      <c r="AA66" s="235"/>
      <c r="AB66" s="235"/>
      <c r="AC66" s="236"/>
      <c r="AD66" s="216">
        <v>0</v>
      </c>
      <c r="AE66" s="216">
        <v>0</v>
      </c>
      <c r="AF66" s="216">
        <v>0</v>
      </c>
      <c r="AG66" s="216">
        <v>0</v>
      </c>
      <c r="AH66" s="216">
        <v>0</v>
      </c>
      <c r="AI66" s="216">
        <v>0</v>
      </c>
      <c r="AJ66" s="216">
        <v>0</v>
      </c>
      <c r="AK66" s="217">
        <v>0</v>
      </c>
      <c r="AL66" s="279"/>
      <c r="AM66" s="251">
        <f t="shared" si="43"/>
        <v>0</v>
      </c>
    </row>
    <row r="67" spans="1:39" ht="14" x14ac:dyDescent="0.3">
      <c r="A67" s="662"/>
      <c r="B67" s="277" t="s">
        <v>187</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ref="R68" si="47">IF(ABS(R67-R9)&lt;DecimalPlaces,"OK","ERROR")</f>
        <v>OK</v>
      </c>
      <c r="S68" s="281" t="str">
        <f t="shared" si="46"/>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6">
        <v>0</v>
      </c>
      <c r="S72" s="217">
        <v>0</v>
      </c>
      <c r="T72" s="278"/>
      <c r="U72" s="229">
        <f t="shared" ref="U72:U77" si="48">SUM(L72:S72)</f>
        <v>0</v>
      </c>
      <c r="Y72" s="226"/>
      <c r="Z72" s="227"/>
      <c r="AA72" s="227"/>
      <c r="AB72" s="227"/>
      <c r="AC72" s="228"/>
      <c r="AD72" s="216">
        <v>0</v>
      </c>
      <c r="AE72" s="216">
        <v>0</v>
      </c>
      <c r="AF72" s="216">
        <v>0</v>
      </c>
      <c r="AG72" s="216">
        <v>0</v>
      </c>
      <c r="AH72" s="216">
        <v>0</v>
      </c>
      <c r="AI72" s="216">
        <v>0</v>
      </c>
      <c r="AJ72" s="216">
        <v>0</v>
      </c>
      <c r="AK72" s="217">
        <v>0</v>
      </c>
      <c r="AL72" s="278"/>
      <c r="AM72" s="229">
        <f t="shared" ref="AM72:AM77" si="49">SUM(AD72:AK72)</f>
        <v>0</v>
      </c>
    </row>
    <row r="73" spans="1:39" ht="14" x14ac:dyDescent="0.3">
      <c r="A73" s="661"/>
      <c r="B73" s="277" t="s">
        <v>156</v>
      </c>
      <c r="G73" s="234"/>
      <c r="H73" s="235"/>
      <c r="I73" s="235"/>
      <c r="J73" s="235"/>
      <c r="K73" s="236"/>
      <c r="L73" s="216">
        <v>0</v>
      </c>
      <c r="M73" s="216">
        <v>0</v>
      </c>
      <c r="N73" s="216">
        <v>0</v>
      </c>
      <c r="O73" s="216">
        <v>0</v>
      </c>
      <c r="P73" s="216">
        <v>0</v>
      </c>
      <c r="Q73" s="216">
        <v>0</v>
      </c>
      <c r="R73" s="216">
        <v>0</v>
      </c>
      <c r="S73" s="217">
        <v>0</v>
      </c>
      <c r="T73" s="279"/>
      <c r="U73" s="229">
        <f t="shared" si="48"/>
        <v>0</v>
      </c>
      <c r="Y73" s="234"/>
      <c r="Z73" s="235"/>
      <c r="AA73" s="235"/>
      <c r="AB73" s="235"/>
      <c r="AC73" s="236"/>
      <c r="AD73" s="216">
        <v>0</v>
      </c>
      <c r="AE73" s="216">
        <v>0</v>
      </c>
      <c r="AF73" s="216">
        <v>0</v>
      </c>
      <c r="AG73" s="216">
        <v>0</v>
      </c>
      <c r="AH73" s="216">
        <v>0</v>
      </c>
      <c r="AI73" s="216">
        <v>0</v>
      </c>
      <c r="AJ73" s="216">
        <v>0</v>
      </c>
      <c r="AK73" s="217">
        <v>0</v>
      </c>
      <c r="AL73" s="279"/>
      <c r="AM73" s="229">
        <f t="shared" si="49"/>
        <v>0</v>
      </c>
    </row>
    <row r="74" spans="1:39" ht="14" x14ac:dyDescent="0.3">
      <c r="A74" s="662"/>
      <c r="B74" s="277" t="s">
        <v>190</v>
      </c>
      <c r="G74" s="234"/>
      <c r="H74" s="235"/>
      <c r="I74" s="235"/>
      <c r="J74" s="235"/>
      <c r="K74" s="236"/>
      <c r="L74" s="252">
        <f t="shared" ref="L74:S74" si="50">SUM(L72:L73)</f>
        <v>0</v>
      </c>
      <c r="M74" s="251">
        <f t="shared" si="50"/>
        <v>0</v>
      </c>
      <c r="N74" s="251">
        <f t="shared" si="50"/>
        <v>0</v>
      </c>
      <c r="O74" s="251">
        <f t="shared" si="50"/>
        <v>0</v>
      </c>
      <c r="P74" s="251">
        <f t="shared" si="50"/>
        <v>0</v>
      </c>
      <c r="Q74" s="251">
        <f t="shared" si="50"/>
        <v>0</v>
      </c>
      <c r="R74" s="251">
        <f t="shared" si="50"/>
        <v>0</v>
      </c>
      <c r="S74" s="251">
        <f t="shared" si="50"/>
        <v>0</v>
      </c>
      <c r="T74" s="279"/>
      <c r="U74" s="229">
        <f t="shared" si="48"/>
        <v>0</v>
      </c>
      <c r="V74" s="249"/>
      <c r="Y74" s="234"/>
      <c r="Z74" s="235"/>
      <c r="AA74" s="235"/>
      <c r="AB74" s="235"/>
      <c r="AC74" s="236"/>
      <c r="AD74" s="252">
        <f t="shared" ref="AD74:AK74" si="51">SUM(AD72:AD73)</f>
        <v>0</v>
      </c>
      <c r="AE74" s="251">
        <f t="shared" si="51"/>
        <v>0</v>
      </c>
      <c r="AF74" s="251">
        <f t="shared" si="51"/>
        <v>0</v>
      </c>
      <c r="AG74" s="251">
        <f t="shared" si="51"/>
        <v>0</v>
      </c>
      <c r="AH74" s="251">
        <f t="shared" si="51"/>
        <v>0</v>
      </c>
      <c r="AI74" s="251">
        <f t="shared" si="51"/>
        <v>0</v>
      </c>
      <c r="AJ74" s="251">
        <f t="shared" si="51"/>
        <v>0</v>
      </c>
      <c r="AK74" s="251">
        <f t="shared" si="51"/>
        <v>0</v>
      </c>
      <c r="AL74" s="279"/>
      <c r="AM74" s="229">
        <f t="shared" si="49"/>
        <v>0</v>
      </c>
    </row>
    <row r="75" spans="1:39" ht="14" x14ac:dyDescent="0.3">
      <c r="A75" s="663" t="s">
        <v>191</v>
      </c>
      <c r="B75" s="277" t="s">
        <v>186</v>
      </c>
      <c r="G75" s="234"/>
      <c r="H75" s="235"/>
      <c r="I75" s="235"/>
      <c r="J75" s="235"/>
      <c r="K75" s="236"/>
      <c r="L75" s="216">
        <v>0</v>
      </c>
      <c r="M75" s="216">
        <v>0</v>
      </c>
      <c r="N75" s="216">
        <v>0</v>
      </c>
      <c r="O75" s="216">
        <v>0</v>
      </c>
      <c r="P75" s="216">
        <v>0</v>
      </c>
      <c r="Q75" s="216">
        <v>0</v>
      </c>
      <c r="R75" s="216">
        <v>0</v>
      </c>
      <c r="S75" s="217">
        <v>0</v>
      </c>
      <c r="T75" s="279"/>
      <c r="U75" s="229">
        <f t="shared" si="48"/>
        <v>0</v>
      </c>
      <c r="Y75" s="234"/>
      <c r="Z75" s="235"/>
      <c r="AA75" s="235"/>
      <c r="AB75" s="235"/>
      <c r="AC75" s="236"/>
      <c r="AD75" s="216">
        <v>0</v>
      </c>
      <c r="AE75" s="216">
        <v>0</v>
      </c>
      <c r="AF75" s="216">
        <v>0</v>
      </c>
      <c r="AG75" s="216">
        <v>0</v>
      </c>
      <c r="AH75" s="216">
        <v>0</v>
      </c>
      <c r="AI75" s="216">
        <v>0</v>
      </c>
      <c r="AJ75" s="216">
        <v>0</v>
      </c>
      <c r="AK75" s="217">
        <v>0</v>
      </c>
      <c r="AL75" s="279"/>
      <c r="AM75" s="229">
        <f t="shared" si="49"/>
        <v>0</v>
      </c>
    </row>
    <row r="76" spans="1:39" ht="14" x14ac:dyDescent="0.3">
      <c r="A76" s="663"/>
      <c r="B76" s="277" t="s">
        <v>156</v>
      </c>
      <c r="G76" s="234"/>
      <c r="H76" s="235"/>
      <c r="I76" s="235"/>
      <c r="J76" s="235"/>
      <c r="K76" s="236"/>
      <c r="L76" s="216">
        <v>0</v>
      </c>
      <c r="M76" s="216">
        <v>0</v>
      </c>
      <c r="N76" s="216">
        <v>0</v>
      </c>
      <c r="O76" s="216">
        <v>0</v>
      </c>
      <c r="P76" s="216">
        <v>0</v>
      </c>
      <c r="Q76" s="216">
        <v>0</v>
      </c>
      <c r="R76" s="216">
        <v>0</v>
      </c>
      <c r="S76" s="217">
        <v>0</v>
      </c>
      <c r="T76" s="279"/>
      <c r="U76" s="229">
        <f t="shared" si="48"/>
        <v>0</v>
      </c>
      <c r="Y76" s="234"/>
      <c r="Z76" s="235"/>
      <c r="AA76" s="235"/>
      <c r="AB76" s="235"/>
      <c r="AC76" s="236"/>
      <c r="AD76" s="216">
        <v>0</v>
      </c>
      <c r="AE76" s="216">
        <v>0</v>
      </c>
      <c r="AF76" s="216">
        <v>0</v>
      </c>
      <c r="AG76" s="216">
        <v>0</v>
      </c>
      <c r="AH76" s="216">
        <v>0</v>
      </c>
      <c r="AI76" s="216">
        <v>0</v>
      </c>
      <c r="AJ76" s="216">
        <v>0</v>
      </c>
      <c r="AK76" s="217">
        <v>0</v>
      </c>
      <c r="AL76" s="279"/>
      <c r="AM76" s="229">
        <f t="shared" si="49"/>
        <v>0</v>
      </c>
    </row>
    <row r="77" spans="1:39" ht="14" x14ac:dyDescent="0.3">
      <c r="A77" s="664"/>
      <c r="B77" s="277" t="s">
        <v>192</v>
      </c>
      <c r="G77" s="234"/>
      <c r="H77" s="235"/>
      <c r="I77" s="235"/>
      <c r="J77" s="235"/>
      <c r="K77" s="236"/>
      <c r="L77" s="252">
        <f t="shared" ref="L77:S77" si="52">SUM(L75:L76)</f>
        <v>0</v>
      </c>
      <c r="M77" s="251">
        <f t="shared" si="52"/>
        <v>0</v>
      </c>
      <c r="N77" s="251">
        <f t="shared" si="52"/>
        <v>0</v>
      </c>
      <c r="O77" s="251">
        <f t="shared" si="52"/>
        <v>0</v>
      </c>
      <c r="P77" s="251">
        <f t="shared" si="52"/>
        <v>0</v>
      </c>
      <c r="Q77" s="251">
        <f t="shared" si="52"/>
        <v>0</v>
      </c>
      <c r="R77" s="251">
        <f t="shared" si="52"/>
        <v>0</v>
      </c>
      <c r="S77" s="251">
        <f t="shared" si="52"/>
        <v>0</v>
      </c>
      <c r="T77" s="279"/>
      <c r="U77" s="251">
        <f t="shared" si="48"/>
        <v>0</v>
      </c>
      <c r="V77" s="249"/>
      <c r="Y77" s="234"/>
      <c r="Z77" s="235"/>
      <c r="AA77" s="235"/>
      <c r="AB77" s="235"/>
      <c r="AC77" s="236"/>
      <c r="AD77" s="252">
        <f t="shared" ref="AD77:AK77" si="53">SUM(AD75:AD76)</f>
        <v>0</v>
      </c>
      <c r="AE77" s="251">
        <f t="shared" si="53"/>
        <v>0</v>
      </c>
      <c r="AF77" s="251">
        <f t="shared" si="53"/>
        <v>0</v>
      </c>
      <c r="AG77" s="251">
        <f t="shared" si="53"/>
        <v>0</v>
      </c>
      <c r="AH77" s="251">
        <f t="shared" si="53"/>
        <v>0</v>
      </c>
      <c r="AI77" s="251">
        <f t="shared" si="53"/>
        <v>0</v>
      </c>
      <c r="AJ77" s="251">
        <f t="shared" si="53"/>
        <v>0</v>
      </c>
      <c r="AK77" s="251">
        <f t="shared" si="53"/>
        <v>0</v>
      </c>
      <c r="AL77" s="279"/>
      <c r="AM77" s="229">
        <f t="shared" si="49"/>
        <v>0</v>
      </c>
    </row>
    <row r="78" spans="1:39" ht="14" x14ac:dyDescent="0.3">
      <c r="B78" s="274" t="s">
        <v>193</v>
      </c>
      <c r="G78" s="234"/>
      <c r="H78" s="235"/>
      <c r="I78" s="235"/>
      <c r="J78" s="235"/>
      <c r="K78" s="236"/>
      <c r="L78" s="252">
        <f t="shared" ref="L78:S78" si="54">SUM(L74,L77)</f>
        <v>0</v>
      </c>
      <c r="M78" s="251">
        <f t="shared" si="54"/>
        <v>0</v>
      </c>
      <c r="N78" s="251">
        <f t="shared" si="54"/>
        <v>0</v>
      </c>
      <c r="O78" s="251">
        <f t="shared" si="54"/>
        <v>0</v>
      </c>
      <c r="P78" s="251">
        <f t="shared" si="54"/>
        <v>0</v>
      </c>
      <c r="Q78" s="251">
        <f t="shared" si="54"/>
        <v>0</v>
      </c>
      <c r="R78" s="251">
        <f t="shared" si="54"/>
        <v>0</v>
      </c>
      <c r="S78" s="251">
        <f t="shared" si="54"/>
        <v>0</v>
      </c>
      <c r="T78" s="280"/>
      <c r="U78" s="229">
        <f>SUM(L78:S78)</f>
        <v>0</v>
      </c>
      <c r="V78" s="249"/>
      <c r="Y78" s="241"/>
      <c r="Z78" s="242"/>
      <c r="AA78" s="242"/>
      <c r="AB78" s="242"/>
      <c r="AC78" s="243"/>
      <c r="AD78" s="252">
        <f t="shared" ref="AD78:AK78" si="55">SUM(AD74,AD77)</f>
        <v>0</v>
      </c>
      <c r="AE78" s="251">
        <f t="shared" si="55"/>
        <v>0</v>
      </c>
      <c r="AF78" s="251">
        <f t="shared" si="55"/>
        <v>0</v>
      </c>
      <c r="AG78" s="251">
        <f t="shared" si="55"/>
        <v>0</v>
      </c>
      <c r="AH78" s="251">
        <f t="shared" si="55"/>
        <v>0</v>
      </c>
      <c r="AI78" s="251">
        <f t="shared" si="55"/>
        <v>0</v>
      </c>
      <c r="AJ78" s="251">
        <f t="shared" si="55"/>
        <v>0</v>
      </c>
      <c r="AK78" s="251">
        <f t="shared" si="55"/>
        <v>0</v>
      </c>
      <c r="AL78" s="280"/>
      <c r="AM78" s="229">
        <f>SUM(AD78:AK78)</f>
        <v>0</v>
      </c>
    </row>
    <row r="79" spans="1:39" ht="14" x14ac:dyDescent="0.3">
      <c r="A79" s="282"/>
      <c r="G79" s="241"/>
      <c r="H79" s="242"/>
      <c r="I79" s="242"/>
      <c r="J79" s="242"/>
      <c r="K79" s="243"/>
      <c r="L79" s="281" t="str">
        <f t="shared" ref="L79:S79" si="56">IF(ABS(L78-L10)&lt;DecimalPlaces,"OK","ERROR")</f>
        <v>OK</v>
      </c>
      <c r="M79" s="283" t="str">
        <f t="shared" si="56"/>
        <v>OK</v>
      </c>
      <c r="N79" s="283" t="str">
        <f t="shared" si="56"/>
        <v>OK</v>
      </c>
      <c r="O79" s="283" t="str">
        <f t="shared" si="56"/>
        <v>OK</v>
      </c>
      <c r="P79" s="283" t="str">
        <f t="shared" si="56"/>
        <v>OK</v>
      </c>
      <c r="Q79" s="283" t="str">
        <f t="shared" si="56"/>
        <v>OK</v>
      </c>
      <c r="R79" s="283" t="str">
        <f t="shared" ref="R79" si="57">IF(ABS(R78-R10)&lt;DecimalPlaces,"OK","ERROR")</f>
        <v>OK</v>
      </c>
      <c r="S79" s="283" t="str">
        <f t="shared" si="56"/>
        <v>OK</v>
      </c>
      <c r="T79" s="276"/>
      <c r="U79" s="276"/>
    </row>
    <row r="80" spans="1:39" ht="14" x14ac:dyDescent="0.3">
      <c r="A80" s="177" t="s">
        <v>194</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195</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7">
        <v>0</v>
      </c>
      <c r="T85" s="278"/>
      <c r="U85" s="229">
        <f>SUM(L85:S85)</f>
        <v>0</v>
      </c>
      <c r="Y85" s="226"/>
      <c r="Z85" s="227"/>
      <c r="AA85" s="227"/>
      <c r="AB85" s="227"/>
      <c r="AC85" s="228"/>
      <c r="AD85" s="216">
        <v>0</v>
      </c>
      <c r="AE85" s="216">
        <v>0</v>
      </c>
      <c r="AF85" s="216">
        <v>0</v>
      </c>
      <c r="AG85" s="216">
        <v>0</v>
      </c>
      <c r="AH85" s="216">
        <v>0</v>
      </c>
      <c r="AI85" s="216">
        <v>0</v>
      </c>
      <c r="AJ85" s="216">
        <v>0</v>
      </c>
      <c r="AK85" s="217">
        <v>0</v>
      </c>
      <c r="AL85" s="278"/>
      <c r="AM85" s="285">
        <f t="shared" ref="AM85:AM104" si="62">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7">
        <v>0</v>
      </c>
      <c r="T86" s="279"/>
      <c r="U86" s="229">
        <f t="shared" ref="U86:U104" si="63">SUM(L86:S86)</f>
        <v>0</v>
      </c>
      <c r="Y86" s="234"/>
      <c r="Z86" s="235"/>
      <c r="AA86" s="235"/>
      <c r="AB86" s="235"/>
      <c r="AC86" s="236"/>
      <c r="AD86" s="216">
        <v>0</v>
      </c>
      <c r="AE86" s="216">
        <v>0</v>
      </c>
      <c r="AF86" s="216">
        <v>0</v>
      </c>
      <c r="AG86" s="216">
        <v>0</v>
      </c>
      <c r="AH86" s="216">
        <v>0</v>
      </c>
      <c r="AI86" s="216">
        <v>0</v>
      </c>
      <c r="AJ86" s="216">
        <v>0</v>
      </c>
      <c r="AK86" s="217">
        <v>0</v>
      </c>
      <c r="AL86" s="279"/>
      <c r="AM86" s="229">
        <f t="shared" si="62"/>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7">
        <v>0</v>
      </c>
      <c r="T87" s="279"/>
      <c r="U87" s="229">
        <f t="shared" si="63"/>
        <v>0</v>
      </c>
      <c r="Y87" s="234"/>
      <c r="Z87" s="235"/>
      <c r="AA87" s="235"/>
      <c r="AB87" s="235"/>
      <c r="AC87" s="236"/>
      <c r="AD87" s="216">
        <v>0</v>
      </c>
      <c r="AE87" s="216">
        <v>0</v>
      </c>
      <c r="AF87" s="216">
        <v>0</v>
      </c>
      <c r="AG87" s="216">
        <v>0</v>
      </c>
      <c r="AH87" s="216">
        <v>0</v>
      </c>
      <c r="AI87" s="216">
        <v>0</v>
      </c>
      <c r="AJ87" s="216">
        <v>0</v>
      </c>
      <c r="AK87" s="217">
        <v>0</v>
      </c>
      <c r="AL87" s="279"/>
      <c r="AM87" s="229">
        <f t="shared" si="62"/>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7">
        <v>0</v>
      </c>
      <c r="T88" s="279"/>
      <c r="U88" s="229">
        <f t="shared" si="63"/>
        <v>0</v>
      </c>
      <c r="Y88" s="234"/>
      <c r="Z88" s="235"/>
      <c r="AA88" s="235"/>
      <c r="AB88" s="235"/>
      <c r="AC88" s="236"/>
      <c r="AD88" s="216">
        <v>0</v>
      </c>
      <c r="AE88" s="216">
        <v>0</v>
      </c>
      <c r="AF88" s="216">
        <v>0</v>
      </c>
      <c r="AG88" s="216">
        <v>0</v>
      </c>
      <c r="AH88" s="216">
        <v>0</v>
      </c>
      <c r="AI88" s="216">
        <v>0</v>
      </c>
      <c r="AJ88" s="216">
        <v>0</v>
      </c>
      <c r="AK88" s="217">
        <v>0</v>
      </c>
      <c r="AL88" s="279"/>
      <c r="AM88" s="229">
        <f t="shared" si="62"/>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7">
        <v>0</v>
      </c>
      <c r="T89" s="279"/>
      <c r="U89" s="229">
        <f t="shared" si="63"/>
        <v>0</v>
      </c>
      <c r="Y89" s="234"/>
      <c r="Z89" s="235"/>
      <c r="AA89" s="235"/>
      <c r="AB89" s="235"/>
      <c r="AC89" s="236"/>
      <c r="AD89" s="216">
        <v>0</v>
      </c>
      <c r="AE89" s="216">
        <v>0</v>
      </c>
      <c r="AF89" s="216">
        <v>0</v>
      </c>
      <c r="AG89" s="216">
        <v>0</v>
      </c>
      <c r="AH89" s="216">
        <v>0</v>
      </c>
      <c r="AI89" s="216">
        <v>0</v>
      </c>
      <c r="AJ89" s="216">
        <v>0</v>
      </c>
      <c r="AK89" s="217">
        <v>0</v>
      </c>
      <c r="AL89" s="279"/>
      <c r="AM89" s="229">
        <f t="shared" si="62"/>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7">
        <v>0</v>
      </c>
      <c r="T90" s="279"/>
      <c r="U90" s="229">
        <f t="shared" si="63"/>
        <v>0</v>
      </c>
      <c r="Y90" s="234"/>
      <c r="Z90" s="235"/>
      <c r="AA90" s="235"/>
      <c r="AB90" s="235"/>
      <c r="AC90" s="236"/>
      <c r="AD90" s="216">
        <v>0</v>
      </c>
      <c r="AE90" s="216">
        <v>0</v>
      </c>
      <c r="AF90" s="216">
        <v>0</v>
      </c>
      <c r="AG90" s="216">
        <v>0</v>
      </c>
      <c r="AH90" s="216">
        <v>0</v>
      </c>
      <c r="AI90" s="216">
        <v>0</v>
      </c>
      <c r="AJ90" s="216">
        <v>0</v>
      </c>
      <c r="AK90" s="217">
        <v>0</v>
      </c>
      <c r="AL90" s="279"/>
      <c r="AM90" s="229">
        <f t="shared" si="62"/>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7">
        <v>0</v>
      </c>
      <c r="T91" s="279"/>
      <c r="U91" s="229">
        <f t="shared" si="63"/>
        <v>0</v>
      </c>
      <c r="Y91" s="234"/>
      <c r="Z91" s="235"/>
      <c r="AA91" s="235"/>
      <c r="AB91" s="235"/>
      <c r="AC91" s="236"/>
      <c r="AD91" s="216">
        <v>0</v>
      </c>
      <c r="AE91" s="216">
        <v>0</v>
      </c>
      <c r="AF91" s="216">
        <v>0</v>
      </c>
      <c r="AG91" s="216">
        <v>0</v>
      </c>
      <c r="AH91" s="216">
        <v>0</v>
      </c>
      <c r="AI91" s="216">
        <v>0</v>
      </c>
      <c r="AJ91" s="216">
        <v>0</v>
      </c>
      <c r="AK91" s="217">
        <v>0</v>
      </c>
      <c r="AL91" s="279"/>
      <c r="AM91" s="229">
        <f t="shared" si="62"/>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7">
        <v>0</v>
      </c>
      <c r="T92" s="279"/>
      <c r="U92" s="229">
        <f t="shared" si="63"/>
        <v>0</v>
      </c>
      <c r="Y92" s="234"/>
      <c r="Z92" s="235"/>
      <c r="AA92" s="235"/>
      <c r="AB92" s="235"/>
      <c r="AC92" s="236"/>
      <c r="AD92" s="216">
        <v>0</v>
      </c>
      <c r="AE92" s="216">
        <v>0</v>
      </c>
      <c r="AF92" s="216">
        <v>0</v>
      </c>
      <c r="AG92" s="216">
        <v>0</v>
      </c>
      <c r="AH92" s="216">
        <v>0</v>
      </c>
      <c r="AI92" s="216">
        <v>0</v>
      </c>
      <c r="AJ92" s="216">
        <v>0</v>
      </c>
      <c r="AK92" s="217">
        <v>0</v>
      </c>
      <c r="AL92" s="279"/>
      <c r="AM92" s="229">
        <f t="shared" si="62"/>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7">
        <v>0</v>
      </c>
      <c r="T93" s="279"/>
      <c r="U93" s="229">
        <f t="shared" si="63"/>
        <v>0</v>
      </c>
      <c r="Y93" s="234"/>
      <c r="Z93" s="235"/>
      <c r="AA93" s="235"/>
      <c r="AB93" s="235"/>
      <c r="AC93" s="236"/>
      <c r="AD93" s="216">
        <v>0</v>
      </c>
      <c r="AE93" s="216">
        <v>0</v>
      </c>
      <c r="AF93" s="216">
        <v>0</v>
      </c>
      <c r="AG93" s="216">
        <v>0</v>
      </c>
      <c r="AH93" s="216">
        <v>0</v>
      </c>
      <c r="AI93" s="216">
        <v>0</v>
      </c>
      <c r="AJ93" s="216">
        <v>0</v>
      </c>
      <c r="AK93" s="217">
        <v>0</v>
      </c>
      <c r="AL93" s="279"/>
      <c r="AM93" s="229">
        <f t="shared" si="62"/>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7">
        <v>0</v>
      </c>
      <c r="T94" s="279"/>
      <c r="U94" s="229">
        <f t="shared" si="63"/>
        <v>0</v>
      </c>
      <c r="Y94" s="234"/>
      <c r="Z94" s="235"/>
      <c r="AA94" s="235"/>
      <c r="AB94" s="235"/>
      <c r="AC94" s="236"/>
      <c r="AD94" s="216">
        <v>0</v>
      </c>
      <c r="AE94" s="216">
        <v>0</v>
      </c>
      <c r="AF94" s="216">
        <v>0</v>
      </c>
      <c r="AG94" s="216">
        <v>0</v>
      </c>
      <c r="AH94" s="216">
        <v>0</v>
      </c>
      <c r="AI94" s="216">
        <v>0</v>
      </c>
      <c r="AJ94" s="216">
        <v>0</v>
      </c>
      <c r="AK94" s="217">
        <v>0</v>
      </c>
      <c r="AL94" s="279"/>
      <c r="AM94" s="229">
        <f t="shared" si="62"/>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7">
        <v>0</v>
      </c>
      <c r="T95" s="279"/>
      <c r="U95" s="229">
        <f t="shared" si="63"/>
        <v>0</v>
      </c>
      <c r="Y95" s="234"/>
      <c r="Z95" s="235"/>
      <c r="AA95" s="235"/>
      <c r="AB95" s="235"/>
      <c r="AC95" s="236"/>
      <c r="AD95" s="216">
        <v>0</v>
      </c>
      <c r="AE95" s="216">
        <v>0</v>
      </c>
      <c r="AF95" s="216">
        <v>0</v>
      </c>
      <c r="AG95" s="216">
        <v>0</v>
      </c>
      <c r="AH95" s="216">
        <v>0</v>
      </c>
      <c r="AI95" s="216">
        <v>0</v>
      </c>
      <c r="AJ95" s="216">
        <v>0</v>
      </c>
      <c r="AK95" s="217">
        <v>0</v>
      </c>
      <c r="AL95" s="279"/>
      <c r="AM95" s="229">
        <f t="shared" si="62"/>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7">
        <v>0</v>
      </c>
      <c r="T96" s="279"/>
      <c r="U96" s="229">
        <f t="shared" si="63"/>
        <v>0</v>
      </c>
      <c r="Y96" s="234"/>
      <c r="Z96" s="235"/>
      <c r="AA96" s="235"/>
      <c r="AB96" s="235"/>
      <c r="AC96" s="236"/>
      <c r="AD96" s="216">
        <v>0</v>
      </c>
      <c r="AE96" s="216">
        <v>0</v>
      </c>
      <c r="AF96" s="216">
        <v>0</v>
      </c>
      <c r="AG96" s="216">
        <v>0</v>
      </c>
      <c r="AH96" s="216">
        <v>0</v>
      </c>
      <c r="AI96" s="216">
        <v>0</v>
      </c>
      <c r="AJ96" s="216">
        <v>0</v>
      </c>
      <c r="AK96" s="217">
        <v>0</v>
      </c>
      <c r="AL96" s="279"/>
      <c r="AM96" s="229">
        <f t="shared" si="62"/>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7">
        <v>0</v>
      </c>
      <c r="T97" s="279"/>
      <c r="U97" s="229">
        <f t="shared" si="63"/>
        <v>0</v>
      </c>
      <c r="Y97" s="234"/>
      <c r="Z97" s="235"/>
      <c r="AA97" s="235"/>
      <c r="AB97" s="235"/>
      <c r="AC97" s="236"/>
      <c r="AD97" s="216">
        <v>0</v>
      </c>
      <c r="AE97" s="216">
        <v>0</v>
      </c>
      <c r="AF97" s="216">
        <v>0</v>
      </c>
      <c r="AG97" s="216">
        <v>0</v>
      </c>
      <c r="AH97" s="216">
        <v>0</v>
      </c>
      <c r="AI97" s="216">
        <v>0</v>
      </c>
      <c r="AJ97" s="216">
        <v>0</v>
      </c>
      <c r="AK97" s="217">
        <v>0</v>
      </c>
      <c r="AL97" s="279"/>
      <c r="AM97" s="229">
        <f t="shared" si="62"/>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7">
        <v>0</v>
      </c>
      <c r="T98" s="279"/>
      <c r="U98" s="229">
        <f t="shared" si="63"/>
        <v>0</v>
      </c>
      <c r="Y98" s="234"/>
      <c r="Z98" s="235"/>
      <c r="AA98" s="235"/>
      <c r="AB98" s="235"/>
      <c r="AC98" s="236"/>
      <c r="AD98" s="216">
        <v>0</v>
      </c>
      <c r="AE98" s="216">
        <v>0</v>
      </c>
      <c r="AF98" s="216">
        <v>0</v>
      </c>
      <c r="AG98" s="216">
        <v>0</v>
      </c>
      <c r="AH98" s="216">
        <v>0</v>
      </c>
      <c r="AI98" s="216">
        <v>0</v>
      </c>
      <c r="AJ98" s="216">
        <v>0</v>
      </c>
      <c r="AK98" s="217">
        <v>0</v>
      </c>
      <c r="AL98" s="279"/>
      <c r="AM98" s="229">
        <f t="shared" si="62"/>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7">
        <v>0</v>
      </c>
      <c r="T99" s="279"/>
      <c r="U99" s="229">
        <f t="shared" si="63"/>
        <v>0</v>
      </c>
      <c r="Y99" s="234"/>
      <c r="Z99" s="235"/>
      <c r="AA99" s="235"/>
      <c r="AB99" s="235"/>
      <c r="AC99" s="236"/>
      <c r="AD99" s="216">
        <v>0</v>
      </c>
      <c r="AE99" s="216">
        <v>0</v>
      </c>
      <c r="AF99" s="216">
        <v>0</v>
      </c>
      <c r="AG99" s="216">
        <v>0</v>
      </c>
      <c r="AH99" s="216">
        <v>0</v>
      </c>
      <c r="AI99" s="216">
        <v>0</v>
      </c>
      <c r="AJ99" s="216">
        <v>0</v>
      </c>
      <c r="AK99" s="217">
        <v>0</v>
      </c>
      <c r="AL99" s="279"/>
      <c r="AM99" s="229">
        <f t="shared" si="62"/>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7">
        <v>0</v>
      </c>
      <c r="T100" s="279"/>
      <c r="U100" s="229">
        <f t="shared" si="63"/>
        <v>0</v>
      </c>
      <c r="Y100" s="234"/>
      <c r="Z100" s="235"/>
      <c r="AA100" s="235"/>
      <c r="AB100" s="235"/>
      <c r="AC100" s="236"/>
      <c r="AD100" s="216">
        <v>0</v>
      </c>
      <c r="AE100" s="216">
        <v>0</v>
      </c>
      <c r="AF100" s="216">
        <v>0</v>
      </c>
      <c r="AG100" s="216">
        <v>0</v>
      </c>
      <c r="AH100" s="216">
        <v>0</v>
      </c>
      <c r="AI100" s="216">
        <v>0</v>
      </c>
      <c r="AJ100" s="216">
        <v>0</v>
      </c>
      <c r="AK100" s="217">
        <v>0</v>
      </c>
      <c r="AL100" s="279"/>
      <c r="AM100" s="229">
        <f t="shared" si="62"/>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7">
        <v>0</v>
      </c>
      <c r="T101" s="279"/>
      <c r="U101" s="229">
        <f t="shared" si="63"/>
        <v>0</v>
      </c>
      <c r="Y101" s="234"/>
      <c r="Z101" s="235"/>
      <c r="AA101" s="235"/>
      <c r="AB101" s="235"/>
      <c r="AC101" s="236"/>
      <c r="AD101" s="216">
        <v>0</v>
      </c>
      <c r="AE101" s="216">
        <v>0</v>
      </c>
      <c r="AF101" s="216">
        <v>0</v>
      </c>
      <c r="AG101" s="216">
        <v>0</v>
      </c>
      <c r="AH101" s="216">
        <v>0</v>
      </c>
      <c r="AI101" s="216">
        <v>0</v>
      </c>
      <c r="AJ101" s="216">
        <v>0</v>
      </c>
      <c r="AK101" s="217">
        <v>0</v>
      </c>
      <c r="AL101" s="279"/>
      <c r="AM101" s="229">
        <f t="shared" si="62"/>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7">
        <v>0</v>
      </c>
      <c r="T102" s="279"/>
      <c r="U102" s="229">
        <f t="shared" si="63"/>
        <v>0</v>
      </c>
      <c r="Y102" s="234"/>
      <c r="Z102" s="235"/>
      <c r="AA102" s="235"/>
      <c r="AB102" s="235"/>
      <c r="AC102" s="236"/>
      <c r="AD102" s="216">
        <v>0</v>
      </c>
      <c r="AE102" s="216">
        <v>0</v>
      </c>
      <c r="AF102" s="216">
        <v>0</v>
      </c>
      <c r="AG102" s="216">
        <v>0</v>
      </c>
      <c r="AH102" s="216">
        <v>0</v>
      </c>
      <c r="AI102" s="216">
        <v>0</v>
      </c>
      <c r="AJ102" s="216">
        <v>0</v>
      </c>
      <c r="AK102" s="217">
        <v>0</v>
      </c>
      <c r="AL102" s="279"/>
      <c r="AM102" s="229">
        <f t="shared" si="62"/>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7">
        <v>0</v>
      </c>
      <c r="T103" s="279"/>
      <c r="U103" s="229">
        <f t="shared" si="63"/>
        <v>0</v>
      </c>
      <c r="Y103" s="234"/>
      <c r="Z103" s="235"/>
      <c r="AA103" s="235"/>
      <c r="AB103" s="235"/>
      <c r="AC103" s="236"/>
      <c r="AD103" s="216">
        <v>0</v>
      </c>
      <c r="AE103" s="216">
        <v>0</v>
      </c>
      <c r="AF103" s="216">
        <v>0</v>
      </c>
      <c r="AG103" s="216">
        <v>0</v>
      </c>
      <c r="AH103" s="216">
        <v>0</v>
      </c>
      <c r="AI103" s="216">
        <v>0</v>
      </c>
      <c r="AJ103" s="216">
        <v>0</v>
      </c>
      <c r="AK103" s="217">
        <v>0</v>
      </c>
      <c r="AL103" s="279"/>
      <c r="AM103" s="229">
        <f t="shared" si="62"/>
        <v>0</v>
      </c>
    </row>
    <row r="104" spans="1:39" ht="14" x14ac:dyDescent="0.3">
      <c r="A104" s="222" t="s">
        <v>219</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ref="R105" si="67">IF(ABS(R19-R104)&lt;DecimalPlaces,"OK","ERROR")</f>
        <v>OK</v>
      </c>
      <c r="S105" s="283" t="str">
        <f t="shared" si="66"/>
        <v>OK</v>
      </c>
      <c r="Y105" s="241"/>
      <c r="Z105" s="242"/>
      <c r="AA105" s="242"/>
      <c r="AB105" s="242"/>
      <c r="AC105" s="243"/>
      <c r="AD105" s="281" t="str">
        <f t="shared" ref="AD105:AK105" si="68">IF(ABS(AD19-AD104)&lt;DecimalPlaces,"OK","ERROR")</f>
        <v>OK</v>
      </c>
      <c r="AE105" s="283" t="str">
        <f t="shared" si="68"/>
        <v>OK</v>
      </c>
      <c r="AF105" s="283" t="str">
        <f t="shared" si="68"/>
        <v>OK</v>
      </c>
      <c r="AG105" s="283" t="str">
        <f t="shared" si="68"/>
        <v>OK</v>
      </c>
      <c r="AH105" s="283" t="str">
        <f t="shared" si="68"/>
        <v>OK</v>
      </c>
      <c r="AI105" s="283" t="str">
        <f t="shared" si="68"/>
        <v>OK</v>
      </c>
      <c r="AJ105" s="283" t="str">
        <f t="shared" ref="AJ105" si="69">IF(ABS(AJ19-AJ104)&lt;DecimalPlaces,"OK","ERROR")</f>
        <v>OK</v>
      </c>
      <c r="AK105" s="283" t="str">
        <f t="shared" si="68"/>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7">
        <v>0</v>
      </c>
      <c r="T107" s="278"/>
      <c r="U107" s="229">
        <f t="shared" ref="U107:U108" si="70">SUM(L107:S107)</f>
        <v>0</v>
      </c>
      <c r="Y107" s="226"/>
      <c r="Z107" s="227"/>
      <c r="AA107" s="227"/>
      <c r="AB107" s="227"/>
      <c r="AC107" s="228"/>
      <c r="AD107" s="216">
        <v>0</v>
      </c>
      <c r="AE107" s="216">
        <v>0</v>
      </c>
      <c r="AF107" s="216">
        <v>0</v>
      </c>
      <c r="AG107" s="216">
        <v>0</v>
      </c>
      <c r="AH107" s="216">
        <v>0</v>
      </c>
      <c r="AI107" s="216">
        <v>0</v>
      </c>
      <c r="AJ107" s="216">
        <v>0</v>
      </c>
      <c r="AK107" s="217">
        <v>0</v>
      </c>
      <c r="AL107" s="229">
        <f t="shared" ref="AL107" si="71">SUM(Y107:AC107)</f>
        <v>0</v>
      </c>
      <c r="AM107" s="229">
        <f t="shared" ref="AM107:AM108" si="72">SUM(AD107:AK107)</f>
        <v>0</v>
      </c>
    </row>
    <row r="108" spans="1:39" ht="14" x14ac:dyDescent="0.3">
      <c r="A108" s="222" t="s">
        <v>161</v>
      </c>
      <c r="G108" s="241"/>
      <c r="H108" s="242"/>
      <c r="I108" s="242"/>
      <c r="J108" s="242"/>
      <c r="K108" s="243"/>
      <c r="L108" s="252">
        <f t="shared" ref="L108:S108" si="73">SUM(L107,L104)</f>
        <v>0</v>
      </c>
      <c r="M108" s="251">
        <f t="shared" si="73"/>
        <v>0</v>
      </c>
      <c r="N108" s="251">
        <f t="shared" si="73"/>
        <v>0</v>
      </c>
      <c r="O108" s="251">
        <f t="shared" si="73"/>
        <v>0</v>
      </c>
      <c r="P108" s="251">
        <f t="shared" si="73"/>
        <v>0</v>
      </c>
      <c r="Q108" s="251">
        <f t="shared" si="73"/>
        <v>0</v>
      </c>
      <c r="R108" s="251">
        <f t="shared" si="73"/>
        <v>0</v>
      </c>
      <c r="S108" s="251">
        <f t="shared" si="73"/>
        <v>0</v>
      </c>
      <c r="T108" s="280"/>
      <c r="U108" s="229">
        <f t="shared" si="70"/>
        <v>0</v>
      </c>
      <c r="Y108" s="241"/>
      <c r="Z108" s="242"/>
      <c r="AA108" s="242"/>
      <c r="AB108" s="242"/>
      <c r="AC108" s="243"/>
      <c r="AD108" s="252">
        <f t="shared" ref="AD108:AK108" si="74">SUM(AD107,AD104)</f>
        <v>0</v>
      </c>
      <c r="AE108" s="251">
        <f t="shared" si="74"/>
        <v>0</v>
      </c>
      <c r="AF108" s="251">
        <f t="shared" si="74"/>
        <v>0</v>
      </c>
      <c r="AG108" s="251">
        <f t="shared" si="74"/>
        <v>0</v>
      </c>
      <c r="AH108" s="251">
        <f t="shared" si="74"/>
        <v>0</v>
      </c>
      <c r="AI108" s="251">
        <f t="shared" si="74"/>
        <v>0</v>
      </c>
      <c r="AJ108" s="251">
        <f t="shared" si="74"/>
        <v>0</v>
      </c>
      <c r="AK108" s="251">
        <f t="shared" si="74"/>
        <v>0</v>
      </c>
      <c r="AL108" s="229">
        <f t="shared" ref="AL108" si="75">SUM(Y108:AC108)</f>
        <v>0</v>
      </c>
      <c r="AM108" s="229">
        <f t="shared" si="72"/>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6">IF(ABS(L108-L20)&lt;DecimalPlaces,"OK","ERROR")</f>
        <v>OK</v>
      </c>
      <c r="M110" s="283" t="str">
        <f t="shared" si="76"/>
        <v>OK</v>
      </c>
      <c r="N110" s="283" t="str">
        <f t="shared" si="76"/>
        <v>OK</v>
      </c>
      <c r="O110" s="283" t="str">
        <f t="shared" si="76"/>
        <v>OK</v>
      </c>
      <c r="P110" s="283" t="str">
        <f t="shared" si="76"/>
        <v>OK</v>
      </c>
      <c r="Q110" s="283" t="str">
        <f t="shared" si="76"/>
        <v>OK</v>
      </c>
      <c r="R110" s="283" t="str">
        <f t="shared" ref="R110" si="77">IF(ABS(R108-R20)&lt;DecimalPlaces,"OK","ERROR")</f>
        <v>OK</v>
      </c>
      <c r="S110" s="283" t="str">
        <f t="shared" si="76"/>
        <v>OK</v>
      </c>
      <c r="Y110" s="288"/>
      <c r="Z110" s="289"/>
      <c r="AA110" s="289"/>
      <c r="AB110" s="289"/>
      <c r="AC110" s="290"/>
      <c r="AD110" s="283" t="str">
        <f t="shared" ref="AD110:AK110" si="78">IF(ABS(AD108-AD20)&lt;DecimalPlaces,"OK","ERROR")</f>
        <v>OK</v>
      </c>
      <c r="AE110" s="283" t="str">
        <f t="shared" si="78"/>
        <v>OK</v>
      </c>
      <c r="AF110" s="283" t="str">
        <f t="shared" si="78"/>
        <v>OK</v>
      </c>
      <c r="AG110" s="283" t="str">
        <f t="shared" si="78"/>
        <v>OK</v>
      </c>
      <c r="AH110" s="283" t="str">
        <f t="shared" si="78"/>
        <v>OK</v>
      </c>
      <c r="AI110" s="283" t="str">
        <f t="shared" si="78"/>
        <v>OK</v>
      </c>
      <c r="AJ110" s="283" t="str">
        <f t="shared" si="78"/>
        <v>OK</v>
      </c>
      <c r="AK110" s="283" t="str">
        <f t="shared" si="78"/>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20E7C-10F2-45E9-A736-21B0E6F33A7D}">
  <sheetPr>
    <tabColor theme="2" tint="0.59999389629810485"/>
    <pageSetUpPr autoPageBreaks="0"/>
  </sheetPr>
  <dimension ref="A1:BZ113"/>
  <sheetViews>
    <sheetView zoomScaleNormal="100" workbookViewId="0"/>
  </sheetViews>
  <sheetFormatPr defaultColWidth="9.1796875" defaultRowHeight="13.5" x14ac:dyDescent="0.25"/>
  <cols>
    <col min="1" max="1" width="60.1796875" style="203" bestFit="1" customWidth="1"/>
    <col min="2" max="2" width="66.816406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4" width="8.1796875" style="203" customWidth="1"/>
    <col min="25" max="35" width="12" style="203" customWidth="1"/>
    <col min="36" max="36" width="13" style="203" bestFit="1" customWidth="1"/>
    <col min="37" max="38" width="8.1796875" style="203" customWidth="1"/>
    <col min="39" max="39" width="13" style="203" bestFit="1" customWidth="1"/>
    <col min="40" max="40" width="8.1796875" style="203" customWidth="1"/>
    <col min="41" max="41" width="5.81640625" style="203" customWidth="1"/>
    <col min="42" max="16384" width="9.1796875" style="203"/>
  </cols>
  <sheetData>
    <row r="1" spans="1:78" s="192" customFormat="1" x14ac:dyDescent="0.3">
      <c r="A1" s="191" t="str">
        <f ca="1">MID(CELL("filename",A1),FIND("]",CELL("filename",A1))+1,256)</f>
        <v>M9d - SSEH</v>
      </c>
      <c r="AC1" s="193"/>
      <c r="BL1" s="194"/>
      <c r="BM1" s="194"/>
      <c r="BN1" s="194"/>
      <c r="BO1" s="194"/>
      <c r="BP1" s="194"/>
      <c r="BQ1" s="194"/>
      <c r="BR1" s="194"/>
      <c r="BS1" s="194"/>
      <c r="BT1" s="194"/>
      <c r="BU1" s="194"/>
      <c r="BV1" s="194"/>
      <c r="BW1" s="194"/>
      <c r="BX1" s="194"/>
      <c r="BY1" s="194"/>
      <c r="BZ1" s="194"/>
    </row>
    <row r="2" spans="1:78" s="192" customFormat="1" x14ac:dyDescent="0.3">
      <c r="A2" s="195" t="s">
        <v>101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71">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147</v>
      </c>
      <c r="H6" s="205"/>
      <c r="I6" s="205"/>
      <c r="J6" s="205"/>
      <c r="K6" s="205"/>
      <c r="L6" s="205"/>
      <c r="M6" s="205"/>
      <c r="N6" s="205"/>
      <c r="O6" s="205"/>
      <c r="P6" s="205"/>
      <c r="Q6" s="205"/>
      <c r="R6" s="205"/>
      <c r="S6" s="205"/>
      <c r="T6" s="205"/>
      <c r="U6" s="206"/>
      <c r="Y6" s="204" t="s">
        <v>148</v>
      </c>
      <c r="Z6" s="205"/>
      <c r="AA6" s="205"/>
      <c r="AB6" s="205"/>
      <c r="AC6" s="205"/>
      <c r="AD6" s="205"/>
      <c r="AE6" s="205"/>
      <c r="AF6" s="205"/>
      <c r="AG6" s="205"/>
      <c r="AH6" s="205"/>
      <c r="AI6" s="205"/>
      <c r="AJ6" s="205"/>
      <c r="AK6" s="205"/>
      <c r="AL6" s="205"/>
      <c r="AM6" s="206"/>
      <c r="AO6" s="207"/>
    </row>
    <row r="7" spans="1:78" ht="28.5" customHeight="1" x14ac:dyDescent="0.25">
      <c r="A7" s="670"/>
      <c r="B7" s="670"/>
      <c r="G7" s="75">
        <v>2011</v>
      </c>
      <c r="H7" s="75">
        <v>2012</v>
      </c>
      <c r="I7" s="75">
        <v>2013</v>
      </c>
      <c r="J7" s="75">
        <v>2014</v>
      </c>
      <c r="K7" s="75">
        <v>2015</v>
      </c>
      <c r="L7" s="75">
        <v>2016</v>
      </c>
      <c r="M7" s="75">
        <v>2017</v>
      </c>
      <c r="N7" s="75">
        <v>2018</v>
      </c>
      <c r="O7" s="75">
        <v>2019</v>
      </c>
      <c r="P7" s="75">
        <v>2020</v>
      </c>
      <c r="Q7" s="75">
        <v>2021</v>
      </c>
      <c r="R7" s="75">
        <v>2022</v>
      </c>
      <c r="S7" s="75">
        <v>2023</v>
      </c>
      <c r="T7" s="76" t="s">
        <v>149</v>
      </c>
      <c r="U7" s="76" t="s">
        <v>150</v>
      </c>
      <c r="Y7" s="75">
        <v>2011</v>
      </c>
      <c r="Z7" s="75">
        <v>2012</v>
      </c>
      <c r="AA7" s="75">
        <v>2013</v>
      </c>
      <c r="AB7" s="75">
        <v>2014</v>
      </c>
      <c r="AC7" s="75">
        <v>2015</v>
      </c>
      <c r="AD7" s="75">
        <v>2016</v>
      </c>
      <c r="AE7" s="75">
        <v>2017</v>
      </c>
      <c r="AF7" s="75">
        <v>2018</v>
      </c>
      <c r="AG7" s="75">
        <v>2019</v>
      </c>
      <c r="AH7" s="75">
        <v>2020</v>
      </c>
      <c r="AI7" s="75">
        <v>2021</v>
      </c>
      <c r="AJ7" s="75">
        <v>2022</v>
      </c>
      <c r="AK7" s="75">
        <v>2023</v>
      </c>
      <c r="AL7" s="76" t="s">
        <v>149</v>
      </c>
      <c r="AM7" s="76" t="s">
        <v>150</v>
      </c>
      <c r="AO7" s="208"/>
    </row>
    <row r="8" spans="1:78" ht="14" x14ac:dyDescent="0.3">
      <c r="A8" s="209" t="s">
        <v>151</v>
      </c>
      <c r="B8" s="210"/>
      <c r="C8" s="211"/>
      <c r="G8" s="81"/>
      <c r="H8" s="82"/>
      <c r="I8" s="82" t="s">
        <v>149</v>
      </c>
      <c r="J8" s="82"/>
      <c r="K8" s="83"/>
      <c r="L8" s="656" t="s">
        <v>150</v>
      </c>
      <c r="M8" s="657"/>
      <c r="N8" s="657"/>
      <c r="O8" s="657"/>
      <c r="P8" s="657"/>
      <c r="Q8" s="657"/>
      <c r="R8" s="657"/>
      <c r="S8" s="658"/>
      <c r="T8" s="87" t="s">
        <v>152</v>
      </c>
      <c r="U8" s="87" t="s">
        <v>152</v>
      </c>
      <c r="W8" s="208"/>
      <c r="Y8" s="84"/>
      <c r="Z8" s="85"/>
      <c r="AA8" s="82" t="s">
        <v>149</v>
      </c>
      <c r="AB8" s="85"/>
      <c r="AC8" s="86"/>
      <c r="AD8" s="656" t="s">
        <v>150</v>
      </c>
      <c r="AE8" s="657"/>
      <c r="AF8" s="657"/>
      <c r="AG8" s="657"/>
      <c r="AH8" s="657"/>
      <c r="AI8" s="657"/>
      <c r="AJ8" s="657"/>
      <c r="AK8" s="658"/>
      <c r="AL8" s="87" t="s">
        <v>42</v>
      </c>
      <c r="AM8" s="87" t="s">
        <v>42</v>
      </c>
    </row>
    <row r="9" spans="1:78" ht="14" x14ac:dyDescent="0.3">
      <c r="A9" s="212" t="s">
        <v>115</v>
      </c>
      <c r="B9" s="213" t="s">
        <v>153</v>
      </c>
      <c r="C9" s="214"/>
      <c r="D9" s="215"/>
      <c r="G9" s="216">
        <v>0</v>
      </c>
      <c r="H9" s="216">
        <v>0</v>
      </c>
      <c r="I9" s="216">
        <v>0</v>
      </c>
      <c r="J9" s="216">
        <v>0</v>
      </c>
      <c r="K9" s="216">
        <v>0</v>
      </c>
      <c r="L9" s="216">
        <v>0</v>
      </c>
      <c r="M9" s="216">
        <v>0</v>
      </c>
      <c r="N9" s="216">
        <v>0</v>
      </c>
      <c r="O9" s="216">
        <v>0</v>
      </c>
      <c r="P9" s="216">
        <v>0</v>
      </c>
      <c r="Q9" s="216">
        <v>0</v>
      </c>
      <c r="R9" s="216">
        <v>0</v>
      </c>
      <c r="S9" s="217">
        <v>0</v>
      </c>
      <c r="T9" s="189">
        <f t="shared" ref="T9:T32" si="0">SUM(G9:K9)</f>
        <v>0</v>
      </c>
      <c r="U9" s="345">
        <f t="shared" ref="U9:U32" si="1">SUM(L9:S9)</f>
        <v>0</v>
      </c>
      <c r="W9" s="219"/>
      <c r="Y9" s="216">
        <v>0</v>
      </c>
      <c r="Z9" s="216">
        <v>0</v>
      </c>
      <c r="AA9" s="216">
        <v>0</v>
      </c>
      <c r="AB9" s="216">
        <v>0</v>
      </c>
      <c r="AC9" s="216">
        <v>0</v>
      </c>
      <c r="AD9" s="216">
        <v>0</v>
      </c>
      <c r="AE9" s="216">
        <v>0</v>
      </c>
      <c r="AF9" s="216">
        <v>0</v>
      </c>
      <c r="AG9" s="216">
        <v>0</v>
      </c>
      <c r="AH9" s="216">
        <v>0</v>
      </c>
      <c r="AI9" s="216">
        <v>0</v>
      </c>
      <c r="AJ9" s="216">
        <v>0</v>
      </c>
      <c r="AK9" s="217">
        <v>0</v>
      </c>
      <c r="AL9" s="345">
        <f t="shared" ref="AL9:AL17" si="2">SUM(Y9:AC9)</f>
        <v>0</v>
      </c>
      <c r="AM9" s="345">
        <f t="shared" ref="AM9:AM26" si="3">SUM(AD9:AK9)</f>
        <v>0</v>
      </c>
    </row>
    <row r="10" spans="1:78" ht="14" x14ac:dyDescent="0.3">
      <c r="A10" s="212" t="s">
        <v>115</v>
      </c>
      <c r="B10" s="213" t="s">
        <v>154</v>
      </c>
      <c r="C10" s="214"/>
      <c r="D10" s="221"/>
      <c r="G10" s="216">
        <v>0</v>
      </c>
      <c r="H10" s="216">
        <v>0</v>
      </c>
      <c r="I10" s="216">
        <v>0</v>
      </c>
      <c r="J10" s="216">
        <v>0</v>
      </c>
      <c r="K10" s="216">
        <v>0</v>
      </c>
      <c r="L10" s="216">
        <v>0</v>
      </c>
      <c r="M10" s="216">
        <v>0</v>
      </c>
      <c r="N10" s="216">
        <v>0</v>
      </c>
      <c r="O10" s="216">
        <v>0</v>
      </c>
      <c r="P10" s="216">
        <v>0</v>
      </c>
      <c r="Q10" s="216">
        <v>0</v>
      </c>
      <c r="R10" s="216">
        <v>0</v>
      </c>
      <c r="S10" s="217">
        <v>0</v>
      </c>
      <c r="T10" s="189">
        <f t="shared" si="0"/>
        <v>0</v>
      </c>
      <c r="U10" s="345">
        <f t="shared" si="1"/>
        <v>0</v>
      </c>
      <c r="Y10" s="216">
        <v>0</v>
      </c>
      <c r="Z10" s="216">
        <v>0</v>
      </c>
      <c r="AA10" s="216">
        <v>0</v>
      </c>
      <c r="AB10" s="216">
        <v>0</v>
      </c>
      <c r="AC10" s="216">
        <v>0</v>
      </c>
      <c r="AD10" s="216">
        <v>0</v>
      </c>
      <c r="AE10" s="216">
        <v>0</v>
      </c>
      <c r="AF10" s="216">
        <v>0</v>
      </c>
      <c r="AG10" s="216">
        <v>0</v>
      </c>
      <c r="AH10" s="216">
        <v>0</v>
      </c>
      <c r="AI10" s="216">
        <v>0</v>
      </c>
      <c r="AJ10" s="216">
        <v>0</v>
      </c>
      <c r="AK10" s="217">
        <v>0</v>
      </c>
      <c r="AL10" s="345">
        <f t="shared" si="2"/>
        <v>0</v>
      </c>
      <c r="AM10" s="345">
        <f t="shared" si="3"/>
        <v>0</v>
      </c>
    </row>
    <row r="11" spans="1:78" ht="14" x14ac:dyDescent="0.3">
      <c r="A11" s="222" t="s">
        <v>155</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189">
        <f t="shared" si="0"/>
        <v>0</v>
      </c>
      <c r="U11" s="345">
        <f t="shared" si="1"/>
        <v>0</v>
      </c>
      <c r="Y11" s="223">
        <f t="shared" ref="Y11:AK11" si="5">SUM(Y9:Y10)</f>
        <v>0</v>
      </c>
      <c r="Z11" s="223">
        <f t="shared" si="5"/>
        <v>0</v>
      </c>
      <c r="AA11" s="223">
        <f t="shared" si="5"/>
        <v>0</v>
      </c>
      <c r="AB11" s="223">
        <f t="shared" si="5"/>
        <v>0</v>
      </c>
      <c r="AC11" s="223">
        <f t="shared" si="5"/>
        <v>0</v>
      </c>
      <c r="AD11" s="223">
        <f t="shared" si="5"/>
        <v>0</v>
      </c>
      <c r="AE11" s="223">
        <f t="shared" si="5"/>
        <v>0</v>
      </c>
      <c r="AF11" s="223">
        <f t="shared" si="5"/>
        <v>0</v>
      </c>
      <c r="AG11" s="223">
        <f t="shared" si="5"/>
        <v>0</v>
      </c>
      <c r="AH11" s="223">
        <f t="shared" si="5"/>
        <v>0</v>
      </c>
      <c r="AI11" s="223">
        <f t="shared" si="5"/>
        <v>0</v>
      </c>
      <c r="AJ11" s="223">
        <f t="shared" si="5"/>
        <v>0</v>
      </c>
      <c r="AK11" s="223">
        <f t="shared" si="5"/>
        <v>0</v>
      </c>
      <c r="AL11" s="345">
        <f t="shared" si="2"/>
        <v>0</v>
      </c>
      <c r="AM11" s="345">
        <f t="shared" si="3"/>
        <v>0</v>
      </c>
    </row>
    <row r="12" spans="1:78" ht="14" x14ac:dyDescent="0.3">
      <c r="A12" s="212" t="s">
        <v>156</v>
      </c>
      <c r="B12" s="213" t="s">
        <v>153</v>
      </c>
      <c r="C12" s="214"/>
      <c r="D12" s="215"/>
      <c r="E12" s="215"/>
      <c r="G12" s="226"/>
      <c r="H12" s="369"/>
      <c r="I12" s="369"/>
      <c r="J12" s="369"/>
      <c r="K12" s="370"/>
      <c r="L12" s="216">
        <v>0</v>
      </c>
      <c r="M12" s="216">
        <v>0</v>
      </c>
      <c r="N12" s="216">
        <v>0</v>
      </c>
      <c r="O12" s="216">
        <v>0</v>
      </c>
      <c r="P12" s="216">
        <v>0</v>
      </c>
      <c r="Q12" s="216">
        <v>0</v>
      </c>
      <c r="R12" s="216">
        <v>0</v>
      </c>
      <c r="S12" s="217">
        <v>0</v>
      </c>
      <c r="T12" s="370"/>
      <c r="U12" s="371">
        <f t="shared" si="1"/>
        <v>0</v>
      </c>
      <c r="Y12" s="368"/>
      <c r="Z12" s="369"/>
      <c r="AA12" s="369"/>
      <c r="AB12" s="369"/>
      <c r="AC12" s="370"/>
      <c r="AD12" s="216">
        <v>0</v>
      </c>
      <c r="AE12" s="216">
        <v>0</v>
      </c>
      <c r="AF12" s="216">
        <v>0</v>
      </c>
      <c r="AG12" s="216">
        <v>0</v>
      </c>
      <c r="AH12" s="216">
        <v>0</v>
      </c>
      <c r="AI12" s="216">
        <v>0</v>
      </c>
      <c r="AJ12" s="216">
        <v>0</v>
      </c>
      <c r="AK12" s="217">
        <v>0</v>
      </c>
      <c r="AL12" s="378"/>
      <c r="AM12" s="371">
        <f t="shared" si="3"/>
        <v>0</v>
      </c>
    </row>
    <row r="13" spans="1:78" ht="14" x14ac:dyDescent="0.3">
      <c r="A13" s="212" t="s">
        <v>156</v>
      </c>
      <c r="B13" s="213" t="s">
        <v>154</v>
      </c>
      <c r="C13" s="214"/>
      <c r="D13" s="215"/>
      <c r="E13" s="215"/>
      <c r="G13" s="234"/>
      <c r="H13" s="373"/>
      <c r="I13" s="373"/>
      <c r="J13" s="373"/>
      <c r="K13" s="374"/>
      <c r="L13" s="216">
        <v>0</v>
      </c>
      <c r="M13" s="216">
        <v>0</v>
      </c>
      <c r="N13" s="216">
        <v>0</v>
      </c>
      <c r="O13" s="216">
        <v>0</v>
      </c>
      <c r="P13" s="216">
        <v>0</v>
      </c>
      <c r="Q13" s="216">
        <v>0</v>
      </c>
      <c r="R13" s="216">
        <v>0</v>
      </c>
      <c r="S13" s="217">
        <v>0</v>
      </c>
      <c r="T13" s="374"/>
      <c r="U13" s="371">
        <f t="shared" si="1"/>
        <v>0</v>
      </c>
      <c r="Y13" s="372"/>
      <c r="Z13" s="373"/>
      <c r="AA13" s="373"/>
      <c r="AB13" s="373"/>
      <c r="AC13" s="374"/>
      <c r="AD13" s="216">
        <v>0</v>
      </c>
      <c r="AE13" s="216">
        <v>0</v>
      </c>
      <c r="AF13" s="216">
        <v>0</v>
      </c>
      <c r="AG13" s="216">
        <v>0</v>
      </c>
      <c r="AH13" s="216">
        <v>0</v>
      </c>
      <c r="AI13" s="216">
        <v>0</v>
      </c>
      <c r="AJ13" s="216">
        <v>0</v>
      </c>
      <c r="AK13" s="217">
        <v>0</v>
      </c>
      <c r="AL13" s="379"/>
      <c r="AM13" s="371">
        <f t="shared" si="3"/>
        <v>0</v>
      </c>
    </row>
    <row r="14" spans="1:78" ht="14" x14ac:dyDescent="0.3">
      <c r="A14" s="222" t="s">
        <v>157</v>
      </c>
      <c r="B14" s="222"/>
      <c r="C14" s="214"/>
      <c r="D14" s="215"/>
      <c r="E14" s="215"/>
      <c r="G14" s="241"/>
      <c r="H14" s="376"/>
      <c r="I14" s="376"/>
      <c r="J14" s="376"/>
      <c r="K14" s="377"/>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377"/>
      <c r="U14" s="371">
        <f>SUM(L14:S14)</f>
        <v>0</v>
      </c>
      <c r="Y14" s="375"/>
      <c r="Z14" s="376"/>
      <c r="AA14" s="376"/>
      <c r="AB14" s="376"/>
      <c r="AC14" s="377"/>
      <c r="AD14" s="224">
        <f t="shared" ref="AD14:AK14" si="7">SUM(AD12:AD13)</f>
        <v>0</v>
      </c>
      <c r="AE14" s="223">
        <f t="shared" si="7"/>
        <v>0</v>
      </c>
      <c r="AF14" s="223">
        <f t="shared" si="7"/>
        <v>0</v>
      </c>
      <c r="AG14" s="223">
        <f t="shared" si="7"/>
        <v>0</v>
      </c>
      <c r="AH14" s="223">
        <f t="shared" si="7"/>
        <v>0</v>
      </c>
      <c r="AI14" s="223">
        <f t="shared" si="7"/>
        <v>0</v>
      </c>
      <c r="AJ14" s="223">
        <f t="shared" si="7"/>
        <v>0</v>
      </c>
      <c r="AK14" s="223">
        <f t="shared" si="7"/>
        <v>0</v>
      </c>
      <c r="AL14" s="380"/>
      <c r="AM14" s="371">
        <f t="shared" si="3"/>
        <v>0</v>
      </c>
    </row>
    <row r="15" spans="1:78" ht="14" x14ac:dyDescent="0.3">
      <c r="A15" s="212" t="s">
        <v>158</v>
      </c>
      <c r="B15" s="213" t="s">
        <v>153</v>
      </c>
      <c r="C15" s="214"/>
      <c r="D15" s="215"/>
      <c r="E15" s="215"/>
      <c r="G15" s="216">
        <v>0</v>
      </c>
      <c r="H15" s="216">
        <v>0</v>
      </c>
      <c r="I15" s="216">
        <v>0</v>
      </c>
      <c r="J15" s="216">
        <v>0</v>
      </c>
      <c r="K15" s="216">
        <v>0</v>
      </c>
      <c r="L15" s="216">
        <v>0</v>
      </c>
      <c r="M15" s="216">
        <v>0</v>
      </c>
      <c r="N15" s="216">
        <v>0</v>
      </c>
      <c r="O15" s="216">
        <v>0</v>
      </c>
      <c r="P15" s="216">
        <v>0</v>
      </c>
      <c r="Q15" s="216">
        <v>0</v>
      </c>
      <c r="R15" s="216">
        <v>0</v>
      </c>
      <c r="S15" s="217">
        <v>0</v>
      </c>
      <c r="T15" s="189">
        <f t="shared" si="0"/>
        <v>0</v>
      </c>
      <c r="U15" s="345">
        <f t="shared" si="1"/>
        <v>0</v>
      </c>
      <c r="Y15" s="216">
        <v>0</v>
      </c>
      <c r="Z15" s="216">
        <v>0</v>
      </c>
      <c r="AA15" s="216">
        <v>0</v>
      </c>
      <c r="AB15" s="216">
        <v>0</v>
      </c>
      <c r="AC15" s="216">
        <v>0</v>
      </c>
      <c r="AD15" s="216">
        <v>0</v>
      </c>
      <c r="AE15" s="216">
        <v>0</v>
      </c>
      <c r="AF15" s="216">
        <v>0</v>
      </c>
      <c r="AG15" s="216">
        <v>0</v>
      </c>
      <c r="AH15" s="216">
        <v>0</v>
      </c>
      <c r="AI15" s="216">
        <v>0</v>
      </c>
      <c r="AJ15" s="216">
        <v>0</v>
      </c>
      <c r="AK15" s="217">
        <v>0</v>
      </c>
      <c r="AL15" s="345">
        <f t="shared" si="2"/>
        <v>0</v>
      </c>
      <c r="AM15" s="345">
        <f t="shared" si="3"/>
        <v>0</v>
      </c>
    </row>
    <row r="16" spans="1:78" ht="14" x14ac:dyDescent="0.3">
      <c r="A16" s="212" t="s">
        <v>158</v>
      </c>
      <c r="B16" s="213" t="s">
        <v>154</v>
      </c>
      <c r="C16" s="214"/>
      <c r="D16" s="215"/>
      <c r="E16" s="215"/>
      <c r="G16" s="216">
        <v>0</v>
      </c>
      <c r="H16" s="216">
        <v>0</v>
      </c>
      <c r="I16" s="216">
        <v>0</v>
      </c>
      <c r="J16" s="216">
        <v>0</v>
      </c>
      <c r="K16" s="216">
        <v>0</v>
      </c>
      <c r="L16" s="216">
        <v>0</v>
      </c>
      <c r="M16" s="216">
        <v>0</v>
      </c>
      <c r="N16" s="216">
        <v>0</v>
      </c>
      <c r="O16" s="216">
        <v>0</v>
      </c>
      <c r="P16" s="216">
        <v>0</v>
      </c>
      <c r="Q16" s="216">
        <v>0</v>
      </c>
      <c r="R16" s="216">
        <v>0</v>
      </c>
      <c r="S16" s="217">
        <v>0</v>
      </c>
      <c r="T16" s="189">
        <f t="shared" si="0"/>
        <v>0</v>
      </c>
      <c r="U16" s="345">
        <f t="shared" si="1"/>
        <v>0</v>
      </c>
      <c r="Y16" s="216">
        <v>0</v>
      </c>
      <c r="Z16" s="216">
        <v>0</v>
      </c>
      <c r="AA16" s="216">
        <v>0</v>
      </c>
      <c r="AB16" s="216">
        <v>0</v>
      </c>
      <c r="AC16" s="216">
        <v>0</v>
      </c>
      <c r="AD16" s="216">
        <v>0</v>
      </c>
      <c r="AE16" s="216">
        <v>0</v>
      </c>
      <c r="AF16" s="216">
        <v>0</v>
      </c>
      <c r="AG16" s="216">
        <v>0</v>
      </c>
      <c r="AH16" s="216">
        <v>0</v>
      </c>
      <c r="AI16" s="216">
        <v>0</v>
      </c>
      <c r="AJ16" s="216">
        <v>0</v>
      </c>
      <c r="AK16" s="217">
        <v>0</v>
      </c>
      <c r="AL16" s="345">
        <f t="shared" si="2"/>
        <v>0</v>
      </c>
      <c r="AM16" s="345">
        <f t="shared" si="3"/>
        <v>0</v>
      </c>
    </row>
    <row r="17" spans="1:39" ht="14" x14ac:dyDescent="0.3">
      <c r="A17" s="222" t="s">
        <v>159</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189">
        <f t="shared" si="0"/>
        <v>0</v>
      </c>
      <c r="U17" s="345">
        <f t="shared" si="1"/>
        <v>0</v>
      </c>
      <c r="V17" s="249"/>
      <c r="Y17" s="223">
        <f t="shared" ref="Y17:AK17" si="9">SUM(Y15:Y16)</f>
        <v>0</v>
      </c>
      <c r="Z17" s="223">
        <f t="shared" si="9"/>
        <v>0</v>
      </c>
      <c r="AA17" s="223">
        <f t="shared" si="9"/>
        <v>0</v>
      </c>
      <c r="AB17" s="223">
        <f t="shared" si="9"/>
        <v>0</v>
      </c>
      <c r="AC17" s="223">
        <f t="shared" si="9"/>
        <v>0</v>
      </c>
      <c r="AD17" s="223">
        <f t="shared" si="9"/>
        <v>0</v>
      </c>
      <c r="AE17" s="223">
        <f t="shared" si="9"/>
        <v>0</v>
      </c>
      <c r="AF17" s="223">
        <f t="shared" si="9"/>
        <v>0</v>
      </c>
      <c r="AG17" s="223">
        <f t="shared" si="9"/>
        <v>0</v>
      </c>
      <c r="AH17" s="223">
        <f t="shared" si="9"/>
        <v>0</v>
      </c>
      <c r="AI17" s="223">
        <f t="shared" si="9"/>
        <v>0</v>
      </c>
      <c r="AJ17" s="223">
        <f t="shared" si="9"/>
        <v>0</v>
      </c>
      <c r="AK17" s="223">
        <f t="shared" si="9"/>
        <v>0</v>
      </c>
      <c r="AL17" s="345">
        <f t="shared" si="2"/>
        <v>0</v>
      </c>
      <c r="AM17" s="345">
        <f t="shared" si="3"/>
        <v>0</v>
      </c>
    </row>
    <row r="18" spans="1:39" ht="14" x14ac:dyDescent="0.3">
      <c r="A18" s="212" t="s">
        <v>160</v>
      </c>
      <c r="B18" s="213" t="s">
        <v>153</v>
      </c>
      <c r="G18" s="216">
        <v>0</v>
      </c>
      <c r="H18" s="216">
        <v>0</v>
      </c>
      <c r="I18" s="216">
        <v>0</v>
      </c>
      <c r="J18" s="216">
        <v>0</v>
      </c>
      <c r="K18" s="216">
        <v>0</v>
      </c>
      <c r="L18" s="216">
        <v>0</v>
      </c>
      <c r="M18" s="216">
        <v>0</v>
      </c>
      <c r="N18" s="216">
        <v>0</v>
      </c>
      <c r="O18" s="216">
        <v>0</v>
      </c>
      <c r="P18" s="216">
        <v>0</v>
      </c>
      <c r="Q18" s="216">
        <v>0</v>
      </c>
      <c r="R18" s="216">
        <v>0</v>
      </c>
      <c r="S18" s="217">
        <v>0</v>
      </c>
      <c r="T18" s="345">
        <f t="shared" si="0"/>
        <v>0</v>
      </c>
      <c r="U18" s="345">
        <f t="shared" si="1"/>
        <v>0</v>
      </c>
      <c r="Y18" s="368"/>
      <c r="Z18" s="369"/>
      <c r="AA18" s="369"/>
      <c r="AB18" s="369"/>
      <c r="AC18" s="370"/>
      <c r="AD18" s="216">
        <v>0</v>
      </c>
      <c r="AE18" s="216">
        <v>0</v>
      </c>
      <c r="AF18" s="216">
        <v>0</v>
      </c>
      <c r="AG18" s="216">
        <v>0</v>
      </c>
      <c r="AH18" s="216">
        <v>0</v>
      </c>
      <c r="AI18" s="216">
        <v>0</v>
      </c>
      <c r="AJ18" s="216">
        <v>0</v>
      </c>
      <c r="AK18" s="217">
        <v>0</v>
      </c>
      <c r="AL18" s="378"/>
      <c r="AM18" s="371">
        <f t="shared" si="3"/>
        <v>0</v>
      </c>
    </row>
    <row r="19" spans="1:39" ht="14" x14ac:dyDescent="0.3">
      <c r="A19" s="212" t="s">
        <v>160</v>
      </c>
      <c r="B19" s="213" t="s">
        <v>154</v>
      </c>
      <c r="G19" s="216">
        <v>0</v>
      </c>
      <c r="H19" s="216">
        <v>0</v>
      </c>
      <c r="I19" s="216">
        <v>0</v>
      </c>
      <c r="J19" s="216">
        <v>0</v>
      </c>
      <c r="K19" s="216">
        <v>0</v>
      </c>
      <c r="L19" s="216">
        <v>0</v>
      </c>
      <c r="M19" s="216">
        <v>0</v>
      </c>
      <c r="N19" s="216">
        <v>0</v>
      </c>
      <c r="O19" s="216">
        <v>0</v>
      </c>
      <c r="P19" s="216">
        <v>0</v>
      </c>
      <c r="Q19" s="216">
        <v>0</v>
      </c>
      <c r="R19" s="216">
        <v>0</v>
      </c>
      <c r="S19" s="217">
        <v>0</v>
      </c>
      <c r="T19" s="345">
        <f t="shared" si="0"/>
        <v>0</v>
      </c>
      <c r="U19" s="345">
        <f t="shared" si="1"/>
        <v>0</v>
      </c>
      <c r="Y19" s="372"/>
      <c r="Z19" s="373"/>
      <c r="AA19" s="373"/>
      <c r="AB19" s="373"/>
      <c r="AC19" s="374"/>
      <c r="AD19" s="216">
        <v>0</v>
      </c>
      <c r="AE19" s="216">
        <v>0</v>
      </c>
      <c r="AF19" s="216">
        <v>0</v>
      </c>
      <c r="AG19" s="216">
        <v>0</v>
      </c>
      <c r="AH19" s="216">
        <v>0</v>
      </c>
      <c r="AI19" s="216">
        <v>0</v>
      </c>
      <c r="AJ19" s="216">
        <v>0</v>
      </c>
      <c r="AK19" s="217">
        <v>0</v>
      </c>
      <c r="AL19" s="379"/>
      <c r="AM19" s="371">
        <f t="shared" si="3"/>
        <v>0</v>
      </c>
    </row>
    <row r="20" spans="1:39" ht="14" x14ac:dyDescent="0.3">
      <c r="A20" s="222" t="s">
        <v>161</v>
      </c>
      <c r="B20" s="250"/>
      <c r="G20" s="251">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375"/>
      <c r="Z20" s="376"/>
      <c r="AA20" s="376"/>
      <c r="AB20" s="376"/>
      <c r="AC20" s="377"/>
      <c r="AD20" s="223">
        <f t="shared" ref="AD20:AK20" si="11">SUM(AD18:AD19)</f>
        <v>0</v>
      </c>
      <c r="AE20" s="223">
        <f t="shared" si="11"/>
        <v>0</v>
      </c>
      <c r="AF20" s="223">
        <f t="shared" si="11"/>
        <v>0</v>
      </c>
      <c r="AG20" s="223">
        <f t="shared" si="11"/>
        <v>0</v>
      </c>
      <c r="AH20" s="223">
        <f t="shared" si="11"/>
        <v>0</v>
      </c>
      <c r="AI20" s="223">
        <f t="shared" si="11"/>
        <v>0</v>
      </c>
      <c r="AJ20" s="223">
        <f t="shared" si="11"/>
        <v>0</v>
      </c>
      <c r="AK20" s="223">
        <f t="shared" si="11"/>
        <v>0</v>
      </c>
      <c r="AL20" s="380"/>
      <c r="AM20" s="345">
        <f t="shared" si="3"/>
        <v>0</v>
      </c>
    </row>
    <row r="21" spans="1:39" ht="14" x14ac:dyDescent="0.3">
      <c r="A21" s="212" t="s">
        <v>162</v>
      </c>
      <c r="B21" s="213" t="s">
        <v>153</v>
      </c>
      <c r="G21" s="216">
        <v>0</v>
      </c>
      <c r="H21" s="216">
        <v>0</v>
      </c>
      <c r="I21" s="216">
        <v>0</v>
      </c>
      <c r="J21" s="216">
        <v>0</v>
      </c>
      <c r="K21" s="216">
        <v>0</v>
      </c>
      <c r="L21" s="216">
        <v>0</v>
      </c>
      <c r="M21" s="216">
        <v>0</v>
      </c>
      <c r="N21" s="216">
        <v>0</v>
      </c>
      <c r="O21" s="216">
        <v>0</v>
      </c>
      <c r="P21" s="216">
        <v>0</v>
      </c>
      <c r="Q21" s="216">
        <v>0</v>
      </c>
      <c r="R21" s="216">
        <v>0</v>
      </c>
      <c r="S21" s="217">
        <v>0</v>
      </c>
      <c r="T21" s="345">
        <f t="shared" si="0"/>
        <v>0</v>
      </c>
      <c r="U21" s="345">
        <f t="shared" si="1"/>
        <v>0</v>
      </c>
      <c r="Y21" s="216">
        <v>0</v>
      </c>
      <c r="Z21" s="216">
        <v>0</v>
      </c>
      <c r="AA21" s="216">
        <v>0</v>
      </c>
      <c r="AB21" s="216">
        <v>0</v>
      </c>
      <c r="AC21" s="216">
        <v>0</v>
      </c>
      <c r="AD21" s="216">
        <v>0</v>
      </c>
      <c r="AE21" s="216">
        <v>0</v>
      </c>
      <c r="AF21" s="216">
        <v>0</v>
      </c>
      <c r="AG21" s="216">
        <v>0</v>
      </c>
      <c r="AH21" s="216">
        <v>0</v>
      </c>
      <c r="AI21" s="216">
        <v>0</v>
      </c>
      <c r="AJ21" s="216">
        <v>0</v>
      </c>
      <c r="AK21" s="217">
        <v>0</v>
      </c>
      <c r="AL21" s="345">
        <f t="shared" ref="AL21:AL26" si="12">SUM(Y21:AC21)</f>
        <v>0</v>
      </c>
      <c r="AM21" s="345">
        <f t="shared" si="3"/>
        <v>0</v>
      </c>
    </row>
    <row r="22" spans="1:39" ht="14" x14ac:dyDescent="0.3">
      <c r="A22" s="212" t="s">
        <v>162</v>
      </c>
      <c r="B22" s="213" t="s">
        <v>154</v>
      </c>
      <c r="G22" s="216">
        <v>0</v>
      </c>
      <c r="H22" s="216">
        <v>0</v>
      </c>
      <c r="I22" s="216">
        <v>0</v>
      </c>
      <c r="J22" s="216">
        <v>0</v>
      </c>
      <c r="K22" s="216">
        <v>0</v>
      </c>
      <c r="L22" s="216">
        <v>0</v>
      </c>
      <c r="M22" s="216">
        <v>0</v>
      </c>
      <c r="N22" s="216">
        <v>0</v>
      </c>
      <c r="O22" s="216">
        <v>0</v>
      </c>
      <c r="P22" s="216">
        <v>0</v>
      </c>
      <c r="Q22" s="216">
        <v>0</v>
      </c>
      <c r="R22" s="216">
        <v>0</v>
      </c>
      <c r="S22" s="217">
        <v>0</v>
      </c>
      <c r="T22" s="345">
        <f t="shared" si="0"/>
        <v>0</v>
      </c>
      <c r="U22" s="345">
        <f t="shared" si="1"/>
        <v>0</v>
      </c>
      <c r="Y22" s="216">
        <v>0</v>
      </c>
      <c r="Z22" s="216">
        <v>0</v>
      </c>
      <c r="AA22" s="216">
        <v>0</v>
      </c>
      <c r="AB22" s="216">
        <v>0</v>
      </c>
      <c r="AC22" s="216">
        <v>0</v>
      </c>
      <c r="AD22" s="216">
        <v>0</v>
      </c>
      <c r="AE22" s="216">
        <v>0</v>
      </c>
      <c r="AF22" s="216">
        <v>0</v>
      </c>
      <c r="AG22" s="216">
        <v>0</v>
      </c>
      <c r="AH22" s="216">
        <v>0</v>
      </c>
      <c r="AI22" s="216">
        <v>0</v>
      </c>
      <c r="AJ22" s="216">
        <v>0</v>
      </c>
      <c r="AK22" s="217">
        <v>0</v>
      </c>
      <c r="AL22" s="345">
        <f t="shared" si="12"/>
        <v>0</v>
      </c>
      <c r="AM22" s="345">
        <f t="shared" si="3"/>
        <v>0</v>
      </c>
    </row>
    <row r="23" spans="1:39" ht="14" x14ac:dyDescent="0.3">
      <c r="A23" s="222" t="s">
        <v>163</v>
      </c>
      <c r="B23" s="250"/>
      <c r="G23" s="251">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223">
        <f t="shared" ref="Y23:AK23" si="14">SUM(Y21:Y22)</f>
        <v>0</v>
      </c>
      <c r="Z23" s="223">
        <f t="shared" si="14"/>
        <v>0</v>
      </c>
      <c r="AA23" s="223">
        <f t="shared" si="14"/>
        <v>0</v>
      </c>
      <c r="AB23" s="223">
        <f t="shared" si="14"/>
        <v>0</v>
      </c>
      <c r="AC23" s="223">
        <f t="shared" si="14"/>
        <v>0</v>
      </c>
      <c r="AD23" s="223">
        <f t="shared" si="14"/>
        <v>0</v>
      </c>
      <c r="AE23" s="223">
        <f t="shared" si="14"/>
        <v>0</v>
      </c>
      <c r="AF23" s="223">
        <f t="shared" si="14"/>
        <v>0</v>
      </c>
      <c r="AG23" s="223">
        <f t="shared" si="14"/>
        <v>0</v>
      </c>
      <c r="AH23" s="223">
        <f t="shared" si="14"/>
        <v>0</v>
      </c>
      <c r="AI23" s="223">
        <f t="shared" si="14"/>
        <v>0</v>
      </c>
      <c r="AJ23" s="223">
        <f t="shared" si="14"/>
        <v>0</v>
      </c>
      <c r="AK23" s="223">
        <f t="shared" si="14"/>
        <v>0</v>
      </c>
      <c r="AL23" s="345">
        <f t="shared" si="12"/>
        <v>0</v>
      </c>
      <c r="AM23" s="345">
        <f t="shared" si="3"/>
        <v>0</v>
      </c>
    </row>
    <row r="24" spans="1:39" ht="14" x14ac:dyDescent="0.3">
      <c r="A24" s="212" t="s">
        <v>164</v>
      </c>
      <c r="B24" s="213" t="s">
        <v>153</v>
      </c>
      <c r="G24" s="216">
        <v>0</v>
      </c>
      <c r="H24" s="216">
        <v>0</v>
      </c>
      <c r="I24" s="216">
        <v>0</v>
      </c>
      <c r="J24" s="216">
        <v>0</v>
      </c>
      <c r="K24" s="216">
        <v>0</v>
      </c>
      <c r="L24" s="216">
        <v>0</v>
      </c>
      <c r="M24" s="216">
        <v>0</v>
      </c>
      <c r="N24" s="216">
        <v>0</v>
      </c>
      <c r="O24" s="216">
        <v>0</v>
      </c>
      <c r="P24" s="216">
        <v>0</v>
      </c>
      <c r="Q24" s="216">
        <v>0</v>
      </c>
      <c r="R24" s="216">
        <v>0</v>
      </c>
      <c r="S24" s="217">
        <v>0</v>
      </c>
      <c r="T24" s="345">
        <f t="shared" si="0"/>
        <v>0</v>
      </c>
      <c r="U24" s="345">
        <f t="shared" si="1"/>
        <v>0</v>
      </c>
      <c r="Y24" s="216">
        <v>0</v>
      </c>
      <c r="Z24" s="216">
        <v>0</v>
      </c>
      <c r="AA24" s="216">
        <v>0</v>
      </c>
      <c r="AB24" s="216">
        <v>0</v>
      </c>
      <c r="AC24" s="216">
        <v>0</v>
      </c>
      <c r="AD24" s="216">
        <v>0</v>
      </c>
      <c r="AE24" s="216">
        <v>0</v>
      </c>
      <c r="AF24" s="216">
        <v>0</v>
      </c>
      <c r="AG24" s="216">
        <v>0</v>
      </c>
      <c r="AH24" s="216">
        <v>0</v>
      </c>
      <c r="AI24" s="216">
        <v>0</v>
      </c>
      <c r="AJ24" s="216">
        <v>0</v>
      </c>
      <c r="AK24" s="217">
        <v>0</v>
      </c>
      <c r="AL24" s="345">
        <f t="shared" si="12"/>
        <v>0</v>
      </c>
      <c r="AM24" s="345">
        <f t="shared" si="3"/>
        <v>0</v>
      </c>
    </row>
    <row r="25" spans="1:39" ht="14" x14ac:dyDescent="0.3">
      <c r="A25" s="212" t="s">
        <v>164</v>
      </c>
      <c r="B25" s="213" t="s">
        <v>154</v>
      </c>
      <c r="G25" s="216">
        <v>0</v>
      </c>
      <c r="H25" s="216">
        <v>0</v>
      </c>
      <c r="I25" s="216">
        <v>0</v>
      </c>
      <c r="J25" s="216">
        <v>0</v>
      </c>
      <c r="K25" s="216">
        <v>0</v>
      </c>
      <c r="L25" s="216">
        <v>0</v>
      </c>
      <c r="M25" s="216">
        <v>0</v>
      </c>
      <c r="N25" s="216">
        <v>0</v>
      </c>
      <c r="O25" s="216">
        <v>0</v>
      </c>
      <c r="P25" s="216">
        <v>0</v>
      </c>
      <c r="Q25" s="216">
        <v>0</v>
      </c>
      <c r="R25" s="216">
        <v>0</v>
      </c>
      <c r="S25" s="217">
        <v>0</v>
      </c>
      <c r="T25" s="345">
        <f t="shared" si="0"/>
        <v>0</v>
      </c>
      <c r="U25" s="345">
        <f t="shared" si="1"/>
        <v>0</v>
      </c>
      <c r="Y25" s="216">
        <v>0</v>
      </c>
      <c r="Z25" s="216">
        <v>0</v>
      </c>
      <c r="AA25" s="216">
        <v>0</v>
      </c>
      <c r="AB25" s="216">
        <v>0</v>
      </c>
      <c r="AC25" s="216">
        <v>0</v>
      </c>
      <c r="AD25" s="216">
        <v>0</v>
      </c>
      <c r="AE25" s="216">
        <v>0</v>
      </c>
      <c r="AF25" s="216">
        <v>0</v>
      </c>
      <c r="AG25" s="216">
        <v>0</v>
      </c>
      <c r="AH25" s="216">
        <v>0</v>
      </c>
      <c r="AI25" s="216">
        <v>0</v>
      </c>
      <c r="AJ25" s="216">
        <v>0</v>
      </c>
      <c r="AK25" s="217">
        <v>0</v>
      </c>
      <c r="AL25" s="345">
        <f t="shared" si="12"/>
        <v>0</v>
      </c>
      <c r="AM25" s="345">
        <f t="shared" si="3"/>
        <v>0</v>
      </c>
    </row>
    <row r="26" spans="1:39" ht="14" x14ac:dyDescent="0.3">
      <c r="A26" s="222" t="s">
        <v>165</v>
      </c>
      <c r="B26" s="250"/>
      <c r="G26" s="251">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0</v>
      </c>
      <c r="S26" s="224">
        <f t="shared" si="15"/>
        <v>0</v>
      </c>
      <c r="T26" s="345">
        <f t="shared" si="0"/>
        <v>0</v>
      </c>
      <c r="U26" s="345">
        <f t="shared" si="1"/>
        <v>0</v>
      </c>
      <c r="Y26" s="223">
        <f t="shared" ref="Y26:AK26" si="16">SUM(Y24:Y25)</f>
        <v>0</v>
      </c>
      <c r="Z26" s="223">
        <f t="shared" si="16"/>
        <v>0</v>
      </c>
      <c r="AA26" s="223">
        <f t="shared" si="16"/>
        <v>0</v>
      </c>
      <c r="AB26" s="223">
        <f t="shared" si="16"/>
        <v>0</v>
      </c>
      <c r="AC26" s="223">
        <f t="shared" si="16"/>
        <v>0</v>
      </c>
      <c r="AD26" s="223">
        <f t="shared" si="16"/>
        <v>0</v>
      </c>
      <c r="AE26" s="223">
        <f t="shared" si="16"/>
        <v>0</v>
      </c>
      <c r="AF26" s="223">
        <f t="shared" si="16"/>
        <v>0</v>
      </c>
      <c r="AG26" s="223">
        <f t="shared" si="16"/>
        <v>0</v>
      </c>
      <c r="AH26" s="223">
        <f t="shared" si="16"/>
        <v>0</v>
      </c>
      <c r="AI26" s="223">
        <f t="shared" si="16"/>
        <v>0</v>
      </c>
      <c r="AJ26" s="223">
        <f t="shared" si="16"/>
        <v>0</v>
      </c>
      <c r="AK26" s="223">
        <f t="shared" si="16"/>
        <v>0</v>
      </c>
      <c r="AL26" s="345">
        <f t="shared" si="12"/>
        <v>0</v>
      </c>
      <c r="AM26" s="345">
        <f t="shared" si="3"/>
        <v>0</v>
      </c>
    </row>
    <row r="27" spans="1:39" ht="14" x14ac:dyDescent="0.3">
      <c r="A27" s="253" t="s">
        <v>166</v>
      </c>
      <c r="B27" s="213" t="s">
        <v>153</v>
      </c>
      <c r="G27" s="216">
        <v>0</v>
      </c>
      <c r="H27" s="216">
        <v>0</v>
      </c>
      <c r="I27" s="216">
        <v>0</v>
      </c>
      <c r="J27" s="216">
        <v>0</v>
      </c>
      <c r="K27" s="216">
        <v>0</v>
      </c>
      <c r="L27" s="216">
        <v>0</v>
      </c>
      <c r="M27" s="216">
        <v>0</v>
      </c>
      <c r="N27" s="216">
        <v>0</v>
      </c>
      <c r="O27" s="216">
        <v>0</v>
      </c>
      <c r="P27" s="216">
        <v>0</v>
      </c>
      <c r="Q27" s="216">
        <v>0</v>
      </c>
      <c r="R27" s="216">
        <v>0</v>
      </c>
      <c r="S27" s="217">
        <v>0</v>
      </c>
      <c r="T27" s="189">
        <f t="shared" si="0"/>
        <v>0</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166</v>
      </c>
      <c r="B28" s="213" t="s">
        <v>154</v>
      </c>
      <c r="G28" s="216">
        <v>0</v>
      </c>
      <c r="H28" s="216">
        <v>0</v>
      </c>
      <c r="I28" s="216">
        <v>0</v>
      </c>
      <c r="J28" s="216">
        <v>0</v>
      </c>
      <c r="K28" s="216">
        <v>0</v>
      </c>
      <c r="L28" s="216">
        <v>0</v>
      </c>
      <c r="M28" s="216">
        <v>0</v>
      </c>
      <c r="N28" s="216">
        <v>0</v>
      </c>
      <c r="O28" s="216">
        <v>0</v>
      </c>
      <c r="P28" s="216">
        <v>0</v>
      </c>
      <c r="Q28" s="216">
        <v>0</v>
      </c>
      <c r="R28" s="216">
        <v>0</v>
      </c>
      <c r="S28" s="217">
        <v>0</v>
      </c>
      <c r="T28" s="189">
        <f t="shared" si="0"/>
        <v>0</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167</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0</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168</v>
      </c>
      <c r="B30" s="213" t="s">
        <v>153</v>
      </c>
      <c r="G30" s="216">
        <v>0</v>
      </c>
      <c r="H30" s="216">
        <v>0</v>
      </c>
      <c r="I30" s="216">
        <v>0</v>
      </c>
      <c r="J30" s="216">
        <v>0</v>
      </c>
      <c r="K30" s="216">
        <v>0</v>
      </c>
      <c r="L30" s="216">
        <v>0</v>
      </c>
      <c r="M30" s="216">
        <v>0</v>
      </c>
      <c r="N30" s="216">
        <v>0</v>
      </c>
      <c r="O30" s="216">
        <v>0</v>
      </c>
      <c r="P30" s="216">
        <v>0</v>
      </c>
      <c r="Q30" s="216">
        <v>0</v>
      </c>
      <c r="R30" s="216">
        <v>0</v>
      </c>
      <c r="S30" s="217">
        <v>0</v>
      </c>
      <c r="T30" s="345">
        <f t="shared" si="0"/>
        <v>0</v>
      </c>
      <c r="U30" s="345">
        <f t="shared" si="1"/>
        <v>0</v>
      </c>
      <c r="Y30" s="296"/>
      <c r="Z30" s="297"/>
      <c r="AA30" s="297"/>
      <c r="AB30" s="297"/>
      <c r="AC30" s="297"/>
      <c r="AD30" s="297"/>
      <c r="AE30" s="297"/>
      <c r="AF30" s="297"/>
      <c r="AG30" s="297"/>
      <c r="AH30" s="297"/>
      <c r="AI30" s="297"/>
      <c r="AJ30" s="297"/>
      <c r="AK30" s="297"/>
      <c r="AL30" s="297"/>
      <c r="AM30" s="298"/>
    </row>
    <row r="31" spans="1:39" ht="14" x14ac:dyDescent="0.3">
      <c r="A31" s="253" t="s">
        <v>168</v>
      </c>
      <c r="B31" s="213" t="s">
        <v>154</v>
      </c>
      <c r="G31" s="216">
        <v>0</v>
      </c>
      <c r="H31" s="216">
        <v>0</v>
      </c>
      <c r="I31" s="216">
        <v>0</v>
      </c>
      <c r="J31" s="216">
        <v>0</v>
      </c>
      <c r="K31" s="216">
        <v>0</v>
      </c>
      <c r="L31" s="216">
        <v>0</v>
      </c>
      <c r="M31" s="216">
        <v>0</v>
      </c>
      <c r="N31" s="216">
        <v>0</v>
      </c>
      <c r="O31" s="216">
        <v>0</v>
      </c>
      <c r="P31" s="216">
        <v>0</v>
      </c>
      <c r="Q31" s="216">
        <v>0</v>
      </c>
      <c r="R31" s="216">
        <v>0</v>
      </c>
      <c r="S31" s="217">
        <v>0</v>
      </c>
      <c r="T31" s="345">
        <f t="shared" si="0"/>
        <v>0</v>
      </c>
      <c r="U31" s="345">
        <f t="shared" si="1"/>
        <v>0</v>
      </c>
      <c r="Y31" s="296"/>
      <c r="Z31" s="297"/>
      <c r="AA31" s="297"/>
      <c r="AB31" s="297"/>
      <c r="AC31" s="297"/>
      <c r="AD31" s="297"/>
      <c r="AE31" s="297"/>
      <c r="AF31" s="297"/>
      <c r="AG31" s="297"/>
      <c r="AH31" s="297"/>
      <c r="AI31" s="297"/>
      <c r="AJ31" s="297"/>
      <c r="AK31" s="297"/>
      <c r="AL31" s="297"/>
      <c r="AM31" s="298"/>
    </row>
    <row r="32" spans="1:39" ht="14" x14ac:dyDescent="0.3">
      <c r="A32" s="254" t="s">
        <v>168</v>
      </c>
      <c r="B32" s="255" t="s">
        <v>59</v>
      </c>
      <c r="G32" s="251">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v>
      </c>
      <c r="S32" s="224">
        <f t="shared" si="18"/>
        <v>0</v>
      </c>
      <c r="T32" s="345">
        <f t="shared" si="0"/>
        <v>0</v>
      </c>
      <c r="U32" s="345">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169</v>
      </c>
      <c r="B34" s="255" t="s">
        <v>59</v>
      </c>
      <c r="C34" s="262"/>
      <c r="D34" s="262"/>
      <c r="E34" s="262"/>
      <c r="G34" s="251">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v>
      </c>
      <c r="S34" s="223">
        <f t="shared" si="19"/>
        <v>0</v>
      </c>
      <c r="T34" s="223">
        <f t="shared" si="19"/>
        <v>0</v>
      </c>
      <c r="U34" s="223">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170</v>
      </c>
      <c r="B36" s="210"/>
      <c r="G36" s="264"/>
      <c r="H36" s="343"/>
      <c r="I36" s="343"/>
      <c r="J36" s="343"/>
      <c r="K36" s="343"/>
      <c r="L36" s="343"/>
      <c r="M36" s="343"/>
      <c r="N36" s="343"/>
      <c r="O36" s="343"/>
      <c r="P36" s="343"/>
      <c r="Q36" s="343"/>
      <c r="R36" s="343"/>
      <c r="S36" s="343"/>
      <c r="T36" s="343"/>
      <c r="U36" s="343"/>
    </row>
    <row r="37" spans="1:41" ht="14" x14ac:dyDescent="0.3">
      <c r="A37" s="212" t="s">
        <v>171</v>
      </c>
      <c r="B37" s="213" t="s">
        <v>153</v>
      </c>
      <c r="G37" s="216">
        <v>0</v>
      </c>
      <c r="H37" s="216">
        <v>0</v>
      </c>
      <c r="I37" s="216">
        <v>0</v>
      </c>
      <c r="J37" s="216">
        <v>0</v>
      </c>
      <c r="K37" s="216">
        <v>0</v>
      </c>
      <c r="L37" s="216">
        <v>0</v>
      </c>
      <c r="M37" s="216">
        <v>0</v>
      </c>
      <c r="N37" s="216">
        <v>0</v>
      </c>
      <c r="O37" s="216">
        <v>0</v>
      </c>
      <c r="P37" s="216">
        <v>0</v>
      </c>
      <c r="Q37" s="216">
        <v>0</v>
      </c>
      <c r="R37" s="216">
        <v>0</v>
      </c>
      <c r="S37" s="217">
        <v>0</v>
      </c>
      <c r="T37" s="189">
        <f>SUM(G37:K37)</f>
        <v>0</v>
      </c>
      <c r="U37" s="345">
        <f>SUM(L37:S37)</f>
        <v>0</v>
      </c>
      <c r="Y37" s="302"/>
      <c r="Z37" s="303"/>
      <c r="AA37" s="303"/>
      <c r="AB37" s="303"/>
      <c r="AC37" s="303"/>
      <c r="AD37" s="303"/>
      <c r="AE37" s="303"/>
      <c r="AF37" s="303"/>
      <c r="AG37" s="303"/>
      <c r="AH37" s="303"/>
      <c r="AI37" s="303"/>
      <c r="AJ37" s="303"/>
      <c r="AK37" s="303"/>
      <c r="AL37" s="303"/>
      <c r="AM37" s="304"/>
    </row>
    <row r="38" spans="1:41" ht="14" x14ac:dyDescent="0.3">
      <c r="A38" s="212" t="s">
        <v>172</v>
      </c>
      <c r="B38" s="213" t="s">
        <v>153</v>
      </c>
      <c r="G38" s="216">
        <v>0</v>
      </c>
      <c r="H38" s="216">
        <v>0</v>
      </c>
      <c r="I38" s="216">
        <v>0</v>
      </c>
      <c r="J38" s="216">
        <v>0</v>
      </c>
      <c r="K38" s="216">
        <v>0</v>
      </c>
      <c r="L38" s="216">
        <v>0</v>
      </c>
      <c r="M38" s="216">
        <v>0</v>
      </c>
      <c r="N38" s="216">
        <v>0</v>
      </c>
      <c r="O38" s="216">
        <v>0</v>
      </c>
      <c r="P38" s="216">
        <v>0</v>
      </c>
      <c r="Q38" s="216">
        <v>0</v>
      </c>
      <c r="R38" s="216">
        <v>0</v>
      </c>
      <c r="S38" s="217">
        <v>0</v>
      </c>
      <c r="T38" s="189">
        <f>SUM(G38:K38)</f>
        <v>0</v>
      </c>
      <c r="U38" s="345">
        <f>SUM(L38:S38)</f>
        <v>0</v>
      </c>
      <c r="Y38" s="296"/>
      <c r="Z38" s="297"/>
      <c r="AA38" s="297"/>
      <c r="AB38" s="297"/>
      <c r="AC38" s="297"/>
      <c r="AD38" s="297"/>
      <c r="AE38" s="297"/>
      <c r="AF38" s="297"/>
      <c r="AG38" s="297"/>
      <c r="AH38" s="297"/>
      <c r="AI38" s="297"/>
      <c r="AJ38" s="297"/>
      <c r="AK38" s="297"/>
      <c r="AL38" s="297"/>
      <c r="AM38" s="298"/>
    </row>
    <row r="39" spans="1:41" ht="14" x14ac:dyDescent="0.3">
      <c r="A39" s="212" t="s">
        <v>172</v>
      </c>
      <c r="B39" s="213" t="s">
        <v>154</v>
      </c>
      <c r="G39" s="216">
        <v>0</v>
      </c>
      <c r="H39" s="216">
        <v>0</v>
      </c>
      <c r="I39" s="216">
        <v>0</v>
      </c>
      <c r="J39" s="216">
        <v>0</v>
      </c>
      <c r="K39" s="216">
        <v>0</v>
      </c>
      <c r="L39" s="216">
        <v>0</v>
      </c>
      <c r="M39" s="216">
        <v>0</v>
      </c>
      <c r="N39" s="216">
        <v>0</v>
      </c>
      <c r="O39" s="216">
        <v>0</v>
      </c>
      <c r="P39" s="216">
        <v>0</v>
      </c>
      <c r="Q39" s="216">
        <v>0</v>
      </c>
      <c r="R39" s="216">
        <v>0</v>
      </c>
      <c r="S39" s="217">
        <v>0</v>
      </c>
      <c r="T39" s="189">
        <f>SUM(G39:K39)</f>
        <v>0</v>
      </c>
      <c r="U39" s="345">
        <f>SUM(L39:S39)</f>
        <v>0</v>
      </c>
      <c r="Y39" s="296"/>
      <c r="Z39" s="297"/>
      <c r="AA39" s="297"/>
      <c r="AB39" s="297"/>
      <c r="AC39" s="297"/>
      <c r="AD39" s="297"/>
      <c r="AE39" s="297"/>
      <c r="AF39" s="297"/>
      <c r="AG39" s="297"/>
      <c r="AH39" s="297"/>
      <c r="AI39" s="297"/>
      <c r="AJ39" s="297"/>
      <c r="AK39" s="297"/>
      <c r="AL39" s="297"/>
      <c r="AM39" s="298"/>
    </row>
    <row r="40" spans="1:41" ht="14" x14ac:dyDescent="0.3">
      <c r="A40" s="222" t="s">
        <v>173</v>
      </c>
      <c r="B40" s="255"/>
      <c r="C40" s="269"/>
      <c r="D40" s="269"/>
      <c r="E40" s="269"/>
      <c r="G40" s="251">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0</v>
      </c>
      <c r="S40" s="224">
        <f t="shared" si="20"/>
        <v>0</v>
      </c>
      <c r="T40" s="189">
        <f t="shared" ref="T40" si="21">SUM(G40:K40)</f>
        <v>0</v>
      </c>
      <c r="U40" s="345">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174</v>
      </c>
      <c r="B42" s="210"/>
      <c r="G42" s="264"/>
      <c r="H42" s="343"/>
      <c r="I42" s="343"/>
      <c r="J42" s="343"/>
      <c r="K42" s="343"/>
      <c r="L42" s="343"/>
      <c r="M42" s="343"/>
      <c r="N42" s="343"/>
      <c r="O42" s="343"/>
      <c r="P42" s="343"/>
      <c r="Q42" s="343"/>
      <c r="R42" s="343"/>
      <c r="S42" s="343"/>
      <c r="T42" s="343"/>
      <c r="U42" s="343"/>
    </row>
    <row r="43" spans="1:41" ht="14" x14ac:dyDescent="0.3">
      <c r="A43" s="212" t="s">
        <v>171</v>
      </c>
      <c r="B43" s="213" t="s">
        <v>153</v>
      </c>
      <c r="G43" s="216">
        <v>0</v>
      </c>
      <c r="H43" s="216">
        <v>0</v>
      </c>
      <c r="I43" s="216">
        <v>0</v>
      </c>
      <c r="J43" s="216">
        <v>0</v>
      </c>
      <c r="K43" s="216">
        <v>0</v>
      </c>
      <c r="L43" s="216">
        <v>0</v>
      </c>
      <c r="M43" s="216">
        <v>0</v>
      </c>
      <c r="N43" s="216">
        <v>0</v>
      </c>
      <c r="O43" s="216">
        <v>0</v>
      </c>
      <c r="P43" s="216">
        <v>0</v>
      </c>
      <c r="Q43" s="216">
        <v>0</v>
      </c>
      <c r="R43" s="216">
        <v>0</v>
      </c>
      <c r="S43" s="217">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172</v>
      </c>
      <c r="B44" s="213" t="s">
        <v>153</v>
      </c>
      <c r="G44" s="216">
        <v>0</v>
      </c>
      <c r="H44" s="216">
        <v>0</v>
      </c>
      <c r="I44" s="216">
        <v>0</v>
      </c>
      <c r="J44" s="216">
        <v>0</v>
      </c>
      <c r="K44" s="216">
        <v>0</v>
      </c>
      <c r="L44" s="216">
        <v>0</v>
      </c>
      <c r="M44" s="216">
        <v>0</v>
      </c>
      <c r="N44" s="216">
        <v>0</v>
      </c>
      <c r="O44" s="216">
        <v>0</v>
      </c>
      <c r="P44" s="216">
        <v>0</v>
      </c>
      <c r="Q44" s="216">
        <v>0</v>
      </c>
      <c r="R44" s="216">
        <v>0</v>
      </c>
      <c r="S44" s="217">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172</v>
      </c>
      <c r="B45" s="213" t="s">
        <v>154</v>
      </c>
      <c r="G45" s="216">
        <v>0</v>
      </c>
      <c r="H45" s="216">
        <v>0</v>
      </c>
      <c r="I45" s="216">
        <v>0</v>
      </c>
      <c r="J45" s="216">
        <v>0</v>
      </c>
      <c r="K45" s="216">
        <v>0</v>
      </c>
      <c r="L45" s="216">
        <v>0</v>
      </c>
      <c r="M45" s="216">
        <v>0</v>
      </c>
      <c r="N45" s="216">
        <v>0</v>
      </c>
      <c r="O45" s="216">
        <v>0</v>
      </c>
      <c r="P45" s="216">
        <v>0</v>
      </c>
      <c r="Q45" s="216">
        <v>0</v>
      </c>
      <c r="R45" s="216">
        <v>0</v>
      </c>
      <c r="S45" s="217">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175</v>
      </c>
      <c r="B46" s="255"/>
      <c r="C46" s="269"/>
      <c r="D46" s="269"/>
      <c r="E46" s="269"/>
      <c r="G46" s="251">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176</v>
      </c>
      <c r="B48" s="255" t="s">
        <v>59</v>
      </c>
      <c r="C48" s="262"/>
      <c r="D48" s="262"/>
      <c r="E48" s="262"/>
      <c r="G48" s="251">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v>
      </c>
      <c r="S48" s="223">
        <f t="shared" si="25"/>
        <v>0</v>
      </c>
      <c r="T48" s="345">
        <f t="shared" ref="T48" si="26">SUM(G48:K48)</f>
        <v>0</v>
      </c>
      <c r="U48" s="345">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H49" s="276"/>
      <c r="I49" s="276"/>
      <c r="J49" s="276"/>
      <c r="K49" s="276"/>
      <c r="L49" s="276"/>
      <c r="M49" s="276"/>
      <c r="N49" s="276"/>
      <c r="O49" s="276"/>
      <c r="P49" s="276"/>
      <c r="Q49" s="276"/>
      <c r="R49" s="276"/>
      <c r="S49" s="276"/>
      <c r="T49" s="276"/>
      <c r="U49" s="276"/>
    </row>
    <row r="50" spans="1:39" ht="14" x14ac:dyDescent="0.3">
      <c r="A50" s="222" t="s">
        <v>177</v>
      </c>
      <c r="B50" s="255" t="s">
        <v>59</v>
      </c>
      <c r="C50" s="269"/>
      <c r="D50" s="269"/>
      <c r="E50" s="269"/>
      <c r="G50" s="251">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v>
      </c>
      <c r="S50" s="223">
        <f t="shared" si="28"/>
        <v>0</v>
      </c>
      <c r="T50" s="189">
        <f t="shared" ref="T50:T52" si="29">SUM(G50:K50)</f>
        <v>0</v>
      </c>
      <c r="U50" s="345">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178</v>
      </c>
      <c r="B51" s="255" t="s">
        <v>59</v>
      </c>
      <c r="G51" s="218">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0</v>
      </c>
      <c r="S51" s="345">
        <f t="shared" si="28"/>
        <v>0</v>
      </c>
      <c r="T51" s="189">
        <f t="shared" si="29"/>
        <v>0</v>
      </c>
      <c r="U51" s="345">
        <f t="shared" si="30"/>
        <v>0</v>
      </c>
      <c r="Y51" s="234"/>
      <c r="Z51" s="235"/>
      <c r="AA51" s="235"/>
      <c r="AB51" s="235"/>
      <c r="AC51" s="235"/>
      <c r="AD51" s="235"/>
      <c r="AE51" s="235"/>
      <c r="AF51" s="235"/>
      <c r="AG51" s="235"/>
      <c r="AH51" s="235"/>
      <c r="AI51" s="235"/>
      <c r="AJ51" s="235"/>
      <c r="AK51" s="235"/>
      <c r="AL51" s="235"/>
      <c r="AM51" s="236"/>
    </row>
    <row r="52" spans="1:39" ht="14" x14ac:dyDescent="0.3">
      <c r="A52" s="254" t="s">
        <v>179</v>
      </c>
      <c r="B52" s="255" t="s">
        <v>59</v>
      </c>
      <c r="G52" s="218">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v>
      </c>
      <c r="S52" s="346">
        <f t="shared" si="32"/>
        <v>0</v>
      </c>
      <c r="T52" s="189">
        <f t="shared" si="29"/>
        <v>0</v>
      </c>
      <c r="U52" s="345">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ref="R53" si="34">IF(ABS(R52-R34)&lt;DecimalPlaces,"OK","ERROR")</f>
        <v>OK</v>
      </c>
      <c r="S53" s="273" t="str">
        <f t="shared" si="33"/>
        <v>OK</v>
      </c>
    </row>
    <row r="54" spans="1:39" ht="14" x14ac:dyDescent="0.3">
      <c r="B54" s="210"/>
    </row>
    <row r="55" spans="1:39" ht="14" x14ac:dyDescent="0.3">
      <c r="A55" s="222" t="s">
        <v>180</v>
      </c>
      <c r="B55" s="255" t="s">
        <v>59</v>
      </c>
      <c r="C55" s="269"/>
      <c r="D55" s="269"/>
      <c r="E55" s="269"/>
      <c r="G55" s="251">
        <f>SUM(G9,G15,G18,G21,G24,G27,G30)+SUM(G37,G38,G43,G44)</f>
        <v>0</v>
      </c>
      <c r="H55" s="251">
        <f t="shared" ref="H55:S55" si="35">SUM(H9,H15,H18,H21,H24,H27,H30)+SUM(H37,H38,H43,H44)</f>
        <v>0</v>
      </c>
      <c r="I55" s="251">
        <f t="shared" si="35"/>
        <v>0</v>
      </c>
      <c r="J55" s="251">
        <f t="shared" si="35"/>
        <v>0</v>
      </c>
      <c r="K55" s="251">
        <f t="shared" si="35"/>
        <v>0</v>
      </c>
      <c r="L55" s="251">
        <f t="shared" si="35"/>
        <v>0</v>
      </c>
      <c r="M55" s="251">
        <f t="shared" si="35"/>
        <v>0</v>
      </c>
      <c r="N55" s="251">
        <f t="shared" si="35"/>
        <v>0</v>
      </c>
      <c r="O55" s="251">
        <f t="shared" si="35"/>
        <v>0</v>
      </c>
      <c r="P55" s="223">
        <f t="shared" ref="P55:R55" si="36">SUM(P9,P15,P12,P18,P21,P24,P27,P30)+SUM(P37,P38,P43,P44)</f>
        <v>0</v>
      </c>
      <c r="Q55" s="223">
        <f t="shared" si="36"/>
        <v>0</v>
      </c>
      <c r="R55" s="223">
        <f t="shared" si="36"/>
        <v>0</v>
      </c>
      <c r="S55" s="251">
        <f t="shared" si="35"/>
        <v>0</v>
      </c>
      <c r="T55" s="95">
        <f t="shared" ref="T55:T57" si="37">SUM(G55:K55)</f>
        <v>0</v>
      </c>
      <c r="U55" s="218">
        <f t="shared" ref="U55:U57" si="38">SUM(L55:S55)</f>
        <v>0</v>
      </c>
      <c r="Y55" s="302"/>
      <c r="Z55" s="303"/>
      <c r="AA55" s="303"/>
      <c r="AB55" s="303"/>
      <c r="AC55" s="303"/>
      <c r="AD55" s="303"/>
      <c r="AE55" s="303"/>
      <c r="AF55" s="303"/>
      <c r="AG55" s="303"/>
      <c r="AH55" s="303"/>
      <c r="AI55" s="303"/>
      <c r="AJ55" s="303"/>
      <c r="AK55" s="303"/>
      <c r="AL55" s="303"/>
      <c r="AM55" s="304"/>
    </row>
    <row r="56" spans="1:39" ht="14" x14ac:dyDescent="0.3">
      <c r="A56" s="222" t="s">
        <v>181</v>
      </c>
      <c r="B56" s="255" t="s">
        <v>59</v>
      </c>
      <c r="G56" s="218">
        <f>SUM(G10,G16,G19,G22,G25,G28,G31)+SUM(G39,G45)</f>
        <v>0</v>
      </c>
      <c r="H56" s="218">
        <f t="shared" ref="H56:S56" si="39">SUM(H10,H16,H19,H22,H25,H28,H31)+SUM(H39,H45)</f>
        <v>0</v>
      </c>
      <c r="I56" s="218">
        <f t="shared" si="39"/>
        <v>0</v>
      </c>
      <c r="J56" s="218">
        <f t="shared" si="39"/>
        <v>0</v>
      </c>
      <c r="K56" s="218">
        <f t="shared" si="39"/>
        <v>0</v>
      </c>
      <c r="L56" s="218">
        <f t="shared" si="39"/>
        <v>0</v>
      </c>
      <c r="M56" s="218">
        <f t="shared" si="39"/>
        <v>0</v>
      </c>
      <c r="N56" s="218">
        <f t="shared" si="39"/>
        <v>0</v>
      </c>
      <c r="O56" s="218">
        <f t="shared" si="39"/>
        <v>0</v>
      </c>
      <c r="P56" s="345">
        <f t="shared" ref="P56:R56" si="40">SUM(P10,P13,P16,P19,P22,P25,P28,P31)+SUM(P39,P45)</f>
        <v>0</v>
      </c>
      <c r="Q56" s="345">
        <f t="shared" si="40"/>
        <v>0</v>
      </c>
      <c r="R56" s="345">
        <f t="shared" si="40"/>
        <v>0</v>
      </c>
      <c r="S56" s="218">
        <f t="shared" si="39"/>
        <v>0</v>
      </c>
      <c r="T56" s="95">
        <f t="shared" si="37"/>
        <v>0</v>
      </c>
      <c r="U56" s="218">
        <f t="shared" si="38"/>
        <v>0</v>
      </c>
      <c r="Y56" s="234"/>
      <c r="Z56" s="235"/>
      <c r="AA56" s="235"/>
      <c r="AB56" s="235"/>
      <c r="AC56" s="235"/>
      <c r="AD56" s="235"/>
      <c r="AE56" s="235"/>
      <c r="AF56" s="235"/>
      <c r="AG56" s="235"/>
      <c r="AH56" s="235"/>
      <c r="AI56" s="235"/>
      <c r="AJ56" s="235"/>
      <c r="AK56" s="235"/>
      <c r="AL56" s="235"/>
      <c r="AM56" s="236"/>
    </row>
    <row r="57" spans="1:39" ht="14" x14ac:dyDescent="0.3">
      <c r="A57" s="254" t="s">
        <v>182</v>
      </c>
      <c r="B57" s="255" t="s">
        <v>59</v>
      </c>
      <c r="G57" s="218">
        <f t="shared" ref="G57:K57" si="41">SUM(G55:G56)</f>
        <v>0</v>
      </c>
      <c r="H57" s="332">
        <f t="shared" si="41"/>
        <v>0</v>
      </c>
      <c r="I57" s="332">
        <f t="shared" si="41"/>
        <v>0</v>
      </c>
      <c r="J57" s="332">
        <f t="shared" si="41"/>
        <v>0</v>
      </c>
      <c r="K57" s="332">
        <f t="shared" si="41"/>
        <v>0</v>
      </c>
      <c r="L57" s="332">
        <f>SUM(L55:L56)</f>
        <v>0</v>
      </c>
      <c r="M57" s="332">
        <f t="shared" ref="M57:S57" si="42">SUM(M55:M56)</f>
        <v>0</v>
      </c>
      <c r="N57" s="332">
        <f t="shared" si="42"/>
        <v>0</v>
      </c>
      <c r="O57" s="332">
        <f t="shared" si="42"/>
        <v>0</v>
      </c>
      <c r="P57" s="346">
        <f t="shared" si="42"/>
        <v>0</v>
      </c>
      <c r="Q57" s="346">
        <f t="shared" si="42"/>
        <v>0</v>
      </c>
      <c r="R57" s="346">
        <f t="shared" si="42"/>
        <v>0</v>
      </c>
      <c r="S57" s="332">
        <f t="shared" si="42"/>
        <v>0</v>
      </c>
      <c r="T57" s="95">
        <f t="shared" si="37"/>
        <v>0</v>
      </c>
      <c r="U57" s="218">
        <f t="shared" si="38"/>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3">IF(ABS(G57-G48)&lt;DecimalPlaces,"OK","ERROR")</f>
        <v>OK</v>
      </c>
      <c r="H58" s="273" t="str">
        <f t="shared" si="43"/>
        <v>OK</v>
      </c>
      <c r="I58" s="273" t="str">
        <f t="shared" si="43"/>
        <v>OK</v>
      </c>
      <c r="J58" s="273" t="str">
        <f t="shared" si="43"/>
        <v>OK</v>
      </c>
      <c r="K58" s="273" t="str">
        <f t="shared" si="43"/>
        <v>OK</v>
      </c>
      <c r="L58" s="273" t="str">
        <f t="shared" si="43"/>
        <v>OK</v>
      </c>
      <c r="M58" s="273" t="str">
        <f t="shared" si="43"/>
        <v>OK</v>
      </c>
      <c r="N58" s="273" t="str">
        <f t="shared" si="43"/>
        <v>OK</v>
      </c>
      <c r="O58" s="273" t="str">
        <f t="shared" si="43"/>
        <v>OK</v>
      </c>
      <c r="P58" s="273" t="str">
        <f t="shared" si="43"/>
        <v>OK</v>
      </c>
      <c r="Q58" s="273" t="str">
        <f t="shared" si="43"/>
        <v>OK</v>
      </c>
      <c r="R58" s="273" t="str">
        <f t="shared" ref="R58" si="44">IF(ABS(R57-R48)&lt;DecimalPlaces,"OK","ERROR")</f>
        <v>OK</v>
      </c>
      <c r="S58" s="273" t="str">
        <f t="shared" si="43"/>
        <v>OK</v>
      </c>
    </row>
    <row r="60" spans="1:39" ht="14" x14ac:dyDescent="0.3">
      <c r="A60" s="274" t="s">
        <v>183</v>
      </c>
      <c r="B60" s="213" t="s">
        <v>153</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7">
        <v>0</v>
      </c>
      <c r="AL60" s="307"/>
      <c r="AM60" s="229">
        <f t="shared" ref="AM60:AM61" si="45">SUM(AD60:AK60)</f>
        <v>0</v>
      </c>
    </row>
    <row r="61" spans="1:39" ht="14" x14ac:dyDescent="0.3">
      <c r="A61" s="274" t="s">
        <v>183</v>
      </c>
      <c r="B61" s="213" t="s">
        <v>154</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7">
        <v>0</v>
      </c>
      <c r="AL61" s="280"/>
      <c r="AM61" s="229">
        <f t="shared" si="45"/>
        <v>0</v>
      </c>
    </row>
    <row r="62" spans="1:39" ht="14" x14ac:dyDescent="0.3">
      <c r="A62" s="659"/>
      <c r="B62" s="659"/>
      <c r="U62" s="276"/>
    </row>
    <row r="63" spans="1:39" ht="13.5" customHeight="1" x14ac:dyDescent="0.3">
      <c r="A63" s="164" t="s">
        <v>184</v>
      </c>
      <c r="B63" s="164"/>
      <c r="U63" s="276"/>
    </row>
    <row r="65" spans="1:39" ht="14" x14ac:dyDescent="0.3">
      <c r="A65" s="660" t="s">
        <v>185</v>
      </c>
      <c r="B65" s="277" t="s">
        <v>186</v>
      </c>
      <c r="G65" s="226"/>
      <c r="H65" s="227"/>
      <c r="I65" s="227"/>
      <c r="J65" s="227"/>
      <c r="K65" s="228"/>
      <c r="L65" s="216">
        <v>0</v>
      </c>
      <c r="M65" s="216">
        <v>0</v>
      </c>
      <c r="N65" s="216">
        <v>0</v>
      </c>
      <c r="O65" s="216">
        <v>0</v>
      </c>
      <c r="P65" s="216">
        <v>0</v>
      </c>
      <c r="Q65" s="216">
        <v>0</v>
      </c>
      <c r="R65" s="216">
        <v>0</v>
      </c>
      <c r="S65" s="217">
        <v>0</v>
      </c>
      <c r="T65" s="378"/>
      <c r="U65" s="223">
        <f t="shared" ref="U65:U67" si="46">SUM(L65:S65)</f>
        <v>0</v>
      </c>
      <c r="Y65" s="226"/>
      <c r="Z65" s="227"/>
      <c r="AA65" s="227"/>
      <c r="AB65" s="227"/>
      <c r="AC65" s="228"/>
      <c r="AD65" s="216">
        <v>0</v>
      </c>
      <c r="AE65" s="216">
        <v>0</v>
      </c>
      <c r="AF65" s="216">
        <v>0</v>
      </c>
      <c r="AG65" s="216">
        <v>0</v>
      </c>
      <c r="AH65" s="216">
        <v>0</v>
      </c>
      <c r="AI65" s="216">
        <v>0</v>
      </c>
      <c r="AJ65" s="216">
        <v>0</v>
      </c>
      <c r="AK65" s="217">
        <v>0</v>
      </c>
      <c r="AL65" s="278"/>
      <c r="AM65" s="251">
        <f t="shared" ref="AM65:AM67" si="47">SUM(AD65:AK65)</f>
        <v>0</v>
      </c>
    </row>
    <row r="66" spans="1:39" ht="14" x14ac:dyDescent="0.3">
      <c r="A66" s="661"/>
      <c r="B66" s="277" t="s">
        <v>156</v>
      </c>
      <c r="G66" s="234"/>
      <c r="H66" s="235"/>
      <c r="I66" s="235"/>
      <c r="J66" s="235"/>
      <c r="K66" s="236"/>
      <c r="L66" s="216">
        <v>0</v>
      </c>
      <c r="M66" s="216">
        <v>0</v>
      </c>
      <c r="N66" s="216">
        <v>0</v>
      </c>
      <c r="O66" s="216">
        <v>0</v>
      </c>
      <c r="P66" s="216">
        <v>0</v>
      </c>
      <c r="Q66" s="216">
        <v>0</v>
      </c>
      <c r="R66" s="216">
        <v>0</v>
      </c>
      <c r="S66" s="217">
        <v>0</v>
      </c>
      <c r="T66" s="379"/>
      <c r="U66" s="223">
        <f t="shared" si="46"/>
        <v>0</v>
      </c>
      <c r="Y66" s="234"/>
      <c r="Z66" s="235"/>
      <c r="AA66" s="235"/>
      <c r="AB66" s="235"/>
      <c r="AC66" s="236"/>
      <c r="AD66" s="216">
        <v>0</v>
      </c>
      <c r="AE66" s="216">
        <v>0</v>
      </c>
      <c r="AF66" s="216">
        <v>0</v>
      </c>
      <c r="AG66" s="216">
        <v>0</v>
      </c>
      <c r="AH66" s="216">
        <v>0</v>
      </c>
      <c r="AI66" s="216">
        <v>0</v>
      </c>
      <c r="AJ66" s="216">
        <v>0</v>
      </c>
      <c r="AK66" s="217">
        <v>0</v>
      </c>
      <c r="AL66" s="279"/>
      <c r="AM66" s="251">
        <f t="shared" si="47"/>
        <v>0</v>
      </c>
    </row>
    <row r="67" spans="1:39" ht="14" x14ac:dyDescent="0.3">
      <c r="A67" s="662"/>
      <c r="B67" s="277" t="s">
        <v>187</v>
      </c>
      <c r="G67" s="234"/>
      <c r="H67" s="235"/>
      <c r="I67" s="235"/>
      <c r="J67" s="235"/>
      <c r="K67" s="236"/>
      <c r="L67" s="224">
        <f t="shared" ref="L67:S67" si="48">SUM(L65:L66)</f>
        <v>0</v>
      </c>
      <c r="M67" s="223">
        <f t="shared" si="48"/>
        <v>0</v>
      </c>
      <c r="N67" s="223">
        <f t="shared" si="48"/>
        <v>0</v>
      </c>
      <c r="O67" s="223">
        <f t="shared" si="48"/>
        <v>0</v>
      </c>
      <c r="P67" s="223">
        <f t="shared" si="48"/>
        <v>0</v>
      </c>
      <c r="Q67" s="223">
        <f t="shared" si="48"/>
        <v>0</v>
      </c>
      <c r="R67" s="223">
        <f t="shared" si="48"/>
        <v>0</v>
      </c>
      <c r="S67" s="223">
        <f t="shared" si="48"/>
        <v>0</v>
      </c>
      <c r="T67" s="380"/>
      <c r="U67" s="223">
        <f t="shared" si="46"/>
        <v>0</v>
      </c>
      <c r="V67" s="249"/>
      <c r="Y67" s="241"/>
      <c r="Z67" s="242"/>
      <c r="AA67" s="242"/>
      <c r="AB67" s="242"/>
      <c r="AC67" s="243"/>
      <c r="AD67" s="252">
        <f t="shared" ref="AD67:AK67" si="49">SUM(AD65:AD66)</f>
        <v>0</v>
      </c>
      <c r="AE67" s="251">
        <f t="shared" si="49"/>
        <v>0</v>
      </c>
      <c r="AF67" s="251">
        <f t="shared" si="49"/>
        <v>0</v>
      </c>
      <c r="AG67" s="251">
        <f t="shared" si="49"/>
        <v>0</v>
      </c>
      <c r="AH67" s="251">
        <f t="shared" si="49"/>
        <v>0</v>
      </c>
      <c r="AI67" s="251">
        <f t="shared" si="49"/>
        <v>0</v>
      </c>
      <c r="AJ67" s="251">
        <f t="shared" si="49"/>
        <v>0</v>
      </c>
      <c r="AK67" s="251">
        <f t="shared" si="49"/>
        <v>0</v>
      </c>
      <c r="AL67" s="280"/>
      <c r="AM67" s="251">
        <f t="shared" si="47"/>
        <v>0</v>
      </c>
    </row>
    <row r="68" spans="1:39" ht="14" x14ac:dyDescent="0.3">
      <c r="B68" s="210"/>
      <c r="G68" s="241"/>
      <c r="H68" s="242"/>
      <c r="I68" s="242"/>
      <c r="J68" s="242"/>
      <c r="K68" s="243"/>
      <c r="L68" s="281" t="str">
        <f t="shared" ref="L68:S68" si="50">IF(ABS(L67-L9)&lt;DecimalPlaces,"OK","ERROR")</f>
        <v>OK</v>
      </c>
      <c r="M68" s="281" t="str">
        <f t="shared" si="50"/>
        <v>OK</v>
      </c>
      <c r="N68" s="281" t="str">
        <f t="shared" si="50"/>
        <v>OK</v>
      </c>
      <c r="O68" s="281" t="str">
        <f t="shared" si="50"/>
        <v>OK</v>
      </c>
      <c r="P68" s="281" t="str">
        <f t="shared" si="50"/>
        <v>OK</v>
      </c>
      <c r="Q68" s="281" t="str">
        <f t="shared" si="50"/>
        <v>OK</v>
      </c>
      <c r="R68" s="281" t="str">
        <f t="shared" ref="R68" si="51">IF(ABS(R67-R9)&lt;DecimalPlaces,"OK","ERROR")</f>
        <v>OK</v>
      </c>
      <c r="S68" s="281" t="str">
        <f t="shared" si="50"/>
        <v>OK</v>
      </c>
      <c r="T68" s="276"/>
      <c r="U68" s="276"/>
      <c r="AH68" s="276"/>
      <c r="AI68" s="276"/>
      <c r="AJ68" s="276"/>
      <c r="AK68" s="276"/>
      <c r="AL68" s="276"/>
    </row>
    <row r="69" spans="1:39" ht="14" x14ac:dyDescent="0.3">
      <c r="A69" s="659" t="s">
        <v>188</v>
      </c>
      <c r="B69" s="659"/>
    </row>
    <row r="70" spans="1:39" ht="14" x14ac:dyDescent="0.3">
      <c r="A70" s="163"/>
      <c r="B70" s="163"/>
    </row>
    <row r="71" spans="1:39" ht="14" x14ac:dyDescent="0.3">
      <c r="A71" s="174"/>
      <c r="B71" s="174"/>
    </row>
    <row r="72" spans="1:39" ht="14" x14ac:dyDescent="0.3">
      <c r="A72" s="660" t="s">
        <v>189</v>
      </c>
      <c r="B72" s="277" t="s">
        <v>186</v>
      </c>
      <c r="G72" s="226"/>
      <c r="H72" s="227"/>
      <c r="I72" s="227"/>
      <c r="J72" s="227"/>
      <c r="K72" s="228"/>
      <c r="L72" s="216">
        <v>0</v>
      </c>
      <c r="M72" s="216">
        <v>0</v>
      </c>
      <c r="N72" s="216">
        <v>0</v>
      </c>
      <c r="O72" s="216">
        <v>0</v>
      </c>
      <c r="P72" s="216">
        <v>0</v>
      </c>
      <c r="Q72" s="216">
        <v>0</v>
      </c>
      <c r="R72" s="216">
        <v>0</v>
      </c>
      <c r="S72" s="217">
        <v>0</v>
      </c>
      <c r="T72" s="378"/>
      <c r="U72" s="371">
        <f t="shared" ref="U72:U77" si="52">SUM(L72:S72)</f>
        <v>0</v>
      </c>
      <c r="Y72" s="226"/>
      <c r="Z72" s="227"/>
      <c r="AA72" s="227"/>
      <c r="AB72" s="227"/>
      <c r="AC72" s="228"/>
      <c r="AD72" s="216">
        <v>0</v>
      </c>
      <c r="AE72" s="216">
        <v>0</v>
      </c>
      <c r="AF72" s="216">
        <v>0</v>
      </c>
      <c r="AG72" s="216">
        <v>0</v>
      </c>
      <c r="AH72" s="216">
        <v>0</v>
      </c>
      <c r="AI72" s="216">
        <v>0</v>
      </c>
      <c r="AJ72" s="216">
        <v>0</v>
      </c>
      <c r="AK72" s="217">
        <v>0</v>
      </c>
      <c r="AL72" s="278"/>
      <c r="AM72" s="229">
        <f t="shared" ref="AM72:AM77" si="53">SUM(AD72:AK72)</f>
        <v>0</v>
      </c>
    </row>
    <row r="73" spans="1:39" ht="14" x14ac:dyDescent="0.3">
      <c r="A73" s="661"/>
      <c r="B73" s="277" t="s">
        <v>156</v>
      </c>
      <c r="G73" s="234"/>
      <c r="H73" s="235"/>
      <c r="I73" s="235"/>
      <c r="J73" s="235"/>
      <c r="K73" s="236"/>
      <c r="L73" s="216">
        <v>0</v>
      </c>
      <c r="M73" s="216">
        <v>0</v>
      </c>
      <c r="N73" s="216">
        <v>0</v>
      </c>
      <c r="O73" s="216">
        <v>0</v>
      </c>
      <c r="P73" s="216">
        <v>0</v>
      </c>
      <c r="Q73" s="216">
        <v>0</v>
      </c>
      <c r="R73" s="216">
        <v>0</v>
      </c>
      <c r="S73" s="217">
        <v>0</v>
      </c>
      <c r="T73" s="379"/>
      <c r="U73" s="371">
        <f t="shared" si="52"/>
        <v>0</v>
      </c>
      <c r="Y73" s="234"/>
      <c r="Z73" s="235"/>
      <c r="AA73" s="235"/>
      <c r="AB73" s="235"/>
      <c r="AC73" s="236"/>
      <c r="AD73" s="216">
        <v>0</v>
      </c>
      <c r="AE73" s="216">
        <v>0</v>
      </c>
      <c r="AF73" s="216">
        <v>0</v>
      </c>
      <c r="AG73" s="216">
        <v>0</v>
      </c>
      <c r="AH73" s="216">
        <v>0</v>
      </c>
      <c r="AI73" s="216">
        <v>0</v>
      </c>
      <c r="AJ73" s="216">
        <v>0</v>
      </c>
      <c r="AK73" s="217">
        <v>0</v>
      </c>
      <c r="AL73" s="279"/>
      <c r="AM73" s="229">
        <f t="shared" si="53"/>
        <v>0</v>
      </c>
    </row>
    <row r="74" spans="1:39" ht="14" x14ac:dyDescent="0.3">
      <c r="A74" s="662"/>
      <c r="B74" s="277" t="s">
        <v>190</v>
      </c>
      <c r="G74" s="234"/>
      <c r="H74" s="235"/>
      <c r="I74" s="235"/>
      <c r="J74" s="235"/>
      <c r="K74" s="236"/>
      <c r="L74" s="224">
        <f t="shared" ref="L74:S74" si="54">SUM(L72:L73)</f>
        <v>0</v>
      </c>
      <c r="M74" s="223">
        <f t="shared" si="54"/>
        <v>0</v>
      </c>
      <c r="N74" s="223">
        <f t="shared" si="54"/>
        <v>0</v>
      </c>
      <c r="O74" s="223">
        <f t="shared" si="54"/>
        <v>0</v>
      </c>
      <c r="P74" s="223">
        <f t="shared" si="54"/>
        <v>0</v>
      </c>
      <c r="Q74" s="223">
        <f t="shared" si="54"/>
        <v>0</v>
      </c>
      <c r="R74" s="223">
        <f t="shared" si="54"/>
        <v>0</v>
      </c>
      <c r="S74" s="223">
        <f t="shared" si="54"/>
        <v>0</v>
      </c>
      <c r="T74" s="379"/>
      <c r="U74" s="371">
        <f t="shared" si="52"/>
        <v>0</v>
      </c>
      <c r="V74" s="249"/>
      <c r="Y74" s="234"/>
      <c r="Z74" s="235"/>
      <c r="AA74" s="235"/>
      <c r="AB74" s="235"/>
      <c r="AC74" s="236"/>
      <c r="AD74" s="252">
        <f t="shared" ref="AD74:AK74" si="55">SUM(AD72:AD73)</f>
        <v>0</v>
      </c>
      <c r="AE74" s="251">
        <f t="shared" si="55"/>
        <v>0</v>
      </c>
      <c r="AF74" s="251">
        <f t="shared" si="55"/>
        <v>0</v>
      </c>
      <c r="AG74" s="251">
        <f t="shared" si="55"/>
        <v>0</v>
      </c>
      <c r="AH74" s="251">
        <f t="shared" si="55"/>
        <v>0</v>
      </c>
      <c r="AI74" s="251">
        <f t="shared" si="55"/>
        <v>0</v>
      </c>
      <c r="AJ74" s="251">
        <f t="shared" si="55"/>
        <v>0</v>
      </c>
      <c r="AK74" s="251">
        <f t="shared" si="55"/>
        <v>0</v>
      </c>
      <c r="AL74" s="279"/>
      <c r="AM74" s="229">
        <f t="shared" si="53"/>
        <v>0</v>
      </c>
    </row>
    <row r="75" spans="1:39" ht="14" x14ac:dyDescent="0.3">
      <c r="A75" s="663" t="s">
        <v>191</v>
      </c>
      <c r="B75" s="277" t="s">
        <v>186</v>
      </c>
      <c r="G75" s="234"/>
      <c r="H75" s="235"/>
      <c r="I75" s="235"/>
      <c r="J75" s="235"/>
      <c r="K75" s="236"/>
      <c r="L75" s="216">
        <v>0</v>
      </c>
      <c r="M75" s="216">
        <v>0</v>
      </c>
      <c r="N75" s="216">
        <v>0</v>
      </c>
      <c r="O75" s="216">
        <v>0</v>
      </c>
      <c r="P75" s="216">
        <v>0</v>
      </c>
      <c r="Q75" s="216">
        <v>0</v>
      </c>
      <c r="R75" s="216">
        <v>0</v>
      </c>
      <c r="S75" s="217">
        <v>0</v>
      </c>
      <c r="T75" s="379"/>
      <c r="U75" s="371">
        <f t="shared" si="52"/>
        <v>0</v>
      </c>
      <c r="Y75" s="234"/>
      <c r="Z75" s="235"/>
      <c r="AA75" s="235"/>
      <c r="AB75" s="235"/>
      <c r="AC75" s="236"/>
      <c r="AD75" s="216">
        <v>0</v>
      </c>
      <c r="AE75" s="216">
        <v>0</v>
      </c>
      <c r="AF75" s="216">
        <v>0</v>
      </c>
      <c r="AG75" s="216">
        <v>0</v>
      </c>
      <c r="AH75" s="216">
        <v>0</v>
      </c>
      <c r="AI75" s="216">
        <v>0</v>
      </c>
      <c r="AJ75" s="216">
        <v>0</v>
      </c>
      <c r="AK75" s="217">
        <v>0</v>
      </c>
      <c r="AL75" s="279"/>
      <c r="AM75" s="229">
        <f t="shared" si="53"/>
        <v>0</v>
      </c>
    </row>
    <row r="76" spans="1:39" ht="14" x14ac:dyDescent="0.3">
      <c r="A76" s="663"/>
      <c r="B76" s="277" t="s">
        <v>156</v>
      </c>
      <c r="G76" s="234"/>
      <c r="H76" s="235"/>
      <c r="I76" s="235"/>
      <c r="J76" s="235"/>
      <c r="K76" s="236"/>
      <c r="L76" s="216">
        <v>0</v>
      </c>
      <c r="M76" s="216">
        <v>0</v>
      </c>
      <c r="N76" s="216">
        <v>0</v>
      </c>
      <c r="O76" s="216">
        <v>0</v>
      </c>
      <c r="P76" s="216">
        <v>0</v>
      </c>
      <c r="Q76" s="216">
        <v>0</v>
      </c>
      <c r="R76" s="216">
        <v>0</v>
      </c>
      <c r="S76" s="217">
        <v>0</v>
      </c>
      <c r="T76" s="379"/>
      <c r="U76" s="371">
        <f t="shared" si="52"/>
        <v>0</v>
      </c>
      <c r="Y76" s="234"/>
      <c r="Z76" s="235"/>
      <c r="AA76" s="235"/>
      <c r="AB76" s="235"/>
      <c r="AC76" s="236"/>
      <c r="AD76" s="216">
        <v>0</v>
      </c>
      <c r="AE76" s="216">
        <v>0</v>
      </c>
      <c r="AF76" s="216">
        <v>0</v>
      </c>
      <c r="AG76" s="216">
        <v>0</v>
      </c>
      <c r="AH76" s="216">
        <v>0</v>
      </c>
      <c r="AI76" s="216">
        <v>0</v>
      </c>
      <c r="AJ76" s="216">
        <v>0</v>
      </c>
      <c r="AK76" s="217">
        <v>0</v>
      </c>
      <c r="AL76" s="279"/>
      <c r="AM76" s="229">
        <f t="shared" si="53"/>
        <v>0</v>
      </c>
    </row>
    <row r="77" spans="1:39" ht="14" x14ac:dyDescent="0.3">
      <c r="A77" s="664"/>
      <c r="B77" s="277" t="s">
        <v>192</v>
      </c>
      <c r="G77" s="234"/>
      <c r="H77" s="235"/>
      <c r="I77" s="235"/>
      <c r="J77" s="235"/>
      <c r="K77" s="236"/>
      <c r="L77" s="224">
        <f t="shared" ref="L77:S77" si="56">SUM(L75:L76)</f>
        <v>0</v>
      </c>
      <c r="M77" s="223">
        <f t="shared" si="56"/>
        <v>0</v>
      </c>
      <c r="N77" s="223">
        <f t="shared" si="56"/>
        <v>0</v>
      </c>
      <c r="O77" s="223">
        <f t="shared" si="56"/>
        <v>0</v>
      </c>
      <c r="P77" s="223">
        <f t="shared" si="56"/>
        <v>0</v>
      </c>
      <c r="Q77" s="223">
        <f t="shared" si="56"/>
        <v>0</v>
      </c>
      <c r="R77" s="223">
        <f t="shared" si="56"/>
        <v>0</v>
      </c>
      <c r="S77" s="223">
        <f t="shared" si="56"/>
        <v>0</v>
      </c>
      <c r="T77" s="379"/>
      <c r="U77" s="223">
        <f t="shared" si="52"/>
        <v>0</v>
      </c>
      <c r="V77" s="249"/>
      <c r="Y77" s="234"/>
      <c r="Z77" s="235"/>
      <c r="AA77" s="235"/>
      <c r="AB77" s="235"/>
      <c r="AC77" s="236"/>
      <c r="AD77" s="252">
        <f t="shared" ref="AD77:AK77" si="57">SUM(AD75:AD76)</f>
        <v>0</v>
      </c>
      <c r="AE77" s="251">
        <f t="shared" si="57"/>
        <v>0</v>
      </c>
      <c r="AF77" s="251">
        <f t="shared" si="57"/>
        <v>0</v>
      </c>
      <c r="AG77" s="251">
        <f t="shared" si="57"/>
        <v>0</v>
      </c>
      <c r="AH77" s="251">
        <f t="shared" si="57"/>
        <v>0</v>
      </c>
      <c r="AI77" s="251">
        <f t="shared" si="57"/>
        <v>0</v>
      </c>
      <c r="AJ77" s="251">
        <f t="shared" si="57"/>
        <v>0</v>
      </c>
      <c r="AK77" s="251">
        <f t="shared" si="57"/>
        <v>0</v>
      </c>
      <c r="AL77" s="279"/>
      <c r="AM77" s="229">
        <f t="shared" si="53"/>
        <v>0</v>
      </c>
    </row>
    <row r="78" spans="1:39" ht="14" x14ac:dyDescent="0.3">
      <c r="B78" s="274" t="s">
        <v>193</v>
      </c>
      <c r="G78" s="234"/>
      <c r="H78" s="235"/>
      <c r="I78" s="235"/>
      <c r="J78" s="235"/>
      <c r="K78" s="236"/>
      <c r="L78" s="224">
        <f t="shared" ref="L78:S78" si="58">SUM(L74,L77)</f>
        <v>0</v>
      </c>
      <c r="M78" s="223">
        <f t="shared" si="58"/>
        <v>0</v>
      </c>
      <c r="N78" s="223">
        <f t="shared" si="58"/>
        <v>0</v>
      </c>
      <c r="O78" s="223">
        <f t="shared" si="58"/>
        <v>0</v>
      </c>
      <c r="P78" s="223">
        <f t="shared" si="58"/>
        <v>0</v>
      </c>
      <c r="Q78" s="223">
        <f t="shared" si="58"/>
        <v>0</v>
      </c>
      <c r="R78" s="223">
        <f t="shared" si="58"/>
        <v>0</v>
      </c>
      <c r="S78" s="223">
        <f t="shared" si="58"/>
        <v>0</v>
      </c>
      <c r="T78" s="380"/>
      <c r="U78" s="371">
        <f>SUM(L78:S78)</f>
        <v>0</v>
      </c>
      <c r="V78" s="249"/>
      <c r="Y78" s="241"/>
      <c r="Z78" s="242"/>
      <c r="AA78" s="242"/>
      <c r="AB78" s="242"/>
      <c r="AC78" s="243"/>
      <c r="AD78" s="252">
        <f t="shared" ref="AD78:AK78" si="59">SUM(AD74,AD77)</f>
        <v>0</v>
      </c>
      <c r="AE78" s="251">
        <f t="shared" si="59"/>
        <v>0</v>
      </c>
      <c r="AF78" s="251">
        <f t="shared" si="59"/>
        <v>0</v>
      </c>
      <c r="AG78" s="251">
        <f t="shared" si="59"/>
        <v>0</v>
      </c>
      <c r="AH78" s="251">
        <f t="shared" si="59"/>
        <v>0</v>
      </c>
      <c r="AI78" s="251">
        <f t="shared" si="59"/>
        <v>0</v>
      </c>
      <c r="AJ78" s="251">
        <f t="shared" si="59"/>
        <v>0</v>
      </c>
      <c r="AK78" s="251">
        <f t="shared" si="59"/>
        <v>0</v>
      </c>
      <c r="AL78" s="280"/>
      <c r="AM78" s="229">
        <f>SUM(AD78:AK78)</f>
        <v>0</v>
      </c>
    </row>
    <row r="79" spans="1:39" ht="14" x14ac:dyDescent="0.3">
      <c r="A79" s="282"/>
      <c r="G79" s="241"/>
      <c r="H79" s="242"/>
      <c r="I79" s="242"/>
      <c r="J79" s="242"/>
      <c r="K79" s="243"/>
      <c r="L79" s="281" t="str">
        <f t="shared" ref="L79:S79" si="60">IF(ABS(L78-L10)&lt;DecimalPlaces,"OK","ERROR")</f>
        <v>OK</v>
      </c>
      <c r="M79" s="283" t="str">
        <f t="shared" si="60"/>
        <v>OK</v>
      </c>
      <c r="N79" s="283" t="str">
        <f t="shared" si="60"/>
        <v>OK</v>
      </c>
      <c r="O79" s="283" t="str">
        <f t="shared" si="60"/>
        <v>OK</v>
      </c>
      <c r="P79" s="283" t="str">
        <f t="shared" si="60"/>
        <v>OK</v>
      </c>
      <c r="Q79" s="283" t="str">
        <f t="shared" si="60"/>
        <v>OK</v>
      </c>
      <c r="R79" s="283" t="str">
        <f t="shared" ref="R79" si="61">IF(ABS(R78-R10)&lt;DecimalPlaces,"OK","ERROR")</f>
        <v>OK</v>
      </c>
      <c r="S79" s="283" t="str">
        <f t="shared" si="60"/>
        <v>OK</v>
      </c>
      <c r="T79" s="276"/>
      <c r="U79" s="276"/>
    </row>
    <row r="80" spans="1:39" ht="14" x14ac:dyDescent="0.3">
      <c r="A80" s="177" t="s">
        <v>194</v>
      </c>
      <c r="B80" s="177"/>
      <c r="L80" s="593">
        <f>IF(SUM(L72:L78)=0,0,L78-(L10+L13))</f>
        <v>0</v>
      </c>
      <c r="M80" s="593">
        <f t="shared" ref="M80:S80" si="62">IF(SUM(M72:M78)=0,0,M78-(M10+M13))</f>
        <v>0</v>
      </c>
      <c r="N80" s="593">
        <f t="shared" si="62"/>
        <v>0</v>
      </c>
      <c r="O80" s="593">
        <f t="shared" si="62"/>
        <v>0</v>
      </c>
      <c r="P80" s="593">
        <f t="shared" si="62"/>
        <v>0</v>
      </c>
      <c r="Q80" s="593">
        <f t="shared" si="62"/>
        <v>0</v>
      </c>
      <c r="R80" s="593">
        <f t="shared" si="62"/>
        <v>0</v>
      </c>
      <c r="S80" s="593">
        <f t="shared" si="62"/>
        <v>0</v>
      </c>
      <c r="AD80" s="593">
        <f>IF(SUM(AD72:AD78)=0,0,AD78-(AD10+AD13))</f>
        <v>0</v>
      </c>
      <c r="AE80" s="593">
        <f t="shared" ref="AE80:AK80" si="63">IF(SUM(AE72:AE78)=0,0,AE78-(AE10+AE13))</f>
        <v>0</v>
      </c>
      <c r="AF80" s="593">
        <f t="shared" si="63"/>
        <v>0</v>
      </c>
      <c r="AG80" s="593">
        <f t="shared" si="63"/>
        <v>0</v>
      </c>
      <c r="AH80" s="593">
        <f t="shared" si="63"/>
        <v>0</v>
      </c>
      <c r="AI80" s="593">
        <f t="shared" si="63"/>
        <v>0</v>
      </c>
      <c r="AJ80" s="593">
        <f t="shared" si="63"/>
        <v>0</v>
      </c>
      <c r="AK80" s="593">
        <f t="shared" si="63"/>
        <v>0</v>
      </c>
    </row>
    <row r="81" spans="1:39" ht="14" x14ac:dyDescent="0.3">
      <c r="A81" s="177" t="s">
        <v>195</v>
      </c>
      <c r="B81" s="177"/>
      <c r="L81" s="593">
        <f>IF(SUM(L72:L78)=0,0,(L72+L75)-L10)</f>
        <v>0</v>
      </c>
      <c r="M81" s="593">
        <f t="shared" ref="M81:S81" si="64">IF(SUM(M72:M78)=0,0,(M72+M75)-M10)</f>
        <v>0</v>
      </c>
      <c r="N81" s="593">
        <f t="shared" si="64"/>
        <v>0</v>
      </c>
      <c r="O81" s="593">
        <f t="shared" si="64"/>
        <v>0</v>
      </c>
      <c r="P81" s="593">
        <f t="shared" si="64"/>
        <v>0</v>
      </c>
      <c r="Q81" s="593">
        <f t="shared" si="64"/>
        <v>0</v>
      </c>
      <c r="R81" s="593">
        <f t="shared" si="64"/>
        <v>0</v>
      </c>
      <c r="S81" s="593">
        <f t="shared" si="64"/>
        <v>0</v>
      </c>
      <c r="AD81" s="593">
        <f>IF(SUM(AD72:AD78)=0,0,(AD72+AD75)-AD10)</f>
        <v>0</v>
      </c>
      <c r="AE81" s="593">
        <f t="shared" ref="AE81:AK81" si="65">IF(SUM(AE72:AE78)=0,0,(AE72+AE75)-AE10)</f>
        <v>0</v>
      </c>
      <c r="AF81" s="593">
        <f t="shared" si="65"/>
        <v>0</v>
      </c>
      <c r="AG81" s="593">
        <f t="shared" si="65"/>
        <v>0</v>
      </c>
      <c r="AH81" s="593">
        <f t="shared" si="65"/>
        <v>0</v>
      </c>
      <c r="AI81" s="593">
        <f t="shared" si="65"/>
        <v>0</v>
      </c>
      <c r="AJ81" s="593">
        <f t="shared" si="65"/>
        <v>0</v>
      </c>
      <c r="AK81" s="593">
        <f t="shared" si="65"/>
        <v>0</v>
      </c>
    </row>
    <row r="82" spans="1:39" ht="14" x14ac:dyDescent="0.3">
      <c r="A82" s="164" t="s">
        <v>196</v>
      </c>
      <c r="B82" s="164"/>
    </row>
    <row r="83" spans="1:39" x14ac:dyDescent="0.25">
      <c r="B83" s="284"/>
      <c r="Y83" s="671"/>
      <c r="Z83" s="672"/>
      <c r="AA83" s="672"/>
      <c r="AB83" s="672"/>
      <c r="AC83" s="672"/>
      <c r="AD83" s="672"/>
      <c r="AE83" s="672"/>
      <c r="AF83" s="672"/>
      <c r="AG83" s="672"/>
    </row>
    <row r="84" spans="1:39" ht="13.5" customHeight="1" x14ac:dyDescent="0.3">
      <c r="A84" s="222" t="s">
        <v>197</v>
      </c>
      <c r="B84" s="222" t="s">
        <v>36</v>
      </c>
      <c r="Y84" s="673" t="s">
        <v>198</v>
      </c>
      <c r="Z84" s="674"/>
      <c r="AA84" s="674"/>
      <c r="AB84" s="674"/>
      <c r="AC84" s="674"/>
      <c r="AD84" s="674"/>
      <c r="AE84" s="674"/>
      <c r="AF84" s="674"/>
      <c r="AG84" s="674"/>
      <c r="AH84" s="674"/>
      <c r="AI84" s="674"/>
      <c r="AJ84" s="674"/>
      <c r="AK84" s="674"/>
      <c r="AL84" s="674"/>
      <c r="AM84" s="675"/>
    </row>
    <row r="85" spans="1:39" ht="14" x14ac:dyDescent="0.3">
      <c r="A85" s="212" t="s">
        <v>199</v>
      </c>
      <c r="B85" s="212" t="s">
        <v>200</v>
      </c>
      <c r="G85" s="226"/>
      <c r="H85" s="227"/>
      <c r="I85" s="227"/>
      <c r="J85" s="227"/>
      <c r="K85" s="228"/>
      <c r="L85" s="216">
        <v>0</v>
      </c>
      <c r="M85" s="216">
        <v>0</v>
      </c>
      <c r="N85" s="216">
        <v>0</v>
      </c>
      <c r="O85" s="216">
        <v>0</v>
      </c>
      <c r="P85" s="216">
        <v>0</v>
      </c>
      <c r="Q85" s="216">
        <v>0</v>
      </c>
      <c r="R85" s="216">
        <v>0</v>
      </c>
      <c r="S85" s="217">
        <v>0</v>
      </c>
      <c r="T85" s="278"/>
      <c r="U85" s="229">
        <f>SUM(L85:S85)</f>
        <v>0</v>
      </c>
      <c r="Y85" s="226"/>
      <c r="Z85" s="227"/>
      <c r="AA85" s="227"/>
      <c r="AB85" s="227"/>
      <c r="AC85" s="228"/>
      <c r="AD85" s="216">
        <v>0</v>
      </c>
      <c r="AE85" s="216">
        <v>0</v>
      </c>
      <c r="AF85" s="216">
        <v>0</v>
      </c>
      <c r="AG85" s="216">
        <v>0</v>
      </c>
      <c r="AH85" s="216">
        <v>0</v>
      </c>
      <c r="AI85" s="216">
        <v>0</v>
      </c>
      <c r="AJ85" s="216">
        <v>0</v>
      </c>
      <c r="AK85" s="217">
        <v>0</v>
      </c>
      <c r="AL85" s="278"/>
      <c r="AM85" s="285">
        <f t="shared" ref="AM85:AM104" si="66">SUM(AD85:AK85)</f>
        <v>0</v>
      </c>
    </row>
    <row r="86" spans="1:39" ht="14" x14ac:dyDescent="0.3">
      <c r="A86" s="212" t="s">
        <v>201</v>
      </c>
      <c r="B86" s="212" t="s">
        <v>200</v>
      </c>
      <c r="G86" s="234"/>
      <c r="H86" s="235"/>
      <c r="I86" s="235"/>
      <c r="J86" s="235"/>
      <c r="K86" s="236"/>
      <c r="L86" s="216">
        <v>0</v>
      </c>
      <c r="M86" s="216">
        <v>0</v>
      </c>
      <c r="N86" s="216">
        <v>0</v>
      </c>
      <c r="O86" s="216">
        <v>0</v>
      </c>
      <c r="P86" s="216">
        <v>0</v>
      </c>
      <c r="Q86" s="216">
        <v>0</v>
      </c>
      <c r="R86" s="216">
        <v>0</v>
      </c>
      <c r="S86" s="217">
        <v>0</v>
      </c>
      <c r="T86" s="279"/>
      <c r="U86" s="229">
        <f t="shared" ref="U86:U104" si="67">SUM(L86:S86)</f>
        <v>0</v>
      </c>
      <c r="Y86" s="234"/>
      <c r="Z86" s="235"/>
      <c r="AA86" s="235"/>
      <c r="AB86" s="235"/>
      <c r="AC86" s="236"/>
      <c r="AD86" s="216">
        <v>0</v>
      </c>
      <c r="AE86" s="216">
        <v>0</v>
      </c>
      <c r="AF86" s="216">
        <v>0</v>
      </c>
      <c r="AG86" s="216">
        <v>0</v>
      </c>
      <c r="AH86" s="216">
        <v>0</v>
      </c>
      <c r="AI86" s="216">
        <v>0</v>
      </c>
      <c r="AJ86" s="216">
        <v>0</v>
      </c>
      <c r="AK86" s="217">
        <v>0</v>
      </c>
      <c r="AL86" s="279"/>
      <c r="AM86" s="229">
        <f t="shared" si="66"/>
        <v>0</v>
      </c>
    </row>
    <row r="87" spans="1:39" ht="14" x14ac:dyDescent="0.3">
      <c r="A87" s="212" t="s">
        <v>202</v>
      </c>
      <c r="B87" s="212" t="s">
        <v>200</v>
      </c>
      <c r="G87" s="234"/>
      <c r="H87" s="235"/>
      <c r="I87" s="235"/>
      <c r="J87" s="235"/>
      <c r="K87" s="236"/>
      <c r="L87" s="216">
        <v>0</v>
      </c>
      <c r="M87" s="216">
        <v>0</v>
      </c>
      <c r="N87" s="216">
        <v>0</v>
      </c>
      <c r="O87" s="216">
        <v>0</v>
      </c>
      <c r="P87" s="216">
        <v>0</v>
      </c>
      <c r="Q87" s="216">
        <v>0</v>
      </c>
      <c r="R87" s="216">
        <v>0</v>
      </c>
      <c r="S87" s="217">
        <v>0</v>
      </c>
      <c r="T87" s="279"/>
      <c r="U87" s="229">
        <f t="shared" si="67"/>
        <v>0</v>
      </c>
      <c r="Y87" s="234"/>
      <c r="Z87" s="235"/>
      <c r="AA87" s="235"/>
      <c r="AB87" s="235"/>
      <c r="AC87" s="236"/>
      <c r="AD87" s="216">
        <v>0</v>
      </c>
      <c r="AE87" s="216">
        <v>0</v>
      </c>
      <c r="AF87" s="216">
        <v>0</v>
      </c>
      <c r="AG87" s="216">
        <v>0</v>
      </c>
      <c r="AH87" s="216">
        <v>0</v>
      </c>
      <c r="AI87" s="216">
        <v>0</v>
      </c>
      <c r="AJ87" s="216">
        <v>0</v>
      </c>
      <c r="AK87" s="217">
        <v>0</v>
      </c>
      <c r="AL87" s="279"/>
      <c r="AM87" s="229">
        <f t="shared" si="66"/>
        <v>0</v>
      </c>
    </row>
    <row r="88" spans="1:39" ht="14" x14ac:dyDescent="0.3">
      <c r="A88" s="212" t="s">
        <v>203</v>
      </c>
      <c r="B88" s="212" t="s">
        <v>200</v>
      </c>
      <c r="G88" s="234"/>
      <c r="H88" s="235"/>
      <c r="I88" s="235"/>
      <c r="J88" s="235"/>
      <c r="K88" s="236"/>
      <c r="L88" s="216">
        <v>0</v>
      </c>
      <c r="M88" s="216">
        <v>0</v>
      </c>
      <c r="N88" s="216">
        <v>0</v>
      </c>
      <c r="O88" s="216">
        <v>0</v>
      </c>
      <c r="P88" s="216">
        <v>0</v>
      </c>
      <c r="Q88" s="216">
        <v>0</v>
      </c>
      <c r="R88" s="216">
        <v>0</v>
      </c>
      <c r="S88" s="217">
        <v>0</v>
      </c>
      <c r="T88" s="279"/>
      <c r="U88" s="229">
        <f t="shared" si="67"/>
        <v>0</v>
      </c>
      <c r="Y88" s="234"/>
      <c r="Z88" s="235"/>
      <c r="AA88" s="235"/>
      <c r="AB88" s="235"/>
      <c r="AC88" s="236"/>
      <c r="AD88" s="216">
        <v>0</v>
      </c>
      <c r="AE88" s="216">
        <v>0</v>
      </c>
      <c r="AF88" s="216">
        <v>0</v>
      </c>
      <c r="AG88" s="216">
        <v>0</v>
      </c>
      <c r="AH88" s="216">
        <v>0</v>
      </c>
      <c r="AI88" s="216">
        <v>0</v>
      </c>
      <c r="AJ88" s="216">
        <v>0</v>
      </c>
      <c r="AK88" s="217">
        <v>0</v>
      </c>
      <c r="AL88" s="279"/>
      <c r="AM88" s="229">
        <f t="shared" si="66"/>
        <v>0</v>
      </c>
    </row>
    <row r="89" spans="1:39" ht="14" x14ac:dyDescent="0.3">
      <c r="A89" s="212" t="s">
        <v>204</v>
      </c>
      <c r="B89" s="212" t="s">
        <v>200</v>
      </c>
      <c r="G89" s="234"/>
      <c r="H89" s="235"/>
      <c r="I89" s="235"/>
      <c r="J89" s="235"/>
      <c r="K89" s="236"/>
      <c r="L89" s="216">
        <v>0</v>
      </c>
      <c r="M89" s="216">
        <v>0</v>
      </c>
      <c r="N89" s="216">
        <v>0</v>
      </c>
      <c r="O89" s="216">
        <v>0</v>
      </c>
      <c r="P89" s="216">
        <v>0</v>
      </c>
      <c r="Q89" s="216">
        <v>0</v>
      </c>
      <c r="R89" s="216">
        <v>0</v>
      </c>
      <c r="S89" s="217">
        <v>0</v>
      </c>
      <c r="T89" s="279"/>
      <c r="U89" s="229">
        <f t="shared" si="67"/>
        <v>0</v>
      </c>
      <c r="Y89" s="234"/>
      <c r="Z89" s="235"/>
      <c r="AA89" s="235"/>
      <c r="AB89" s="235"/>
      <c r="AC89" s="236"/>
      <c r="AD89" s="216">
        <v>0</v>
      </c>
      <c r="AE89" s="216">
        <v>0</v>
      </c>
      <c r="AF89" s="216">
        <v>0</v>
      </c>
      <c r="AG89" s="216">
        <v>0</v>
      </c>
      <c r="AH89" s="216">
        <v>0</v>
      </c>
      <c r="AI89" s="216">
        <v>0</v>
      </c>
      <c r="AJ89" s="216">
        <v>0</v>
      </c>
      <c r="AK89" s="217">
        <v>0</v>
      </c>
      <c r="AL89" s="279"/>
      <c r="AM89" s="229">
        <f t="shared" si="66"/>
        <v>0</v>
      </c>
    </row>
    <row r="90" spans="1:39" ht="14" x14ac:dyDescent="0.3">
      <c r="A90" s="212" t="s">
        <v>205</v>
      </c>
      <c r="B90" s="212" t="s">
        <v>200</v>
      </c>
      <c r="G90" s="234"/>
      <c r="H90" s="235"/>
      <c r="I90" s="235"/>
      <c r="J90" s="235"/>
      <c r="K90" s="236"/>
      <c r="L90" s="216">
        <v>0</v>
      </c>
      <c r="M90" s="216">
        <v>0</v>
      </c>
      <c r="N90" s="216">
        <v>0</v>
      </c>
      <c r="O90" s="216">
        <v>0</v>
      </c>
      <c r="P90" s="216">
        <v>0</v>
      </c>
      <c r="Q90" s="216">
        <v>0</v>
      </c>
      <c r="R90" s="216">
        <v>0</v>
      </c>
      <c r="S90" s="217">
        <v>0</v>
      </c>
      <c r="T90" s="279"/>
      <c r="U90" s="229">
        <f t="shared" si="67"/>
        <v>0</v>
      </c>
      <c r="Y90" s="234"/>
      <c r="Z90" s="235"/>
      <c r="AA90" s="235"/>
      <c r="AB90" s="235"/>
      <c r="AC90" s="236"/>
      <c r="AD90" s="216">
        <v>0</v>
      </c>
      <c r="AE90" s="216">
        <v>0</v>
      </c>
      <c r="AF90" s="216">
        <v>0</v>
      </c>
      <c r="AG90" s="216">
        <v>0</v>
      </c>
      <c r="AH90" s="216">
        <v>0</v>
      </c>
      <c r="AI90" s="216">
        <v>0</v>
      </c>
      <c r="AJ90" s="216">
        <v>0</v>
      </c>
      <c r="AK90" s="217">
        <v>0</v>
      </c>
      <c r="AL90" s="279"/>
      <c r="AM90" s="229">
        <f t="shared" si="66"/>
        <v>0</v>
      </c>
    </row>
    <row r="91" spans="1:39" ht="14" x14ac:dyDescent="0.3">
      <c r="A91" s="212" t="s">
        <v>206</v>
      </c>
      <c r="B91" s="212" t="s">
        <v>200</v>
      </c>
      <c r="G91" s="234"/>
      <c r="H91" s="235"/>
      <c r="I91" s="235"/>
      <c r="J91" s="235"/>
      <c r="K91" s="236"/>
      <c r="L91" s="216">
        <v>0</v>
      </c>
      <c r="M91" s="216">
        <v>0</v>
      </c>
      <c r="N91" s="216">
        <v>0</v>
      </c>
      <c r="O91" s="216">
        <v>0</v>
      </c>
      <c r="P91" s="216">
        <v>0</v>
      </c>
      <c r="Q91" s="216">
        <v>0</v>
      </c>
      <c r="R91" s="216">
        <v>0</v>
      </c>
      <c r="S91" s="217">
        <v>0</v>
      </c>
      <c r="T91" s="279"/>
      <c r="U91" s="229">
        <f t="shared" si="67"/>
        <v>0</v>
      </c>
      <c r="Y91" s="234"/>
      <c r="Z91" s="235"/>
      <c r="AA91" s="235"/>
      <c r="AB91" s="235"/>
      <c r="AC91" s="236"/>
      <c r="AD91" s="216">
        <v>0</v>
      </c>
      <c r="AE91" s="216">
        <v>0</v>
      </c>
      <c r="AF91" s="216">
        <v>0</v>
      </c>
      <c r="AG91" s="216">
        <v>0</v>
      </c>
      <c r="AH91" s="216">
        <v>0</v>
      </c>
      <c r="AI91" s="216">
        <v>0</v>
      </c>
      <c r="AJ91" s="216">
        <v>0</v>
      </c>
      <c r="AK91" s="217">
        <v>0</v>
      </c>
      <c r="AL91" s="279"/>
      <c r="AM91" s="229">
        <f t="shared" si="66"/>
        <v>0</v>
      </c>
    </row>
    <row r="92" spans="1:39" ht="14" x14ac:dyDescent="0.3">
      <c r="A92" s="212" t="s">
        <v>207</v>
      </c>
      <c r="B92" s="212" t="s">
        <v>200</v>
      </c>
      <c r="G92" s="234"/>
      <c r="H92" s="235"/>
      <c r="I92" s="235"/>
      <c r="J92" s="235"/>
      <c r="K92" s="236"/>
      <c r="L92" s="216">
        <v>0</v>
      </c>
      <c r="M92" s="216">
        <v>0</v>
      </c>
      <c r="N92" s="216">
        <v>0</v>
      </c>
      <c r="O92" s="216">
        <v>0</v>
      </c>
      <c r="P92" s="216">
        <v>0</v>
      </c>
      <c r="Q92" s="216">
        <v>0</v>
      </c>
      <c r="R92" s="216">
        <v>0</v>
      </c>
      <c r="S92" s="217">
        <v>0</v>
      </c>
      <c r="T92" s="279"/>
      <c r="U92" s="229">
        <f t="shared" si="67"/>
        <v>0</v>
      </c>
      <c r="Y92" s="234"/>
      <c r="Z92" s="235"/>
      <c r="AA92" s="235"/>
      <c r="AB92" s="235"/>
      <c r="AC92" s="236"/>
      <c r="AD92" s="216">
        <v>0</v>
      </c>
      <c r="AE92" s="216">
        <v>0</v>
      </c>
      <c r="AF92" s="216">
        <v>0</v>
      </c>
      <c r="AG92" s="216">
        <v>0</v>
      </c>
      <c r="AH92" s="216">
        <v>0</v>
      </c>
      <c r="AI92" s="216">
        <v>0</v>
      </c>
      <c r="AJ92" s="216">
        <v>0</v>
      </c>
      <c r="AK92" s="217">
        <v>0</v>
      </c>
      <c r="AL92" s="279"/>
      <c r="AM92" s="229">
        <f t="shared" si="66"/>
        <v>0</v>
      </c>
    </row>
    <row r="93" spans="1:39" ht="14" x14ac:dyDescent="0.3">
      <c r="A93" s="212" t="s">
        <v>208</v>
      </c>
      <c r="B93" s="212" t="s">
        <v>200</v>
      </c>
      <c r="G93" s="234"/>
      <c r="H93" s="235"/>
      <c r="I93" s="235"/>
      <c r="J93" s="235"/>
      <c r="K93" s="236"/>
      <c r="L93" s="216">
        <v>0</v>
      </c>
      <c r="M93" s="216">
        <v>0</v>
      </c>
      <c r="N93" s="216">
        <v>0</v>
      </c>
      <c r="O93" s="216">
        <v>0</v>
      </c>
      <c r="P93" s="216">
        <v>0</v>
      </c>
      <c r="Q93" s="216">
        <v>0</v>
      </c>
      <c r="R93" s="216">
        <v>0</v>
      </c>
      <c r="S93" s="217">
        <v>0</v>
      </c>
      <c r="T93" s="279"/>
      <c r="U93" s="229">
        <f t="shared" si="67"/>
        <v>0</v>
      </c>
      <c r="Y93" s="234"/>
      <c r="Z93" s="235"/>
      <c r="AA93" s="235"/>
      <c r="AB93" s="235"/>
      <c r="AC93" s="236"/>
      <c r="AD93" s="216">
        <v>0</v>
      </c>
      <c r="AE93" s="216">
        <v>0</v>
      </c>
      <c r="AF93" s="216">
        <v>0</v>
      </c>
      <c r="AG93" s="216">
        <v>0</v>
      </c>
      <c r="AH93" s="216">
        <v>0</v>
      </c>
      <c r="AI93" s="216">
        <v>0</v>
      </c>
      <c r="AJ93" s="216">
        <v>0</v>
      </c>
      <c r="AK93" s="217">
        <v>0</v>
      </c>
      <c r="AL93" s="279"/>
      <c r="AM93" s="229">
        <f t="shared" si="66"/>
        <v>0</v>
      </c>
    </row>
    <row r="94" spans="1:39" ht="14" x14ac:dyDescent="0.3">
      <c r="A94" s="212" t="s">
        <v>209</v>
      </c>
      <c r="B94" s="212" t="s">
        <v>200</v>
      </c>
      <c r="G94" s="234"/>
      <c r="H94" s="235"/>
      <c r="I94" s="235"/>
      <c r="J94" s="235"/>
      <c r="K94" s="236"/>
      <c r="L94" s="216">
        <v>0</v>
      </c>
      <c r="M94" s="216">
        <v>0</v>
      </c>
      <c r="N94" s="216">
        <v>0</v>
      </c>
      <c r="O94" s="216">
        <v>0</v>
      </c>
      <c r="P94" s="216">
        <v>0</v>
      </c>
      <c r="Q94" s="216">
        <v>0</v>
      </c>
      <c r="R94" s="216">
        <v>0</v>
      </c>
      <c r="S94" s="217">
        <v>0</v>
      </c>
      <c r="T94" s="279"/>
      <c r="U94" s="229">
        <f t="shared" si="67"/>
        <v>0</v>
      </c>
      <c r="Y94" s="234"/>
      <c r="Z94" s="235"/>
      <c r="AA94" s="235"/>
      <c r="AB94" s="235"/>
      <c r="AC94" s="236"/>
      <c r="AD94" s="216">
        <v>0</v>
      </c>
      <c r="AE94" s="216">
        <v>0</v>
      </c>
      <c r="AF94" s="216">
        <v>0</v>
      </c>
      <c r="AG94" s="216">
        <v>0</v>
      </c>
      <c r="AH94" s="216">
        <v>0</v>
      </c>
      <c r="AI94" s="216">
        <v>0</v>
      </c>
      <c r="AJ94" s="216">
        <v>0</v>
      </c>
      <c r="AK94" s="217">
        <v>0</v>
      </c>
      <c r="AL94" s="279"/>
      <c r="AM94" s="229">
        <f t="shared" si="66"/>
        <v>0</v>
      </c>
    </row>
    <row r="95" spans="1:39" ht="14" x14ac:dyDescent="0.3">
      <c r="A95" s="212" t="s">
        <v>210</v>
      </c>
      <c r="B95" s="212" t="s">
        <v>200</v>
      </c>
      <c r="G95" s="234"/>
      <c r="H95" s="235"/>
      <c r="I95" s="235"/>
      <c r="J95" s="235"/>
      <c r="K95" s="236"/>
      <c r="L95" s="216">
        <v>0</v>
      </c>
      <c r="M95" s="216">
        <v>0</v>
      </c>
      <c r="N95" s="216">
        <v>0</v>
      </c>
      <c r="O95" s="216">
        <v>0</v>
      </c>
      <c r="P95" s="216">
        <v>0</v>
      </c>
      <c r="Q95" s="216">
        <v>0</v>
      </c>
      <c r="R95" s="216">
        <v>0</v>
      </c>
      <c r="S95" s="217">
        <v>0</v>
      </c>
      <c r="T95" s="279"/>
      <c r="U95" s="229">
        <f t="shared" si="67"/>
        <v>0</v>
      </c>
      <c r="Y95" s="234"/>
      <c r="Z95" s="235"/>
      <c r="AA95" s="235"/>
      <c r="AB95" s="235"/>
      <c r="AC95" s="236"/>
      <c r="AD95" s="216">
        <v>0</v>
      </c>
      <c r="AE95" s="216">
        <v>0</v>
      </c>
      <c r="AF95" s="216">
        <v>0</v>
      </c>
      <c r="AG95" s="216">
        <v>0</v>
      </c>
      <c r="AH95" s="216">
        <v>0</v>
      </c>
      <c r="AI95" s="216">
        <v>0</v>
      </c>
      <c r="AJ95" s="216">
        <v>0</v>
      </c>
      <c r="AK95" s="217">
        <v>0</v>
      </c>
      <c r="AL95" s="279"/>
      <c r="AM95" s="229">
        <f t="shared" si="66"/>
        <v>0</v>
      </c>
    </row>
    <row r="96" spans="1:39" ht="14" x14ac:dyDescent="0.3">
      <c r="A96" s="212" t="s">
        <v>211</v>
      </c>
      <c r="B96" s="212" t="s">
        <v>200</v>
      </c>
      <c r="G96" s="234"/>
      <c r="H96" s="235"/>
      <c r="I96" s="235"/>
      <c r="J96" s="235"/>
      <c r="K96" s="236"/>
      <c r="L96" s="216">
        <v>0</v>
      </c>
      <c r="M96" s="216">
        <v>0</v>
      </c>
      <c r="N96" s="216">
        <v>0</v>
      </c>
      <c r="O96" s="216">
        <v>0</v>
      </c>
      <c r="P96" s="216">
        <v>0</v>
      </c>
      <c r="Q96" s="216">
        <v>0</v>
      </c>
      <c r="R96" s="216">
        <v>0</v>
      </c>
      <c r="S96" s="217">
        <v>0</v>
      </c>
      <c r="T96" s="279"/>
      <c r="U96" s="229">
        <f t="shared" si="67"/>
        <v>0</v>
      </c>
      <c r="Y96" s="234"/>
      <c r="Z96" s="235"/>
      <c r="AA96" s="235"/>
      <c r="AB96" s="235"/>
      <c r="AC96" s="236"/>
      <c r="AD96" s="216">
        <v>0</v>
      </c>
      <c r="AE96" s="216">
        <v>0</v>
      </c>
      <c r="AF96" s="216">
        <v>0</v>
      </c>
      <c r="AG96" s="216">
        <v>0</v>
      </c>
      <c r="AH96" s="216">
        <v>0</v>
      </c>
      <c r="AI96" s="216">
        <v>0</v>
      </c>
      <c r="AJ96" s="216">
        <v>0</v>
      </c>
      <c r="AK96" s="217">
        <v>0</v>
      </c>
      <c r="AL96" s="279"/>
      <c r="AM96" s="229">
        <f t="shared" si="66"/>
        <v>0</v>
      </c>
    </row>
    <row r="97" spans="1:39" ht="14" x14ac:dyDescent="0.3">
      <c r="A97" s="212" t="s">
        <v>212</v>
      </c>
      <c r="B97" s="212" t="s">
        <v>200</v>
      </c>
      <c r="G97" s="234"/>
      <c r="H97" s="235"/>
      <c r="I97" s="235"/>
      <c r="J97" s="235"/>
      <c r="K97" s="236"/>
      <c r="L97" s="216">
        <v>0</v>
      </c>
      <c r="M97" s="216">
        <v>0</v>
      </c>
      <c r="N97" s="216">
        <v>0</v>
      </c>
      <c r="O97" s="216">
        <v>0</v>
      </c>
      <c r="P97" s="216">
        <v>0</v>
      </c>
      <c r="Q97" s="216">
        <v>0</v>
      </c>
      <c r="R97" s="216">
        <v>0</v>
      </c>
      <c r="S97" s="217">
        <v>0</v>
      </c>
      <c r="T97" s="279"/>
      <c r="U97" s="229">
        <f t="shared" si="67"/>
        <v>0</v>
      </c>
      <c r="Y97" s="234"/>
      <c r="Z97" s="235"/>
      <c r="AA97" s="235"/>
      <c r="AB97" s="235"/>
      <c r="AC97" s="236"/>
      <c r="AD97" s="216">
        <v>0</v>
      </c>
      <c r="AE97" s="216">
        <v>0</v>
      </c>
      <c r="AF97" s="216">
        <v>0</v>
      </c>
      <c r="AG97" s="216">
        <v>0</v>
      </c>
      <c r="AH97" s="216">
        <v>0</v>
      </c>
      <c r="AI97" s="216">
        <v>0</v>
      </c>
      <c r="AJ97" s="216">
        <v>0</v>
      </c>
      <c r="AK97" s="217">
        <v>0</v>
      </c>
      <c r="AL97" s="279"/>
      <c r="AM97" s="229">
        <f t="shared" si="66"/>
        <v>0</v>
      </c>
    </row>
    <row r="98" spans="1:39" ht="14" x14ac:dyDescent="0.3">
      <c r="A98" s="212" t="s">
        <v>213</v>
      </c>
      <c r="B98" s="212" t="s">
        <v>200</v>
      </c>
      <c r="G98" s="234"/>
      <c r="H98" s="235"/>
      <c r="I98" s="235"/>
      <c r="J98" s="235"/>
      <c r="K98" s="236"/>
      <c r="L98" s="216">
        <v>0</v>
      </c>
      <c r="M98" s="216">
        <v>0</v>
      </c>
      <c r="N98" s="216">
        <v>0</v>
      </c>
      <c r="O98" s="216">
        <v>0</v>
      </c>
      <c r="P98" s="216">
        <v>0</v>
      </c>
      <c r="Q98" s="216">
        <v>0</v>
      </c>
      <c r="R98" s="216">
        <v>0</v>
      </c>
      <c r="S98" s="217">
        <v>0</v>
      </c>
      <c r="T98" s="279"/>
      <c r="U98" s="229">
        <f t="shared" si="67"/>
        <v>0</v>
      </c>
      <c r="Y98" s="234"/>
      <c r="Z98" s="235"/>
      <c r="AA98" s="235"/>
      <c r="AB98" s="235"/>
      <c r="AC98" s="236"/>
      <c r="AD98" s="216">
        <v>0</v>
      </c>
      <c r="AE98" s="216">
        <v>0</v>
      </c>
      <c r="AF98" s="216">
        <v>0</v>
      </c>
      <c r="AG98" s="216">
        <v>0</v>
      </c>
      <c r="AH98" s="216">
        <v>0</v>
      </c>
      <c r="AI98" s="216">
        <v>0</v>
      </c>
      <c r="AJ98" s="216">
        <v>0</v>
      </c>
      <c r="AK98" s="217">
        <v>0</v>
      </c>
      <c r="AL98" s="279"/>
      <c r="AM98" s="229">
        <f t="shared" si="66"/>
        <v>0</v>
      </c>
    </row>
    <row r="99" spans="1:39" ht="14" x14ac:dyDescent="0.3">
      <c r="A99" s="212" t="s">
        <v>214</v>
      </c>
      <c r="B99" s="212" t="s">
        <v>200</v>
      </c>
      <c r="G99" s="234"/>
      <c r="H99" s="235"/>
      <c r="I99" s="235"/>
      <c r="J99" s="235"/>
      <c r="K99" s="236"/>
      <c r="L99" s="216">
        <v>0</v>
      </c>
      <c r="M99" s="216">
        <v>0</v>
      </c>
      <c r="N99" s="216">
        <v>0</v>
      </c>
      <c r="O99" s="216">
        <v>0</v>
      </c>
      <c r="P99" s="216">
        <v>0</v>
      </c>
      <c r="Q99" s="216">
        <v>0</v>
      </c>
      <c r="R99" s="216">
        <v>0</v>
      </c>
      <c r="S99" s="217">
        <v>0</v>
      </c>
      <c r="T99" s="279"/>
      <c r="U99" s="229">
        <f t="shared" si="67"/>
        <v>0</v>
      </c>
      <c r="Y99" s="234"/>
      <c r="Z99" s="235"/>
      <c r="AA99" s="235"/>
      <c r="AB99" s="235"/>
      <c r="AC99" s="236"/>
      <c r="AD99" s="216">
        <v>0</v>
      </c>
      <c r="AE99" s="216">
        <v>0</v>
      </c>
      <c r="AF99" s="216">
        <v>0</v>
      </c>
      <c r="AG99" s="216">
        <v>0</v>
      </c>
      <c r="AH99" s="216">
        <v>0</v>
      </c>
      <c r="AI99" s="216">
        <v>0</v>
      </c>
      <c r="AJ99" s="216">
        <v>0</v>
      </c>
      <c r="AK99" s="217">
        <v>0</v>
      </c>
      <c r="AL99" s="279"/>
      <c r="AM99" s="229">
        <f t="shared" si="66"/>
        <v>0</v>
      </c>
    </row>
    <row r="100" spans="1:39" ht="14" x14ac:dyDescent="0.3">
      <c r="A100" s="212" t="s">
        <v>215</v>
      </c>
      <c r="B100" s="212" t="s">
        <v>200</v>
      </c>
      <c r="G100" s="234"/>
      <c r="H100" s="235"/>
      <c r="I100" s="235"/>
      <c r="J100" s="235"/>
      <c r="K100" s="236"/>
      <c r="L100" s="216">
        <v>0</v>
      </c>
      <c r="M100" s="216">
        <v>0</v>
      </c>
      <c r="N100" s="216">
        <v>0</v>
      </c>
      <c r="O100" s="216">
        <v>0</v>
      </c>
      <c r="P100" s="216">
        <v>0</v>
      </c>
      <c r="Q100" s="216">
        <v>0</v>
      </c>
      <c r="R100" s="216">
        <v>0</v>
      </c>
      <c r="S100" s="217">
        <v>0</v>
      </c>
      <c r="T100" s="279"/>
      <c r="U100" s="229">
        <f t="shared" si="67"/>
        <v>0</v>
      </c>
      <c r="Y100" s="234"/>
      <c r="Z100" s="235"/>
      <c r="AA100" s="235"/>
      <c r="AB100" s="235"/>
      <c r="AC100" s="236"/>
      <c r="AD100" s="216">
        <v>0</v>
      </c>
      <c r="AE100" s="216">
        <v>0</v>
      </c>
      <c r="AF100" s="216">
        <v>0</v>
      </c>
      <c r="AG100" s="216">
        <v>0</v>
      </c>
      <c r="AH100" s="216">
        <v>0</v>
      </c>
      <c r="AI100" s="216">
        <v>0</v>
      </c>
      <c r="AJ100" s="216">
        <v>0</v>
      </c>
      <c r="AK100" s="217">
        <v>0</v>
      </c>
      <c r="AL100" s="279"/>
      <c r="AM100" s="229">
        <f t="shared" si="66"/>
        <v>0</v>
      </c>
    </row>
    <row r="101" spans="1:39" ht="14" x14ac:dyDescent="0.3">
      <c r="A101" s="212" t="s">
        <v>216</v>
      </c>
      <c r="B101" s="212" t="s">
        <v>200</v>
      </c>
      <c r="G101" s="234"/>
      <c r="H101" s="235"/>
      <c r="I101" s="235"/>
      <c r="J101" s="235"/>
      <c r="K101" s="236"/>
      <c r="L101" s="216">
        <v>0</v>
      </c>
      <c r="M101" s="216">
        <v>0</v>
      </c>
      <c r="N101" s="216">
        <v>0</v>
      </c>
      <c r="O101" s="216">
        <v>0</v>
      </c>
      <c r="P101" s="216">
        <v>0</v>
      </c>
      <c r="Q101" s="216">
        <v>0</v>
      </c>
      <c r="R101" s="216">
        <v>0</v>
      </c>
      <c r="S101" s="217">
        <v>0</v>
      </c>
      <c r="T101" s="279"/>
      <c r="U101" s="229">
        <f t="shared" si="67"/>
        <v>0</v>
      </c>
      <c r="Y101" s="234"/>
      <c r="Z101" s="235"/>
      <c r="AA101" s="235"/>
      <c r="AB101" s="235"/>
      <c r="AC101" s="236"/>
      <c r="AD101" s="216">
        <v>0</v>
      </c>
      <c r="AE101" s="216">
        <v>0</v>
      </c>
      <c r="AF101" s="216">
        <v>0</v>
      </c>
      <c r="AG101" s="216">
        <v>0</v>
      </c>
      <c r="AH101" s="216">
        <v>0</v>
      </c>
      <c r="AI101" s="216">
        <v>0</v>
      </c>
      <c r="AJ101" s="216">
        <v>0</v>
      </c>
      <c r="AK101" s="217">
        <v>0</v>
      </c>
      <c r="AL101" s="279"/>
      <c r="AM101" s="229">
        <f t="shared" si="66"/>
        <v>0</v>
      </c>
    </row>
    <row r="102" spans="1:39" ht="14" x14ac:dyDescent="0.3">
      <c r="A102" s="212" t="s">
        <v>217</v>
      </c>
      <c r="B102" s="212" t="s">
        <v>200</v>
      </c>
      <c r="G102" s="234"/>
      <c r="H102" s="235"/>
      <c r="I102" s="235"/>
      <c r="J102" s="235"/>
      <c r="K102" s="236"/>
      <c r="L102" s="216">
        <v>0</v>
      </c>
      <c r="M102" s="216">
        <v>0</v>
      </c>
      <c r="N102" s="216">
        <v>0</v>
      </c>
      <c r="O102" s="216">
        <v>0</v>
      </c>
      <c r="P102" s="216">
        <v>0</v>
      </c>
      <c r="Q102" s="216">
        <v>0</v>
      </c>
      <c r="R102" s="216">
        <v>0</v>
      </c>
      <c r="S102" s="217">
        <v>0</v>
      </c>
      <c r="T102" s="279"/>
      <c r="U102" s="229">
        <f t="shared" si="67"/>
        <v>0</v>
      </c>
      <c r="Y102" s="234"/>
      <c r="Z102" s="235"/>
      <c r="AA102" s="235"/>
      <c r="AB102" s="235"/>
      <c r="AC102" s="236"/>
      <c r="AD102" s="216">
        <v>0</v>
      </c>
      <c r="AE102" s="216">
        <v>0</v>
      </c>
      <c r="AF102" s="216">
        <v>0</v>
      </c>
      <c r="AG102" s="216">
        <v>0</v>
      </c>
      <c r="AH102" s="216">
        <v>0</v>
      </c>
      <c r="AI102" s="216">
        <v>0</v>
      </c>
      <c r="AJ102" s="216">
        <v>0</v>
      </c>
      <c r="AK102" s="217">
        <v>0</v>
      </c>
      <c r="AL102" s="279"/>
      <c r="AM102" s="229">
        <f t="shared" si="66"/>
        <v>0</v>
      </c>
    </row>
    <row r="103" spans="1:39" ht="14" x14ac:dyDescent="0.3">
      <c r="A103" s="212" t="s">
        <v>218</v>
      </c>
      <c r="B103" s="212" t="s">
        <v>200</v>
      </c>
      <c r="G103" s="234"/>
      <c r="H103" s="235"/>
      <c r="I103" s="235"/>
      <c r="J103" s="235"/>
      <c r="K103" s="236"/>
      <c r="L103" s="216">
        <v>0</v>
      </c>
      <c r="M103" s="216">
        <v>0</v>
      </c>
      <c r="N103" s="216">
        <v>0</v>
      </c>
      <c r="O103" s="216">
        <v>0</v>
      </c>
      <c r="P103" s="216">
        <v>0</v>
      </c>
      <c r="Q103" s="216">
        <v>0</v>
      </c>
      <c r="R103" s="216">
        <v>0</v>
      </c>
      <c r="S103" s="217">
        <v>0</v>
      </c>
      <c r="T103" s="279"/>
      <c r="U103" s="229">
        <f t="shared" si="67"/>
        <v>0</v>
      </c>
      <c r="Y103" s="234"/>
      <c r="Z103" s="235"/>
      <c r="AA103" s="235"/>
      <c r="AB103" s="235"/>
      <c r="AC103" s="236"/>
      <c r="AD103" s="216">
        <v>0</v>
      </c>
      <c r="AE103" s="216">
        <v>0</v>
      </c>
      <c r="AF103" s="216">
        <v>0</v>
      </c>
      <c r="AG103" s="216">
        <v>0</v>
      </c>
      <c r="AH103" s="216">
        <v>0</v>
      </c>
      <c r="AI103" s="216">
        <v>0</v>
      </c>
      <c r="AJ103" s="216">
        <v>0</v>
      </c>
      <c r="AK103" s="217">
        <v>0</v>
      </c>
      <c r="AL103" s="279"/>
      <c r="AM103" s="229">
        <f t="shared" si="66"/>
        <v>0</v>
      </c>
    </row>
    <row r="104" spans="1:39" ht="14" x14ac:dyDescent="0.3">
      <c r="A104" s="222" t="s">
        <v>219</v>
      </c>
      <c r="G104" s="234"/>
      <c r="H104" s="235"/>
      <c r="I104" s="235"/>
      <c r="J104" s="235"/>
      <c r="K104" s="236"/>
      <c r="L104" s="252">
        <f t="shared" ref="L104:S104" si="68">SUM(L85:L103)</f>
        <v>0</v>
      </c>
      <c r="M104" s="251">
        <f t="shared" si="68"/>
        <v>0</v>
      </c>
      <c r="N104" s="251">
        <f t="shared" si="68"/>
        <v>0</v>
      </c>
      <c r="O104" s="251">
        <f t="shared" si="68"/>
        <v>0</v>
      </c>
      <c r="P104" s="251">
        <f t="shared" si="68"/>
        <v>0</v>
      </c>
      <c r="Q104" s="251">
        <f t="shared" si="68"/>
        <v>0</v>
      </c>
      <c r="R104" s="251">
        <f t="shared" si="68"/>
        <v>0</v>
      </c>
      <c r="S104" s="251">
        <f t="shared" si="68"/>
        <v>0</v>
      </c>
      <c r="T104" s="280"/>
      <c r="U104" s="229">
        <f t="shared" si="67"/>
        <v>0</v>
      </c>
      <c r="Y104" s="234"/>
      <c r="Z104" s="235"/>
      <c r="AA104" s="235"/>
      <c r="AB104" s="235"/>
      <c r="AC104" s="236"/>
      <c r="AD104" s="252">
        <f t="shared" ref="AD104:AK104" si="69">SUM(AD85:AD103)</f>
        <v>0</v>
      </c>
      <c r="AE104" s="251">
        <f t="shared" si="69"/>
        <v>0</v>
      </c>
      <c r="AF104" s="251">
        <f t="shared" si="69"/>
        <v>0</v>
      </c>
      <c r="AG104" s="251">
        <f t="shared" si="69"/>
        <v>0</v>
      </c>
      <c r="AH104" s="251">
        <f t="shared" si="69"/>
        <v>0</v>
      </c>
      <c r="AI104" s="251">
        <f t="shared" si="69"/>
        <v>0</v>
      </c>
      <c r="AJ104" s="251">
        <f t="shared" si="69"/>
        <v>0</v>
      </c>
      <c r="AK104" s="251">
        <f t="shared" si="69"/>
        <v>0</v>
      </c>
      <c r="AL104" s="280"/>
      <c r="AM104" s="229">
        <f t="shared" si="66"/>
        <v>0</v>
      </c>
    </row>
    <row r="105" spans="1:39" ht="14" x14ac:dyDescent="0.3">
      <c r="A105" s="282"/>
      <c r="G105" s="241"/>
      <c r="H105" s="242"/>
      <c r="I105" s="242"/>
      <c r="J105" s="242"/>
      <c r="K105" s="243"/>
      <c r="L105" s="281" t="str">
        <f t="shared" ref="L105:S105" si="70">IF(ABS(L19-L104)&lt;DecimalPlaces,"OK","ERROR")</f>
        <v>OK</v>
      </c>
      <c r="M105" s="283" t="str">
        <f t="shared" si="70"/>
        <v>OK</v>
      </c>
      <c r="N105" s="283" t="str">
        <f t="shared" si="70"/>
        <v>OK</v>
      </c>
      <c r="O105" s="283" t="str">
        <f t="shared" si="70"/>
        <v>OK</v>
      </c>
      <c r="P105" s="283" t="str">
        <f t="shared" si="70"/>
        <v>OK</v>
      </c>
      <c r="Q105" s="283" t="str">
        <f t="shared" si="70"/>
        <v>OK</v>
      </c>
      <c r="R105" s="283" t="str">
        <f t="shared" ref="R105" si="71">IF(ABS(R19-R104)&lt;DecimalPlaces,"OK","ERROR")</f>
        <v>OK</v>
      </c>
      <c r="S105" s="283" t="str">
        <f t="shared" si="70"/>
        <v>OK</v>
      </c>
      <c r="Y105" s="241"/>
      <c r="Z105" s="242"/>
      <c r="AA105" s="242"/>
      <c r="AB105" s="242"/>
      <c r="AC105" s="243"/>
      <c r="AD105" s="281" t="str">
        <f t="shared" ref="AD105:AK105" si="72">IF(ABS(AD19-AD104)&lt;DecimalPlaces,"OK","ERROR")</f>
        <v>OK</v>
      </c>
      <c r="AE105" s="283" t="str">
        <f t="shared" si="72"/>
        <v>OK</v>
      </c>
      <c r="AF105" s="283" t="str">
        <f t="shared" si="72"/>
        <v>OK</v>
      </c>
      <c r="AG105" s="283" t="str">
        <f t="shared" si="72"/>
        <v>OK</v>
      </c>
      <c r="AH105" s="283" t="str">
        <f t="shared" si="72"/>
        <v>OK</v>
      </c>
      <c r="AI105" s="283" t="str">
        <f t="shared" si="72"/>
        <v>OK</v>
      </c>
      <c r="AJ105" s="283" t="str">
        <f t="shared" ref="AJ105" si="73">IF(ABS(AJ19-AJ104)&lt;DecimalPlaces,"OK","ERROR")</f>
        <v>OK</v>
      </c>
      <c r="AK105" s="283" t="str">
        <f t="shared" si="72"/>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160</v>
      </c>
      <c r="B107" s="213" t="s">
        <v>153</v>
      </c>
      <c r="G107" s="226"/>
      <c r="H107" s="227"/>
      <c r="I107" s="227"/>
      <c r="J107" s="227"/>
      <c r="K107" s="228"/>
      <c r="L107" s="216">
        <v>0</v>
      </c>
      <c r="M107" s="216">
        <v>0</v>
      </c>
      <c r="N107" s="216">
        <v>0</v>
      </c>
      <c r="O107" s="216">
        <v>0</v>
      </c>
      <c r="P107" s="216">
        <v>0</v>
      </c>
      <c r="Q107" s="216">
        <v>0</v>
      </c>
      <c r="R107" s="216">
        <v>0</v>
      </c>
      <c r="S107" s="217">
        <v>0</v>
      </c>
      <c r="T107" s="278"/>
      <c r="U107" s="229">
        <f t="shared" ref="U107:U108" si="74">SUM(L107:S107)</f>
        <v>0</v>
      </c>
      <c r="Y107" s="226"/>
      <c r="Z107" s="227"/>
      <c r="AA107" s="227"/>
      <c r="AB107" s="227"/>
      <c r="AC107" s="228"/>
      <c r="AD107" s="216">
        <v>0</v>
      </c>
      <c r="AE107" s="216">
        <v>0</v>
      </c>
      <c r="AF107" s="216">
        <v>0</v>
      </c>
      <c r="AG107" s="216">
        <v>0</v>
      </c>
      <c r="AH107" s="216">
        <v>0</v>
      </c>
      <c r="AI107" s="216">
        <v>0</v>
      </c>
      <c r="AJ107" s="216">
        <v>0</v>
      </c>
      <c r="AK107" s="217">
        <v>0</v>
      </c>
      <c r="AL107" s="229">
        <f t="shared" ref="AL107" si="75">SUM(Y107:AC107)</f>
        <v>0</v>
      </c>
      <c r="AM107" s="229">
        <f t="shared" ref="AM107:AM108" si="76">SUM(AD107:AK107)</f>
        <v>0</v>
      </c>
    </row>
    <row r="108" spans="1:39" ht="14" x14ac:dyDescent="0.3">
      <c r="A108" s="222" t="s">
        <v>161</v>
      </c>
      <c r="G108" s="241"/>
      <c r="H108" s="242"/>
      <c r="I108" s="242"/>
      <c r="J108" s="242"/>
      <c r="K108" s="243"/>
      <c r="L108" s="252">
        <f t="shared" ref="L108:S108" si="77">SUM(L107,L104)</f>
        <v>0</v>
      </c>
      <c r="M108" s="251">
        <f t="shared" si="77"/>
        <v>0</v>
      </c>
      <c r="N108" s="251">
        <f t="shared" si="77"/>
        <v>0</v>
      </c>
      <c r="O108" s="251">
        <f t="shared" si="77"/>
        <v>0</v>
      </c>
      <c r="P108" s="251">
        <f t="shared" si="77"/>
        <v>0</v>
      </c>
      <c r="Q108" s="251">
        <f t="shared" si="77"/>
        <v>0</v>
      </c>
      <c r="R108" s="251">
        <f t="shared" si="77"/>
        <v>0</v>
      </c>
      <c r="S108" s="251">
        <f t="shared" si="77"/>
        <v>0</v>
      </c>
      <c r="T108" s="280"/>
      <c r="U108" s="229">
        <f t="shared" si="74"/>
        <v>0</v>
      </c>
      <c r="Y108" s="241"/>
      <c r="Z108" s="242"/>
      <c r="AA108" s="242"/>
      <c r="AB108" s="242"/>
      <c r="AC108" s="243"/>
      <c r="AD108" s="252">
        <f t="shared" ref="AD108:AK108" si="78">SUM(AD107,AD104)</f>
        <v>0</v>
      </c>
      <c r="AE108" s="251">
        <f t="shared" si="78"/>
        <v>0</v>
      </c>
      <c r="AF108" s="251">
        <f t="shared" si="78"/>
        <v>0</v>
      </c>
      <c r="AG108" s="251">
        <f t="shared" si="78"/>
        <v>0</v>
      </c>
      <c r="AH108" s="251">
        <f t="shared" si="78"/>
        <v>0</v>
      </c>
      <c r="AI108" s="251">
        <f t="shared" si="78"/>
        <v>0</v>
      </c>
      <c r="AJ108" s="251">
        <f t="shared" si="78"/>
        <v>0</v>
      </c>
      <c r="AK108" s="251">
        <f t="shared" si="78"/>
        <v>0</v>
      </c>
      <c r="AL108" s="229">
        <f t="shared" ref="AL108" si="79">SUM(Y108:AC108)</f>
        <v>0</v>
      </c>
      <c r="AM108" s="229">
        <f t="shared" si="76"/>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80">IF(ABS(L108-L20)&lt;DecimalPlaces,"OK","ERROR")</f>
        <v>OK</v>
      </c>
      <c r="M110" s="283" t="str">
        <f t="shared" si="80"/>
        <v>OK</v>
      </c>
      <c r="N110" s="283" t="str">
        <f t="shared" si="80"/>
        <v>OK</v>
      </c>
      <c r="O110" s="283" t="str">
        <f t="shared" si="80"/>
        <v>OK</v>
      </c>
      <c r="P110" s="283" t="str">
        <f t="shared" si="80"/>
        <v>OK</v>
      </c>
      <c r="Q110" s="283" t="str">
        <f t="shared" si="80"/>
        <v>OK</v>
      </c>
      <c r="R110" s="283" t="str">
        <f t="shared" ref="R110" si="81">IF(ABS(R108-R20)&lt;DecimalPlaces,"OK","ERROR")</f>
        <v>OK</v>
      </c>
      <c r="S110" s="283" t="str">
        <f t="shared" si="80"/>
        <v>OK</v>
      </c>
      <c r="Y110" s="288"/>
      <c r="Z110" s="289"/>
      <c r="AA110" s="289"/>
      <c r="AB110" s="289"/>
      <c r="AC110" s="290"/>
      <c r="AD110" s="283" t="str">
        <f t="shared" ref="AD110:AK110" si="82">IF(ABS(AD108-AD20)&lt;DecimalPlaces,"OK","ERROR")</f>
        <v>OK</v>
      </c>
      <c r="AE110" s="283" t="str">
        <f t="shared" si="82"/>
        <v>OK</v>
      </c>
      <c r="AF110" s="283" t="str">
        <f t="shared" si="82"/>
        <v>OK</v>
      </c>
      <c r="AG110" s="283" t="str">
        <f t="shared" si="82"/>
        <v>OK</v>
      </c>
      <c r="AH110" s="283" t="str">
        <f t="shared" si="82"/>
        <v>OK</v>
      </c>
      <c r="AI110" s="283" t="str">
        <f t="shared" si="82"/>
        <v>OK</v>
      </c>
      <c r="AJ110" s="283" t="str">
        <f t="shared" ref="AJ110" si="83">IF(ABS(AJ108-AJ20)&lt;DecimalPlaces,"OK","ERROR")</f>
        <v>OK</v>
      </c>
      <c r="AK110" s="283" t="str">
        <f t="shared" si="8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0"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931F-9085-410B-8ED4-FAFD25990AFA}">
  <sheetPr>
    <tabColor theme="8" tint="0.59999389629810485"/>
    <pageSetUpPr autoPageBreaks="0"/>
  </sheetPr>
  <dimension ref="A1:AD139"/>
  <sheetViews>
    <sheetView showGridLines="0" zoomScale="80" zoomScaleNormal="80" workbookViewId="0">
      <pane xSplit="10" ySplit="6" topLeftCell="K7" activePane="bottomRight" state="frozen"/>
      <selection pane="topRight" activeCell="H21" sqref="H21"/>
      <selection pane="bottomLeft" activeCell="H21" sqref="H21"/>
      <selection pane="bottomRight" activeCell="K7" sqref="K7"/>
    </sheetView>
  </sheetViews>
  <sheetFormatPr defaultColWidth="0" defaultRowHeight="13" outlineLevelRow="1" x14ac:dyDescent="0.3"/>
  <cols>
    <col min="1" max="2" width="2.1796875" style="15" customWidth="1"/>
    <col min="3" max="3" width="2.1796875" style="41" customWidth="1"/>
    <col min="4" max="5" width="2.1796875" style="31" customWidth="1"/>
    <col min="6" max="6" width="17.1796875" style="15" customWidth="1"/>
    <col min="7" max="7" width="2.453125" style="15" customWidth="1"/>
    <col min="8" max="8" width="13.453125" style="53" bestFit="1" customWidth="1"/>
    <col min="9" max="9" width="11.1796875" style="15" bestFit="1" customWidth="1"/>
    <col min="10" max="10" width="18" style="15" bestFit="1" customWidth="1"/>
    <col min="11" max="12" width="2.1796875" style="15" customWidth="1"/>
    <col min="13" max="13" width="2.1796875" style="6" customWidth="1"/>
    <col min="14" max="14" width="2.1796875" style="15" customWidth="1"/>
    <col min="15" max="15" width="8.81640625" style="15" bestFit="1" customWidth="1"/>
    <col min="16" max="22" width="11.453125" style="15" customWidth="1"/>
    <col min="23" max="23" width="2.453125" style="15" customWidth="1"/>
    <col min="24" max="24" width="11.453125" style="15" customWidth="1"/>
    <col min="25" max="25" width="12" style="15" bestFit="1" customWidth="1"/>
    <col min="26" max="27" width="14.81640625" style="15" bestFit="1" customWidth="1"/>
    <col min="28" max="28" width="2.453125" style="15" customWidth="1"/>
    <col min="29" max="30" width="0" style="15" hidden="1" customWidth="1"/>
    <col min="31" max="16384" width="8.81640625" style="15" hidden="1"/>
  </cols>
  <sheetData>
    <row r="1" spans="1:27" s="21" customFormat="1" ht="17.5" x14ac:dyDescent="0.35">
      <c r="A1" s="19" t="str" cm="1">
        <f t="array" aca="1" ref="A1" ca="1">RIGHT(CELL("filename",A$2),LEN(CELL("filename",A$2))-FIND("]",CELL("filename",A$2)))</f>
        <v>Unit Costs</v>
      </c>
      <c r="B1" s="19"/>
      <c r="C1" s="19"/>
      <c r="D1" s="19"/>
      <c r="E1" s="19"/>
      <c r="F1" s="19"/>
      <c r="G1" s="19"/>
      <c r="H1" s="49"/>
      <c r="I1" s="19"/>
      <c r="J1" s="20"/>
      <c r="K1" s="19"/>
      <c r="L1" s="19"/>
      <c r="M1" s="19"/>
      <c r="N1" s="19"/>
      <c r="O1" s="19"/>
      <c r="P1" s="19"/>
      <c r="Q1" s="19"/>
      <c r="R1" s="19"/>
      <c r="S1" s="19"/>
      <c r="T1" s="19"/>
      <c r="U1" s="19"/>
      <c r="V1" s="19"/>
      <c r="W1" s="19"/>
      <c r="X1" s="19"/>
      <c r="Y1" s="19"/>
      <c r="Z1" s="19"/>
      <c r="AA1" s="19"/>
    </row>
    <row r="2" spans="1:27" s="1" customFormat="1" x14ac:dyDescent="0.3">
      <c r="A2" s="22" t="str">
        <f>"["&amp;_xlfn.SINGLE(_ModelStatus)&amp;"] "&amp;_xlfn.SINGLE(_ModelName)&amp;" - "&amp;_xlfn.SINGLE(_OrganisationName)&amp;" - "&amp;_xlfn.SINGLE(_ModelVersion)&amp;" ("&amp;TEXT(_xlfn.SINGLE(_ModelDate),"dd/mm/yyyy")&amp;")"</f>
        <v>[Final] ED1CloseOut_StreetWorks Costs - Ofgem - Version 2 (02/10/2024)</v>
      </c>
      <c r="B2" s="22"/>
      <c r="C2" s="22"/>
      <c r="D2" s="22"/>
      <c r="E2" s="22"/>
      <c r="F2" s="22"/>
      <c r="G2" s="22"/>
      <c r="H2" s="50"/>
      <c r="I2" s="22"/>
      <c r="J2" s="22"/>
      <c r="K2" s="22"/>
      <c r="L2" s="22"/>
      <c r="M2" s="22"/>
      <c r="N2" s="22"/>
      <c r="O2" s="22"/>
      <c r="P2" s="22"/>
      <c r="Q2" s="22"/>
      <c r="R2" s="22"/>
      <c r="S2" s="22"/>
      <c r="T2" s="22"/>
      <c r="U2" s="22"/>
      <c r="V2" s="22"/>
      <c r="W2" s="22"/>
      <c r="X2" s="22"/>
      <c r="Y2" s="22"/>
      <c r="Z2" s="22"/>
      <c r="AA2" s="22"/>
    </row>
    <row r="3" spans="1:27" customFormat="1" x14ac:dyDescent="0.3">
      <c r="A3" s="40" t="s">
        <v>22</v>
      </c>
      <c r="C3" s="3"/>
      <c r="D3" s="42"/>
      <c r="E3" s="42"/>
      <c r="H3" s="51"/>
    </row>
    <row r="4" spans="1:27" ht="13.5" customHeight="1" x14ac:dyDescent="0.3">
      <c r="D4" s="41"/>
      <c r="E4" s="41"/>
      <c r="F4" s="41"/>
      <c r="G4" s="41"/>
      <c r="H4" s="52"/>
      <c r="I4" s="41"/>
      <c r="J4" s="41"/>
      <c r="K4" s="41"/>
      <c r="L4" s="41"/>
    </row>
    <row r="5" spans="1:27" customFormat="1" x14ac:dyDescent="0.3">
      <c r="B5" s="29"/>
      <c r="C5" s="29"/>
      <c r="D5" s="29"/>
      <c r="E5" s="29"/>
      <c r="F5" s="29" t="s">
        <v>34</v>
      </c>
      <c r="G5" s="29"/>
      <c r="H5" s="29" t="s">
        <v>35</v>
      </c>
      <c r="I5" s="30"/>
      <c r="J5" s="29" t="s">
        <v>36</v>
      </c>
      <c r="K5" s="29"/>
      <c r="L5" s="29"/>
      <c r="M5" s="29"/>
      <c r="N5" s="29"/>
      <c r="O5" s="461">
        <v>2016</v>
      </c>
      <c r="P5" s="461">
        <f>O5+1</f>
        <v>2017</v>
      </c>
      <c r="Q5" s="461">
        <f t="shared" ref="Q5:V5" si="0">P5+1</f>
        <v>2018</v>
      </c>
      <c r="R5" s="461">
        <f t="shared" si="0"/>
        <v>2019</v>
      </c>
      <c r="S5" s="461">
        <f t="shared" si="0"/>
        <v>2020</v>
      </c>
      <c r="T5" s="461">
        <f t="shared" si="0"/>
        <v>2021</v>
      </c>
      <c r="U5" s="461">
        <f t="shared" si="0"/>
        <v>2022</v>
      </c>
      <c r="V5" s="461">
        <f t="shared" si="0"/>
        <v>2023</v>
      </c>
      <c r="W5" s="461"/>
      <c r="X5" s="461" t="s">
        <v>59</v>
      </c>
      <c r="Y5" s="461" t="s">
        <v>60</v>
      </c>
      <c r="Z5" s="461" t="s">
        <v>61</v>
      </c>
      <c r="AA5" s="461" t="s">
        <v>62</v>
      </c>
    </row>
    <row r="6" spans="1:27" s="16" customFormat="1" ht="13.4" customHeight="1" x14ac:dyDescent="0.3">
      <c r="C6" s="41"/>
      <c r="D6" s="31"/>
      <c r="E6" s="31"/>
      <c r="F6"/>
      <c r="H6" s="18"/>
      <c r="I6" s="17"/>
      <c r="J6" s="17"/>
      <c r="K6" s="17"/>
      <c r="L6" s="17"/>
      <c r="M6" s="14"/>
      <c r="N6" s="14"/>
      <c r="O6" s="14"/>
      <c r="P6" s="14"/>
      <c r="Q6" s="14"/>
      <c r="R6" s="14"/>
      <c r="S6" s="14"/>
      <c r="T6" s="14"/>
      <c r="U6" s="14"/>
      <c r="V6" s="14"/>
      <c r="W6" s="14"/>
      <c r="X6" s="14"/>
      <c r="Y6" s="14"/>
      <c r="Z6" s="14"/>
      <c r="AA6" s="14"/>
    </row>
    <row r="7" spans="1:27" ht="13.4" customHeight="1" x14ac:dyDescent="0.3">
      <c r="F7"/>
      <c r="H7" s="18"/>
      <c r="I7" s="12"/>
      <c r="J7" s="12"/>
      <c r="K7" s="12"/>
      <c r="L7" s="12"/>
      <c r="M7"/>
      <c r="N7"/>
      <c r="O7"/>
      <c r="P7"/>
      <c r="Q7"/>
      <c r="R7"/>
      <c r="S7"/>
      <c r="T7"/>
      <c r="U7"/>
      <c r="V7"/>
      <c r="W7"/>
      <c r="X7"/>
      <c r="Y7"/>
      <c r="Z7"/>
      <c r="AA7"/>
    </row>
    <row r="8" spans="1:27" x14ac:dyDescent="0.3">
      <c r="C8" s="3"/>
    </row>
    <row r="9" spans="1:27" customFormat="1" x14ac:dyDescent="0.3">
      <c r="A9" s="15"/>
      <c r="B9" s="23" t="s">
        <v>37</v>
      </c>
      <c r="C9" s="23"/>
      <c r="D9" s="23"/>
      <c r="E9" s="23"/>
      <c r="F9" s="23"/>
      <c r="G9" s="23"/>
      <c r="H9" s="49"/>
      <c r="I9" s="23"/>
      <c r="J9" s="23"/>
      <c r="K9" s="23"/>
      <c r="L9" s="23"/>
      <c r="M9" s="23"/>
      <c r="N9" s="23"/>
      <c r="O9" s="23"/>
      <c r="P9" s="23"/>
      <c r="Q9" s="23"/>
      <c r="R9" s="23"/>
      <c r="S9" s="23"/>
      <c r="T9" s="23"/>
      <c r="U9" s="23"/>
      <c r="V9" s="23"/>
      <c r="W9" s="23"/>
      <c r="X9" s="23"/>
      <c r="Y9" s="23"/>
      <c r="Z9" s="23"/>
      <c r="AA9" s="23"/>
    </row>
    <row r="11" spans="1:27" x14ac:dyDescent="0.3">
      <c r="C11" s="462" t="s">
        <v>63</v>
      </c>
      <c r="D11" s="462"/>
      <c r="E11" s="462"/>
      <c r="F11" s="462"/>
      <c r="G11" s="462"/>
      <c r="H11" s="462"/>
      <c r="I11" s="463"/>
      <c r="J11" s="462"/>
      <c r="K11" s="462"/>
      <c r="L11" s="462"/>
      <c r="M11" s="462"/>
      <c r="N11" s="462"/>
      <c r="O11" s="462"/>
      <c r="P11" s="462"/>
      <c r="Q11" s="462"/>
      <c r="R11" s="462"/>
      <c r="S11" s="462"/>
      <c r="T11" s="462"/>
      <c r="U11" s="462"/>
      <c r="V11" s="462"/>
      <c r="W11" s="462"/>
      <c r="X11" s="462"/>
      <c r="Y11" s="462"/>
      <c r="Z11" s="462"/>
      <c r="AA11" s="462"/>
    </row>
    <row r="12" spans="1:27" s="464" customFormat="1" x14ac:dyDescent="0.3">
      <c r="C12" s="465"/>
      <c r="D12" s="465"/>
      <c r="E12" s="465"/>
      <c r="F12" s="465"/>
      <c r="G12" s="465"/>
      <c r="H12" s="465"/>
      <c r="I12" s="466"/>
      <c r="J12" s="465"/>
      <c r="K12" s="465"/>
      <c r="L12" s="465"/>
      <c r="M12" s="465"/>
      <c r="N12" s="465"/>
      <c r="O12" s="465"/>
      <c r="P12" s="465"/>
      <c r="Q12" s="465"/>
      <c r="R12" s="465"/>
      <c r="S12" s="465"/>
      <c r="T12" s="465"/>
      <c r="U12" s="465"/>
      <c r="V12" s="465"/>
      <c r="W12" s="465"/>
      <c r="X12" s="465"/>
      <c r="Y12" s="465"/>
      <c r="Z12" s="465"/>
      <c r="AA12" s="465"/>
    </row>
    <row r="13" spans="1:27" x14ac:dyDescent="0.3">
      <c r="D13" s="15"/>
      <c r="E13" s="31" t="s">
        <v>41</v>
      </c>
      <c r="F13" s="31"/>
      <c r="G13" s="31"/>
      <c r="H13" s="55"/>
      <c r="I13" s="31"/>
      <c r="J13" s="31"/>
      <c r="K13" s="31"/>
      <c r="L13" s="31"/>
      <c r="M13" s="31"/>
      <c r="N13" s="31"/>
      <c r="O13" s="31"/>
      <c r="P13" s="31"/>
      <c r="Q13" s="31"/>
      <c r="R13" s="31"/>
      <c r="S13" s="31"/>
      <c r="T13" s="31"/>
      <c r="U13" s="31"/>
      <c r="V13" s="31"/>
      <c r="W13" s="31"/>
      <c r="X13" s="31"/>
      <c r="Y13" s="31"/>
      <c r="Z13" s="31"/>
      <c r="AA13" s="31"/>
    </row>
    <row r="14" spans="1:27" x14ac:dyDescent="0.3">
      <c r="F14" s="15" t="s">
        <v>64</v>
      </c>
      <c r="J14" s="476" t="s">
        <v>42</v>
      </c>
      <c r="O14" s="479">
        <f>Volumes!O80</f>
        <v>7614</v>
      </c>
      <c r="P14" s="479">
        <f>Volumes!P80</f>
        <v>7266</v>
      </c>
      <c r="Q14" s="479">
        <f>Volumes!Q80</f>
        <v>9289</v>
      </c>
      <c r="R14" s="479">
        <f>Volumes!R80</f>
        <v>9990</v>
      </c>
      <c r="S14" s="479">
        <f>Volumes!S80</f>
        <v>7735</v>
      </c>
      <c r="T14" s="479">
        <f>Volumes!T80</f>
        <v>9084</v>
      </c>
      <c r="U14" s="479">
        <f>Volumes!U80</f>
        <v>9126</v>
      </c>
      <c r="V14" s="479">
        <f>Volumes!V80</f>
        <v>8648</v>
      </c>
      <c r="W14" s="467"/>
      <c r="X14" s="47">
        <f>SUM(O14:V14)</f>
        <v>68752</v>
      </c>
      <c r="Y14" s="508"/>
      <c r="Z14" s="508"/>
      <c r="AA14" s="508"/>
    </row>
    <row r="15" spans="1:27" x14ac:dyDescent="0.3">
      <c r="F15" s="15" t="s">
        <v>29</v>
      </c>
      <c r="J15" s="476" t="s">
        <v>42</v>
      </c>
      <c r="O15" s="479">
        <f>Volumes!O81</f>
        <v>3075</v>
      </c>
      <c r="P15" s="479">
        <f>Volumes!P81</f>
        <v>4460</v>
      </c>
      <c r="Q15" s="479">
        <f>Volumes!Q81</f>
        <v>5983</v>
      </c>
      <c r="R15" s="479">
        <f>Volumes!R81</f>
        <v>8681</v>
      </c>
      <c r="S15" s="479">
        <f>Volumes!S81</f>
        <v>9148</v>
      </c>
      <c r="T15" s="479">
        <f>Volumes!T81</f>
        <v>10134</v>
      </c>
      <c r="U15" s="479">
        <f>Volumes!U81</f>
        <v>11065.40003745357</v>
      </c>
      <c r="V15" s="479">
        <f>Volumes!V81</f>
        <v>11031.371130665422</v>
      </c>
      <c r="W15" s="467"/>
      <c r="X15" s="47">
        <f t="shared" ref="X15:X21" si="1">SUM(O15:V15)</f>
        <v>63577.77116811899</v>
      </c>
      <c r="Y15" s="508"/>
      <c r="Z15" s="508"/>
      <c r="AA15" s="508"/>
    </row>
    <row r="16" spans="1:27" x14ac:dyDescent="0.3">
      <c r="F16" s="15" t="s">
        <v>30</v>
      </c>
      <c r="J16" s="476" t="s">
        <v>42</v>
      </c>
      <c r="O16" s="479">
        <f>Volumes!O82</f>
        <v>633</v>
      </c>
      <c r="P16" s="479">
        <f>Volumes!P82</f>
        <v>1528</v>
      </c>
      <c r="Q16" s="479">
        <f>Volumes!Q82</f>
        <v>1772</v>
      </c>
      <c r="R16" s="479">
        <f>Volumes!R82</f>
        <v>2186</v>
      </c>
      <c r="S16" s="479">
        <f>Volumes!S82</f>
        <v>4544</v>
      </c>
      <c r="T16" s="479">
        <f>Volumes!T82</f>
        <v>7627</v>
      </c>
      <c r="U16" s="479">
        <f>Volumes!U82</f>
        <v>9739</v>
      </c>
      <c r="V16" s="479">
        <f>Volumes!V82</f>
        <v>10140</v>
      </c>
      <c r="W16" s="467"/>
      <c r="X16" s="47">
        <f t="shared" si="1"/>
        <v>38169</v>
      </c>
      <c r="Y16" s="508"/>
      <c r="Z16" s="508"/>
      <c r="AA16" s="508"/>
    </row>
    <row r="17" spans="3:27" x14ac:dyDescent="0.3">
      <c r="F17" s="15" t="s">
        <v>65</v>
      </c>
      <c r="J17" s="476" t="s">
        <v>42</v>
      </c>
      <c r="O17" s="479">
        <f>Volumes!O83</f>
        <v>0</v>
      </c>
      <c r="P17" s="479">
        <f>Volumes!P83</f>
        <v>0</v>
      </c>
      <c r="Q17" s="479">
        <f>Volumes!Q83</f>
        <v>0</v>
      </c>
      <c r="R17" s="479">
        <f>Volumes!R83</f>
        <v>0</v>
      </c>
      <c r="S17" s="479">
        <f>Volumes!S83</f>
        <v>540</v>
      </c>
      <c r="T17" s="479">
        <f>Volumes!T83</f>
        <v>7938</v>
      </c>
      <c r="U17" s="479">
        <f>Volumes!U83</f>
        <v>9208.9361714891074</v>
      </c>
      <c r="V17" s="479">
        <f>Volumes!V83</f>
        <v>9016.5703117965659</v>
      </c>
      <c r="W17" s="467"/>
      <c r="X17" s="47">
        <f t="shared" si="1"/>
        <v>26703.506483285673</v>
      </c>
      <c r="Y17" s="508"/>
      <c r="Z17" s="508"/>
      <c r="AA17" s="508"/>
    </row>
    <row r="18" spans="3:27" x14ac:dyDescent="0.3">
      <c r="F18" s="15" t="s">
        <v>66</v>
      </c>
      <c r="J18" s="476" t="s">
        <v>42</v>
      </c>
      <c r="O18" s="479">
        <f>Volumes!O84</f>
        <v>1209</v>
      </c>
      <c r="P18" s="479">
        <f>Volumes!P84</f>
        <v>1435</v>
      </c>
      <c r="Q18" s="479">
        <f>Volumes!Q84</f>
        <v>1647</v>
      </c>
      <c r="R18" s="479">
        <f>Volumes!R84</f>
        <v>2740</v>
      </c>
      <c r="S18" s="479">
        <f>Volumes!S84</f>
        <v>5394.374273345702</v>
      </c>
      <c r="T18" s="479">
        <f>Volumes!T84</f>
        <v>13748</v>
      </c>
      <c r="U18" s="479">
        <f>Volumes!U84</f>
        <v>13318</v>
      </c>
      <c r="V18" s="479">
        <f>Volumes!V84</f>
        <v>12637</v>
      </c>
      <c r="W18" s="467"/>
      <c r="X18" s="47">
        <f t="shared" si="1"/>
        <v>52128.374273345704</v>
      </c>
      <c r="Y18" s="508"/>
      <c r="Z18" s="508"/>
      <c r="AA18" s="508"/>
    </row>
    <row r="19" spans="3:27" x14ac:dyDescent="0.3">
      <c r="F19" s="15" t="s">
        <v>32</v>
      </c>
      <c r="J19" s="476" t="s">
        <v>42</v>
      </c>
      <c r="O19" s="479">
        <f>Volumes!O85</f>
        <v>558</v>
      </c>
      <c r="P19" s="479">
        <f>Volumes!P85</f>
        <v>627</v>
      </c>
      <c r="Q19" s="479">
        <f>Volumes!Q85</f>
        <v>919</v>
      </c>
      <c r="R19" s="479">
        <f>Volumes!R85</f>
        <v>2239</v>
      </c>
      <c r="S19" s="479">
        <f>Volumes!S85</f>
        <v>2809</v>
      </c>
      <c r="T19" s="479">
        <f>Volumes!T85</f>
        <v>12145</v>
      </c>
      <c r="U19" s="479">
        <f>Volumes!U85</f>
        <v>9624</v>
      </c>
      <c r="V19" s="479">
        <f>Volumes!V85</f>
        <v>8491</v>
      </c>
      <c r="W19" s="467"/>
      <c r="X19" s="47">
        <f t="shared" si="1"/>
        <v>37412</v>
      </c>
      <c r="Y19" s="508"/>
      <c r="Z19" s="508"/>
      <c r="AA19" s="508"/>
    </row>
    <row r="20" spans="3:27" x14ac:dyDescent="0.3">
      <c r="F20" s="15" t="s">
        <v>31</v>
      </c>
      <c r="J20" s="476" t="s">
        <v>42</v>
      </c>
      <c r="O20" s="479">
        <f>Volumes!O86</f>
        <v>8355</v>
      </c>
      <c r="P20" s="479">
        <f>Volumes!P86</f>
        <v>4823</v>
      </c>
      <c r="Q20" s="479">
        <f>Volumes!Q86</f>
        <v>5019</v>
      </c>
      <c r="R20" s="479">
        <f>Volumes!R86</f>
        <v>7961</v>
      </c>
      <c r="S20" s="479">
        <f>Volumes!S86</f>
        <v>11654</v>
      </c>
      <c r="T20" s="479">
        <f>Volumes!T86</f>
        <v>11118</v>
      </c>
      <c r="U20" s="479">
        <f>Volumes!U86</f>
        <v>11156</v>
      </c>
      <c r="V20" s="479">
        <f>Volumes!V86</f>
        <v>8831</v>
      </c>
      <c r="W20" s="467"/>
      <c r="X20" s="47">
        <f t="shared" si="1"/>
        <v>68917</v>
      </c>
      <c r="Y20" s="508"/>
      <c r="Z20" s="508"/>
      <c r="AA20" s="508"/>
    </row>
    <row r="21" spans="3:27" x14ac:dyDescent="0.3">
      <c r="F21" s="15" t="s">
        <v>28</v>
      </c>
      <c r="J21" s="476" t="s">
        <v>42</v>
      </c>
      <c r="O21" s="479">
        <f>Volumes!O87</f>
        <v>5496.4084494416948</v>
      </c>
      <c r="P21" s="479">
        <f>Volumes!P87</f>
        <v>5956.8598646418304</v>
      </c>
      <c r="Q21" s="479">
        <f>Volumes!Q87</f>
        <v>5977.7777022139062</v>
      </c>
      <c r="R21" s="479">
        <f>Volumes!R87</f>
        <v>6897.3429829834313</v>
      </c>
      <c r="S21" s="479">
        <f>Volumes!S87</f>
        <v>6506.1713636429622</v>
      </c>
      <c r="T21" s="479">
        <f>Volumes!T87</f>
        <v>6965.3548707712143</v>
      </c>
      <c r="U21" s="479">
        <f>Volumes!U87</f>
        <v>5550</v>
      </c>
      <c r="V21" s="479">
        <f>Volumes!V87</f>
        <v>5140</v>
      </c>
      <c r="W21" s="467"/>
      <c r="X21" s="47">
        <f t="shared" si="1"/>
        <v>48489.915233695036</v>
      </c>
      <c r="Y21" s="508"/>
      <c r="Z21" s="508"/>
      <c r="AA21" s="508"/>
    </row>
    <row r="22" spans="3:27" customFormat="1" x14ac:dyDescent="0.3">
      <c r="H22" s="51"/>
    </row>
    <row r="23" spans="3:27" x14ac:dyDescent="0.3">
      <c r="C23" s="462" t="s">
        <v>63</v>
      </c>
      <c r="D23" s="462"/>
      <c r="E23" s="462"/>
      <c r="F23" s="462"/>
      <c r="G23" s="462"/>
      <c r="H23" s="462"/>
      <c r="I23" s="463"/>
      <c r="J23" s="462"/>
      <c r="K23" s="462"/>
      <c r="L23" s="462"/>
      <c r="M23" s="462"/>
      <c r="N23" s="462"/>
      <c r="O23" s="462"/>
      <c r="P23" s="462"/>
      <c r="Q23" s="462"/>
      <c r="R23" s="462"/>
      <c r="S23" s="462"/>
      <c r="T23" s="462"/>
      <c r="U23" s="462"/>
      <c r="V23" s="462"/>
      <c r="W23" s="462"/>
      <c r="X23" s="462"/>
      <c r="Y23" s="462"/>
      <c r="Z23" s="462"/>
      <c r="AA23" s="462"/>
    </row>
    <row r="24" spans="3:27" s="464" customFormat="1" x14ac:dyDescent="0.3">
      <c r="C24" s="465"/>
      <c r="D24" s="465"/>
      <c r="E24" s="465"/>
      <c r="F24" s="465"/>
      <c r="G24" s="465"/>
      <c r="H24" s="465"/>
      <c r="I24" s="466"/>
      <c r="J24" s="465"/>
      <c r="K24" s="465"/>
      <c r="L24" s="465"/>
      <c r="M24" s="465"/>
      <c r="N24" s="465"/>
      <c r="O24" s="465"/>
      <c r="P24" s="465"/>
      <c r="Q24" s="465"/>
      <c r="R24" s="465"/>
      <c r="S24" s="465"/>
      <c r="T24" s="465"/>
      <c r="U24" s="465"/>
      <c r="V24" s="465"/>
      <c r="W24" s="465"/>
      <c r="X24" s="465"/>
      <c r="Y24" s="465"/>
      <c r="Z24" s="465"/>
      <c r="AA24" s="465"/>
    </row>
    <row r="25" spans="3:27" outlineLevel="1" x14ac:dyDescent="0.3">
      <c r="D25" s="15"/>
      <c r="E25" s="31" t="s">
        <v>67</v>
      </c>
      <c r="F25" s="31"/>
      <c r="G25" s="31"/>
      <c r="H25" s="55"/>
      <c r="I25" s="31"/>
      <c r="J25" s="31"/>
      <c r="K25" s="31"/>
      <c r="L25" s="31"/>
      <c r="M25" s="31"/>
      <c r="N25" s="31"/>
      <c r="O25" s="31"/>
      <c r="P25" s="31"/>
      <c r="Q25" s="31"/>
      <c r="R25" s="31"/>
      <c r="S25" s="31"/>
      <c r="T25" s="31"/>
      <c r="U25" s="31"/>
      <c r="V25" s="31"/>
      <c r="W25" s="31"/>
      <c r="X25" s="31"/>
      <c r="Y25" s="31"/>
      <c r="Z25" s="31"/>
      <c r="AA25" s="31"/>
    </row>
    <row r="26" spans="3:27" outlineLevel="1" x14ac:dyDescent="0.3">
      <c r="F26" s="15" t="s">
        <v>64</v>
      </c>
      <c r="J26" s="476" t="s">
        <v>68</v>
      </c>
      <c r="O26" s="473">
        <f>Costs!O100</f>
        <v>0.40489879793304023</v>
      </c>
      <c r="P26" s="473">
        <f>Costs!P100</f>
        <v>0.41751482821629726</v>
      </c>
      <c r="Q26" s="473">
        <f>Costs!Q100</f>
        <v>0.36573866070507277</v>
      </c>
      <c r="R26" s="473">
        <f>Costs!R100</f>
        <v>0.38202800141306681</v>
      </c>
      <c r="S26" s="473">
        <f>Costs!S100</f>
        <v>0.29156984154149862</v>
      </c>
      <c r="T26" s="473">
        <f>Costs!T100</f>
        <v>0.30862775556341648</v>
      </c>
      <c r="U26" s="473">
        <f>Costs!U100</f>
        <v>0.32798704437807952</v>
      </c>
      <c r="V26" s="473">
        <f>Costs!V100</f>
        <v>0.29400997876432994</v>
      </c>
      <c r="W26" s="467"/>
      <c r="X26" s="47">
        <f>SUM(O26:V26)</f>
        <v>2.7923749085148022</v>
      </c>
      <c r="Y26" s="508"/>
      <c r="Z26" s="508"/>
      <c r="AA26" s="508"/>
    </row>
    <row r="27" spans="3:27" outlineLevel="1" x14ac:dyDescent="0.3">
      <c r="F27" s="15" t="s">
        <v>29</v>
      </c>
      <c r="J27" s="476" t="s">
        <v>68</v>
      </c>
      <c r="O27" s="473">
        <f>Costs!O101</f>
        <v>0.11600307208412192</v>
      </c>
      <c r="P27" s="473">
        <f>Costs!P101</f>
        <v>0.18928260098418065</v>
      </c>
      <c r="Q27" s="473">
        <f>Costs!Q101</f>
        <v>0.26166735780697542</v>
      </c>
      <c r="R27" s="473">
        <f>Costs!R101</f>
        <v>0.35581804961384783</v>
      </c>
      <c r="S27" s="473">
        <f>Costs!S101</f>
        <v>0.35778337267153404</v>
      </c>
      <c r="T27" s="473">
        <f>Costs!T101</f>
        <v>0.44665266668253079</v>
      </c>
      <c r="U27" s="473">
        <f>Costs!U101</f>
        <v>0.44462613340248769</v>
      </c>
      <c r="V27" s="473">
        <f>Costs!V101</f>
        <v>0.39117763816233653</v>
      </c>
      <c r="W27" s="467"/>
      <c r="X27" s="47">
        <f t="shared" ref="X27:X33" si="2">SUM(O27:V27)</f>
        <v>2.5630108914080147</v>
      </c>
      <c r="Y27" s="508"/>
      <c r="Z27" s="508"/>
      <c r="AA27" s="508"/>
    </row>
    <row r="28" spans="3:27" outlineLevel="1" x14ac:dyDescent="0.3">
      <c r="F28" s="15" t="s">
        <v>30</v>
      </c>
      <c r="J28" s="476" t="s">
        <v>68</v>
      </c>
      <c r="O28" s="473">
        <f>Costs!O102</f>
        <v>4.6100000000000002E-2</v>
      </c>
      <c r="P28" s="473">
        <f>Costs!P102</f>
        <v>8.430000717002778E-2</v>
      </c>
      <c r="Q28" s="473">
        <f>Costs!Q102</f>
        <v>9.7101730397078298E-2</v>
      </c>
      <c r="R28" s="473">
        <f>Costs!R102</f>
        <v>0.10950905022096093</v>
      </c>
      <c r="S28" s="473">
        <f>Costs!S102</f>
        <v>0.2554994202489661</v>
      </c>
      <c r="T28" s="473">
        <f>Costs!T102</f>
        <v>0.39962139395355362</v>
      </c>
      <c r="U28" s="473">
        <f>Costs!U102</f>
        <v>0.25357977621133193</v>
      </c>
      <c r="V28" s="473">
        <f>Costs!V102</f>
        <v>0.44929811617701582</v>
      </c>
      <c r="W28" s="467"/>
      <c r="X28" s="47">
        <f t="shared" si="2"/>
        <v>1.6950094943789342</v>
      </c>
      <c r="Y28" s="508"/>
      <c r="Z28" s="508"/>
      <c r="AA28" s="508"/>
    </row>
    <row r="29" spans="3:27" outlineLevel="1" x14ac:dyDescent="0.3">
      <c r="F29" s="15" t="s">
        <v>65</v>
      </c>
      <c r="J29" s="476" t="s">
        <v>68</v>
      </c>
      <c r="O29" s="473">
        <f>Costs!O103</f>
        <v>0</v>
      </c>
      <c r="P29" s="473">
        <f>Costs!P103</f>
        <v>0</v>
      </c>
      <c r="Q29" s="473">
        <f>Costs!Q103</f>
        <v>0</v>
      </c>
      <c r="R29" s="473">
        <f>Costs!R103</f>
        <v>0</v>
      </c>
      <c r="S29" s="473">
        <f>Costs!S103</f>
        <v>2.7865010906888886E-2</v>
      </c>
      <c r="T29" s="473">
        <f>Costs!T103</f>
        <v>0.29953234938833606</v>
      </c>
      <c r="U29" s="473">
        <f>Costs!U103</f>
        <v>0.3173513457314811</v>
      </c>
      <c r="V29" s="473">
        <f>Costs!V103</f>
        <v>0.29454544425759743</v>
      </c>
      <c r="W29" s="467"/>
      <c r="X29" s="47">
        <f t="shared" si="2"/>
        <v>0.93929415028430352</v>
      </c>
      <c r="Y29" s="508"/>
      <c r="Z29" s="508"/>
      <c r="AA29" s="508"/>
    </row>
    <row r="30" spans="3:27" outlineLevel="1" x14ac:dyDescent="0.3">
      <c r="F30" s="15" t="s">
        <v>66</v>
      </c>
      <c r="J30" s="476" t="s">
        <v>68</v>
      </c>
      <c r="O30" s="473">
        <f>Costs!O104</f>
        <v>7.2247760075337397E-2</v>
      </c>
      <c r="P30" s="473">
        <f>Costs!P104</f>
        <v>7.8445270437403444E-2</v>
      </c>
      <c r="Q30" s="473">
        <f>Costs!Q104</f>
        <v>7.6589417915500987E-2</v>
      </c>
      <c r="R30" s="473">
        <f>Costs!R104</f>
        <v>0.13732022897633309</v>
      </c>
      <c r="S30" s="473">
        <f>Costs!S104</f>
        <v>0.2343272814434175</v>
      </c>
      <c r="T30" s="473">
        <f>Costs!T104</f>
        <v>0.5982960647566532</v>
      </c>
      <c r="U30" s="473">
        <f>Costs!U104</f>
        <v>0.52397420630568803</v>
      </c>
      <c r="V30" s="473">
        <f>Costs!V104</f>
        <v>0.58752167260112031</v>
      </c>
      <c r="W30" s="467"/>
      <c r="X30" s="47">
        <f t="shared" si="2"/>
        <v>2.3087219025114543</v>
      </c>
      <c r="Y30" s="508"/>
      <c r="Z30" s="508"/>
      <c r="AA30" s="508"/>
    </row>
    <row r="31" spans="3:27" outlineLevel="1" x14ac:dyDescent="0.3">
      <c r="F31" s="15" t="s">
        <v>32</v>
      </c>
      <c r="J31" s="476" t="s">
        <v>68</v>
      </c>
      <c r="O31" s="473">
        <f>Costs!O105</f>
        <v>2.3181343576695792E-2</v>
      </c>
      <c r="P31" s="473">
        <f>Costs!P105</f>
        <v>8.1968130633970088E-3</v>
      </c>
      <c r="Q31" s="473">
        <f>Costs!Q105</f>
        <v>4.1233209835566151E-2</v>
      </c>
      <c r="R31" s="473">
        <f>Costs!R105</f>
        <v>9.0253597237611852E-2</v>
      </c>
      <c r="S31" s="473">
        <f>Costs!S105</f>
        <v>0.11541876434011442</v>
      </c>
      <c r="T31" s="473">
        <f>Costs!T105</f>
        <v>0.51827910869732108</v>
      </c>
      <c r="U31" s="473">
        <f>Costs!U105</f>
        <v>0.45346602893200799</v>
      </c>
      <c r="V31" s="473">
        <f>Costs!V105</f>
        <v>0.29254632757077603</v>
      </c>
      <c r="W31" s="467"/>
      <c r="X31" s="47">
        <f t="shared" si="2"/>
        <v>1.5425751932534904</v>
      </c>
      <c r="Y31" s="508"/>
      <c r="Z31" s="508"/>
      <c r="AA31" s="508"/>
    </row>
    <row r="32" spans="3:27" outlineLevel="1" x14ac:dyDescent="0.3">
      <c r="F32" s="15" t="s">
        <v>31</v>
      </c>
      <c r="J32" s="476" t="s">
        <v>68</v>
      </c>
      <c r="O32" s="473">
        <f>Costs!O106</f>
        <v>0.20283426690031725</v>
      </c>
      <c r="P32" s="473">
        <f>Costs!P106</f>
        <v>0.24503662668472023</v>
      </c>
      <c r="Q32" s="473">
        <f>Costs!Q106</f>
        <v>0.36928042425926239</v>
      </c>
      <c r="R32" s="473">
        <f>Costs!R106</f>
        <v>0.27743743074263755</v>
      </c>
      <c r="S32" s="473">
        <f>Costs!S106</f>
        <v>0.46669431557022939</v>
      </c>
      <c r="T32" s="473">
        <f>Costs!T106</f>
        <v>0.4052195174193236</v>
      </c>
      <c r="U32" s="473">
        <f>Costs!U106</f>
        <v>0.34787043789098598</v>
      </c>
      <c r="V32" s="473">
        <f>Costs!V106</f>
        <v>0.36085403327500315</v>
      </c>
      <c r="W32" s="467"/>
      <c r="X32" s="47">
        <f t="shared" si="2"/>
        <v>2.6752270527424793</v>
      </c>
      <c r="Y32" s="508"/>
      <c r="Z32" s="508"/>
      <c r="AA32" s="508"/>
    </row>
    <row r="33" spans="4:27" outlineLevel="1" x14ac:dyDescent="0.3">
      <c r="F33" s="15" t="s">
        <v>28</v>
      </c>
      <c r="J33" s="476" t="s">
        <v>68</v>
      </c>
      <c r="O33" s="473">
        <f>Costs!O107</f>
        <v>0.32883954222680484</v>
      </c>
      <c r="P33" s="473">
        <f>Costs!P107</f>
        <v>0.41029293250524063</v>
      </c>
      <c r="Q33" s="473">
        <f>Costs!Q107</f>
        <v>0.34765404346350937</v>
      </c>
      <c r="R33" s="473">
        <f>Costs!R107</f>
        <v>0.40849753583139603</v>
      </c>
      <c r="S33" s="473">
        <f>Costs!S107</f>
        <v>0.39561560085286285</v>
      </c>
      <c r="T33" s="473">
        <f>Costs!T107</f>
        <v>0.31232074485739703</v>
      </c>
      <c r="U33" s="473">
        <f>Costs!U107</f>
        <v>0.41380541596128284</v>
      </c>
      <c r="V33" s="473">
        <f>Costs!V107</f>
        <v>0.3493619366763957</v>
      </c>
      <c r="W33" s="467"/>
      <c r="X33" s="47">
        <f t="shared" si="2"/>
        <v>2.9663877523748892</v>
      </c>
      <c r="Y33" s="508"/>
      <c r="Z33" s="508"/>
      <c r="AA33" s="508"/>
    </row>
    <row r="34" spans="4:27" customFormat="1" outlineLevel="1" x14ac:dyDescent="0.3">
      <c r="H34" s="51"/>
    </row>
    <row r="35" spans="4:27" outlineLevel="1" x14ac:dyDescent="0.3">
      <c r="D35" s="15"/>
      <c r="E35" s="31" t="s">
        <v>69</v>
      </c>
      <c r="F35" s="31"/>
      <c r="G35" s="31"/>
      <c r="H35" s="55"/>
      <c r="I35" s="31"/>
      <c r="J35" s="31"/>
      <c r="K35" s="31"/>
      <c r="L35" s="31"/>
      <c r="M35" s="31"/>
      <c r="N35" s="31"/>
      <c r="O35" s="31"/>
      <c r="P35" s="31"/>
      <c r="Q35" s="31"/>
      <c r="R35" s="31"/>
      <c r="S35" s="31"/>
      <c r="T35" s="31"/>
      <c r="U35" s="31"/>
      <c r="V35" s="31"/>
      <c r="W35" s="31"/>
      <c r="X35" s="31"/>
      <c r="Y35" s="31"/>
      <c r="Z35" s="31"/>
      <c r="AA35" s="31"/>
    </row>
    <row r="36" spans="4:27" outlineLevel="1" x14ac:dyDescent="0.3">
      <c r="F36" s="15" t="s">
        <v>64</v>
      </c>
      <c r="J36" s="476" t="s">
        <v>68</v>
      </c>
      <c r="O36" s="473">
        <f>Costs!O110</f>
        <v>0</v>
      </c>
      <c r="P36" s="473">
        <f>Costs!P110</f>
        <v>0</v>
      </c>
      <c r="Q36" s="473">
        <f>Costs!Q110</f>
        <v>0</v>
      </c>
      <c r="R36" s="473">
        <f>Costs!R110</f>
        <v>0</v>
      </c>
      <c r="S36" s="473">
        <f>Costs!S110</f>
        <v>0</v>
      </c>
      <c r="T36" s="473">
        <f>Costs!T110</f>
        <v>0</v>
      </c>
      <c r="U36" s="473">
        <f>Costs!U110</f>
        <v>0</v>
      </c>
      <c r="V36" s="473">
        <f>Costs!V110</f>
        <v>0</v>
      </c>
      <c r="W36" s="467"/>
      <c r="X36" s="47">
        <f>SUM(O36:V36)</f>
        <v>0</v>
      </c>
      <c r="Y36" s="508"/>
      <c r="Z36" s="508"/>
      <c r="AA36" s="508"/>
    </row>
    <row r="37" spans="4:27" outlineLevel="1" x14ac:dyDescent="0.3">
      <c r="F37" s="15" t="s">
        <v>29</v>
      </c>
      <c r="J37" s="476" t="s">
        <v>68</v>
      </c>
      <c r="O37" s="473">
        <f>Costs!O111</f>
        <v>3.5838347473143357E-2</v>
      </c>
      <c r="P37" s="473">
        <f>Costs!P111</f>
        <v>4.801314756671899E-2</v>
      </c>
      <c r="Q37" s="473">
        <f>Costs!Q111</f>
        <v>7.0311977097792716E-2</v>
      </c>
      <c r="R37" s="473">
        <f>Costs!R111</f>
        <v>9.154542053171813E-2</v>
      </c>
      <c r="S37" s="473">
        <f>Costs!S111</f>
        <v>0</v>
      </c>
      <c r="T37" s="473">
        <f>Costs!T111</f>
        <v>0</v>
      </c>
      <c r="U37" s="473">
        <f>Costs!U111</f>
        <v>0</v>
      </c>
      <c r="V37" s="473">
        <f>Costs!V111</f>
        <v>0</v>
      </c>
      <c r="W37" s="467"/>
      <c r="X37" s="47">
        <f t="shared" ref="X37:X43" si="3">SUM(O37:V37)</f>
        <v>0.24570889266937321</v>
      </c>
      <c r="Y37" s="508"/>
      <c r="Z37" s="508"/>
      <c r="AA37" s="508"/>
    </row>
    <row r="38" spans="4:27" outlineLevel="1" x14ac:dyDescent="0.3">
      <c r="F38" s="15" t="s">
        <v>30</v>
      </c>
      <c r="J38" s="476" t="s">
        <v>68</v>
      </c>
      <c r="O38" s="473">
        <f>Costs!O112</f>
        <v>9.6197669533174286E-3</v>
      </c>
      <c r="P38" s="473">
        <f>Costs!P112</f>
        <v>2.0682586644125107E-2</v>
      </c>
      <c r="Q38" s="473">
        <f>Costs!Q112</f>
        <v>2.5810725770075808E-2</v>
      </c>
      <c r="R38" s="473">
        <f>Costs!R112</f>
        <v>2.7031808138139411E-2</v>
      </c>
      <c r="S38" s="473">
        <f>Costs!S112</f>
        <v>0</v>
      </c>
      <c r="T38" s="473">
        <f>Costs!T112</f>
        <v>0</v>
      </c>
      <c r="U38" s="473">
        <f>Costs!U112</f>
        <v>0</v>
      </c>
      <c r="V38" s="473">
        <f>Costs!V112</f>
        <v>0</v>
      </c>
      <c r="W38" s="467"/>
      <c r="X38" s="47">
        <f t="shared" si="3"/>
        <v>8.3144887505657752E-2</v>
      </c>
      <c r="Y38" s="508"/>
      <c r="Z38" s="508"/>
      <c r="AA38" s="508"/>
    </row>
    <row r="39" spans="4:27" outlineLevel="1" x14ac:dyDescent="0.3">
      <c r="F39" s="15" t="s">
        <v>65</v>
      </c>
      <c r="J39" s="476" t="s">
        <v>68</v>
      </c>
      <c r="O39" s="473">
        <f>Costs!O113</f>
        <v>0</v>
      </c>
      <c r="P39" s="473">
        <f>Costs!P113</f>
        <v>0</v>
      </c>
      <c r="Q39" s="473">
        <f>Costs!Q113</f>
        <v>0</v>
      </c>
      <c r="R39" s="473">
        <f>Costs!R113</f>
        <v>0</v>
      </c>
      <c r="S39" s="473">
        <f>Costs!S113</f>
        <v>0</v>
      </c>
      <c r="T39" s="473">
        <f>Costs!T113</f>
        <v>0</v>
      </c>
      <c r="U39" s="473">
        <f>Costs!U113</f>
        <v>0</v>
      </c>
      <c r="V39" s="473">
        <f>Costs!V113</f>
        <v>0</v>
      </c>
      <c r="W39" s="467"/>
      <c r="X39" s="47">
        <f t="shared" si="3"/>
        <v>0</v>
      </c>
      <c r="Y39" s="508"/>
      <c r="Z39" s="508"/>
      <c r="AA39" s="508"/>
    </row>
    <row r="40" spans="4:27" outlineLevel="1" x14ac:dyDescent="0.3">
      <c r="F40" s="15" t="s">
        <v>66</v>
      </c>
      <c r="J40" s="476" t="s">
        <v>68</v>
      </c>
      <c r="O40" s="473">
        <f>Costs!O114</f>
        <v>6.5636634596599151E-3</v>
      </c>
      <c r="P40" s="473">
        <f>Costs!P114</f>
        <v>1.1777745898725002E-2</v>
      </c>
      <c r="Q40" s="473">
        <f>Costs!Q114</f>
        <v>1.2868960610563874E-2</v>
      </c>
      <c r="R40" s="473">
        <f>Costs!R114</f>
        <v>1.6432288768008403E-2</v>
      </c>
      <c r="S40" s="473">
        <f>Costs!S114</f>
        <v>0</v>
      </c>
      <c r="T40" s="473">
        <f>Costs!T114</f>
        <v>0</v>
      </c>
      <c r="U40" s="473">
        <f>Costs!U114</f>
        <v>0</v>
      </c>
      <c r="V40" s="473">
        <f>Costs!V114</f>
        <v>0</v>
      </c>
      <c r="W40" s="467"/>
      <c r="X40" s="47">
        <f t="shared" si="3"/>
        <v>4.7642658736957194E-2</v>
      </c>
      <c r="Y40" s="508"/>
      <c r="Z40" s="508"/>
      <c r="AA40" s="508"/>
    </row>
    <row r="41" spans="4:27" outlineLevel="1" x14ac:dyDescent="0.3">
      <c r="F41" s="15" t="s">
        <v>32</v>
      </c>
      <c r="J41" s="476" t="s">
        <v>68</v>
      </c>
      <c r="O41" s="473">
        <f>Costs!O115</f>
        <v>1.7540722219834134E-3</v>
      </c>
      <c r="P41" s="473">
        <f>Costs!P115</f>
        <v>1.3331603241286466E-3</v>
      </c>
      <c r="Q41" s="473">
        <f>Costs!Q115</f>
        <v>7.9861051706967261E-3</v>
      </c>
      <c r="R41" s="473">
        <f>Costs!R115</f>
        <v>2.0425838590001792E-2</v>
      </c>
      <c r="S41" s="473">
        <f>Costs!S115</f>
        <v>0</v>
      </c>
      <c r="T41" s="473">
        <f>Costs!T115</f>
        <v>0</v>
      </c>
      <c r="U41" s="473">
        <f>Costs!U115</f>
        <v>0</v>
      </c>
      <c r="V41" s="473">
        <f>Costs!V115</f>
        <v>0</v>
      </c>
      <c r="W41" s="467"/>
      <c r="X41" s="47">
        <f t="shared" si="3"/>
        <v>3.1499176306810581E-2</v>
      </c>
      <c r="Y41" s="508"/>
      <c r="Z41" s="508"/>
      <c r="AA41" s="508"/>
    </row>
    <row r="42" spans="4:27" outlineLevel="1" x14ac:dyDescent="0.3">
      <c r="F42" s="15" t="s">
        <v>31</v>
      </c>
      <c r="J42" s="476" t="s">
        <v>68</v>
      </c>
      <c r="O42" s="473">
        <f>Costs!O116</f>
        <v>0</v>
      </c>
      <c r="P42" s="473">
        <f>Costs!P116</f>
        <v>0</v>
      </c>
      <c r="Q42" s="473">
        <f>Costs!Q116</f>
        <v>0</v>
      </c>
      <c r="R42" s="473">
        <f>Costs!R116</f>
        <v>0</v>
      </c>
      <c r="S42" s="473">
        <f>Costs!S116</f>
        <v>0</v>
      </c>
      <c r="T42" s="473">
        <f>Costs!T116</f>
        <v>0</v>
      </c>
      <c r="U42" s="473">
        <f>Costs!U116</f>
        <v>0</v>
      </c>
      <c r="V42" s="473">
        <f>Costs!V116</f>
        <v>0</v>
      </c>
      <c r="W42" s="467"/>
      <c r="X42" s="47">
        <f t="shared" si="3"/>
        <v>0</v>
      </c>
      <c r="Y42" s="508"/>
      <c r="Z42" s="508"/>
      <c r="AA42" s="508"/>
    </row>
    <row r="43" spans="4:27" outlineLevel="1" x14ac:dyDescent="0.3">
      <c r="F43" s="15" t="s">
        <v>28</v>
      </c>
      <c r="J43" s="476" t="s">
        <v>68</v>
      </c>
      <c r="O43" s="473">
        <f>Costs!O117</f>
        <v>7.5080815389628755E-2</v>
      </c>
      <c r="P43" s="473">
        <f>Costs!P117</f>
        <v>9.2626864307815235E-2</v>
      </c>
      <c r="Q43" s="473">
        <f>Costs!Q117</f>
        <v>0.10058196782590918</v>
      </c>
      <c r="R43" s="473">
        <f>Costs!R117</f>
        <v>0.11366864299508105</v>
      </c>
      <c r="S43" s="473">
        <f>Costs!S117</f>
        <v>0</v>
      </c>
      <c r="T43" s="473">
        <f>Costs!T117</f>
        <v>0</v>
      </c>
      <c r="U43" s="473">
        <f>Costs!U117</f>
        <v>0</v>
      </c>
      <c r="V43" s="473">
        <f>Costs!V117</f>
        <v>0</v>
      </c>
      <c r="W43" s="467"/>
      <c r="X43" s="47">
        <f t="shared" si="3"/>
        <v>0.38195829051843422</v>
      </c>
      <c r="Y43" s="508"/>
      <c r="Z43" s="508"/>
      <c r="AA43" s="508"/>
    </row>
    <row r="44" spans="4:27" customFormat="1" outlineLevel="1" x14ac:dyDescent="0.3">
      <c r="H44" s="51"/>
    </row>
    <row r="45" spans="4:27" outlineLevel="1" x14ac:dyDescent="0.3">
      <c r="D45" s="15"/>
      <c r="E45" s="31" t="s">
        <v>70</v>
      </c>
      <c r="F45" s="31"/>
      <c r="G45" s="31"/>
      <c r="H45" s="55"/>
      <c r="I45" s="31"/>
      <c r="J45" s="31"/>
      <c r="K45" s="31"/>
      <c r="L45" s="31"/>
      <c r="M45" s="31"/>
      <c r="N45" s="31"/>
      <c r="O45" s="31"/>
      <c r="P45" s="31"/>
      <c r="Q45" s="31"/>
      <c r="R45" s="31"/>
      <c r="S45" s="31"/>
      <c r="T45" s="31"/>
      <c r="U45" s="31"/>
      <c r="V45" s="31"/>
      <c r="W45" s="31"/>
      <c r="X45" s="31"/>
      <c r="Y45" s="31"/>
      <c r="Z45" s="31"/>
      <c r="AA45" s="31"/>
    </row>
    <row r="46" spans="4:27" outlineLevel="1" x14ac:dyDescent="0.3">
      <c r="F46" s="15" t="s">
        <v>64</v>
      </c>
      <c r="J46" s="476" t="s">
        <v>68</v>
      </c>
      <c r="O46" s="473">
        <f>Costs!O120</f>
        <v>0.44888637762174827</v>
      </c>
      <c r="P46" s="473">
        <f>Costs!P120</f>
        <v>0.540972306072103</v>
      </c>
      <c r="Q46" s="473">
        <f>Costs!Q120</f>
        <v>0.87422927303169895</v>
      </c>
      <c r="R46" s="473">
        <f>Costs!R120</f>
        <v>0.73196472649004085</v>
      </c>
      <c r="S46" s="473">
        <f>Costs!S120</f>
        <v>1.5684724332883362</v>
      </c>
      <c r="T46" s="473">
        <f>Costs!T120</f>
        <v>0.27027886423776526</v>
      </c>
      <c r="U46" s="473">
        <f>Costs!U120</f>
        <v>0.22665322679574904</v>
      </c>
      <c r="V46" s="473">
        <f>Costs!V120</f>
        <v>0.38221645779641861</v>
      </c>
      <c r="W46" s="467"/>
      <c r="X46" s="47">
        <f>SUM(O46:V46)</f>
        <v>5.0436736653338601</v>
      </c>
      <c r="Y46" s="508"/>
      <c r="Z46" s="508"/>
      <c r="AA46" s="508"/>
    </row>
    <row r="47" spans="4:27" outlineLevel="1" x14ac:dyDescent="0.3">
      <c r="F47" s="15" t="s">
        <v>29</v>
      </c>
      <c r="J47" s="476" t="s">
        <v>68</v>
      </c>
      <c r="O47" s="473">
        <f>Costs!O121</f>
        <v>0.57247044516310575</v>
      </c>
      <c r="P47" s="473">
        <f>Costs!P121</f>
        <v>0.83469010385219178</v>
      </c>
      <c r="Q47" s="473">
        <f>Costs!Q121</f>
        <v>0.84018362506729516</v>
      </c>
      <c r="R47" s="473">
        <f>Costs!R121</f>
        <v>0.61663613452496924</v>
      </c>
      <c r="S47" s="473">
        <f>Costs!S121</f>
        <v>0.83679217043648202</v>
      </c>
      <c r="T47" s="473">
        <f>Costs!T121</f>
        <v>1.3025290056328551</v>
      </c>
      <c r="U47" s="473">
        <f>Costs!U121</f>
        <v>1.1563748269490148</v>
      </c>
      <c r="V47" s="473">
        <f>Costs!V121</f>
        <v>1.178723846453184</v>
      </c>
      <c r="W47" s="467"/>
      <c r="X47" s="47">
        <f t="shared" ref="X47:X53" si="4">SUM(O47:V47)</f>
        <v>7.3384001580790974</v>
      </c>
      <c r="Y47" s="508"/>
      <c r="Z47" s="508"/>
      <c r="AA47" s="508"/>
    </row>
    <row r="48" spans="4:27" outlineLevel="1" x14ac:dyDescent="0.3">
      <c r="F48" s="15" t="s">
        <v>30</v>
      </c>
      <c r="J48" s="476" t="s">
        <v>68</v>
      </c>
      <c r="O48" s="473">
        <f>Costs!O122</f>
        <v>0.29774121834924627</v>
      </c>
      <c r="P48" s="473">
        <f>Costs!P122</f>
        <v>0.55972250105663568</v>
      </c>
      <c r="Q48" s="473">
        <f>Costs!Q122</f>
        <v>0.61411726832249325</v>
      </c>
      <c r="R48" s="473">
        <f>Costs!R122</f>
        <v>0.4345816567128355</v>
      </c>
      <c r="S48" s="473">
        <f>Costs!S122</f>
        <v>0.76372017808850756</v>
      </c>
      <c r="T48" s="473">
        <f>Costs!T122</f>
        <v>1.1627579261318055</v>
      </c>
      <c r="U48" s="473">
        <f>Costs!U122</f>
        <v>1.3412692243672921</v>
      </c>
      <c r="V48" s="473">
        <f>Costs!V122</f>
        <v>1.3315257220207919</v>
      </c>
      <c r="W48" s="467"/>
      <c r="X48" s="47">
        <f t="shared" si="4"/>
        <v>6.5054356950496075</v>
      </c>
      <c r="Y48" s="508"/>
      <c r="Z48" s="508"/>
      <c r="AA48" s="508"/>
    </row>
    <row r="49" spans="4:27" outlineLevel="1" x14ac:dyDescent="0.3">
      <c r="F49" s="15" t="s">
        <v>65</v>
      </c>
      <c r="J49" s="476" t="s">
        <v>68</v>
      </c>
      <c r="O49" s="473">
        <f>Costs!O123</f>
        <v>0</v>
      </c>
      <c r="P49" s="473">
        <f>Costs!P123</f>
        <v>0</v>
      </c>
      <c r="Q49" s="473">
        <f>Costs!Q123</f>
        <v>0</v>
      </c>
      <c r="R49" s="473">
        <f>Costs!R123</f>
        <v>0</v>
      </c>
      <c r="S49" s="473">
        <f>Costs!S123</f>
        <v>5.4214704000110102E-2</v>
      </c>
      <c r="T49" s="473">
        <f>Costs!T123</f>
        <v>0</v>
      </c>
      <c r="U49" s="473">
        <f>Costs!U123</f>
        <v>0.80297433060837287</v>
      </c>
      <c r="V49" s="473">
        <f>Costs!V123</f>
        <v>0.65136895511695569</v>
      </c>
      <c r="W49" s="467"/>
      <c r="X49" s="47">
        <f t="shared" si="4"/>
        <v>1.5085579897254386</v>
      </c>
      <c r="Y49" s="508"/>
      <c r="Z49" s="508"/>
      <c r="AA49" s="508"/>
    </row>
    <row r="50" spans="4:27" outlineLevel="1" x14ac:dyDescent="0.3">
      <c r="F50" s="15" t="s">
        <v>66</v>
      </c>
      <c r="J50" s="476" t="s">
        <v>68</v>
      </c>
      <c r="O50" s="473">
        <f>Costs!O124</f>
        <v>0.48744006789122823</v>
      </c>
      <c r="P50" s="473">
        <f>Costs!P124</f>
        <v>0.90133040444900214</v>
      </c>
      <c r="Q50" s="473">
        <f>Costs!Q124</f>
        <v>0.92267288986742835</v>
      </c>
      <c r="R50" s="473">
        <f>Costs!R124</f>
        <v>0.7351324534521616</v>
      </c>
      <c r="S50" s="473">
        <f>Costs!S124</f>
        <v>1.4097697993270071</v>
      </c>
      <c r="T50" s="473">
        <f>Costs!T124</f>
        <v>2.0491499864290805</v>
      </c>
      <c r="U50" s="473">
        <f>Costs!U124</f>
        <v>2.4588735485119964</v>
      </c>
      <c r="V50" s="473">
        <f>Costs!V124</f>
        <v>2.0505754233459879</v>
      </c>
      <c r="W50" s="467"/>
      <c r="X50" s="47">
        <f t="shared" si="4"/>
        <v>11.014944573273892</v>
      </c>
      <c r="Y50" s="508"/>
      <c r="Z50" s="508"/>
      <c r="AA50" s="508"/>
    </row>
    <row r="51" spans="4:27" outlineLevel="1" x14ac:dyDescent="0.3">
      <c r="F51" s="15" t="s">
        <v>32</v>
      </c>
      <c r="J51" s="476" t="s">
        <v>68</v>
      </c>
      <c r="O51" s="473">
        <f>Costs!O125</f>
        <v>7.5472546527908968E-2</v>
      </c>
      <c r="P51" s="473">
        <f>Costs!P125</f>
        <v>0.21436804404331075</v>
      </c>
      <c r="Q51" s="473">
        <f>Costs!Q125</f>
        <v>4.322309083720733E-2</v>
      </c>
      <c r="R51" s="473">
        <f>Costs!R125</f>
        <v>0.21228953794192187</v>
      </c>
      <c r="S51" s="473">
        <f>Costs!S125</f>
        <v>0.87391528070659097</v>
      </c>
      <c r="T51" s="473">
        <f>Costs!T125</f>
        <v>2.0818258889580976</v>
      </c>
      <c r="U51" s="473">
        <f>Costs!U125</f>
        <v>1.4453639379281011</v>
      </c>
      <c r="V51" s="473">
        <f>Costs!V125</f>
        <v>1.1053459315829268</v>
      </c>
      <c r="W51" s="467"/>
      <c r="X51" s="47">
        <f t="shared" si="4"/>
        <v>6.0518042585260652</v>
      </c>
      <c r="Y51" s="508"/>
      <c r="Z51" s="508"/>
      <c r="AA51" s="508"/>
    </row>
    <row r="52" spans="4:27" outlineLevel="1" x14ac:dyDescent="0.3">
      <c r="F52" s="15" t="s">
        <v>31</v>
      </c>
      <c r="J52" s="476" t="s">
        <v>68</v>
      </c>
      <c r="O52" s="473">
        <f>Costs!O126</f>
        <v>4.9401548285252846E-2</v>
      </c>
      <c r="P52" s="473">
        <f>Costs!P126</f>
        <v>0.49911650869223284</v>
      </c>
      <c r="Q52" s="473">
        <f>Costs!Q126</f>
        <v>0.39535554908775583</v>
      </c>
      <c r="R52" s="473">
        <f>Costs!R126</f>
        <v>0.49949973231130018</v>
      </c>
      <c r="S52" s="473">
        <f>Costs!S126</f>
        <v>0.90258131164061683</v>
      </c>
      <c r="T52" s="473">
        <f>Costs!T126</f>
        <v>1.4437549475360343</v>
      </c>
      <c r="U52" s="473">
        <f>Costs!U126</f>
        <v>1.270692865685175</v>
      </c>
      <c r="V52" s="473">
        <f>Costs!V126</f>
        <v>0.86471734149731339</v>
      </c>
      <c r="W52" s="467"/>
      <c r="X52" s="47">
        <f t="shared" si="4"/>
        <v>5.9251198047356821</v>
      </c>
      <c r="Y52" s="508"/>
      <c r="Z52" s="508"/>
      <c r="AA52" s="508"/>
    </row>
    <row r="53" spans="4:27" outlineLevel="1" x14ac:dyDescent="0.3">
      <c r="F53" s="15" t="s">
        <v>28</v>
      </c>
      <c r="J53" s="476" t="s">
        <v>68</v>
      </c>
      <c r="O53" s="473">
        <f>Costs!O127</f>
        <v>0.48908800045622408</v>
      </c>
      <c r="P53" s="473">
        <f>Costs!P127</f>
        <v>0.57796574417631541</v>
      </c>
      <c r="Q53" s="473">
        <f>Costs!Q127</f>
        <v>0.63403431833491997</v>
      </c>
      <c r="R53" s="473">
        <f>Costs!R127</f>
        <v>0.812192145013649</v>
      </c>
      <c r="S53" s="473">
        <f>Costs!S127</f>
        <v>0.81420884021634976</v>
      </c>
      <c r="T53" s="473">
        <f>Costs!T127</f>
        <v>0.81534519632933944</v>
      </c>
      <c r="U53" s="473">
        <f>Costs!U127</f>
        <v>0.80922211679343792</v>
      </c>
      <c r="V53" s="473">
        <f>Costs!V127</f>
        <v>0.81030860905527624</v>
      </c>
      <c r="W53" s="467"/>
      <c r="X53" s="47">
        <f t="shared" si="4"/>
        <v>5.7623649703755122</v>
      </c>
      <c r="Y53" s="508"/>
      <c r="Z53" s="508"/>
      <c r="AA53" s="508"/>
    </row>
    <row r="54" spans="4:27" customFormat="1" outlineLevel="1" x14ac:dyDescent="0.3">
      <c r="H54" s="51"/>
    </row>
    <row r="55" spans="4:27" outlineLevel="1" x14ac:dyDescent="0.3">
      <c r="D55" s="15"/>
      <c r="E55" s="31" t="s">
        <v>71</v>
      </c>
      <c r="F55" s="31"/>
      <c r="G55" s="31"/>
      <c r="H55" s="55"/>
      <c r="I55" s="31"/>
      <c r="J55" s="31"/>
      <c r="K55" s="31"/>
      <c r="L55" s="31"/>
      <c r="M55" s="31"/>
      <c r="N55" s="31"/>
      <c r="O55" s="31"/>
      <c r="P55" s="31"/>
      <c r="Q55" s="31"/>
      <c r="R55" s="31"/>
      <c r="S55" s="31"/>
      <c r="T55" s="31"/>
      <c r="U55" s="31"/>
      <c r="V55" s="31"/>
      <c r="W55" s="31"/>
      <c r="X55" s="31"/>
      <c r="Y55" s="31"/>
      <c r="Z55" s="31"/>
      <c r="AA55" s="31"/>
    </row>
    <row r="56" spans="4:27" outlineLevel="1" x14ac:dyDescent="0.3">
      <c r="F56" s="15" t="s">
        <v>64</v>
      </c>
      <c r="J56" s="476" t="s">
        <v>68</v>
      </c>
      <c r="O56" s="473">
        <f>Costs!O130</f>
        <v>0.23515669329460787</v>
      </c>
      <c r="P56" s="473">
        <f>Costs!P130</f>
        <v>0.20484405544903242</v>
      </c>
      <c r="Q56" s="473">
        <f>Costs!Q130</f>
        <v>0.2159789839786401</v>
      </c>
      <c r="R56" s="473">
        <f>Costs!R130</f>
        <v>0.23215678728751044</v>
      </c>
      <c r="S56" s="473">
        <f>Costs!S130</f>
        <v>0.22524894030463261</v>
      </c>
      <c r="T56" s="473">
        <f>Costs!T130</f>
        <v>0.29056376892683411</v>
      </c>
      <c r="U56" s="473">
        <f>Costs!U130</f>
        <v>0.25512525808761399</v>
      </c>
      <c r="V56" s="473">
        <f>Costs!V130</f>
        <v>0.23341573753855679</v>
      </c>
      <c r="W56" s="467"/>
      <c r="X56" s="47">
        <f>SUM(O56:V56)</f>
        <v>1.8924902248674285</v>
      </c>
      <c r="Y56" s="508"/>
      <c r="Z56" s="508"/>
      <c r="AA56" s="508"/>
    </row>
    <row r="57" spans="4:27" outlineLevel="1" x14ac:dyDescent="0.3">
      <c r="F57" s="15" t="s">
        <v>29</v>
      </c>
      <c r="J57" s="476" t="s">
        <v>68</v>
      </c>
      <c r="O57" s="473">
        <f>Costs!O131</f>
        <v>0.13580847463506956</v>
      </c>
      <c r="P57" s="473">
        <f>Costs!P131</f>
        <v>0.21698249381113391</v>
      </c>
      <c r="Q57" s="473">
        <f>Costs!Q131</f>
        <v>0.32574915971888774</v>
      </c>
      <c r="R57" s="473">
        <f>Costs!R131</f>
        <v>0.43009074929052482</v>
      </c>
      <c r="S57" s="473">
        <f>Costs!S131</f>
        <v>0.54130519677128563</v>
      </c>
      <c r="T57" s="473">
        <f>Costs!T131</f>
        <v>0.68514400667665309</v>
      </c>
      <c r="U57" s="473">
        <f>Costs!U131</f>
        <v>0.65481675733469547</v>
      </c>
      <c r="V57" s="473">
        <f>Costs!V131</f>
        <v>0.76307867187331679</v>
      </c>
      <c r="W57" s="467"/>
      <c r="X57" s="47">
        <f t="shared" ref="X57:X63" si="5">SUM(O57:V57)</f>
        <v>3.7529755101115669</v>
      </c>
      <c r="Y57" s="508"/>
      <c r="Z57" s="508"/>
      <c r="AA57" s="508"/>
    </row>
    <row r="58" spans="4:27" outlineLevel="1" x14ac:dyDescent="0.3">
      <c r="F58" s="15" t="s">
        <v>30</v>
      </c>
      <c r="J58" s="476" t="s">
        <v>68</v>
      </c>
      <c r="O58" s="473">
        <f>Costs!O132</f>
        <v>3.8300000000000001E-2</v>
      </c>
      <c r="P58" s="473">
        <f>Costs!P132</f>
        <v>9.5379964300809084E-2</v>
      </c>
      <c r="Q58" s="473">
        <f>Costs!Q132</f>
        <v>0.11534724344144222</v>
      </c>
      <c r="R58" s="473">
        <f>Costs!R132</f>
        <v>0.12134086400666413</v>
      </c>
      <c r="S58" s="473">
        <f>Costs!S132</f>
        <v>0.27763989719311044</v>
      </c>
      <c r="T58" s="473">
        <f>Costs!T132</f>
        <v>0.63006258269083359</v>
      </c>
      <c r="U58" s="473">
        <f>Costs!U132</f>
        <v>0.57365118211357846</v>
      </c>
      <c r="V58" s="473">
        <f>Costs!V132</f>
        <v>0.74644981092548157</v>
      </c>
      <c r="W58" s="467"/>
      <c r="X58" s="47">
        <f t="shared" si="5"/>
        <v>2.5981715446719194</v>
      </c>
      <c r="Y58" s="508"/>
      <c r="Z58" s="508"/>
      <c r="AA58" s="508"/>
    </row>
    <row r="59" spans="4:27" outlineLevel="1" x14ac:dyDescent="0.3">
      <c r="F59" s="15" t="s">
        <v>65</v>
      </c>
      <c r="J59" s="476" t="s">
        <v>68</v>
      </c>
      <c r="O59" s="473">
        <f>Costs!O133</f>
        <v>0</v>
      </c>
      <c r="P59" s="473">
        <f>Costs!P133</f>
        <v>0</v>
      </c>
      <c r="Q59" s="473">
        <f>Costs!Q133</f>
        <v>0</v>
      </c>
      <c r="R59" s="473">
        <f>Costs!R133</f>
        <v>0</v>
      </c>
      <c r="S59" s="473">
        <f>Costs!S133</f>
        <v>3.9903369093248736E-2</v>
      </c>
      <c r="T59" s="473">
        <f>Costs!T133</f>
        <v>0.34774885040709919</v>
      </c>
      <c r="U59" s="473">
        <f>Costs!U133</f>
        <v>0.33735458681949615</v>
      </c>
      <c r="V59" s="473">
        <f>Costs!V133</f>
        <v>0.35550645285317028</v>
      </c>
      <c r="W59" s="467"/>
      <c r="X59" s="47">
        <f t="shared" si="5"/>
        <v>1.0805132591730144</v>
      </c>
      <c r="Y59" s="508"/>
      <c r="Z59" s="508"/>
      <c r="AA59" s="508"/>
    </row>
    <row r="60" spans="4:27" outlineLevel="1" x14ac:dyDescent="0.3">
      <c r="F60" s="15" t="s">
        <v>66</v>
      </c>
      <c r="J60" s="476" t="s">
        <v>68</v>
      </c>
      <c r="O60" s="473">
        <f>Costs!O134</f>
        <v>0</v>
      </c>
      <c r="P60" s="473">
        <f>Costs!P134</f>
        <v>0</v>
      </c>
      <c r="Q60" s="473">
        <f>Costs!Q134</f>
        <v>0</v>
      </c>
      <c r="R60" s="473">
        <f>Costs!R134</f>
        <v>0</v>
      </c>
      <c r="S60" s="473">
        <f>Costs!S134</f>
        <v>0</v>
      </c>
      <c r="T60" s="473">
        <f>Costs!T134</f>
        <v>0</v>
      </c>
      <c r="U60" s="473">
        <f>Costs!U134</f>
        <v>0</v>
      </c>
      <c r="V60" s="473">
        <f>Costs!V134</f>
        <v>0</v>
      </c>
      <c r="W60" s="467"/>
      <c r="X60" s="47">
        <f t="shared" si="5"/>
        <v>0</v>
      </c>
      <c r="Y60" s="508"/>
      <c r="Z60" s="508"/>
      <c r="AA60" s="508"/>
    </row>
    <row r="61" spans="4:27" outlineLevel="1" x14ac:dyDescent="0.3">
      <c r="F61" s="15" t="s">
        <v>32</v>
      </c>
      <c r="J61" s="476" t="s">
        <v>68</v>
      </c>
      <c r="O61" s="473">
        <f>Costs!O135</f>
        <v>0.12301162487580285</v>
      </c>
      <c r="P61" s="473">
        <f>Costs!P135</f>
        <v>0.11301211571550435</v>
      </c>
      <c r="Q61" s="473">
        <f>Costs!Q135</f>
        <v>0.109677039112035</v>
      </c>
      <c r="R61" s="473">
        <f>Costs!R135</f>
        <v>0.13106967045305021</v>
      </c>
      <c r="S61" s="473">
        <f>Costs!S135</f>
        <v>9.1283135568635029E-2</v>
      </c>
      <c r="T61" s="473">
        <f>Costs!T135</f>
        <v>0.13772794040036762</v>
      </c>
      <c r="U61" s="473">
        <f>Costs!U135</f>
        <v>0.12797223341104219</v>
      </c>
      <c r="V61" s="473">
        <f>Costs!V135</f>
        <v>9.8564845502646714E-2</v>
      </c>
      <c r="W61" s="467"/>
      <c r="X61" s="47">
        <f t="shared" si="5"/>
        <v>0.93231860503908393</v>
      </c>
      <c r="Y61" s="508"/>
      <c r="Z61" s="508"/>
      <c r="AA61" s="508"/>
    </row>
    <row r="62" spans="4:27" outlineLevel="1" x14ac:dyDescent="0.3">
      <c r="F62" s="15" t="s">
        <v>31</v>
      </c>
      <c r="J62" s="476" t="s">
        <v>68</v>
      </c>
      <c r="O62" s="473">
        <f>Costs!O136</f>
        <v>5.9899063367035051E-2</v>
      </c>
      <c r="P62" s="473">
        <f>Costs!P136</f>
        <v>5.2135906168739893E-2</v>
      </c>
      <c r="Q62" s="473">
        <f>Costs!Q136</f>
        <v>6.0084644638327703E-2</v>
      </c>
      <c r="R62" s="473">
        <f>Costs!R136</f>
        <v>0.20180771428012273</v>
      </c>
      <c r="S62" s="473">
        <f>Costs!S136</f>
        <v>9.1006234783987408E-2</v>
      </c>
      <c r="T62" s="473">
        <f>Costs!T136</f>
        <v>8.6743223946903619E-2</v>
      </c>
      <c r="U62" s="473">
        <f>Costs!U136</f>
        <v>6.6802890240565918E-2</v>
      </c>
      <c r="V62" s="473">
        <f>Costs!V136</f>
        <v>6.3421576789692555E-2</v>
      </c>
      <c r="W62" s="467"/>
      <c r="X62" s="47">
        <f t="shared" si="5"/>
        <v>0.68190125421537484</v>
      </c>
      <c r="Y62" s="508"/>
      <c r="Z62" s="508"/>
      <c r="AA62" s="508"/>
    </row>
    <row r="63" spans="4:27" outlineLevel="1" x14ac:dyDescent="0.3">
      <c r="F63" s="15" t="s">
        <v>28</v>
      </c>
      <c r="J63" s="476" t="s">
        <v>68</v>
      </c>
      <c r="O63" s="473">
        <f>Costs!O137</f>
        <v>0.16445588132208705</v>
      </c>
      <c r="P63" s="473">
        <f>Costs!P137</f>
        <v>0.17434486043998373</v>
      </c>
      <c r="Q63" s="473">
        <f>Costs!Q137</f>
        <v>0.17139763507594663</v>
      </c>
      <c r="R63" s="473">
        <f>Costs!R137</f>
        <v>0.20268453541746043</v>
      </c>
      <c r="S63" s="473">
        <f>Costs!S137</f>
        <v>0.17966831458494922</v>
      </c>
      <c r="T63" s="473">
        <f>Costs!T137</f>
        <v>0.21489605775483192</v>
      </c>
      <c r="U63" s="473">
        <f>Costs!U137</f>
        <v>0.22664906898414638</v>
      </c>
      <c r="V63" s="473">
        <f>Costs!V137</f>
        <v>0.22973374627155474</v>
      </c>
      <c r="W63" s="467"/>
      <c r="X63" s="47">
        <f t="shared" si="5"/>
        <v>1.5638300998509602</v>
      </c>
      <c r="Y63" s="508"/>
      <c r="Z63" s="508"/>
      <c r="AA63" s="508"/>
    </row>
    <row r="64" spans="4:27" customFormat="1" outlineLevel="1" x14ac:dyDescent="0.3">
      <c r="H64" s="51"/>
    </row>
    <row r="65" spans="2:27" outlineLevel="1" x14ac:dyDescent="0.3">
      <c r="D65" s="15"/>
      <c r="E65" s="31" t="s">
        <v>72</v>
      </c>
      <c r="F65" s="31"/>
      <c r="G65" s="31"/>
      <c r="H65" s="55"/>
      <c r="I65" s="31"/>
      <c r="J65" s="31"/>
      <c r="K65" s="31"/>
      <c r="L65" s="31"/>
      <c r="M65" s="31"/>
      <c r="N65" s="31"/>
      <c r="O65" s="31"/>
      <c r="P65" s="31"/>
      <c r="Q65" s="31"/>
      <c r="R65" s="31"/>
      <c r="S65" s="31"/>
      <c r="T65" s="31"/>
      <c r="U65" s="31"/>
      <c r="V65" s="31"/>
      <c r="W65" s="31"/>
      <c r="X65" s="31"/>
      <c r="Y65" s="31"/>
      <c r="Z65" s="31"/>
      <c r="AA65" s="31"/>
    </row>
    <row r="66" spans="2:27" outlineLevel="1" x14ac:dyDescent="0.3">
      <c r="F66" s="15" t="s">
        <v>64</v>
      </c>
      <c r="J66" s="476" t="str">
        <f>Costs!J141</f>
        <v>£m</v>
      </c>
      <c r="O66" s="473">
        <f>Costs!O141</f>
        <v>1.0889418688493964</v>
      </c>
      <c r="P66" s="473">
        <f>Costs!P141</f>
        <v>1.1633311897374328</v>
      </c>
      <c r="Q66" s="473">
        <f>Costs!Q141</f>
        <v>1.4559469177154118</v>
      </c>
      <c r="R66" s="473">
        <f>Costs!R141</f>
        <v>1.3461495151906182</v>
      </c>
      <c r="S66" s="473">
        <f>Costs!S141</f>
        <v>2.0852912151344674</v>
      </c>
      <c r="T66" s="473">
        <f>Costs!T141</f>
        <v>0.86947038872801585</v>
      </c>
      <c r="U66" s="473">
        <f>Costs!U141</f>
        <v>0.80976552926144252</v>
      </c>
      <c r="V66" s="473">
        <f>Costs!V141</f>
        <v>0.90964217409930526</v>
      </c>
      <c r="W66" s="467"/>
      <c r="X66" s="47">
        <f>SUM(O66:V66)</f>
        <v>9.728538798716091</v>
      </c>
      <c r="Y66" s="508"/>
      <c r="Z66" s="508"/>
      <c r="AA66" s="508"/>
    </row>
    <row r="67" spans="2:27" outlineLevel="1" x14ac:dyDescent="0.3">
      <c r="F67" s="15" t="s">
        <v>29</v>
      </c>
      <c r="J67" s="476" t="str">
        <f>Costs!J142</f>
        <v>£m</v>
      </c>
      <c r="O67" s="473">
        <f>Costs!O142</f>
        <v>0.86012033935544063</v>
      </c>
      <c r="P67" s="473">
        <f>Costs!P142</f>
        <v>1.2889683462142252</v>
      </c>
      <c r="Q67" s="473">
        <f>Costs!Q142</f>
        <v>1.4979121196909511</v>
      </c>
      <c r="R67" s="473">
        <f>Costs!R142</f>
        <v>1.4940903539610602</v>
      </c>
      <c r="S67" s="473">
        <f>Costs!S142</f>
        <v>1.7358807398793017</v>
      </c>
      <c r="T67" s="473">
        <f>Costs!T142</f>
        <v>2.4343256789920389</v>
      </c>
      <c r="U67" s="473">
        <f>Costs!U142</f>
        <v>2.255817717686198</v>
      </c>
      <c r="V67" s="473">
        <f>Costs!V142</f>
        <v>2.3329801564888375</v>
      </c>
      <c r="W67" s="467"/>
      <c r="X67" s="47">
        <f t="shared" ref="X67:X73" si="6">SUM(O67:V67)</f>
        <v>13.900095452268054</v>
      </c>
      <c r="Y67" s="508"/>
      <c r="Z67" s="508"/>
      <c r="AA67" s="508"/>
    </row>
    <row r="68" spans="2:27" outlineLevel="1" x14ac:dyDescent="0.3">
      <c r="F68" s="15" t="s">
        <v>30</v>
      </c>
      <c r="J68" s="476" t="str">
        <f>Costs!J143</f>
        <v>£m</v>
      </c>
      <c r="O68" s="473">
        <f>Costs!O143</f>
        <v>0.39176098530256376</v>
      </c>
      <c r="P68" s="473">
        <f>Costs!P143</f>
        <v>0.76008505917159774</v>
      </c>
      <c r="Q68" s="473">
        <f>Costs!Q143</f>
        <v>0.85237696793108952</v>
      </c>
      <c r="R68" s="473">
        <f>Costs!R143</f>
        <v>0.69246337907860001</v>
      </c>
      <c r="S68" s="473">
        <f>Costs!S143</f>
        <v>1.2968594955305841</v>
      </c>
      <c r="T68" s="473">
        <f>Costs!T143</f>
        <v>2.1924419027761926</v>
      </c>
      <c r="U68" s="473">
        <f>Costs!U143</f>
        <v>2.1685001826922026</v>
      </c>
      <c r="V68" s="473">
        <f>Costs!V143</f>
        <v>2.527273649123289</v>
      </c>
      <c r="W68" s="467"/>
      <c r="X68" s="47">
        <f t="shared" si="6"/>
        <v>10.88176162160612</v>
      </c>
      <c r="Y68" s="508"/>
      <c r="Z68" s="508"/>
      <c r="AA68" s="508"/>
    </row>
    <row r="69" spans="2:27" outlineLevel="1" x14ac:dyDescent="0.3">
      <c r="F69" s="15" t="s">
        <v>65</v>
      </c>
      <c r="J69" s="476" t="str">
        <f>Costs!J144</f>
        <v>£m</v>
      </c>
      <c r="O69" s="473">
        <f>Costs!O144</f>
        <v>0</v>
      </c>
      <c r="P69" s="473">
        <f>Costs!P144</f>
        <v>0</v>
      </c>
      <c r="Q69" s="473">
        <f>Costs!Q144</f>
        <v>0</v>
      </c>
      <c r="R69" s="473">
        <f>Costs!R144</f>
        <v>0</v>
      </c>
      <c r="S69" s="473">
        <f>Costs!S144</f>
        <v>0.12198308400024774</v>
      </c>
      <c r="T69" s="473">
        <f>Costs!T144</f>
        <v>0.6472811997954353</v>
      </c>
      <c r="U69" s="473">
        <f>Costs!U144</f>
        <v>1.4576802631593502</v>
      </c>
      <c r="V69" s="473">
        <f>Costs!V144</f>
        <v>1.3014208522277235</v>
      </c>
      <c r="W69" s="467"/>
      <c r="X69" s="47">
        <f t="shared" si="6"/>
        <v>3.528365399182757</v>
      </c>
      <c r="Y69" s="508"/>
      <c r="Z69" s="508"/>
      <c r="AA69" s="508"/>
    </row>
    <row r="70" spans="2:27" outlineLevel="1" x14ac:dyDescent="0.3">
      <c r="F70" s="15" t="s">
        <v>66</v>
      </c>
      <c r="J70" s="476" t="str">
        <f>Costs!J145</f>
        <v>£m</v>
      </c>
      <c r="O70" s="473">
        <f>Costs!O145</f>
        <v>0.56625149142622555</v>
      </c>
      <c r="P70" s="473">
        <f>Costs!P145</f>
        <v>0.99155342078513065</v>
      </c>
      <c r="Q70" s="473">
        <f>Costs!Q145</f>
        <v>1.0121312683934931</v>
      </c>
      <c r="R70" s="473">
        <f>Costs!R145</f>
        <v>0.88888497119650312</v>
      </c>
      <c r="S70" s="473">
        <f>Costs!S145</f>
        <v>1.6440970807704245</v>
      </c>
      <c r="T70" s="473">
        <f>Costs!T145</f>
        <v>2.6474460511857338</v>
      </c>
      <c r="U70" s="473">
        <f>Costs!U145</f>
        <v>2.9828477548176844</v>
      </c>
      <c r="V70" s="473">
        <f>Costs!V145</f>
        <v>2.6380970959471082</v>
      </c>
      <c r="W70" s="467"/>
      <c r="X70" s="47">
        <f t="shared" si="6"/>
        <v>13.371309134522305</v>
      </c>
      <c r="Y70" s="508"/>
      <c r="Z70" s="508"/>
      <c r="AA70" s="508"/>
    </row>
    <row r="71" spans="2:27" outlineLevel="1" x14ac:dyDescent="0.3">
      <c r="F71" s="15" t="s">
        <v>32</v>
      </c>
      <c r="J71" s="476" t="str">
        <f>Costs!J146</f>
        <v>£m</v>
      </c>
      <c r="O71" s="473">
        <f>Costs!O146</f>
        <v>0.22341958720239105</v>
      </c>
      <c r="P71" s="473">
        <f>Costs!P146</f>
        <v>0.33691013314634077</v>
      </c>
      <c r="Q71" s="473">
        <f>Costs!Q146</f>
        <v>0.20211944495550521</v>
      </c>
      <c r="R71" s="473">
        <f>Costs!R146</f>
        <v>0.45403864422258572</v>
      </c>
      <c r="S71" s="473">
        <f>Costs!S146</f>
        <v>1.0806171806153404</v>
      </c>
      <c r="T71" s="473">
        <f>Costs!T146</f>
        <v>2.7378329380557864</v>
      </c>
      <c r="U71" s="473">
        <f>Costs!U146</f>
        <v>2.0268022002711512</v>
      </c>
      <c r="V71" s="473">
        <f>Costs!V146</f>
        <v>1.4964571046563495</v>
      </c>
      <c r="W71" s="467"/>
      <c r="X71" s="47">
        <f t="shared" si="6"/>
        <v>8.5581972331254494</v>
      </c>
      <c r="Y71" s="508"/>
      <c r="Z71" s="508"/>
      <c r="AA71" s="508"/>
    </row>
    <row r="72" spans="2:27" outlineLevel="1" x14ac:dyDescent="0.3">
      <c r="F72" s="15" t="s">
        <v>31</v>
      </c>
      <c r="J72" s="476" t="str">
        <f>Costs!J147</f>
        <v>£m</v>
      </c>
      <c r="O72" s="473">
        <f>Costs!O147</f>
        <v>0.31213487855260513</v>
      </c>
      <c r="P72" s="473">
        <f>Costs!P147</f>
        <v>0.79628904154569302</v>
      </c>
      <c r="Q72" s="473">
        <f>Costs!Q147</f>
        <v>0.82472061798534591</v>
      </c>
      <c r="R72" s="473">
        <f>Costs!R147</f>
        <v>0.97874487733406035</v>
      </c>
      <c r="S72" s="473">
        <f>Costs!S147</f>
        <v>1.4602818619948337</v>
      </c>
      <c r="T72" s="473">
        <f>Costs!T147</f>
        <v>1.9357176889022616</v>
      </c>
      <c r="U72" s="473">
        <f>Costs!U147</f>
        <v>1.685366193816727</v>
      </c>
      <c r="V72" s="473">
        <f>Costs!V147</f>
        <v>1.2889929515620091</v>
      </c>
      <c r="W72" s="467"/>
      <c r="X72" s="47">
        <f t="shared" si="6"/>
        <v>9.2822481116935371</v>
      </c>
      <c r="Y72" s="508"/>
      <c r="Z72" s="508"/>
      <c r="AA72" s="508"/>
    </row>
    <row r="73" spans="2:27" outlineLevel="1" x14ac:dyDescent="0.3">
      <c r="F73" s="15" t="s">
        <v>28</v>
      </c>
      <c r="J73" s="476" t="str">
        <f>Costs!J148</f>
        <v>£m</v>
      </c>
      <c r="O73" s="473">
        <f>Costs!O148</f>
        <v>1.0574642393947447</v>
      </c>
      <c r="P73" s="473">
        <f>Costs!P148</f>
        <v>1.2552304014293549</v>
      </c>
      <c r="Q73" s="473">
        <f>Costs!Q148</f>
        <v>1.2536679647002851</v>
      </c>
      <c r="R73" s="473">
        <f>Costs!R148</f>
        <v>1.5370428592575864</v>
      </c>
      <c r="S73" s="473">
        <f>Costs!S148</f>
        <v>1.3894927556541619</v>
      </c>
      <c r="T73" s="473">
        <f>Costs!T148</f>
        <v>1.3425619989415685</v>
      </c>
      <c r="U73" s="473">
        <f>Costs!U148</f>
        <v>1.4496766017388669</v>
      </c>
      <c r="V73" s="473">
        <f>Costs!V148</f>
        <v>1.3894042920032268</v>
      </c>
      <c r="W73" s="467"/>
      <c r="X73" s="47">
        <f t="shared" si="6"/>
        <v>10.674541113119798</v>
      </c>
      <c r="Y73" s="508"/>
      <c r="Z73" s="508"/>
      <c r="AA73" s="508"/>
    </row>
    <row r="74" spans="2:27" customFormat="1" outlineLevel="1" x14ac:dyDescent="0.3">
      <c r="H74" s="51"/>
    </row>
    <row r="75" spans="2:27" x14ac:dyDescent="0.3">
      <c r="B75" s="23" t="s">
        <v>49</v>
      </c>
      <c r="C75" s="23"/>
      <c r="D75" s="23"/>
      <c r="E75" s="23"/>
      <c r="F75" s="23"/>
      <c r="G75" s="23"/>
      <c r="H75" s="49"/>
      <c r="I75" s="23"/>
      <c r="J75" s="23"/>
      <c r="K75" s="23"/>
      <c r="L75" s="23"/>
      <c r="M75" s="23"/>
      <c r="N75" s="23"/>
      <c r="O75" s="23"/>
      <c r="P75" s="23"/>
      <c r="Q75" s="23"/>
      <c r="R75" s="23"/>
      <c r="S75" s="23"/>
      <c r="T75" s="23"/>
      <c r="U75" s="23"/>
      <c r="V75" s="23"/>
      <c r="W75" s="23"/>
      <c r="X75" s="23"/>
      <c r="Y75" s="23"/>
      <c r="Z75" s="23"/>
      <c r="AA75" s="23"/>
    </row>
    <row r="77" spans="2:27" x14ac:dyDescent="0.3">
      <c r="D77" s="15"/>
      <c r="E77" s="31" t="s">
        <v>73</v>
      </c>
      <c r="F77" s="31"/>
      <c r="G77" s="31"/>
      <c r="H77" s="491" t="s">
        <v>74</v>
      </c>
      <c r="I77" s="31"/>
      <c r="J77" s="31"/>
      <c r="K77" s="31"/>
      <c r="L77" s="31"/>
      <c r="M77" s="31"/>
      <c r="N77" s="31"/>
      <c r="O77" s="31"/>
      <c r="P77" s="31"/>
      <c r="Q77" s="31"/>
      <c r="R77" s="31"/>
      <c r="S77" s="31"/>
      <c r="T77" s="31"/>
      <c r="U77" s="31"/>
      <c r="V77" s="31"/>
      <c r="W77" s="31"/>
      <c r="X77" s="31"/>
      <c r="Y77" s="31"/>
      <c r="Z77" s="31"/>
      <c r="AA77" s="31"/>
    </row>
    <row r="78" spans="2:27" x14ac:dyDescent="0.3">
      <c r="F78" s="15" t="s">
        <v>64</v>
      </c>
      <c r="H78" s="15">
        <f>Y78</f>
        <v>41.232629439670319</v>
      </c>
      <c r="J78" s="476" t="s">
        <v>75</v>
      </c>
      <c r="O78" s="47">
        <f t="shared" ref="O78:V85" si="7">IFERROR((O26*10^6)/O14,0)</f>
        <v>53.178197784743922</v>
      </c>
      <c r="P78" s="47">
        <f t="shared" si="7"/>
        <v>57.461440712399842</v>
      </c>
      <c r="Q78" s="47">
        <f t="shared" si="7"/>
        <v>39.373308289920629</v>
      </c>
      <c r="R78" s="47">
        <f t="shared" si="7"/>
        <v>38.24104118248917</v>
      </c>
      <c r="S78" s="47">
        <f t="shared" si="7"/>
        <v>37.694872856043773</v>
      </c>
      <c r="T78" s="47">
        <f t="shared" si="7"/>
        <v>33.974874016228142</v>
      </c>
      <c r="U78" s="47">
        <f t="shared" si="7"/>
        <v>35.939847071891251</v>
      </c>
      <c r="V78" s="47">
        <f t="shared" si="7"/>
        <v>33.997453603645923</v>
      </c>
      <c r="W78" s="467"/>
      <c r="X78" s="508"/>
      <c r="Y78" s="492">
        <f t="shared" ref="Y78:Y85" si="8">IFERROR(AVERAGEIFS(O78:V78,O78:V78,"&gt; 0"),0)</f>
        <v>41.232629439670319</v>
      </c>
      <c r="Z78" s="492">
        <f t="shared" ref="Z78:Z85" si="9">IFERROR(AVERAGEIFS(O78:R78,O78:R78,"&gt; 0"),0)</f>
        <v>47.063496992388387</v>
      </c>
      <c r="AA78" s="492">
        <f t="shared" ref="AA78:AA85" si="10">IFERROR(AVERAGEIFS(S78:V78,S78:V78,"&gt; 0"),0)</f>
        <v>35.401761886952272</v>
      </c>
    </row>
    <row r="79" spans="2:27" x14ac:dyDescent="0.3">
      <c r="F79" s="15" t="s">
        <v>29</v>
      </c>
      <c r="H79" s="15">
        <f t="shared" ref="H79:H85" si="11">Y79</f>
        <v>40.464407458951406</v>
      </c>
      <c r="J79" s="476" t="s">
        <v>75</v>
      </c>
      <c r="O79" s="47">
        <f t="shared" si="7"/>
        <v>37.724576287519319</v>
      </c>
      <c r="P79" s="47">
        <f t="shared" si="7"/>
        <v>42.440045063717633</v>
      </c>
      <c r="Q79" s="47">
        <f t="shared" si="7"/>
        <v>43.735142538354573</v>
      </c>
      <c r="R79" s="47">
        <f t="shared" si="7"/>
        <v>40.988140722710263</v>
      </c>
      <c r="S79" s="47">
        <f t="shared" si="7"/>
        <v>39.110556697806516</v>
      </c>
      <c r="T79" s="47">
        <f t="shared" si="7"/>
        <v>44.074666141950935</v>
      </c>
      <c r="U79" s="47">
        <f t="shared" si="7"/>
        <v>40.181659216796596</v>
      </c>
      <c r="V79" s="47">
        <f t="shared" si="7"/>
        <v>35.4604730027554</v>
      </c>
      <c r="W79" s="467"/>
      <c r="X79" s="508"/>
      <c r="Y79" s="492">
        <f t="shared" si="8"/>
        <v>40.464407458951406</v>
      </c>
      <c r="Z79" s="492">
        <f t="shared" si="9"/>
        <v>41.221976153075445</v>
      </c>
      <c r="AA79" s="492">
        <f t="shared" si="10"/>
        <v>39.70683876482736</v>
      </c>
    </row>
    <row r="80" spans="2:27" x14ac:dyDescent="0.3">
      <c r="F80" s="15" t="s">
        <v>30</v>
      </c>
      <c r="H80" s="15">
        <f t="shared" si="11"/>
        <v>51.482741963082006</v>
      </c>
      <c r="J80" s="476" t="s">
        <v>75</v>
      </c>
      <c r="O80" s="47">
        <f t="shared" si="7"/>
        <v>72.827804107424967</v>
      </c>
      <c r="P80" s="47">
        <f t="shared" si="7"/>
        <v>55.170161760489385</v>
      </c>
      <c r="Q80" s="47">
        <f t="shared" si="7"/>
        <v>54.797816251172854</v>
      </c>
      <c r="R80" s="47">
        <f t="shared" si="7"/>
        <v>50.095631391107467</v>
      </c>
      <c r="S80" s="47">
        <f t="shared" si="7"/>
        <v>56.227865371691486</v>
      </c>
      <c r="T80" s="47">
        <f t="shared" si="7"/>
        <v>52.395620027999691</v>
      </c>
      <c r="U80" s="47">
        <f t="shared" si="7"/>
        <v>26.037557881849462</v>
      </c>
      <c r="V80" s="47">
        <f t="shared" si="7"/>
        <v>44.309478912920696</v>
      </c>
      <c r="W80" s="467"/>
      <c r="X80" s="508"/>
      <c r="Y80" s="492">
        <f t="shared" si="8"/>
        <v>51.482741963082006</v>
      </c>
      <c r="Z80" s="492">
        <f t="shared" si="9"/>
        <v>58.222853377548674</v>
      </c>
      <c r="AA80" s="492">
        <f t="shared" si="10"/>
        <v>44.742630548615331</v>
      </c>
    </row>
    <row r="81" spans="4:27" x14ac:dyDescent="0.3">
      <c r="F81" s="15" t="s">
        <v>65</v>
      </c>
      <c r="H81" s="15">
        <f t="shared" si="11"/>
        <v>39.116054806533128</v>
      </c>
      <c r="J81" s="476" t="s">
        <v>75</v>
      </c>
      <c r="O81" s="47">
        <f t="shared" si="7"/>
        <v>0</v>
      </c>
      <c r="P81" s="47">
        <f t="shared" si="7"/>
        <v>0</v>
      </c>
      <c r="Q81" s="47">
        <f t="shared" si="7"/>
        <v>0</v>
      </c>
      <c r="R81" s="47">
        <f t="shared" si="7"/>
        <v>0</v>
      </c>
      <c r="S81" s="47">
        <f t="shared" si="7"/>
        <v>51.601872049794231</v>
      </c>
      <c r="T81" s="47">
        <f t="shared" si="7"/>
        <v>37.733982034307893</v>
      </c>
      <c r="U81" s="47">
        <f t="shared" si="7"/>
        <v>34.461238499404715</v>
      </c>
      <c r="V81" s="47">
        <f t="shared" si="7"/>
        <v>32.667126642625689</v>
      </c>
      <c r="W81" s="467"/>
      <c r="X81" s="508"/>
      <c r="Y81" s="492">
        <f t="shared" si="8"/>
        <v>39.116054806533128</v>
      </c>
      <c r="Z81" s="492">
        <f t="shared" si="9"/>
        <v>0</v>
      </c>
      <c r="AA81" s="492">
        <f t="shared" si="10"/>
        <v>39.116054806533128</v>
      </c>
    </row>
    <row r="82" spans="4:27" x14ac:dyDescent="0.3">
      <c r="F82" s="15" t="s">
        <v>66</v>
      </c>
      <c r="H82" s="15">
        <f t="shared" si="11"/>
        <v>47.979585114737283</v>
      </c>
      <c r="J82" s="476" t="s">
        <v>75</v>
      </c>
      <c r="O82" s="47">
        <f t="shared" si="7"/>
        <v>59.758279632206282</v>
      </c>
      <c r="P82" s="47">
        <f t="shared" si="7"/>
        <v>54.665693684601706</v>
      </c>
      <c r="Q82" s="47">
        <f t="shared" si="7"/>
        <v>46.502378819369149</v>
      </c>
      <c r="R82" s="47">
        <f t="shared" si="7"/>
        <v>50.116871889172657</v>
      </c>
      <c r="S82" s="47">
        <f t="shared" si="7"/>
        <v>43.439196015978865</v>
      </c>
      <c r="T82" s="47">
        <f t="shared" si="7"/>
        <v>43.518771076276778</v>
      </c>
      <c r="U82" s="47">
        <f t="shared" si="7"/>
        <v>39.343310279748309</v>
      </c>
      <c r="V82" s="47">
        <f t="shared" si="7"/>
        <v>46.492179520544461</v>
      </c>
      <c r="W82" s="467"/>
      <c r="X82" s="508"/>
      <c r="Y82" s="492">
        <f t="shared" si="8"/>
        <v>47.979585114737283</v>
      </c>
      <c r="Z82" s="492">
        <f t="shared" si="9"/>
        <v>52.760806006337447</v>
      </c>
      <c r="AA82" s="492">
        <f t="shared" si="10"/>
        <v>43.198364223137105</v>
      </c>
    </row>
    <row r="83" spans="4:27" x14ac:dyDescent="0.3">
      <c r="F83" s="15" t="s">
        <v>32</v>
      </c>
      <c r="H83" s="15">
        <f t="shared" si="11"/>
        <v>38.14113590252655</v>
      </c>
      <c r="J83" s="476" t="s">
        <v>75</v>
      </c>
      <c r="O83" s="47">
        <f t="shared" si="7"/>
        <v>41.543626481533678</v>
      </c>
      <c r="P83" s="47">
        <f t="shared" si="7"/>
        <v>13.07306708675759</v>
      </c>
      <c r="Q83" s="47">
        <f t="shared" si="7"/>
        <v>44.867475337939226</v>
      </c>
      <c r="R83" s="47">
        <f t="shared" si="7"/>
        <v>40.309779918540357</v>
      </c>
      <c r="S83" s="47">
        <f t="shared" si="7"/>
        <v>41.088915749417737</v>
      </c>
      <c r="T83" s="47">
        <f t="shared" si="7"/>
        <v>42.674278196568224</v>
      </c>
      <c r="U83" s="47">
        <f t="shared" si="7"/>
        <v>47.11824905777307</v>
      </c>
      <c r="V83" s="47">
        <f t="shared" si="7"/>
        <v>34.453695391682494</v>
      </c>
      <c r="W83" s="467"/>
      <c r="X83" s="508"/>
      <c r="Y83" s="492">
        <f t="shared" si="8"/>
        <v>38.14113590252655</v>
      </c>
      <c r="Z83" s="492">
        <f t="shared" si="9"/>
        <v>34.948487206192709</v>
      </c>
      <c r="AA83" s="492">
        <f t="shared" si="10"/>
        <v>41.333784598860383</v>
      </c>
    </row>
    <row r="84" spans="4:27" x14ac:dyDescent="0.3">
      <c r="F84" s="15" t="s">
        <v>31</v>
      </c>
      <c r="H84" s="15">
        <f t="shared" si="11"/>
        <v>41.505809133526121</v>
      </c>
      <c r="J84" s="476" t="s">
        <v>75</v>
      </c>
      <c r="O84" s="47">
        <f t="shared" si="7"/>
        <v>24.276991849230072</v>
      </c>
      <c r="P84" s="47">
        <f t="shared" si="7"/>
        <v>50.80585251601083</v>
      </c>
      <c r="Q84" s="47">
        <f t="shared" si="7"/>
        <v>73.576494173991307</v>
      </c>
      <c r="R84" s="47">
        <f t="shared" si="7"/>
        <v>34.84957049901238</v>
      </c>
      <c r="S84" s="47">
        <f t="shared" si="7"/>
        <v>40.045848255554262</v>
      </c>
      <c r="T84" s="47">
        <f t="shared" si="7"/>
        <v>36.447159328955173</v>
      </c>
      <c r="U84" s="47">
        <f t="shared" si="7"/>
        <v>31.182362665022048</v>
      </c>
      <c r="V84" s="47">
        <f t="shared" si="7"/>
        <v>40.862193780432925</v>
      </c>
      <c r="W84" s="467"/>
      <c r="X84" s="508"/>
      <c r="Y84" s="492">
        <f t="shared" si="8"/>
        <v>41.505809133526121</v>
      </c>
      <c r="Z84" s="492">
        <f t="shared" si="9"/>
        <v>45.877227259561145</v>
      </c>
      <c r="AA84" s="492">
        <f t="shared" si="10"/>
        <v>37.134391007491104</v>
      </c>
    </row>
    <row r="85" spans="4:27" x14ac:dyDescent="0.3">
      <c r="F85" s="15" t="s">
        <v>28</v>
      </c>
      <c r="H85" s="15">
        <f t="shared" si="11"/>
        <v>61.782838846379789</v>
      </c>
      <c r="J85" s="476" t="s">
        <v>75</v>
      </c>
      <c r="O85" s="47">
        <f t="shared" si="7"/>
        <v>59.828075961168274</v>
      </c>
      <c r="P85" s="47">
        <f t="shared" si="7"/>
        <v>68.877385372219152</v>
      </c>
      <c r="Q85" s="47">
        <f t="shared" si="7"/>
        <v>58.157740348014876</v>
      </c>
      <c r="R85" s="47">
        <f t="shared" si="7"/>
        <v>59.225347621425847</v>
      </c>
      <c r="S85" s="47">
        <f t="shared" si="7"/>
        <v>60.806206713766628</v>
      </c>
      <c r="T85" s="47">
        <f t="shared" si="7"/>
        <v>44.839171966383446</v>
      </c>
      <c r="U85" s="47">
        <f t="shared" si="7"/>
        <v>74.559534407438349</v>
      </c>
      <c r="V85" s="47">
        <f t="shared" si="7"/>
        <v>67.969248380621735</v>
      </c>
      <c r="W85" s="467"/>
      <c r="X85" s="508"/>
      <c r="Y85" s="492">
        <f t="shared" si="8"/>
        <v>61.782838846379789</v>
      </c>
      <c r="Z85" s="492">
        <f t="shared" si="9"/>
        <v>61.522137325707035</v>
      </c>
      <c r="AA85" s="492">
        <f t="shared" si="10"/>
        <v>62.043540367052536</v>
      </c>
    </row>
    <row r="86" spans="4:27" customFormat="1" x14ac:dyDescent="0.3">
      <c r="H86" s="51"/>
    </row>
    <row r="87" spans="4:27" x14ac:dyDescent="0.3">
      <c r="D87" s="15"/>
      <c r="E87" s="31" t="s">
        <v>76</v>
      </c>
      <c r="F87" s="31"/>
      <c r="G87" s="31"/>
      <c r="H87" s="51"/>
      <c r="I87" s="31"/>
      <c r="J87" s="31"/>
      <c r="K87" s="31"/>
      <c r="L87" s="31"/>
      <c r="M87" s="31"/>
      <c r="N87" s="31"/>
      <c r="O87" s="31"/>
      <c r="P87" s="31"/>
      <c r="Q87" s="31"/>
      <c r="R87" s="31"/>
      <c r="S87" s="31"/>
      <c r="T87" s="31"/>
      <c r="U87" s="31"/>
      <c r="V87" s="31"/>
      <c r="W87" s="31"/>
      <c r="X87" s="31"/>
      <c r="Y87" s="31"/>
      <c r="Z87" s="31"/>
      <c r="AA87" s="31"/>
    </row>
    <row r="88" spans="4:27" x14ac:dyDescent="0.3">
      <c r="F88" s="15" t="s">
        <v>64</v>
      </c>
      <c r="H88" s="15">
        <f>Y88</f>
        <v>0</v>
      </c>
      <c r="J88" s="476" t="s">
        <v>75</v>
      </c>
      <c r="O88" s="47">
        <f t="shared" ref="O88:V95" si="12">IFERROR((O36*10^6)/O14,0)</f>
        <v>0</v>
      </c>
      <c r="P88" s="47">
        <f t="shared" si="12"/>
        <v>0</v>
      </c>
      <c r="Q88" s="47">
        <f t="shared" si="12"/>
        <v>0</v>
      </c>
      <c r="R88" s="47">
        <f t="shared" si="12"/>
        <v>0</v>
      </c>
      <c r="S88" s="47">
        <f t="shared" si="12"/>
        <v>0</v>
      </c>
      <c r="T88" s="47">
        <f t="shared" si="12"/>
        <v>0</v>
      </c>
      <c r="U88" s="47">
        <f t="shared" si="12"/>
        <v>0</v>
      </c>
      <c r="V88" s="47">
        <f t="shared" si="12"/>
        <v>0</v>
      </c>
      <c r="W88" s="467"/>
      <c r="X88" s="508"/>
      <c r="Y88" s="492">
        <f t="shared" ref="Y88:Y95" si="13">IFERROR(AVERAGEIFS(O88:V88,O88:V88,"&gt; 0"),0)</f>
        <v>0</v>
      </c>
      <c r="Z88" s="492">
        <f t="shared" ref="Z88:Z95" si="14">IFERROR(AVERAGEIFS(O88:R88,O88:R88,"&gt; 0"),0)</f>
        <v>0</v>
      </c>
      <c r="AA88" s="492">
        <f t="shared" ref="AA88:AA95" si="15">IFERROR(AVERAGEIFS(S88:V88,S88:V88,"&gt; 0"),0)</f>
        <v>0</v>
      </c>
    </row>
    <row r="89" spans="4:27" x14ac:dyDescent="0.3">
      <c r="F89" s="15" t="s">
        <v>29</v>
      </c>
      <c r="H89" s="15">
        <f t="shared" ref="H89:H95" si="16">Y89</f>
        <v>11.179369863771088</v>
      </c>
      <c r="J89" s="476" t="s">
        <v>75</v>
      </c>
      <c r="O89" s="47">
        <f t="shared" si="12"/>
        <v>11.654747145737678</v>
      </c>
      <c r="P89" s="47">
        <f t="shared" si="12"/>
        <v>10.765279723479594</v>
      </c>
      <c r="Q89" s="47">
        <f t="shared" si="12"/>
        <v>11.75196006982997</v>
      </c>
      <c r="R89" s="47">
        <f t="shared" si="12"/>
        <v>10.545492516037108</v>
      </c>
      <c r="S89" s="47">
        <f t="shared" si="12"/>
        <v>0</v>
      </c>
      <c r="T89" s="47">
        <f t="shared" si="12"/>
        <v>0</v>
      </c>
      <c r="U89" s="47">
        <f t="shared" si="12"/>
        <v>0</v>
      </c>
      <c r="V89" s="47">
        <f t="shared" si="12"/>
        <v>0</v>
      </c>
      <c r="W89" s="467"/>
      <c r="X89" s="508"/>
      <c r="Y89" s="492">
        <f t="shared" si="13"/>
        <v>11.179369863771088</v>
      </c>
      <c r="Z89" s="492">
        <f t="shared" si="14"/>
        <v>11.179369863771088</v>
      </c>
      <c r="AA89" s="492">
        <f t="shared" si="15"/>
        <v>0</v>
      </c>
    </row>
    <row r="90" spans="4:27" x14ac:dyDescent="0.3">
      <c r="F90" s="15" t="s">
        <v>30</v>
      </c>
      <c r="H90" s="15">
        <f t="shared" si="16"/>
        <v>13.916144557693563</v>
      </c>
      <c r="J90" s="476" t="s">
        <v>75</v>
      </c>
      <c r="O90" s="47">
        <f>IFERROR((O38*10^6)/O16,0)</f>
        <v>15.197104191654706</v>
      </c>
      <c r="P90" s="47">
        <f t="shared" si="12"/>
        <v>13.535724243537373</v>
      </c>
      <c r="Q90" s="47">
        <f t="shared" si="12"/>
        <v>14.565872330742556</v>
      </c>
      <c r="R90" s="47">
        <f t="shared" si="12"/>
        <v>12.36587746483962</v>
      </c>
      <c r="S90" s="47">
        <f t="shared" si="12"/>
        <v>0</v>
      </c>
      <c r="T90" s="47">
        <f t="shared" si="12"/>
        <v>0</v>
      </c>
      <c r="U90" s="47">
        <f t="shared" si="12"/>
        <v>0</v>
      </c>
      <c r="V90" s="47">
        <f t="shared" si="12"/>
        <v>0</v>
      </c>
      <c r="W90" s="467"/>
      <c r="X90" s="508"/>
      <c r="Y90" s="492">
        <f t="shared" si="13"/>
        <v>13.916144557693563</v>
      </c>
      <c r="Z90" s="492">
        <f t="shared" si="14"/>
        <v>13.916144557693563</v>
      </c>
      <c r="AA90" s="492">
        <f t="shared" si="15"/>
        <v>0</v>
      </c>
    </row>
    <row r="91" spans="4:27" x14ac:dyDescent="0.3">
      <c r="F91" s="15" t="s">
        <v>65</v>
      </c>
      <c r="H91" s="15">
        <f t="shared" si="16"/>
        <v>0</v>
      </c>
      <c r="J91" s="476" t="s">
        <v>75</v>
      </c>
      <c r="O91" s="47">
        <f t="shared" si="12"/>
        <v>0</v>
      </c>
      <c r="P91" s="47">
        <f t="shared" si="12"/>
        <v>0</v>
      </c>
      <c r="Q91" s="47">
        <f t="shared" si="12"/>
        <v>0</v>
      </c>
      <c r="R91" s="47">
        <f t="shared" si="12"/>
        <v>0</v>
      </c>
      <c r="S91" s="47">
        <f t="shared" si="12"/>
        <v>0</v>
      </c>
      <c r="T91" s="47">
        <f t="shared" si="12"/>
        <v>0</v>
      </c>
      <c r="U91" s="47">
        <f t="shared" si="12"/>
        <v>0</v>
      </c>
      <c r="V91" s="47">
        <f t="shared" si="12"/>
        <v>0</v>
      </c>
      <c r="W91" s="467"/>
      <c r="X91" s="508"/>
      <c r="Y91" s="492">
        <f t="shared" si="13"/>
        <v>0</v>
      </c>
      <c r="Z91" s="492">
        <f t="shared" si="14"/>
        <v>0</v>
      </c>
      <c r="AA91" s="492">
        <f t="shared" si="15"/>
        <v>0</v>
      </c>
    </row>
    <row r="92" spans="4:27" x14ac:dyDescent="0.3">
      <c r="F92" s="15" t="s">
        <v>66</v>
      </c>
      <c r="H92" s="15">
        <f t="shared" si="16"/>
        <v>6.8618131793107509</v>
      </c>
      <c r="J92" s="476" t="s">
        <v>75</v>
      </c>
      <c r="O92" s="47">
        <f t="shared" si="12"/>
        <v>5.4290020344581595</v>
      </c>
      <c r="P92" s="47">
        <f t="shared" si="12"/>
        <v>8.2074884311672474</v>
      </c>
      <c r="Q92" s="47">
        <f t="shared" si="12"/>
        <v>7.813576569862704</v>
      </c>
      <c r="R92" s="47">
        <f t="shared" si="12"/>
        <v>5.9971856817548916</v>
      </c>
      <c r="S92" s="47">
        <f t="shared" si="12"/>
        <v>0</v>
      </c>
      <c r="T92" s="47">
        <f t="shared" si="12"/>
        <v>0</v>
      </c>
      <c r="U92" s="47">
        <f t="shared" si="12"/>
        <v>0</v>
      </c>
      <c r="V92" s="47">
        <f t="shared" si="12"/>
        <v>0</v>
      </c>
      <c r="W92" s="467"/>
      <c r="X92" s="508"/>
      <c r="Y92" s="492">
        <f t="shared" si="13"/>
        <v>6.8618131793107509</v>
      </c>
      <c r="Z92" s="492">
        <f t="shared" si="14"/>
        <v>6.8618131793107509</v>
      </c>
      <c r="AA92" s="492">
        <f t="shared" si="15"/>
        <v>0</v>
      </c>
    </row>
    <row r="93" spans="4:27" x14ac:dyDescent="0.3">
      <c r="F93" s="15" t="s">
        <v>32</v>
      </c>
      <c r="H93" s="15">
        <f t="shared" si="16"/>
        <v>5.770624114951179</v>
      </c>
      <c r="J93" s="476" t="s">
        <v>75</v>
      </c>
      <c r="O93" s="47">
        <f t="shared" si="12"/>
        <v>3.1434986057050418</v>
      </c>
      <c r="P93" s="47">
        <f t="shared" si="12"/>
        <v>2.1262525105720043</v>
      </c>
      <c r="Q93" s="47">
        <f t="shared" si="12"/>
        <v>8.6899947450454036</v>
      </c>
      <c r="R93" s="47">
        <f t="shared" si="12"/>
        <v>9.1227505984822663</v>
      </c>
      <c r="S93" s="47">
        <f t="shared" si="12"/>
        <v>0</v>
      </c>
      <c r="T93" s="47">
        <f t="shared" si="12"/>
        <v>0</v>
      </c>
      <c r="U93" s="47">
        <f t="shared" si="12"/>
        <v>0</v>
      </c>
      <c r="V93" s="47">
        <f t="shared" si="12"/>
        <v>0</v>
      </c>
      <c r="W93" s="467"/>
      <c r="X93" s="508"/>
      <c r="Y93" s="492">
        <f t="shared" si="13"/>
        <v>5.770624114951179</v>
      </c>
      <c r="Z93" s="492">
        <f t="shared" si="14"/>
        <v>5.770624114951179</v>
      </c>
      <c r="AA93" s="492">
        <f t="shared" si="15"/>
        <v>0</v>
      </c>
    </row>
    <row r="94" spans="4:27" x14ac:dyDescent="0.3">
      <c r="F94" s="15" t="s">
        <v>31</v>
      </c>
      <c r="H94" s="15">
        <f t="shared" si="16"/>
        <v>0</v>
      </c>
      <c r="J94" s="476" t="s">
        <v>75</v>
      </c>
      <c r="O94" s="47">
        <f t="shared" si="12"/>
        <v>0</v>
      </c>
      <c r="P94" s="47">
        <f t="shared" si="12"/>
        <v>0</v>
      </c>
      <c r="Q94" s="47">
        <f t="shared" si="12"/>
        <v>0</v>
      </c>
      <c r="R94" s="47">
        <f t="shared" si="12"/>
        <v>0</v>
      </c>
      <c r="S94" s="47">
        <f t="shared" si="12"/>
        <v>0</v>
      </c>
      <c r="T94" s="47">
        <f t="shared" si="12"/>
        <v>0</v>
      </c>
      <c r="U94" s="47">
        <f t="shared" si="12"/>
        <v>0</v>
      </c>
      <c r="V94" s="47">
        <f t="shared" si="12"/>
        <v>0</v>
      </c>
      <c r="W94" s="467"/>
      <c r="X94" s="508"/>
      <c r="Y94" s="492">
        <f t="shared" si="13"/>
        <v>0</v>
      </c>
      <c r="Z94" s="492">
        <f t="shared" si="14"/>
        <v>0</v>
      </c>
      <c r="AA94" s="492">
        <f t="shared" si="15"/>
        <v>0</v>
      </c>
    </row>
    <row r="95" spans="4:27" x14ac:dyDescent="0.3">
      <c r="F95" s="15" t="s">
        <v>28</v>
      </c>
      <c r="H95" s="15">
        <f t="shared" si="16"/>
        <v>15.628908153649014</v>
      </c>
      <c r="J95" s="476" t="s">
        <v>75</v>
      </c>
      <c r="O95" s="47">
        <f t="shared" si="12"/>
        <v>13.659977434401767</v>
      </c>
      <c r="P95" s="47">
        <f t="shared" si="12"/>
        <v>15.549612784685616</v>
      </c>
      <c r="Q95" s="47">
        <f t="shared" si="12"/>
        <v>16.82597996052246</v>
      </c>
      <c r="R95" s="47">
        <f t="shared" si="12"/>
        <v>16.48006243498622</v>
      </c>
      <c r="S95" s="47">
        <f t="shared" si="12"/>
        <v>0</v>
      </c>
      <c r="T95" s="47">
        <f t="shared" si="12"/>
        <v>0</v>
      </c>
      <c r="U95" s="47">
        <f t="shared" si="12"/>
        <v>0</v>
      </c>
      <c r="V95" s="47">
        <f t="shared" si="12"/>
        <v>0</v>
      </c>
      <c r="W95" s="467"/>
      <c r="X95" s="508"/>
      <c r="Y95" s="492">
        <f t="shared" si="13"/>
        <v>15.628908153649014</v>
      </c>
      <c r="Z95" s="492">
        <f t="shared" si="14"/>
        <v>15.628908153649014</v>
      </c>
      <c r="AA95" s="492">
        <f t="shared" si="15"/>
        <v>0</v>
      </c>
    </row>
    <row r="96" spans="4:27" customFormat="1" x14ac:dyDescent="0.3">
      <c r="H96" s="53"/>
      <c r="Y96" s="51"/>
      <c r="Z96" s="51"/>
      <c r="AA96" s="51"/>
    </row>
    <row r="97" spans="4:27" x14ac:dyDescent="0.3">
      <c r="D97" s="15"/>
      <c r="E97" s="31" t="s">
        <v>77</v>
      </c>
      <c r="F97" s="31"/>
      <c r="G97" s="31"/>
      <c r="H97" s="51"/>
      <c r="I97" s="31"/>
      <c r="J97" s="31"/>
      <c r="K97" s="31"/>
      <c r="L97" s="31"/>
      <c r="M97" s="31"/>
      <c r="N97" s="31"/>
      <c r="O97" s="31"/>
      <c r="P97" s="31"/>
      <c r="Q97" s="31"/>
      <c r="R97" s="31"/>
      <c r="S97" s="31"/>
      <c r="T97" s="31"/>
      <c r="U97" s="31"/>
      <c r="V97" s="31"/>
      <c r="W97" s="31"/>
      <c r="X97" s="31"/>
      <c r="Y97" s="31"/>
      <c r="Z97" s="31"/>
      <c r="AA97" s="31"/>
    </row>
    <row r="98" spans="4:27" x14ac:dyDescent="0.3">
      <c r="F98" s="15" t="s">
        <v>64</v>
      </c>
      <c r="H98" s="15">
        <f>Y98</f>
        <v>41.232629439670319</v>
      </c>
      <c r="J98" s="476" t="s">
        <v>75</v>
      </c>
      <c r="O98" s="47">
        <f t="shared" ref="O98:V105" si="17">IFERROR(((O26+O36)*10^6)/O14,0)</f>
        <v>53.178197784743922</v>
      </c>
      <c r="P98" s="47">
        <f t="shared" si="17"/>
        <v>57.461440712399842</v>
      </c>
      <c r="Q98" s="47">
        <f t="shared" si="17"/>
        <v>39.373308289920629</v>
      </c>
      <c r="R98" s="47">
        <f t="shared" si="17"/>
        <v>38.24104118248917</v>
      </c>
      <c r="S98" s="47">
        <f t="shared" si="17"/>
        <v>37.694872856043773</v>
      </c>
      <c r="T98" s="47">
        <f t="shared" si="17"/>
        <v>33.974874016228142</v>
      </c>
      <c r="U98" s="47">
        <f t="shared" si="17"/>
        <v>35.939847071891251</v>
      </c>
      <c r="V98" s="47">
        <f t="shared" si="17"/>
        <v>33.997453603645923</v>
      </c>
      <c r="W98" s="467"/>
      <c r="X98" s="508"/>
      <c r="Y98" s="492">
        <f t="shared" ref="Y98:Y105" si="18">IFERROR(AVERAGEIFS(O98:V98,O98:V98,"&gt; 0"),0)</f>
        <v>41.232629439670319</v>
      </c>
      <c r="Z98" s="492">
        <f t="shared" ref="Z98:Z105" si="19">IFERROR(AVERAGEIFS(O98:R98,O98:R98,"&gt; 0"),0)</f>
        <v>47.063496992388387</v>
      </c>
      <c r="AA98" s="492">
        <f t="shared" ref="AA98:AA105" si="20">IFERROR(AVERAGEIFS(S98:V98,S98:V98,"&gt; 0"),0)</f>
        <v>35.401761886952272</v>
      </c>
    </row>
    <row r="99" spans="4:27" x14ac:dyDescent="0.3">
      <c r="F99" s="15" t="s">
        <v>29</v>
      </c>
      <c r="H99" s="15">
        <f t="shared" ref="H99:H105" si="21">Y99</f>
        <v>46.054092390836956</v>
      </c>
      <c r="J99" s="476" t="s">
        <v>75</v>
      </c>
      <c r="O99" s="47">
        <f t="shared" si="17"/>
        <v>49.379323433256999</v>
      </c>
      <c r="P99" s="47">
        <f t="shared" si="17"/>
        <v>53.20532478719722</v>
      </c>
      <c r="Q99" s="47">
        <f t="shared" si="17"/>
        <v>55.48710260818455</v>
      </c>
      <c r="R99" s="47">
        <f t="shared" si="17"/>
        <v>51.533633238747377</v>
      </c>
      <c r="S99" s="47">
        <f t="shared" si="17"/>
        <v>39.110556697806516</v>
      </c>
      <c r="T99" s="47">
        <f t="shared" si="17"/>
        <v>44.074666141950935</v>
      </c>
      <c r="U99" s="47">
        <f t="shared" si="17"/>
        <v>40.181659216796596</v>
      </c>
      <c r="V99" s="47">
        <f t="shared" si="17"/>
        <v>35.4604730027554</v>
      </c>
      <c r="W99" s="467"/>
      <c r="X99" s="508"/>
      <c r="Y99" s="492">
        <f t="shared" si="18"/>
        <v>46.054092390836956</v>
      </c>
      <c r="Z99" s="492">
        <f t="shared" si="19"/>
        <v>52.401346016846539</v>
      </c>
      <c r="AA99" s="492">
        <f t="shared" si="20"/>
        <v>39.70683876482736</v>
      </c>
    </row>
    <row r="100" spans="4:27" x14ac:dyDescent="0.3">
      <c r="F100" s="15" t="s">
        <v>30</v>
      </c>
      <c r="H100" s="15">
        <f t="shared" si="21"/>
        <v>58.440814241928791</v>
      </c>
      <c r="J100" s="476" t="s">
        <v>75</v>
      </c>
      <c r="O100" s="47">
        <f t="shared" si="17"/>
        <v>88.024908299079669</v>
      </c>
      <c r="P100" s="47">
        <f t="shared" si="17"/>
        <v>68.705886004026766</v>
      </c>
      <c r="Q100" s="47">
        <f t="shared" si="17"/>
        <v>69.363688581915412</v>
      </c>
      <c r="R100" s="47">
        <f t="shared" si="17"/>
        <v>62.461508855947095</v>
      </c>
      <c r="S100" s="47">
        <f t="shared" si="17"/>
        <v>56.227865371691486</v>
      </c>
      <c r="T100" s="47">
        <f t="shared" si="17"/>
        <v>52.395620027999691</v>
      </c>
      <c r="U100" s="47">
        <f t="shared" si="17"/>
        <v>26.037557881849462</v>
      </c>
      <c r="V100" s="47">
        <f t="shared" si="17"/>
        <v>44.309478912920696</v>
      </c>
      <c r="W100" s="467"/>
      <c r="X100" s="508"/>
      <c r="Y100" s="492">
        <f t="shared" si="18"/>
        <v>58.440814241928791</v>
      </c>
      <c r="Z100" s="492">
        <f t="shared" si="19"/>
        <v>72.138997935242244</v>
      </c>
      <c r="AA100" s="492">
        <f t="shared" si="20"/>
        <v>44.742630548615331</v>
      </c>
    </row>
    <row r="101" spans="4:27" x14ac:dyDescent="0.3">
      <c r="F101" s="15" t="s">
        <v>65</v>
      </c>
      <c r="H101" s="15">
        <f t="shared" si="21"/>
        <v>39.116054806533128</v>
      </c>
      <c r="J101" s="476" t="s">
        <v>75</v>
      </c>
      <c r="O101" s="47">
        <f t="shared" si="17"/>
        <v>0</v>
      </c>
      <c r="P101" s="47">
        <f t="shared" si="17"/>
        <v>0</v>
      </c>
      <c r="Q101" s="47">
        <f t="shared" si="17"/>
        <v>0</v>
      </c>
      <c r="R101" s="47">
        <f t="shared" si="17"/>
        <v>0</v>
      </c>
      <c r="S101" s="47">
        <f t="shared" si="17"/>
        <v>51.601872049794231</v>
      </c>
      <c r="T101" s="47">
        <f t="shared" si="17"/>
        <v>37.733982034307893</v>
      </c>
      <c r="U101" s="47">
        <f t="shared" si="17"/>
        <v>34.461238499404715</v>
      </c>
      <c r="V101" s="47">
        <f t="shared" si="17"/>
        <v>32.667126642625689</v>
      </c>
      <c r="W101" s="467"/>
      <c r="X101" s="508"/>
      <c r="Y101" s="492">
        <f t="shared" si="18"/>
        <v>39.116054806533128</v>
      </c>
      <c r="Z101" s="492">
        <f t="shared" si="19"/>
        <v>0</v>
      </c>
      <c r="AA101" s="492">
        <f t="shared" si="20"/>
        <v>39.116054806533128</v>
      </c>
    </row>
    <row r="102" spans="4:27" x14ac:dyDescent="0.3">
      <c r="F102" s="15" t="s">
        <v>66</v>
      </c>
      <c r="H102" s="15">
        <f t="shared" si="21"/>
        <v>51.410491704392655</v>
      </c>
      <c r="J102" s="476" t="s">
        <v>75</v>
      </c>
      <c r="O102" s="47">
        <f t="shared" si="17"/>
        <v>65.187281666664447</v>
      </c>
      <c r="P102" s="47">
        <f t="shared" si="17"/>
        <v>62.873182115768955</v>
      </c>
      <c r="Q102" s="47">
        <f t="shared" si="17"/>
        <v>54.315955389231853</v>
      </c>
      <c r="R102" s="47">
        <f t="shared" si="17"/>
        <v>56.11405757092755</v>
      </c>
      <c r="S102" s="47">
        <f t="shared" si="17"/>
        <v>43.439196015978865</v>
      </c>
      <c r="T102" s="47">
        <f t="shared" si="17"/>
        <v>43.518771076276778</v>
      </c>
      <c r="U102" s="47">
        <f t="shared" si="17"/>
        <v>39.343310279748309</v>
      </c>
      <c r="V102" s="47">
        <f t="shared" si="17"/>
        <v>46.492179520544461</v>
      </c>
      <c r="W102" s="467"/>
      <c r="X102" s="508"/>
      <c r="Y102" s="492">
        <f t="shared" si="18"/>
        <v>51.410491704392655</v>
      </c>
      <c r="Z102" s="492">
        <f t="shared" si="19"/>
        <v>59.622619185648198</v>
      </c>
      <c r="AA102" s="492">
        <f t="shared" si="20"/>
        <v>43.198364223137105</v>
      </c>
    </row>
    <row r="103" spans="4:27" x14ac:dyDescent="0.3">
      <c r="F103" s="15" t="s">
        <v>32</v>
      </c>
      <c r="H103" s="15">
        <f t="shared" si="21"/>
        <v>41.026447960002137</v>
      </c>
      <c r="J103" s="476" t="s">
        <v>75</v>
      </c>
      <c r="O103" s="47">
        <f t="shared" si="17"/>
        <v>44.687125087238719</v>
      </c>
      <c r="P103" s="47">
        <f t="shared" si="17"/>
        <v>15.199319597329593</v>
      </c>
      <c r="Q103" s="47">
        <f t="shared" si="17"/>
        <v>53.557470082984629</v>
      </c>
      <c r="R103" s="47">
        <f t="shared" si="17"/>
        <v>49.432530517022613</v>
      </c>
      <c r="S103" s="47">
        <f t="shared" si="17"/>
        <v>41.088915749417737</v>
      </c>
      <c r="T103" s="47">
        <f t="shared" si="17"/>
        <v>42.674278196568224</v>
      </c>
      <c r="U103" s="47">
        <f t="shared" si="17"/>
        <v>47.11824905777307</v>
      </c>
      <c r="V103" s="47">
        <f t="shared" si="17"/>
        <v>34.453695391682494</v>
      </c>
      <c r="W103" s="467"/>
      <c r="X103" s="508"/>
      <c r="Y103" s="492">
        <f t="shared" si="18"/>
        <v>41.026447960002137</v>
      </c>
      <c r="Z103" s="492">
        <f t="shared" si="19"/>
        <v>40.719111321143885</v>
      </c>
      <c r="AA103" s="492">
        <f t="shared" si="20"/>
        <v>41.333784598860383</v>
      </c>
    </row>
    <row r="104" spans="4:27" x14ac:dyDescent="0.3">
      <c r="F104" s="15" t="s">
        <v>31</v>
      </c>
      <c r="H104" s="15">
        <f t="shared" si="21"/>
        <v>41.505809133526121</v>
      </c>
      <c r="J104" s="476" t="s">
        <v>75</v>
      </c>
      <c r="O104" s="47">
        <f t="shared" si="17"/>
        <v>24.276991849230072</v>
      </c>
      <c r="P104" s="47">
        <f t="shared" si="17"/>
        <v>50.80585251601083</v>
      </c>
      <c r="Q104" s="47">
        <f t="shared" si="17"/>
        <v>73.576494173991307</v>
      </c>
      <c r="R104" s="47">
        <f t="shared" si="17"/>
        <v>34.84957049901238</v>
      </c>
      <c r="S104" s="47">
        <f t="shared" si="17"/>
        <v>40.045848255554262</v>
      </c>
      <c r="T104" s="47">
        <f t="shared" si="17"/>
        <v>36.447159328955173</v>
      </c>
      <c r="U104" s="47">
        <f t="shared" si="17"/>
        <v>31.182362665022048</v>
      </c>
      <c r="V104" s="47">
        <f t="shared" si="17"/>
        <v>40.862193780432925</v>
      </c>
      <c r="W104" s="467"/>
      <c r="X104" s="508"/>
      <c r="Y104" s="492">
        <f t="shared" si="18"/>
        <v>41.505809133526121</v>
      </c>
      <c r="Z104" s="492">
        <f t="shared" si="19"/>
        <v>45.877227259561145</v>
      </c>
      <c r="AA104" s="492">
        <f t="shared" si="20"/>
        <v>37.134391007491104</v>
      </c>
    </row>
    <row r="105" spans="4:27" x14ac:dyDescent="0.3">
      <c r="F105" s="15" t="s">
        <v>28</v>
      </c>
      <c r="H105" s="15">
        <f t="shared" si="21"/>
        <v>69.597292923204293</v>
      </c>
      <c r="J105" s="476" t="s">
        <v>75</v>
      </c>
      <c r="O105" s="47">
        <f t="shared" si="17"/>
        <v>73.488053395570034</v>
      </c>
      <c r="P105" s="47">
        <f t="shared" si="17"/>
        <v>84.426998156904773</v>
      </c>
      <c r="Q105" s="47">
        <f t="shared" si="17"/>
        <v>74.983720308537343</v>
      </c>
      <c r="R105" s="47">
        <f t="shared" si="17"/>
        <v>75.705410056412077</v>
      </c>
      <c r="S105" s="47">
        <f t="shared" si="17"/>
        <v>60.806206713766628</v>
      </c>
      <c r="T105" s="47">
        <f t="shared" si="17"/>
        <v>44.839171966383446</v>
      </c>
      <c r="U105" s="47">
        <f t="shared" si="17"/>
        <v>74.559534407438349</v>
      </c>
      <c r="V105" s="47">
        <f t="shared" si="17"/>
        <v>67.969248380621735</v>
      </c>
      <c r="W105" s="467"/>
      <c r="X105" s="508"/>
      <c r="Y105" s="492">
        <f t="shared" si="18"/>
        <v>69.597292923204293</v>
      </c>
      <c r="Z105" s="492">
        <f t="shared" si="19"/>
        <v>77.151045479356057</v>
      </c>
      <c r="AA105" s="492">
        <f t="shared" si="20"/>
        <v>62.043540367052536</v>
      </c>
    </row>
    <row r="106" spans="4:27" customFormat="1" x14ac:dyDescent="0.3">
      <c r="H106" s="53"/>
      <c r="Y106" s="51"/>
      <c r="Z106" s="51"/>
      <c r="AA106" s="51"/>
    </row>
    <row r="107" spans="4:27" x14ac:dyDescent="0.3">
      <c r="D107" s="15"/>
      <c r="E107" s="31" t="s">
        <v>78</v>
      </c>
      <c r="F107" s="31"/>
      <c r="G107" s="31"/>
      <c r="H107" s="15"/>
      <c r="I107" s="31"/>
      <c r="J107" s="31"/>
      <c r="K107" s="31"/>
      <c r="L107" s="31"/>
      <c r="M107" s="31"/>
      <c r="N107" s="31"/>
      <c r="O107" s="31"/>
      <c r="P107" s="31"/>
      <c r="Q107" s="31"/>
      <c r="R107" s="31"/>
      <c r="S107" s="31"/>
      <c r="T107" s="31"/>
      <c r="U107" s="31"/>
      <c r="V107" s="31"/>
      <c r="W107" s="31"/>
      <c r="X107" s="31"/>
      <c r="Y107" s="490"/>
      <c r="Z107" s="490"/>
      <c r="AA107" s="490"/>
    </row>
    <row r="108" spans="4:27" x14ac:dyDescent="0.3">
      <c r="F108" s="15" t="s">
        <v>64</v>
      </c>
      <c r="H108" s="15">
        <f>Y108</f>
        <v>75.294317714774735</v>
      </c>
      <c r="J108" s="476" t="s">
        <v>75</v>
      </c>
      <c r="O108" s="47">
        <f t="shared" ref="O108:V115" si="22">IFERROR((O46*10^6)/O14,0)</f>
        <v>58.955395012049941</v>
      </c>
      <c r="P108" s="47">
        <f t="shared" si="22"/>
        <v>74.452560703564956</v>
      </c>
      <c r="Q108" s="47">
        <f t="shared" si="22"/>
        <v>94.114465823199382</v>
      </c>
      <c r="R108" s="47">
        <f t="shared" si="22"/>
        <v>73.269742391395482</v>
      </c>
      <c r="S108" s="47">
        <f t="shared" si="22"/>
        <v>202.77600947489802</v>
      </c>
      <c r="T108" s="47">
        <f t="shared" si="22"/>
        <v>29.753287564703353</v>
      </c>
      <c r="U108" s="47">
        <f t="shared" si="22"/>
        <v>24.835988033722227</v>
      </c>
      <c r="V108" s="47">
        <f t="shared" si="22"/>
        <v>44.197092714664507</v>
      </c>
      <c r="W108" s="467"/>
      <c r="X108" s="508"/>
      <c r="Y108" s="611">
        <f t="shared" ref="Y108:Y115" si="23">IFERROR(AVERAGEIFS(O108:V108,O108:V108,"&gt; 0"),0)</f>
        <v>75.294317714774735</v>
      </c>
      <c r="Z108" s="611">
        <f t="shared" ref="Z108:Z115" si="24">IFERROR(AVERAGEIFS(O108:R108,O108:R108,"&gt; 0"),0)</f>
        <v>75.198040982552442</v>
      </c>
      <c r="AA108" s="611">
        <f t="shared" ref="AA108:AA115" si="25">IFERROR(AVERAGEIFS(S108:V108,S108:V108,"&gt; 0"),0)</f>
        <v>75.390594446997028</v>
      </c>
    </row>
    <row r="109" spans="4:27" x14ac:dyDescent="0.3">
      <c r="F109" s="15" t="s">
        <v>29</v>
      </c>
      <c r="H109" s="15">
        <f t="shared" ref="H109:H115" si="26">Y109</f>
        <v>127.01746895168068</v>
      </c>
      <c r="J109" s="476" t="s">
        <v>75</v>
      </c>
      <c r="O109" s="47">
        <f t="shared" si="22"/>
        <v>186.16925045954659</v>
      </c>
      <c r="P109" s="47">
        <f t="shared" si="22"/>
        <v>187.15024750049145</v>
      </c>
      <c r="Q109" s="47">
        <f t="shared" si="22"/>
        <v>140.42848488505686</v>
      </c>
      <c r="R109" s="47">
        <f t="shared" si="22"/>
        <v>71.032845815570695</v>
      </c>
      <c r="S109" s="47">
        <f t="shared" si="22"/>
        <v>91.472690253222794</v>
      </c>
      <c r="T109" s="47">
        <f t="shared" si="22"/>
        <v>128.53059064859437</v>
      </c>
      <c r="U109" s="47">
        <f t="shared" si="22"/>
        <v>104.50366213918879</v>
      </c>
      <c r="V109" s="47">
        <f t="shared" si="22"/>
        <v>106.85197991177388</v>
      </c>
      <c r="W109" s="467"/>
      <c r="X109" s="508"/>
      <c r="Y109" s="492">
        <f t="shared" si="23"/>
        <v>127.01746895168068</v>
      </c>
      <c r="Z109" s="492">
        <f t="shared" si="24"/>
        <v>146.19520716516638</v>
      </c>
      <c r="AA109" s="492">
        <f t="shared" si="25"/>
        <v>107.83973073819496</v>
      </c>
    </row>
    <row r="110" spans="4:27" x14ac:dyDescent="0.3">
      <c r="F110" s="15" t="s">
        <v>30</v>
      </c>
      <c r="H110" s="15">
        <f t="shared" si="26"/>
        <v>246.45075545612946</v>
      </c>
      <c r="J110" s="476" t="s">
        <v>75</v>
      </c>
      <c r="O110" s="47">
        <f t="shared" si="22"/>
        <v>470.3652738534696</v>
      </c>
      <c r="P110" s="47">
        <f t="shared" si="22"/>
        <v>366.31053734073015</v>
      </c>
      <c r="Q110" s="47">
        <f t="shared" si="22"/>
        <v>346.56730717973664</v>
      </c>
      <c r="R110" s="47">
        <f t="shared" si="22"/>
        <v>198.8022217350574</v>
      </c>
      <c r="S110" s="47">
        <f t="shared" si="22"/>
        <v>168.07222229060466</v>
      </c>
      <c r="T110" s="47">
        <f t="shared" si="22"/>
        <v>152.45285513724994</v>
      </c>
      <c r="U110" s="47">
        <f t="shared" si="22"/>
        <v>137.72145234287834</v>
      </c>
      <c r="V110" s="47">
        <f t="shared" si="22"/>
        <v>131.31417376930887</v>
      </c>
      <c r="W110" s="467"/>
      <c r="X110" s="508"/>
      <c r="Y110" s="492">
        <f t="shared" si="23"/>
        <v>246.45075545612946</v>
      </c>
      <c r="Z110" s="492">
        <f t="shared" si="24"/>
        <v>345.51133502724844</v>
      </c>
      <c r="AA110" s="492">
        <f t="shared" si="25"/>
        <v>147.39017588501048</v>
      </c>
    </row>
    <row r="111" spans="4:27" x14ac:dyDescent="0.3">
      <c r="F111" s="15" t="s">
        <v>65</v>
      </c>
      <c r="H111" s="15">
        <f t="shared" si="26"/>
        <v>86.611348486705197</v>
      </c>
      <c r="J111" s="476" t="s">
        <v>75</v>
      </c>
      <c r="O111" s="47">
        <f t="shared" si="22"/>
        <v>0</v>
      </c>
      <c r="P111" s="47">
        <f t="shared" si="22"/>
        <v>0</v>
      </c>
      <c r="Q111" s="47">
        <f t="shared" si="22"/>
        <v>0</v>
      </c>
      <c r="R111" s="47">
        <f t="shared" si="22"/>
        <v>0</v>
      </c>
      <c r="S111" s="47">
        <f t="shared" si="22"/>
        <v>100.39760000020389</v>
      </c>
      <c r="T111" s="47">
        <f t="shared" si="22"/>
        <v>0</v>
      </c>
      <c r="U111" s="47">
        <f t="shared" si="22"/>
        <v>87.195123916091802</v>
      </c>
      <c r="V111" s="47">
        <f t="shared" si="22"/>
        <v>72.241321543819851</v>
      </c>
      <c r="W111" s="467"/>
      <c r="X111" s="508"/>
      <c r="Y111" s="492">
        <f t="shared" si="23"/>
        <v>86.611348486705197</v>
      </c>
      <c r="Z111" s="492">
        <f t="shared" si="24"/>
        <v>0</v>
      </c>
      <c r="AA111" s="492">
        <f t="shared" si="25"/>
        <v>86.611348486705197</v>
      </c>
    </row>
    <row r="112" spans="4:27" x14ac:dyDescent="0.3">
      <c r="F112" s="15" t="s">
        <v>66</v>
      </c>
      <c r="H112" s="15">
        <f t="shared" si="26"/>
        <v>327.13484502295069</v>
      </c>
      <c r="J112" s="476" t="s">
        <v>75</v>
      </c>
      <c r="O112" s="47">
        <f t="shared" si="22"/>
        <v>403.17623481491171</v>
      </c>
      <c r="P112" s="47">
        <f t="shared" si="22"/>
        <v>628.10481146271923</v>
      </c>
      <c r="Q112" s="47">
        <f t="shared" si="22"/>
        <v>560.21426221458921</v>
      </c>
      <c r="R112" s="47">
        <f t="shared" si="22"/>
        <v>268.29651585845318</v>
      </c>
      <c r="S112" s="47">
        <f t="shared" si="22"/>
        <v>261.3407464685684</v>
      </c>
      <c r="T112" s="47">
        <f t="shared" si="22"/>
        <v>149.05077003411992</v>
      </c>
      <c r="U112" s="47">
        <f t="shared" si="22"/>
        <v>184.62783815227485</v>
      </c>
      <c r="V112" s="47">
        <f t="shared" si="22"/>
        <v>162.26758117796851</v>
      </c>
      <c r="W112" s="467"/>
      <c r="X112" s="508"/>
      <c r="Y112" s="492">
        <f t="shared" si="23"/>
        <v>327.13484502295069</v>
      </c>
      <c r="Z112" s="492">
        <f t="shared" si="24"/>
        <v>464.94795608766839</v>
      </c>
      <c r="AA112" s="492">
        <f t="shared" si="25"/>
        <v>189.32173395823293</v>
      </c>
    </row>
    <row r="113" spans="1:27" x14ac:dyDescent="0.3">
      <c r="F113" s="15" t="s">
        <v>32</v>
      </c>
      <c r="H113" s="15">
        <f t="shared" si="26"/>
        <v>172.73576287464732</v>
      </c>
      <c r="J113" s="476" t="s">
        <v>75</v>
      </c>
      <c r="O113" s="47">
        <f t="shared" si="22"/>
        <v>135.25545972743544</v>
      </c>
      <c r="P113" s="47">
        <f t="shared" si="22"/>
        <v>341.89480708662001</v>
      </c>
      <c r="Q113" s="47">
        <f t="shared" si="22"/>
        <v>47.032743021988388</v>
      </c>
      <c r="R113" s="47">
        <f t="shared" si="22"/>
        <v>94.814443028995925</v>
      </c>
      <c r="S113" s="47">
        <f t="shared" si="22"/>
        <v>311.11259548116448</v>
      </c>
      <c r="T113" s="47">
        <f t="shared" si="22"/>
        <v>171.41423540206651</v>
      </c>
      <c r="U113" s="47">
        <f t="shared" si="22"/>
        <v>150.183285320875</v>
      </c>
      <c r="V113" s="47">
        <f t="shared" si="22"/>
        <v>130.17853392803283</v>
      </c>
      <c r="W113" s="467"/>
      <c r="X113" s="508"/>
      <c r="Y113" s="492">
        <f t="shared" si="23"/>
        <v>172.73576287464732</v>
      </c>
      <c r="Z113" s="492">
        <f t="shared" si="24"/>
        <v>154.74936321625995</v>
      </c>
      <c r="AA113" s="492">
        <f t="shared" si="25"/>
        <v>190.72216253303472</v>
      </c>
    </row>
    <row r="114" spans="1:27" x14ac:dyDescent="0.3">
      <c r="F114" s="15" t="s">
        <v>31</v>
      </c>
      <c r="H114" s="15">
        <f t="shared" si="26"/>
        <v>83.755110268566014</v>
      </c>
      <c r="J114" s="476" t="s">
        <v>75</v>
      </c>
      <c r="O114" s="47">
        <f t="shared" si="22"/>
        <v>5.9128124817777188</v>
      </c>
      <c r="P114" s="47">
        <f t="shared" si="22"/>
        <v>103.48673205312727</v>
      </c>
      <c r="Q114" s="47">
        <f t="shared" si="22"/>
        <v>78.77177706470529</v>
      </c>
      <c r="R114" s="47">
        <f t="shared" si="22"/>
        <v>62.743340322987088</v>
      </c>
      <c r="S114" s="47">
        <f t="shared" si="22"/>
        <v>77.448199042441814</v>
      </c>
      <c r="T114" s="47">
        <f t="shared" si="22"/>
        <v>129.85743366936808</v>
      </c>
      <c r="U114" s="47">
        <f t="shared" si="22"/>
        <v>113.90219305173673</v>
      </c>
      <c r="V114" s="47">
        <f t="shared" si="22"/>
        <v>97.918394462384029</v>
      </c>
      <c r="W114" s="467"/>
      <c r="X114" s="508"/>
      <c r="Y114" s="492">
        <f t="shared" si="23"/>
        <v>83.755110268566014</v>
      </c>
      <c r="Z114" s="492">
        <f t="shared" si="24"/>
        <v>62.72866548064934</v>
      </c>
      <c r="AA114" s="492">
        <f t="shared" si="25"/>
        <v>104.78155505648266</v>
      </c>
    </row>
    <row r="115" spans="1:27" x14ac:dyDescent="0.3">
      <c r="F115" s="15" t="s">
        <v>28</v>
      </c>
      <c r="H115" s="15">
        <f t="shared" si="26"/>
        <v>119.43533787217187</v>
      </c>
      <c r="J115" s="476" t="s">
        <v>75</v>
      </c>
      <c r="O115" s="47">
        <f t="shared" si="22"/>
        <v>88.983197838199942</v>
      </c>
      <c r="P115" s="47">
        <f t="shared" si="22"/>
        <v>97.025237677144332</v>
      </c>
      <c r="Q115" s="47">
        <f t="shared" si="22"/>
        <v>106.06522188004776</v>
      </c>
      <c r="R115" s="47">
        <f t="shared" si="22"/>
        <v>117.75435077209065</v>
      </c>
      <c r="S115" s="47">
        <f t="shared" si="22"/>
        <v>125.1440816278246</v>
      </c>
      <c r="T115" s="47">
        <f t="shared" si="22"/>
        <v>117.05723706207422</v>
      </c>
      <c r="U115" s="47">
        <f t="shared" si="22"/>
        <v>145.80578680962844</v>
      </c>
      <c r="V115" s="47">
        <f t="shared" si="22"/>
        <v>157.64758931036502</v>
      </c>
      <c r="W115" s="467"/>
      <c r="X115" s="508"/>
      <c r="Y115" s="492">
        <f t="shared" si="23"/>
        <v>119.43533787217187</v>
      </c>
      <c r="Z115" s="492">
        <f t="shared" si="24"/>
        <v>102.45700204187068</v>
      </c>
      <c r="AA115" s="492">
        <f t="shared" si="25"/>
        <v>136.41367370247306</v>
      </c>
    </row>
    <row r="116" spans="1:27" customFormat="1" x14ac:dyDescent="0.3">
      <c r="H116" s="53"/>
      <c r="Y116" s="51"/>
      <c r="Z116" s="51"/>
      <c r="AA116" s="51"/>
    </row>
    <row r="117" spans="1:27" x14ac:dyDescent="0.3">
      <c r="D117" s="15"/>
      <c r="E117" s="31" t="s">
        <v>71</v>
      </c>
      <c r="F117" s="31"/>
      <c r="G117" s="31"/>
      <c r="H117" s="15"/>
      <c r="I117" s="31"/>
      <c r="J117" s="31"/>
      <c r="K117" s="31"/>
      <c r="L117" s="31"/>
      <c r="M117" s="31"/>
      <c r="N117" s="31"/>
      <c r="O117" s="31"/>
      <c r="P117" s="31"/>
      <c r="Q117" s="31"/>
      <c r="R117" s="31"/>
      <c r="S117" s="31"/>
      <c r="T117" s="31"/>
      <c r="U117" s="31"/>
      <c r="V117" s="31"/>
      <c r="W117" s="31"/>
      <c r="X117" s="31"/>
      <c r="Y117" s="490"/>
      <c r="Z117" s="490"/>
      <c r="AA117" s="490"/>
    </row>
    <row r="118" spans="1:27" x14ac:dyDescent="0.3">
      <c r="F118" s="15" t="s">
        <v>64</v>
      </c>
      <c r="H118" s="15">
        <f>Y118</f>
        <v>27.702566507718572</v>
      </c>
      <c r="J118" s="476" t="s">
        <v>75</v>
      </c>
      <c r="O118" s="47">
        <f t="shared" ref="O118:V125" si="27">IFERROR((O56*10^6)/O14,0)</f>
        <v>30.884777159785639</v>
      </c>
      <c r="P118" s="47">
        <f t="shared" si="27"/>
        <v>28.192135349440193</v>
      </c>
      <c r="Q118" s="47">
        <f t="shared" si="27"/>
        <v>23.251047903826041</v>
      </c>
      <c r="R118" s="47">
        <f t="shared" si="27"/>
        <v>23.238917646397439</v>
      </c>
      <c r="S118" s="47">
        <f t="shared" si="27"/>
        <v>29.120742120831625</v>
      </c>
      <c r="T118" s="47">
        <f t="shared" si="27"/>
        <v>31.986324188334887</v>
      </c>
      <c r="U118" s="47">
        <f t="shared" si="27"/>
        <v>27.955868736315363</v>
      </c>
      <c r="V118" s="47">
        <f t="shared" si="27"/>
        <v>26.990718956817393</v>
      </c>
      <c r="W118" s="467"/>
      <c r="X118" s="508"/>
      <c r="Y118" s="611">
        <f t="shared" ref="Y118:Y125" si="28">IFERROR(AVERAGEIFS(O118:V118,O118:V118,"&gt; 0"),0)</f>
        <v>27.702566507718572</v>
      </c>
      <c r="Z118" s="611">
        <f t="shared" ref="Z118:Z125" si="29">IFERROR(AVERAGEIFS(O118:R118,O118:R118,"&gt; 0"),0)</f>
        <v>26.391719514862327</v>
      </c>
      <c r="AA118" s="611">
        <f t="shared" ref="AA118:AA125" si="30">IFERROR(AVERAGEIFS(S118:V118,S118:V118,"&gt; 0"),0)</f>
        <v>29.013413500574817</v>
      </c>
    </row>
    <row r="119" spans="1:27" x14ac:dyDescent="0.3">
      <c r="F119" s="15" t="s">
        <v>29</v>
      </c>
      <c r="H119" s="15">
        <f t="shared" ref="H119:H125" si="31">Y119</f>
        <v>56.49209255164493</v>
      </c>
      <c r="J119" s="476" t="s">
        <v>75</v>
      </c>
      <c r="O119" s="47">
        <f t="shared" si="27"/>
        <v>44.165357604900677</v>
      </c>
      <c r="P119" s="47">
        <f t="shared" si="27"/>
        <v>48.65078336572509</v>
      </c>
      <c r="Q119" s="47">
        <f t="shared" si="27"/>
        <v>54.445789690604677</v>
      </c>
      <c r="R119" s="47">
        <f t="shared" si="27"/>
        <v>49.543917669683772</v>
      </c>
      <c r="S119" s="47">
        <f t="shared" si="27"/>
        <v>59.171971662799038</v>
      </c>
      <c r="T119" s="47">
        <f t="shared" si="27"/>
        <v>67.608447471546583</v>
      </c>
      <c r="U119" s="47">
        <f t="shared" si="27"/>
        <v>59.176961982242574</v>
      </c>
      <c r="V119" s="47">
        <f t="shared" si="27"/>
        <v>69.173510965657016</v>
      </c>
      <c r="W119" s="467"/>
      <c r="X119" s="508"/>
      <c r="Y119" s="492">
        <f t="shared" si="28"/>
        <v>56.49209255164493</v>
      </c>
      <c r="Z119" s="492">
        <f t="shared" si="29"/>
        <v>49.201462082728554</v>
      </c>
      <c r="AA119" s="492">
        <f t="shared" si="30"/>
        <v>63.782723020561299</v>
      </c>
    </row>
    <row r="120" spans="1:27" x14ac:dyDescent="0.3">
      <c r="F120" s="15" t="s">
        <v>30</v>
      </c>
      <c r="H120" s="15">
        <f t="shared" si="31"/>
        <v>64.969524668609992</v>
      </c>
      <c r="J120" s="476" t="s">
        <v>75</v>
      </c>
      <c r="O120" s="47">
        <f t="shared" si="27"/>
        <v>60.505529225908376</v>
      </c>
      <c r="P120" s="47">
        <f t="shared" si="27"/>
        <v>62.421442605241545</v>
      </c>
      <c r="Q120" s="47">
        <f t="shared" si="27"/>
        <v>65.094381174628793</v>
      </c>
      <c r="R120" s="47">
        <f t="shared" si="27"/>
        <v>55.508172006708207</v>
      </c>
      <c r="S120" s="47">
        <f t="shared" si="27"/>
        <v>61.100329487920426</v>
      </c>
      <c r="T120" s="47">
        <f t="shared" si="27"/>
        <v>82.609490322647645</v>
      </c>
      <c r="U120" s="47">
        <f t="shared" si="27"/>
        <v>58.902472750136404</v>
      </c>
      <c r="V120" s="47">
        <f t="shared" si="27"/>
        <v>73.614379775688519</v>
      </c>
      <c r="W120" s="467"/>
      <c r="X120" s="508"/>
      <c r="Y120" s="492">
        <f t="shared" si="28"/>
        <v>64.969524668609992</v>
      </c>
      <c r="Z120" s="492">
        <f t="shared" si="29"/>
        <v>60.882381253121736</v>
      </c>
      <c r="AA120" s="492">
        <f t="shared" si="30"/>
        <v>69.056668084098249</v>
      </c>
    </row>
    <row r="121" spans="1:27" x14ac:dyDescent="0.3">
      <c r="F121" s="15" t="s">
        <v>65</v>
      </c>
      <c r="H121" s="15">
        <f t="shared" si="31"/>
        <v>48.441191301573525</v>
      </c>
      <c r="J121" s="476" t="s">
        <v>75</v>
      </c>
      <c r="O121" s="47">
        <f t="shared" si="27"/>
        <v>0</v>
      </c>
      <c r="P121" s="47">
        <f t="shared" si="27"/>
        <v>0</v>
      </c>
      <c r="Q121" s="47">
        <f t="shared" si="27"/>
        <v>0</v>
      </c>
      <c r="R121" s="47">
        <f t="shared" si="27"/>
        <v>0</v>
      </c>
      <c r="S121" s="47">
        <f t="shared" si="27"/>
        <v>73.895127950460619</v>
      </c>
      <c r="T121" s="47">
        <f t="shared" si="27"/>
        <v>43.808119224880215</v>
      </c>
      <c r="U121" s="47">
        <f t="shared" si="27"/>
        <v>36.633393970516039</v>
      </c>
      <c r="V121" s="47">
        <f t="shared" si="27"/>
        <v>39.428124060437241</v>
      </c>
      <c r="W121" s="467"/>
      <c r="X121" s="508"/>
      <c r="Y121" s="492">
        <f t="shared" si="28"/>
        <v>48.441191301573525</v>
      </c>
      <c r="Z121" s="492">
        <f t="shared" si="29"/>
        <v>0</v>
      </c>
      <c r="AA121" s="492">
        <f t="shared" si="30"/>
        <v>48.441191301573525</v>
      </c>
    </row>
    <row r="122" spans="1:27" x14ac:dyDescent="0.3">
      <c r="F122" s="15" t="s">
        <v>66</v>
      </c>
      <c r="H122" s="15">
        <f t="shared" si="31"/>
        <v>0</v>
      </c>
      <c r="J122" s="476" t="s">
        <v>75</v>
      </c>
      <c r="O122" s="47">
        <f t="shared" si="27"/>
        <v>0</v>
      </c>
      <c r="P122" s="47">
        <f t="shared" si="27"/>
        <v>0</v>
      </c>
      <c r="Q122" s="47">
        <f t="shared" si="27"/>
        <v>0</v>
      </c>
      <c r="R122" s="47">
        <f t="shared" si="27"/>
        <v>0</v>
      </c>
      <c r="S122" s="47">
        <f t="shared" si="27"/>
        <v>0</v>
      </c>
      <c r="T122" s="47">
        <f t="shared" si="27"/>
        <v>0</v>
      </c>
      <c r="U122" s="47">
        <f t="shared" si="27"/>
        <v>0</v>
      </c>
      <c r="V122" s="47">
        <f t="shared" si="27"/>
        <v>0</v>
      </c>
      <c r="W122" s="467"/>
      <c r="X122" s="508"/>
      <c r="Y122" s="492">
        <f t="shared" si="28"/>
        <v>0</v>
      </c>
      <c r="Z122" s="492">
        <f t="shared" si="29"/>
        <v>0</v>
      </c>
      <c r="AA122" s="492">
        <f t="shared" si="30"/>
        <v>0</v>
      </c>
    </row>
    <row r="123" spans="1:27" x14ac:dyDescent="0.3">
      <c r="F123" s="15" t="s">
        <v>32</v>
      </c>
      <c r="H123" s="15">
        <f t="shared" si="31"/>
        <v>80.914892820835675</v>
      </c>
      <c r="J123" s="476" t="s">
        <v>75</v>
      </c>
      <c r="O123" s="47">
        <f t="shared" si="27"/>
        <v>220.45094063763952</v>
      </c>
      <c r="P123" s="47">
        <f t="shared" si="27"/>
        <v>180.24260879665766</v>
      </c>
      <c r="Q123" s="47">
        <f t="shared" si="27"/>
        <v>119.34389457239934</v>
      </c>
      <c r="R123" s="47">
        <f t="shared" si="27"/>
        <v>58.539379389482001</v>
      </c>
      <c r="S123" s="47">
        <f t="shared" si="27"/>
        <v>32.496666275768966</v>
      </c>
      <c r="T123" s="47">
        <f t="shared" si="27"/>
        <v>11.340299744781197</v>
      </c>
      <c r="U123" s="47">
        <f t="shared" si="27"/>
        <v>13.297197985353511</v>
      </c>
      <c r="V123" s="47">
        <f t="shared" si="27"/>
        <v>11.608155164603311</v>
      </c>
      <c r="W123" s="467"/>
      <c r="X123" s="508"/>
      <c r="Y123" s="492">
        <f t="shared" si="28"/>
        <v>80.914892820835675</v>
      </c>
      <c r="Z123" s="492">
        <f t="shared" si="29"/>
        <v>144.64420584904462</v>
      </c>
      <c r="AA123" s="492">
        <f t="shared" si="30"/>
        <v>17.185579792626747</v>
      </c>
    </row>
    <row r="124" spans="1:27" x14ac:dyDescent="0.3">
      <c r="F124" s="15" t="s">
        <v>31</v>
      </c>
      <c r="H124" s="15">
        <f t="shared" si="31"/>
        <v>10.510113803557541</v>
      </c>
      <c r="J124" s="476" t="s">
        <v>75</v>
      </c>
      <c r="O124" s="47">
        <f t="shared" si="27"/>
        <v>7.1692475603871992</v>
      </c>
      <c r="P124" s="47">
        <f t="shared" si="27"/>
        <v>10.809849920949594</v>
      </c>
      <c r="Q124" s="47">
        <f t="shared" si="27"/>
        <v>11.971437465297409</v>
      </c>
      <c r="R124" s="47">
        <f t="shared" si="27"/>
        <v>25.349543308644982</v>
      </c>
      <c r="S124" s="47">
        <f t="shared" si="27"/>
        <v>7.8090127667742761</v>
      </c>
      <c r="T124" s="47">
        <f t="shared" si="27"/>
        <v>7.8020528824342161</v>
      </c>
      <c r="U124" s="47">
        <f t="shared" si="27"/>
        <v>5.9880683256154459</v>
      </c>
      <c r="V124" s="47">
        <f t="shared" si="27"/>
        <v>7.1816981983572132</v>
      </c>
      <c r="W124" s="467"/>
      <c r="X124" s="508"/>
      <c r="Y124" s="492">
        <f t="shared" si="28"/>
        <v>10.510113803557541</v>
      </c>
      <c r="Z124" s="492">
        <f t="shared" si="29"/>
        <v>13.825019563819797</v>
      </c>
      <c r="AA124" s="492">
        <f t="shared" si="30"/>
        <v>7.1952080432952874</v>
      </c>
    </row>
    <row r="125" spans="1:27" x14ac:dyDescent="0.3">
      <c r="F125" s="15" t="s">
        <v>28</v>
      </c>
      <c r="H125" s="15">
        <f t="shared" si="31"/>
        <v>32.655877495566621</v>
      </c>
      <c r="J125" s="476" t="s">
        <v>75</v>
      </c>
      <c r="O125" s="47">
        <f t="shared" si="27"/>
        <v>29.920607763200692</v>
      </c>
      <c r="P125" s="47">
        <f t="shared" si="27"/>
        <v>29.267913699773864</v>
      </c>
      <c r="Q125" s="47">
        <f t="shared" si="27"/>
        <v>28.672467196708983</v>
      </c>
      <c r="R125" s="47">
        <f t="shared" si="27"/>
        <v>29.385886118394776</v>
      </c>
      <c r="S125" s="47">
        <f t="shared" si="27"/>
        <v>27.615060308578869</v>
      </c>
      <c r="T125" s="47">
        <f t="shared" si="27"/>
        <v>30.85213341485332</v>
      </c>
      <c r="U125" s="47">
        <f t="shared" si="27"/>
        <v>40.837670087233583</v>
      </c>
      <c r="V125" s="47">
        <f t="shared" si="27"/>
        <v>44.695281375788859</v>
      </c>
      <c r="W125" s="467"/>
      <c r="X125" s="508"/>
      <c r="Y125" s="492">
        <f t="shared" si="28"/>
        <v>32.655877495566621</v>
      </c>
      <c r="Z125" s="492">
        <f t="shared" si="29"/>
        <v>29.31171869451958</v>
      </c>
      <c r="AA125" s="492">
        <f t="shared" si="30"/>
        <v>36.000036296613658</v>
      </c>
    </row>
    <row r="126" spans="1:27" customFormat="1" x14ac:dyDescent="0.3">
      <c r="H126" s="51"/>
    </row>
    <row r="127" spans="1:27" s="13" customFormat="1" x14ac:dyDescent="0.3">
      <c r="A127" s="15"/>
      <c r="C127" s="3"/>
      <c r="D127" s="42"/>
      <c r="E127" s="42" t="s">
        <v>79</v>
      </c>
      <c r="F127" s="3"/>
      <c r="G127" s="3"/>
      <c r="H127" s="490"/>
      <c r="I127" s="3"/>
      <c r="J127" s="3"/>
      <c r="K127" s="3"/>
      <c r="L127" s="3"/>
      <c r="M127" s="3"/>
      <c r="N127" s="3"/>
      <c r="O127" s="3"/>
      <c r="P127" s="3"/>
      <c r="Q127" s="3"/>
      <c r="R127" s="3"/>
      <c r="S127" s="3"/>
      <c r="T127" s="3"/>
      <c r="U127" s="3"/>
      <c r="V127" s="3"/>
      <c r="W127" s="3"/>
      <c r="X127" s="3"/>
      <c r="Y127" s="3"/>
      <c r="Z127" s="3"/>
      <c r="AA127" s="3"/>
    </row>
    <row r="128" spans="1:27" x14ac:dyDescent="0.3">
      <c r="F128" s="15" t="s">
        <v>67</v>
      </c>
      <c r="H128" s="15"/>
      <c r="J128" s="476" t="s">
        <v>68</v>
      </c>
      <c r="O128" s="47">
        <f>SUM(O26:O33)</f>
        <v>1.1941047827963174</v>
      </c>
      <c r="P128" s="47">
        <f t="shared" ref="P128:V128" si="32">SUM(P26:P33)</f>
        <v>1.433069079061267</v>
      </c>
      <c r="Q128" s="47">
        <f t="shared" si="32"/>
        <v>1.5592648443829653</v>
      </c>
      <c r="R128" s="47">
        <f t="shared" si="32"/>
        <v>1.7608638940358541</v>
      </c>
      <c r="S128" s="47">
        <f t="shared" si="32"/>
        <v>2.1447736075755115</v>
      </c>
      <c r="T128" s="47">
        <f t="shared" si="32"/>
        <v>3.2885496013185316</v>
      </c>
      <c r="U128" s="47">
        <f t="shared" si="32"/>
        <v>3.0826603888133448</v>
      </c>
      <c r="V128" s="47">
        <f t="shared" si="32"/>
        <v>3.0193151474845745</v>
      </c>
      <c r="W128" s="467"/>
      <c r="X128" s="492">
        <f>SUM(O128:V128)</f>
        <v>17.482601345468368</v>
      </c>
      <c r="Y128" s="508"/>
      <c r="Z128" s="508"/>
      <c r="AA128" s="508"/>
    </row>
    <row r="129" spans="1:27" x14ac:dyDescent="0.3">
      <c r="F129" s="15" t="s">
        <v>80</v>
      </c>
      <c r="H129" s="15"/>
      <c r="J129" s="476" t="s">
        <v>68</v>
      </c>
      <c r="O129" s="47">
        <f>SUM(O36:O43)</f>
        <v>0.12885666549773286</v>
      </c>
      <c r="P129" s="47">
        <f t="shared" ref="P129:V129" si="33">SUM(P36:P43)</f>
        <v>0.17443350474151298</v>
      </c>
      <c r="Q129" s="47">
        <f t="shared" si="33"/>
        <v>0.21755973647503832</v>
      </c>
      <c r="R129" s="47">
        <f t="shared" si="33"/>
        <v>0.26910399902294879</v>
      </c>
      <c r="S129" s="47">
        <f t="shared" si="33"/>
        <v>0</v>
      </c>
      <c r="T129" s="47">
        <f t="shared" si="33"/>
        <v>0</v>
      </c>
      <c r="U129" s="47">
        <f t="shared" si="33"/>
        <v>0</v>
      </c>
      <c r="V129" s="47">
        <f t="shared" si="33"/>
        <v>0</v>
      </c>
      <c r="W129" s="467"/>
      <c r="X129" s="492">
        <f>SUM(O129:V129)</f>
        <v>0.78995390573723301</v>
      </c>
      <c r="Y129" s="508"/>
      <c r="Z129" s="508"/>
      <c r="AA129" s="508"/>
    </row>
    <row r="130" spans="1:27" x14ac:dyDescent="0.3">
      <c r="F130" s="15" t="s">
        <v>81</v>
      </c>
      <c r="H130" s="15"/>
      <c r="J130" s="476" t="s">
        <v>68</v>
      </c>
      <c r="O130" s="47">
        <f>SUM(O46:O53)</f>
        <v>2.4205002042947141</v>
      </c>
      <c r="P130" s="47">
        <f>SUM(P46:P53)</f>
        <v>4.1281656123417907</v>
      </c>
      <c r="Q130" s="47">
        <f t="shared" ref="Q130:V130" si="34">SUM(Q46:Q53)</f>
        <v>4.3238160145487994</v>
      </c>
      <c r="R130" s="47">
        <f t="shared" si="34"/>
        <v>4.0422963864468784</v>
      </c>
      <c r="S130" s="47">
        <f t="shared" si="34"/>
        <v>7.223674717704001</v>
      </c>
      <c r="T130" s="47">
        <f t="shared" si="34"/>
        <v>9.1256418152549781</v>
      </c>
      <c r="U130" s="47">
        <f t="shared" si="34"/>
        <v>9.5114240776391377</v>
      </c>
      <c r="V130" s="47">
        <f t="shared" si="34"/>
        <v>8.3747822868688555</v>
      </c>
      <c r="W130" s="467"/>
      <c r="X130" s="492">
        <f>SUM(O130:V130)</f>
        <v>49.150301115099161</v>
      </c>
      <c r="Y130" s="508"/>
      <c r="Z130" s="508"/>
      <c r="AA130" s="508"/>
    </row>
    <row r="131" spans="1:27" x14ac:dyDescent="0.3">
      <c r="F131" s="15" t="s">
        <v>71</v>
      </c>
      <c r="H131" s="15"/>
      <c r="J131" s="476" t="s">
        <v>68</v>
      </c>
      <c r="O131" s="47">
        <f>SUM(O56:O63)</f>
        <v>0.75663173749460233</v>
      </c>
      <c r="P131" s="47">
        <f t="shared" ref="P131:V131" si="35">SUM(P56:P63)</f>
        <v>0.85669939588520339</v>
      </c>
      <c r="Q131" s="47">
        <f t="shared" si="35"/>
        <v>0.99823470596527941</v>
      </c>
      <c r="R131" s="47">
        <f t="shared" si="35"/>
        <v>1.3191503207353328</v>
      </c>
      <c r="S131" s="47">
        <f t="shared" si="35"/>
        <v>1.4460550882998489</v>
      </c>
      <c r="T131" s="47">
        <f t="shared" si="35"/>
        <v>2.3928864308035229</v>
      </c>
      <c r="U131" s="47">
        <f t="shared" si="35"/>
        <v>2.2423719769911385</v>
      </c>
      <c r="V131" s="47">
        <f t="shared" si="35"/>
        <v>2.4901708417544191</v>
      </c>
      <c r="W131" s="467"/>
      <c r="X131" s="492">
        <f>SUM(O131:V131)</f>
        <v>12.502200497929348</v>
      </c>
      <c r="Y131" s="508"/>
      <c r="Z131" s="508"/>
      <c r="AA131" s="508"/>
    </row>
    <row r="132" spans="1:27" x14ac:dyDescent="0.3">
      <c r="H132" s="56"/>
      <c r="M132" s="15"/>
    </row>
    <row r="133" spans="1:27" x14ac:dyDescent="0.3">
      <c r="B133" s="23" t="s">
        <v>53</v>
      </c>
      <c r="C133" s="23"/>
      <c r="D133" s="23"/>
      <c r="E133" s="23"/>
      <c r="F133" s="23"/>
      <c r="G133" s="23"/>
      <c r="H133" s="49"/>
      <c r="I133" s="23"/>
      <c r="J133" s="23"/>
      <c r="K133" s="23"/>
      <c r="L133" s="23"/>
      <c r="M133" s="23"/>
      <c r="N133" s="23"/>
      <c r="O133" s="23"/>
      <c r="P133" s="23"/>
      <c r="Q133" s="23"/>
      <c r="R133" s="23"/>
      <c r="S133" s="23"/>
      <c r="T133" s="23"/>
      <c r="U133" s="23"/>
      <c r="V133" s="23"/>
      <c r="W133" s="23"/>
      <c r="X133" s="23"/>
      <c r="Y133" s="23"/>
      <c r="Z133" s="23"/>
      <c r="AA133" s="23"/>
    </row>
    <row r="135" spans="1:27" s="13" customFormat="1" x14ac:dyDescent="0.3">
      <c r="A135" s="15"/>
      <c r="C135" s="3"/>
      <c r="D135" s="42"/>
      <c r="E135" s="42" t="s">
        <v>82</v>
      </c>
      <c r="F135" s="3"/>
      <c r="G135" s="3"/>
      <c r="H135" s="54"/>
      <c r="I135" s="54"/>
      <c r="J135" s="3"/>
      <c r="K135" s="3"/>
      <c r="L135" s="3"/>
      <c r="M135" s="3"/>
      <c r="N135" s="3"/>
      <c r="O135" s="3"/>
      <c r="P135" s="3"/>
      <c r="Q135" s="3"/>
      <c r="R135" s="3"/>
      <c r="S135" s="3"/>
      <c r="T135" s="3"/>
      <c r="U135" s="3"/>
      <c r="V135" s="3"/>
      <c r="W135" s="3"/>
      <c r="X135" s="3"/>
      <c r="Y135" s="3"/>
      <c r="Z135" s="3"/>
      <c r="AA135" s="3"/>
    </row>
    <row r="136" spans="1:27" x14ac:dyDescent="0.3">
      <c r="F136" s="15" t="s">
        <v>67</v>
      </c>
      <c r="H136" s="613">
        <f>SUM(X128:X129)*10^6/SUM($X$14:$X$21)</f>
        <v>45.212358829625842</v>
      </c>
      <c r="I136" s="47"/>
      <c r="J136" s="476" t="s">
        <v>75</v>
      </c>
      <c r="O136" s="625"/>
      <c r="P136" s="625"/>
      <c r="Q136" s="625"/>
      <c r="R136" s="625"/>
      <c r="S136" s="625"/>
      <c r="T136" s="625"/>
      <c r="U136" s="625"/>
      <c r="V136" s="625"/>
      <c r="W136" s="3"/>
      <c r="X136" s="3"/>
      <c r="Y136" s="625"/>
      <c r="Z136" s="3"/>
      <c r="AA136" s="3"/>
    </row>
    <row r="137" spans="1:27" x14ac:dyDescent="0.3">
      <c r="F137" s="15" t="s">
        <v>81</v>
      </c>
      <c r="H137" s="613">
        <f>(X130*10^6)/SUM($X$14:$X$21)</f>
        <v>121.61413770815686</v>
      </c>
      <c r="I137" s="47"/>
      <c r="J137" s="476" t="s">
        <v>75</v>
      </c>
      <c r="O137" s="625"/>
      <c r="P137" s="625"/>
      <c r="Q137" s="625"/>
      <c r="R137" s="625"/>
      <c r="S137" s="625"/>
      <c r="T137" s="625"/>
      <c r="U137" s="625"/>
      <c r="V137" s="625"/>
      <c r="W137" s="3"/>
      <c r="X137" s="3"/>
      <c r="Y137" s="625"/>
      <c r="Z137" s="3"/>
      <c r="AA137" s="3"/>
    </row>
    <row r="138" spans="1:27" x14ac:dyDescent="0.3">
      <c r="F138" s="15" t="s">
        <v>71</v>
      </c>
      <c r="H138" s="613">
        <f>(X131*10^6)/SUMPRODUCT($X$14:$X$21)</f>
        <v>30.934588364975053</v>
      </c>
      <c r="I138" s="47"/>
      <c r="J138" s="476" t="s">
        <v>75</v>
      </c>
      <c r="O138" s="625"/>
      <c r="P138" s="625"/>
      <c r="Q138" s="625"/>
      <c r="R138" s="625"/>
      <c r="S138" s="625"/>
      <c r="T138" s="625"/>
      <c r="U138" s="625"/>
      <c r="V138" s="625"/>
      <c r="W138" s="3"/>
      <c r="X138" s="3"/>
      <c r="Y138" s="625"/>
      <c r="Z138" s="3"/>
      <c r="AA138" s="3"/>
    </row>
    <row r="139" spans="1:27" x14ac:dyDescent="0.3">
      <c r="F139" s="15" t="s">
        <v>59</v>
      </c>
      <c r="H139" s="614">
        <f>SUM(H136:H138)</f>
        <v>197.76108490275774</v>
      </c>
      <c r="I139" s="614"/>
      <c r="J139" s="476" t="s">
        <v>75</v>
      </c>
      <c r="O139" s="3"/>
      <c r="P139" s="3"/>
      <c r="Q139" s="3"/>
      <c r="R139" s="3"/>
      <c r="S139" s="3"/>
      <c r="T139" s="3"/>
      <c r="U139" s="3"/>
      <c r="V139" s="3"/>
      <c r="W139" s="3"/>
      <c r="X139" s="3"/>
      <c r="Y139" s="3"/>
      <c r="Z139" s="3"/>
      <c r="AA139" s="3"/>
    </row>
  </sheetData>
  <hyperlinks>
    <hyperlink ref="A3" location="Intro!A1" display="Return to Intro tab" xr:uid="{0C059952-C650-4C30-9A63-2328010FB55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BCE73-B535-48FD-9219-E11A44A46B97}">
  <sheetPr codeName="Sheet1">
    <tabColor theme="8" tint="0.59999389629810485"/>
    <pageSetUpPr autoPageBreaks="0"/>
  </sheetPr>
  <dimension ref="A1:AA154"/>
  <sheetViews>
    <sheetView showGridLines="0" zoomScale="90" zoomScaleNormal="90" workbookViewId="0">
      <pane xSplit="10" ySplit="6" topLeftCell="K7" activePane="bottomRight" state="frozen"/>
      <selection pane="topRight" activeCell="H21" sqref="H21"/>
      <selection pane="bottomLeft" activeCell="H21" sqref="H21"/>
      <selection pane="bottomRight" activeCell="K7" sqref="K7"/>
    </sheetView>
  </sheetViews>
  <sheetFormatPr defaultColWidth="0" defaultRowHeight="13" x14ac:dyDescent="0.3"/>
  <cols>
    <col min="1" max="2" width="2.1796875" style="15" customWidth="1"/>
    <col min="3" max="3" width="2.1796875" style="41" customWidth="1"/>
    <col min="4" max="5" width="2.1796875" style="31" customWidth="1"/>
    <col min="6" max="6" width="31.453125" style="15" bestFit="1" customWidth="1"/>
    <col min="7" max="7" width="2.453125" style="15" customWidth="1"/>
    <col min="8" max="8" width="10.81640625" style="53" customWidth="1"/>
    <col min="9" max="9" width="2.453125" style="15" customWidth="1"/>
    <col min="10" max="10" width="18" style="15" bestFit="1" customWidth="1"/>
    <col min="11" max="12" width="2.1796875" style="15" customWidth="1"/>
    <col min="13" max="13" width="2.1796875" style="6" customWidth="1"/>
    <col min="14" max="14" width="2.1796875" style="15" customWidth="1"/>
    <col min="15" max="15" width="8.81640625" style="15" bestFit="1" customWidth="1"/>
    <col min="16" max="22" width="11.453125" style="15" customWidth="1"/>
    <col min="23" max="23" width="2.453125" style="15" customWidth="1"/>
    <col min="24" max="24" width="11.453125" style="15" customWidth="1"/>
    <col min="25" max="25" width="2.453125" style="15" customWidth="1"/>
    <col min="26" max="27" width="0" style="15" hidden="1" customWidth="1"/>
    <col min="28" max="16384" width="8.81640625" style="15" hidden="1"/>
  </cols>
  <sheetData>
    <row r="1" spans="1:25" s="21" customFormat="1" ht="17.5" x14ac:dyDescent="0.35">
      <c r="A1" s="19" t="str" cm="1">
        <f t="array" aca="1" ref="A1" ca="1">RIGHT(CELL("filename",A$2),LEN(CELL("filename",A$2))-FIND("]",CELL("filename",A$2)))</f>
        <v>Costs</v>
      </c>
      <c r="B1" s="19"/>
      <c r="C1" s="19"/>
      <c r="D1" s="19"/>
      <c r="E1" s="19"/>
      <c r="F1" s="19"/>
      <c r="G1" s="19"/>
      <c r="H1" s="49"/>
      <c r="I1" s="19"/>
      <c r="J1" s="20"/>
      <c r="K1" s="19"/>
      <c r="L1" s="19"/>
      <c r="M1" s="19"/>
      <c r="N1" s="19"/>
      <c r="O1" s="19"/>
      <c r="P1" s="19"/>
      <c r="Q1" s="19"/>
      <c r="R1" s="19"/>
      <c r="S1" s="19"/>
      <c r="T1" s="19"/>
      <c r="U1" s="19"/>
      <c r="V1" s="19"/>
      <c r="W1" s="19"/>
      <c r="X1" s="19"/>
      <c r="Y1" s="19"/>
    </row>
    <row r="2" spans="1:25" s="1" customFormat="1" x14ac:dyDescent="0.3">
      <c r="A2" s="22" t="str">
        <f>"["&amp;_xlfn.SINGLE(_ModelStatus)&amp;"] "&amp;_xlfn.SINGLE(_ModelName)&amp;" - "&amp;_xlfn.SINGLE(_OrganisationName)&amp;" - "&amp;_xlfn.SINGLE(_ModelVersion)&amp;" ("&amp;TEXT(_xlfn.SINGLE(_ModelDate),"dd/mm/yyyy")&amp;")"</f>
        <v>[Final] ED1CloseOut_StreetWorks Costs - Ofgem - Version 2 (02/10/2024)</v>
      </c>
      <c r="B2" s="22"/>
      <c r="C2" s="22"/>
      <c r="D2" s="22"/>
      <c r="E2" s="22"/>
      <c r="F2" s="22"/>
      <c r="G2" s="22"/>
      <c r="H2" s="50"/>
      <c r="I2" s="22"/>
      <c r="J2" s="22"/>
      <c r="K2" s="22"/>
      <c r="L2" s="22"/>
      <c r="M2" s="22"/>
      <c r="N2" s="22"/>
      <c r="O2" s="22"/>
      <c r="P2" s="22"/>
      <c r="Q2" s="22"/>
      <c r="R2" s="22"/>
      <c r="S2" s="22"/>
      <c r="T2" s="22"/>
      <c r="U2" s="22"/>
      <c r="V2" s="22"/>
      <c r="W2" s="22"/>
      <c r="X2" s="22"/>
      <c r="Y2" s="22"/>
    </row>
    <row r="3" spans="1:25" customFormat="1" x14ac:dyDescent="0.3">
      <c r="A3" s="40" t="s">
        <v>22</v>
      </c>
      <c r="C3" s="3"/>
      <c r="D3" s="42"/>
      <c r="E3" s="42"/>
      <c r="H3" s="51"/>
    </row>
    <row r="4" spans="1:25" ht="13.5" customHeight="1" x14ac:dyDescent="0.3">
      <c r="D4" s="41"/>
      <c r="E4" s="41"/>
      <c r="F4" s="41"/>
      <c r="G4" s="41"/>
      <c r="H4" s="52"/>
      <c r="I4" s="41"/>
      <c r="J4" s="41"/>
      <c r="K4" s="41"/>
      <c r="L4" s="41"/>
    </row>
    <row r="5" spans="1:25" customFormat="1" x14ac:dyDescent="0.3">
      <c r="B5" s="29"/>
      <c r="C5" s="29"/>
      <c r="D5" s="29"/>
      <c r="E5" s="29"/>
      <c r="F5" s="29" t="s">
        <v>34</v>
      </c>
      <c r="G5" s="29"/>
      <c r="H5" s="29" t="s">
        <v>35</v>
      </c>
      <c r="I5" s="30"/>
      <c r="J5" s="29" t="s">
        <v>36</v>
      </c>
      <c r="K5" s="29"/>
      <c r="L5" s="29"/>
      <c r="M5" s="29"/>
      <c r="N5" s="29"/>
      <c r="O5" s="461">
        <v>2016</v>
      </c>
      <c r="P5" s="461">
        <f>O5+1</f>
        <v>2017</v>
      </c>
      <c r="Q5" s="461">
        <f t="shared" ref="Q5:V5" si="0">P5+1</f>
        <v>2018</v>
      </c>
      <c r="R5" s="461">
        <f t="shared" si="0"/>
        <v>2019</v>
      </c>
      <c r="S5" s="461">
        <f t="shared" si="0"/>
        <v>2020</v>
      </c>
      <c r="T5" s="461">
        <f t="shared" si="0"/>
        <v>2021</v>
      </c>
      <c r="U5" s="461">
        <f t="shared" si="0"/>
        <v>2022</v>
      </c>
      <c r="V5" s="461">
        <f t="shared" si="0"/>
        <v>2023</v>
      </c>
      <c r="W5" s="461"/>
      <c r="X5" s="461" t="s">
        <v>59</v>
      </c>
      <c r="Y5" s="461"/>
    </row>
    <row r="6" spans="1:25" s="16" customFormat="1" ht="13.4" customHeight="1" x14ac:dyDescent="0.3">
      <c r="C6" s="41"/>
      <c r="D6" s="31"/>
      <c r="E6" s="31"/>
      <c r="F6"/>
      <c r="H6" s="18"/>
      <c r="I6" s="17"/>
      <c r="J6" s="17"/>
      <c r="K6" s="17"/>
      <c r="L6" s="17"/>
      <c r="M6" s="14"/>
      <c r="N6" s="14"/>
      <c r="O6" s="14"/>
      <c r="P6" s="14"/>
      <c r="Q6" s="14"/>
      <c r="R6" s="14"/>
      <c r="S6" s="14"/>
      <c r="T6" s="14"/>
      <c r="U6" s="14"/>
      <c r="V6" s="14"/>
      <c r="W6" s="14"/>
      <c r="X6" s="14"/>
      <c r="Y6" s="14"/>
    </row>
    <row r="7" spans="1:25" ht="13.4" customHeight="1" x14ac:dyDescent="0.3">
      <c r="F7"/>
      <c r="H7" s="18"/>
      <c r="I7" s="12"/>
      <c r="J7" s="12"/>
      <c r="K7" s="12"/>
      <c r="L7" s="12"/>
      <c r="M7"/>
      <c r="N7"/>
      <c r="O7"/>
      <c r="P7"/>
      <c r="Q7"/>
      <c r="R7"/>
      <c r="S7"/>
      <c r="T7"/>
      <c r="U7"/>
      <c r="V7"/>
      <c r="W7"/>
      <c r="X7"/>
      <c r="Y7"/>
    </row>
    <row r="8" spans="1:25" x14ac:dyDescent="0.3">
      <c r="C8" s="3"/>
    </row>
    <row r="9" spans="1:25" customFormat="1" x14ac:dyDescent="0.3">
      <c r="A9" s="15"/>
      <c r="B9" s="23" t="s">
        <v>37</v>
      </c>
      <c r="C9" s="23"/>
      <c r="D9" s="23"/>
      <c r="E9" s="23"/>
      <c r="F9" s="23"/>
      <c r="G9" s="23"/>
      <c r="H9" s="49"/>
      <c r="I9" s="23"/>
      <c r="J9" s="23"/>
      <c r="K9" s="23"/>
      <c r="L9" s="23"/>
      <c r="M9" s="23"/>
      <c r="N9" s="23"/>
      <c r="O9" s="23"/>
      <c r="P9" s="23"/>
      <c r="Q9" s="23"/>
      <c r="R9" s="23"/>
      <c r="S9" s="23"/>
      <c r="T9" s="23"/>
      <c r="U9" s="23"/>
      <c r="V9" s="23"/>
      <c r="W9" s="23"/>
      <c r="X9" s="23"/>
      <c r="Y9" s="23"/>
    </row>
    <row r="11" spans="1:25" x14ac:dyDescent="0.3">
      <c r="F11" s="15" t="s">
        <v>38</v>
      </c>
      <c r="J11" s="56" t="s">
        <v>39</v>
      </c>
      <c r="O11" s="582">
        <f>Submissions!P59</f>
        <v>0.94311440718798312</v>
      </c>
      <c r="P11" s="582">
        <f>Submissions!Q59</f>
        <v>0.92332976089844221</v>
      </c>
      <c r="Q11" s="582">
        <f>Submissions!R59</f>
        <v>0.89002502655433813</v>
      </c>
      <c r="R11" s="582">
        <f>Submissions!S59</f>
        <v>0.86363604275205785</v>
      </c>
      <c r="S11" s="582">
        <f>Submissions!T59</f>
        <v>0.84184322981537429</v>
      </c>
      <c r="T11" s="582">
        <f>Submissions!U59</f>
        <v>0.83175543143860475</v>
      </c>
      <c r="U11" s="582">
        <f>Submissions!V59</f>
        <v>0.78633684494694012</v>
      </c>
      <c r="V11" s="582">
        <f>Submissions!W59</f>
        <v>0.69664908019828209</v>
      </c>
      <c r="W11" s="472"/>
      <c r="X11" s="475"/>
      <c r="Y11" s="475"/>
    </row>
    <row r="13" spans="1:25" x14ac:dyDescent="0.3">
      <c r="C13" s="462" t="s">
        <v>83</v>
      </c>
      <c r="D13" s="462"/>
      <c r="E13" s="462"/>
      <c r="F13" s="462"/>
      <c r="G13" s="462"/>
      <c r="H13" s="462"/>
      <c r="I13" s="463"/>
      <c r="J13" s="462"/>
      <c r="K13" s="462"/>
      <c r="L13" s="462"/>
      <c r="M13" s="462"/>
      <c r="N13" s="462"/>
      <c r="O13" s="462"/>
      <c r="P13" s="462"/>
      <c r="Q13" s="462"/>
      <c r="R13" s="462"/>
      <c r="S13" s="462"/>
      <c r="T13" s="462"/>
      <c r="U13" s="462"/>
      <c r="V13" s="462"/>
      <c r="W13" s="462"/>
      <c r="X13" s="462"/>
      <c r="Y13" s="462"/>
    </row>
    <row r="14" spans="1:25" s="464" customFormat="1" x14ac:dyDescent="0.3">
      <c r="C14" s="465"/>
      <c r="D14" s="465"/>
      <c r="E14" s="465"/>
      <c r="F14" s="465"/>
      <c r="G14" s="465"/>
      <c r="H14" s="465"/>
      <c r="I14" s="466"/>
      <c r="J14" s="465"/>
      <c r="K14" s="465"/>
      <c r="L14" s="465"/>
      <c r="M14" s="465"/>
      <c r="N14" s="465"/>
      <c r="O14" s="465"/>
      <c r="P14" s="465"/>
      <c r="Q14" s="465"/>
      <c r="R14" s="465"/>
      <c r="S14" s="465"/>
      <c r="T14" s="465"/>
      <c r="U14" s="465"/>
      <c r="V14" s="465"/>
      <c r="W14" s="465"/>
      <c r="X14" s="465"/>
      <c r="Y14" s="465"/>
    </row>
    <row r="15" spans="1:25" x14ac:dyDescent="0.3">
      <c r="D15" s="15"/>
      <c r="E15" s="31" t="s">
        <v>67</v>
      </c>
      <c r="F15" s="31"/>
      <c r="G15" s="31"/>
      <c r="H15" s="55"/>
      <c r="I15" s="31"/>
      <c r="J15" s="31"/>
      <c r="K15" s="31"/>
      <c r="L15" s="31"/>
      <c r="M15" s="31"/>
      <c r="N15" s="31"/>
      <c r="O15" s="31"/>
      <c r="P15" s="31"/>
      <c r="Q15" s="31"/>
      <c r="R15" s="31"/>
      <c r="S15" s="31"/>
      <c r="T15" s="31"/>
      <c r="U15" s="31"/>
      <c r="V15" s="31"/>
      <c r="W15" s="31"/>
      <c r="X15" s="31"/>
      <c r="Y15" s="31"/>
    </row>
    <row r="16" spans="1:25" x14ac:dyDescent="0.3">
      <c r="F16" s="15" t="s">
        <v>64</v>
      </c>
      <c r="J16" s="476" t="s">
        <v>68</v>
      </c>
      <c r="O16" s="473">
        <f>INDEX('M9c - ENWL'!$G$10:$U$10,MATCH(O$5,'M9c - ENWL'!$G$7:$U$7,0))*O$11</f>
        <v>0.40489879793304023</v>
      </c>
      <c r="P16" s="473">
        <f>INDEX('M9c - ENWL'!$G$10:$U$10,MATCH(P$5,'M9c - ENWL'!$G$7:$U$7,0))*P$11</f>
        <v>0.41751482821629726</v>
      </c>
      <c r="Q16" s="473">
        <f>INDEX('M9c - ENWL'!$G$10:$U$10,MATCH(Q$5,'M9c - ENWL'!$G$7:$U$7,0))*Q$11</f>
        <v>0.36573866070507277</v>
      </c>
      <c r="R16" s="473">
        <f>INDEX('M9c - ENWL'!$G$10:$U$10,MATCH(R$5,'M9c - ENWL'!$G$7:$U$7,0))*R$11</f>
        <v>0.38202800141306681</v>
      </c>
      <c r="S16" s="473">
        <f>INDEX('M9c - ENWL'!$G$10:$U$10,MATCH(S$5,'M9c - ENWL'!$G$7:$U$7,0))*S$11</f>
        <v>0.29156984154149862</v>
      </c>
      <c r="T16" s="473">
        <f>INDEX('M9c - ENWL'!$G$10:$U$10,MATCH(T$5,'M9c - ENWL'!$G$7:$U$7,0))*T$11</f>
        <v>0.30862775556341648</v>
      </c>
      <c r="U16" s="473">
        <f>INDEX('M9c - ENWL'!$G$10:$U$10,MATCH(U$5,'M9c - ENWL'!$G$7:$U$7,0))*U$11</f>
        <v>0.32798704437807952</v>
      </c>
      <c r="V16" s="473">
        <f>INDEX('M9c - ENWL'!$G$10:$U$10,MATCH(V$5,'M9c - ENWL'!$G$7:$U$7,0))*V$11</f>
        <v>0.29400997876432994</v>
      </c>
      <c r="W16" s="467"/>
      <c r="X16" s="605">
        <f>SUM(O16:V16)</f>
        <v>2.7923749085148022</v>
      </c>
      <c r="Y16" s="513"/>
    </row>
    <row r="17" spans="4:25" x14ac:dyDescent="0.3">
      <c r="F17" s="15" t="s">
        <v>29</v>
      </c>
      <c r="J17" s="476" t="s">
        <v>68</v>
      </c>
      <c r="O17" s="473">
        <f>INDEX('M9c - EMID'!$G$10:$U$10,MATCH(O$5,'M9c - EMID'!$G$7:$U$7,0))*O$11</f>
        <v>0.11600307208412192</v>
      </c>
      <c r="P17" s="473">
        <f>INDEX('M9c - EMID'!$G$10:$U$10,MATCH(P$5,'M9c - EMID'!$G$7:$U$7,0))*P$11</f>
        <v>0.18928260098418065</v>
      </c>
      <c r="Q17" s="473">
        <f>INDEX('M9c - EMID'!$G$10:$U$10,MATCH(Q$5,'M9c - EMID'!$G$7:$U$7,0))*Q$11</f>
        <v>0.26166735780697542</v>
      </c>
      <c r="R17" s="473">
        <f>INDEX('M9c - EMID'!$G$10:$U$10,MATCH(R$5,'M9c - EMID'!$G$7:$U$7,0))*R$11</f>
        <v>0.35581804961384783</v>
      </c>
      <c r="S17" s="473">
        <f>INDEX('M9c - EMID'!$G$10:$U$10,MATCH(S$5,'M9c - EMID'!$G$7:$U$7,0))*S$11</f>
        <v>0.35778337267153404</v>
      </c>
      <c r="T17" s="473">
        <f>INDEX('M9c - EMID'!$G$10:$U$10,MATCH(T$5,'M9c - EMID'!$G$7:$U$7,0))*T$11</f>
        <v>0.44665266668253079</v>
      </c>
      <c r="U17" s="473">
        <f>INDEX('M9c - EMID'!$G$10:$U$10,MATCH(U$5,'M9c - EMID'!$G$7:$U$7,0))*U$11</f>
        <v>0.44462613340248769</v>
      </c>
      <c r="V17" s="473">
        <f>INDEX('M9c - EMID'!$G$10:$U$10,MATCH(V$5,'M9c - EMID'!$G$7:$U$7,0))*V$11</f>
        <v>0.39117763816233653</v>
      </c>
      <c r="W17" s="467"/>
      <c r="X17" s="605">
        <f t="shared" ref="X17:X23" si="1">SUM(O17:V17)</f>
        <v>2.5630108914080147</v>
      </c>
      <c r="Y17" s="513"/>
    </row>
    <row r="18" spans="4:25" x14ac:dyDescent="0.3">
      <c r="F18" s="15" t="s">
        <v>30</v>
      </c>
      <c r="J18" s="476" t="s">
        <v>68</v>
      </c>
      <c r="O18" s="473">
        <f>INDEX('M9c - WMID'!$G$10:$U$10,MATCH(O$5,'M9c - WMID'!$G$7:$U$7,0))*O$11</f>
        <v>0</v>
      </c>
      <c r="P18" s="473">
        <f>INDEX('M9c - WMID'!$G$10:$U$10,MATCH(P$5,'M9c - WMID'!$G$7:$U$7,0))*P$11</f>
        <v>0</v>
      </c>
      <c r="Q18" s="473">
        <f>INDEX('M9c - WMID'!$G$10:$U$10,MATCH(Q$5,'M9c - WMID'!$G$7:$U$7,0))*Q$11</f>
        <v>0</v>
      </c>
      <c r="R18" s="473">
        <f>INDEX('M9c - WMID'!$G$10:$U$10,MATCH(R$5,'M9c - WMID'!$G$7:$U$7,0))*R$11</f>
        <v>0</v>
      </c>
      <c r="S18" s="473">
        <f>INDEX('M9c - WMID'!$G$10:$U$10,MATCH(S$5,'M9c - WMID'!$G$7:$U$7,0))*S$11</f>
        <v>0</v>
      </c>
      <c r="T18" s="473">
        <f>INDEX('M9c - WMID'!$G$10:$U$10,MATCH(T$5,'M9c - WMID'!$G$7:$U$7,0))*T$11</f>
        <v>0</v>
      </c>
      <c r="U18" s="473">
        <f>INDEX('M9c - WMID'!$G$10:$U$10,MATCH(U$5,'M9c - WMID'!$G$7:$U$7,0))*U$11</f>
        <v>0</v>
      </c>
      <c r="V18" s="473">
        <f>INDEX('M9c - WMID'!$G$10:$U$10,MATCH(V$5,'M9c - WMID'!$G$7:$U$7,0))*V$11</f>
        <v>0</v>
      </c>
      <c r="W18" s="467"/>
      <c r="X18" s="605">
        <f t="shared" si="1"/>
        <v>0</v>
      </c>
      <c r="Y18" s="513"/>
    </row>
    <row r="19" spans="4:25" x14ac:dyDescent="0.3">
      <c r="F19" s="15" t="s">
        <v>65</v>
      </c>
      <c r="J19" s="476" t="s">
        <v>68</v>
      </c>
      <c r="O19" s="473">
        <f>INDEX('M9c - SWEST'!$G$10:$U$10,MATCH(O$5,'M9c - SWEST'!$G$7:$U$7,0))*O$11</f>
        <v>0</v>
      </c>
      <c r="P19" s="473">
        <f>INDEX('M9c - SWEST'!$G$10:$U$10,MATCH(P$5,'M9c - SWEST'!$G$7:$U$7,0))*P$11</f>
        <v>0</v>
      </c>
      <c r="Q19" s="473">
        <f>INDEX('M9c - SWEST'!$G$10:$U$10,MATCH(Q$5,'M9c - SWEST'!$G$7:$U$7,0))*Q$11</f>
        <v>0</v>
      </c>
      <c r="R19" s="473">
        <f>INDEX('M9c - SWEST'!$G$10:$U$10,MATCH(R$5,'M9c - SWEST'!$G$7:$U$7,0))*R$11</f>
        <v>0</v>
      </c>
      <c r="S19" s="473">
        <f>INDEX('M9c - SWEST'!$G$10:$U$10,MATCH(S$5,'M9c - SWEST'!$G$7:$U$7,0))*S$11</f>
        <v>0</v>
      </c>
      <c r="T19" s="473">
        <f>INDEX('M9c - SWEST'!$G$10:$U$10,MATCH(T$5,'M9c - SWEST'!$G$7:$U$7,0))*T$11</f>
        <v>0</v>
      </c>
      <c r="U19" s="473">
        <f>INDEX('M9c - SWEST'!$G$10:$U$10,MATCH(U$5,'M9c - SWEST'!$G$7:$U$7,0))*U$11</f>
        <v>0</v>
      </c>
      <c r="V19" s="473">
        <f>INDEX('M9c - SWEST'!$G$10:$U$10,MATCH(V$5,'M9c - SWEST'!$G$7:$U$7,0))*V$11</f>
        <v>0</v>
      </c>
      <c r="W19" s="467"/>
      <c r="X19" s="605">
        <f t="shared" si="1"/>
        <v>0</v>
      </c>
      <c r="Y19" s="513"/>
    </row>
    <row r="20" spans="4:25" x14ac:dyDescent="0.3">
      <c r="F20" s="15" t="s">
        <v>66</v>
      </c>
      <c r="J20" s="476" t="s">
        <v>68</v>
      </c>
      <c r="O20" s="473">
        <f>INDEX('M9c - NPGY'!$G$10:$U$10,MATCH(O$5,'M9c - NPGY'!$G$7:$U$7,0))*O$11</f>
        <v>7.2247760075337397E-2</v>
      </c>
      <c r="P20" s="473">
        <f>INDEX('M9c - NPGY'!$G$10:$U$10,MATCH(P$5,'M9c - NPGY'!$G$7:$U$7,0))*P$11</f>
        <v>7.8445270437403444E-2</v>
      </c>
      <c r="Q20" s="473">
        <f>INDEX('M9c - NPGY'!$G$10:$U$10,MATCH(Q$5,'M9c - NPGY'!$G$7:$U$7,0))*Q$11</f>
        <v>7.6589417915500987E-2</v>
      </c>
      <c r="R20" s="473">
        <f>INDEX('M9c - NPGY'!$G$10:$U$10,MATCH(R$5,'M9c - NPGY'!$G$7:$U$7,0))*R$11</f>
        <v>0.13732022897633309</v>
      </c>
      <c r="S20" s="473">
        <f>INDEX('M9c - NPGY'!$G$10:$U$10,MATCH(S$5,'M9c - NPGY'!$G$7:$U$7,0))*S$11</f>
        <v>0.2343272814434175</v>
      </c>
      <c r="T20" s="473">
        <f>INDEX('M9c - NPGY'!$G$10:$U$10,MATCH(T$5,'M9c - NPGY'!$G$7:$U$7,0))*T$11</f>
        <v>0.5982960647566532</v>
      </c>
      <c r="U20" s="473">
        <f>INDEX('M9c - NPGY'!$G$10:$U$10,MATCH(U$5,'M9c - NPGY'!$G$7:$U$7,0))*U$11</f>
        <v>0.52397420630568803</v>
      </c>
      <c r="V20" s="473">
        <f>INDEX('M9c - NPGY'!$G$10:$U$10,MATCH(V$5,'M9c - NPGY'!$G$7:$U$7,0))*V$11</f>
        <v>0.58752167260112031</v>
      </c>
      <c r="W20" s="467"/>
      <c r="X20" s="605">
        <f t="shared" si="1"/>
        <v>2.3087219025114543</v>
      </c>
      <c r="Y20" s="513"/>
    </row>
    <row r="21" spans="4:25" x14ac:dyDescent="0.3">
      <c r="F21" s="15" t="s">
        <v>32</v>
      </c>
      <c r="J21" s="476" t="s">
        <v>68</v>
      </c>
      <c r="O21" s="473">
        <f>INDEX('M9c - NPGN'!$G$10:$U$10,MATCH(O$5,'M9c - NPGN'!$G$7:$U$7,0))*O$11</f>
        <v>0</v>
      </c>
      <c r="P21" s="473">
        <f>INDEX('M9c - NPGN'!$G$10:$U$10,MATCH(P$5,'M9c - NPGN'!$G$7:$U$7,0))*P$11</f>
        <v>0</v>
      </c>
      <c r="Q21" s="473">
        <f>INDEX('M9c - NPGN'!$G$10:$U$10,MATCH(Q$5,'M9c - NPGN'!$G$7:$U$7,0))*Q$11</f>
        <v>0</v>
      </c>
      <c r="R21" s="473">
        <f>INDEX('M9c - NPGN'!$G$10:$U$10,MATCH(R$5,'M9c - NPGN'!$G$7:$U$7,0))*R$11</f>
        <v>0</v>
      </c>
      <c r="S21" s="473">
        <f>INDEX('M9c - NPGN'!$G$10:$U$10,MATCH(S$5,'M9c - NPGN'!$G$7:$U$7,0))*S$11</f>
        <v>0</v>
      </c>
      <c r="T21" s="473">
        <f>INDEX('M9c - NPGN'!$G$10:$U$10,MATCH(T$5,'M9c - NPGN'!$G$7:$U$7,0))*T$11</f>
        <v>0</v>
      </c>
      <c r="U21" s="473">
        <f>INDEX('M9c - NPGN'!$G$10:$U$10,MATCH(U$5,'M9c - NPGN'!$G$7:$U$7,0))*U$11</f>
        <v>0</v>
      </c>
      <c r="V21" s="473">
        <f>INDEX('M9c - NPGN'!$G$10:$U$10,MATCH(V$5,'M9c - NPGN'!$G$7:$U$7,0))*V$11</f>
        <v>0</v>
      </c>
      <c r="W21" s="467"/>
      <c r="X21" s="605">
        <f t="shared" si="1"/>
        <v>0</v>
      </c>
      <c r="Y21" s="513"/>
    </row>
    <row r="22" spans="4:25" x14ac:dyDescent="0.3">
      <c r="F22" s="15" t="s">
        <v>31</v>
      </c>
      <c r="J22" s="476" t="s">
        <v>68</v>
      </c>
      <c r="O22" s="473">
        <f>INDEX('M9c - SPMW'!$G$10:$U$10,MATCH(O$5,'M9c - SPMW'!$G$7:$U$7,0))*O$11</f>
        <v>0.20283426690031725</v>
      </c>
      <c r="P22" s="473">
        <f>INDEX('M9c - SPMW'!$G$10:$U$10,MATCH(P$5,'M9c - SPMW'!$G$7:$U$7,0))*P$11</f>
        <v>0.24503662668472023</v>
      </c>
      <c r="Q22" s="473">
        <f>INDEX('M9c - SPMW'!$G$10:$U$10,MATCH(Q$5,'M9c - SPMW'!$G$7:$U$7,0))*Q$11</f>
        <v>0.36928042425926239</v>
      </c>
      <c r="R22" s="473">
        <f>INDEX('M9c - SPMW'!$G$10:$U$10,MATCH(R$5,'M9c - SPMW'!$G$7:$U$7,0))*R$11</f>
        <v>0.27743743074263755</v>
      </c>
      <c r="S22" s="473">
        <f>INDEX('M9c - SPMW'!$G$10:$U$10,MATCH(S$5,'M9c - SPMW'!$G$7:$U$7,0))*S$11</f>
        <v>0.46669431557022939</v>
      </c>
      <c r="T22" s="473">
        <f>INDEX('M9c - SPMW'!$G$10:$U$10,MATCH(T$5,'M9c - SPMW'!$G$7:$U$7,0))*T$11</f>
        <v>0.4052195174193236</v>
      </c>
      <c r="U22" s="473">
        <f>INDEX('M9c - SPMW'!$G$10:$U$10,MATCH(U$5,'M9c - SPMW'!$G$7:$U$7,0))*U$11</f>
        <v>0.34787043789098598</v>
      </c>
      <c r="V22" s="473">
        <f>INDEX('M9c - SPMW'!$G$10:$U$10,MATCH(V$5,'M9c - SPMW'!$G$7:$U$7,0))*V$11</f>
        <v>0.36085403327500315</v>
      </c>
      <c r="W22" s="467"/>
      <c r="X22" s="605">
        <f t="shared" si="1"/>
        <v>2.6752270527424793</v>
      </c>
      <c r="Y22" s="513"/>
    </row>
    <row r="23" spans="4:25" x14ac:dyDescent="0.3">
      <c r="F23" s="15" t="s">
        <v>28</v>
      </c>
      <c r="J23" s="476" t="s">
        <v>68</v>
      </c>
      <c r="O23" s="473">
        <f>INDEX('M9c - EPN'!$G$10:$U$10,MATCH(O$5,'M9c - EPN'!$G$7:$U$7,0))*O$11</f>
        <v>0.32883954222680484</v>
      </c>
      <c r="P23" s="473">
        <f>INDEX('M9c - EPN'!$G$10:$U$10,MATCH(P$5,'M9c - EPN'!$G$7:$U$7,0))*P$11</f>
        <v>0.41029293250524063</v>
      </c>
      <c r="Q23" s="473">
        <f>INDEX('M9c - EPN'!$G$10:$U$10,MATCH(Q$5,'M9c - EPN'!$G$7:$U$7,0))*Q$11</f>
        <v>0.34765404346350937</v>
      </c>
      <c r="R23" s="473">
        <f>INDEX('M9c - EPN'!$G$10:$U$10,MATCH(R$5,'M9c - EPN'!$G$7:$U$7,0))*R$11</f>
        <v>0.40849753583139603</v>
      </c>
      <c r="S23" s="473">
        <f>INDEX('M9c - EPN'!$G$10:$U$10,MATCH(S$5,'M9c - EPN'!$G$7:$U$7,0))*S$11</f>
        <v>0.39561560085286285</v>
      </c>
      <c r="T23" s="473">
        <f>INDEX('M9c - EPN'!$G$10:$U$10,MATCH(T$5,'M9c - EPN'!$G$7:$U$7,0))*T$11</f>
        <v>0.31232074485739703</v>
      </c>
      <c r="U23" s="473">
        <f>INDEX('M9c - EPN'!$G$10:$U$10,MATCH(U$5,'M9c - EPN'!$G$7:$U$7,0))*U$11</f>
        <v>0.36794687166338341</v>
      </c>
      <c r="V23" s="473">
        <f>INDEX('M9c - EPN'!$G$10:$U$10,MATCH(V$5,'M9c - EPN'!$G$7:$U$7,0))*V$11</f>
        <v>0.30588790650772874</v>
      </c>
      <c r="W23" s="467"/>
      <c r="X23" s="605">
        <f t="shared" si="1"/>
        <v>2.8770551779083231</v>
      </c>
      <c r="Y23" s="513"/>
    </row>
    <row r="24" spans="4:25" customFormat="1" x14ac:dyDescent="0.3">
      <c r="H24" s="51"/>
      <c r="Y24" s="606"/>
    </row>
    <row r="25" spans="4:25" x14ac:dyDescent="0.3">
      <c r="D25" s="15"/>
      <c r="E25" s="31" t="s">
        <v>69</v>
      </c>
      <c r="F25" s="31"/>
      <c r="G25" s="31"/>
      <c r="H25" s="55"/>
      <c r="I25" s="31"/>
      <c r="J25" s="31"/>
      <c r="K25" s="31"/>
      <c r="L25" s="31"/>
      <c r="M25" s="31"/>
      <c r="N25" s="31"/>
      <c r="O25" s="31"/>
      <c r="P25" s="31"/>
      <c r="Q25" s="31"/>
      <c r="R25" s="31"/>
      <c r="S25" s="31"/>
      <c r="T25" s="31"/>
      <c r="U25" s="31"/>
      <c r="V25" s="31"/>
      <c r="W25" s="31"/>
      <c r="X25" s="31"/>
      <c r="Y25" s="497"/>
    </row>
    <row r="26" spans="4:25" x14ac:dyDescent="0.3">
      <c r="F26" s="15" t="s">
        <v>64</v>
      </c>
      <c r="J26" s="476" t="s">
        <v>68</v>
      </c>
      <c r="O26" s="473">
        <f>INDEX('M9c - ENWL'!$G$13:$U$13,MATCH(O$5,'M9c - ENWL'!$G$7:$U$7,0))*O$11</f>
        <v>0</v>
      </c>
      <c r="P26" s="473">
        <f>INDEX('M9c - ENWL'!$G$13:$U$13,MATCH(P$5,'M9c - ENWL'!$G$7:$U$7,0))*P$11</f>
        <v>0</v>
      </c>
      <c r="Q26" s="473">
        <f>INDEX('M9c - ENWL'!$G$13:$U$13,MATCH(Q$5,'M9c - ENWL'!$G$7:$U$7,0))*Q$11</f>
        <v>0</v>
      </c>
      <c r="R26" s="473">
        <f>INDEX('M9c - ENWL'!$G$13:$U$13,MATCH(R$5,'M9c - ENWL'!$G$7:$U$7,0))*R$11</f>
        <v>0</v>
      </c>
      <c r="S26" s="473">
        <f>INDEX('M9c - ENWL'!$G$13:$U$13,MATCH(S$5,'M9c - ENWL'!$G$7:$U$7,0))*S$11</f>
        <v>0.11303920185086999</v>
      </c>
      <c r="T26" s="473">
        <f>INDEX('M9c - ENWL'!$G$13:$U$13,MATCH(T$5,'M9c - ENWL'!$G$7:$U$7,0))*T$11</f>
        <v>8.505582475267813E-2</v>
      </c>
      <c r="U26" s="473">
        <f>INDEX('M9c - ENWL'!$G$13:$U$13,MATCH(U$5,'M9c - ENWL'!$G$7:$U$7,0))*U$11</f>
        <v>9.0822072187751082E-2</v>
      </c>
      <c r="V26" s="473">
        <f>INDEX('M9c - ENWL'!$G$13:$U$13,MATCH(V$5,'M9c - ENWL'!$G$7:$U$7,0))*V$11</f>
        <v>5.984792447766437E-2</v>
      </c>
      <c r="W26" s="467"/>
      <c r="X26" s="605">
        <f>SUM(O26:V26)</f>
        <v>0.34876502326896353</v>
      </c>
      <c r="Y26" s="513"/>
    </row>
    <row r="27" spans="4:25" x14ac:dyDescent="0.3">
      <c r="F27" s="15" t="s">
        <v>29</v>
      </c>
      <c r="J27" s="476" t="s">
        <v>68</v>
      </c>
      <c r="O27" s="473">
        <f>INDEX('M9c - EMID'!$G$13:$U$13,MATCH(O$5,'M9c - EMID'!$G$7:$U$7,0))*O$11</f>
        <v>3.5838347473143357E-2</v>
      </c>
      <c r="P27" s="473">
        <f>INDEX('M9c - EMID'!$G$13:$U$13,MATCH(P$5,'M9c - EMID'!$G$7:$U$7,0))*P$11</f>
        <v>4.801314756671899E-2</v>
      </c>
      <c r="Q27" s="473">
        <f>INDEX('M9c - EMID'!$G$13:$U$13,MATCH(Q$5,'M9c - EMID'!$G$7:$U$7,0))*Q$11</f>
        <v>7.0311977097792716E-2</v>
      </c>
      <c r="R27" s="473">
        <f>INDEX('M9c - EMID'!$G$13:$U$13,MATCH(R$5,'M9c - EMID'!$G$7:$U$7,0))*R$11</f>
        <v>9.154542053171813E-2</v>
      </c>
      <c r="S27" s="473">
        <f>INDEX('M9c - EMID'!$G$13:$U$13,MATCH(S$5,'M9c - EMID'!$G$7:$U$7,0))*S$11</f>
        <v>9.4286441739321922E-2</v>
      </c>
      <c r="T27" s="473">
        <f>INDEX('M9c - EMID'!$G$13:$U$13,MATCH(T$5,'M9c - EMID'!$G$7:$U$7,0))*T$11</f>
        <v>5.8222880200702341E-2</v>
      </c>
      <c r="U27" s="473">
        <f>INDEX('M9c - EMID'!$G$13:$U$13,MATCH(U$5,'M9c - EMID'!$G$7:$U$7,0))*U$11</f>
        <v>0.10827562613086107</v>
      </c>
      <c r="V27" s="473">
        <f>INDEX('M9c - EMID'!$G$13:$U$13,MATCH(V$5,'M9c - EMID'!$G$7:$U$7,0))*V$11</f>
        <v>8.7189580140738673E-2</v>
      </c>
      <c r="W27" s="467"/>
      <c r="X27" s="605">
        <f t="shared" ref="X27:X33" si="2">SUM(O27:V27)</f>
        <v>0.59368342088099713</v>
      </c>
      <c r="Y27" s="513"/>
    </row>
    <row r="28" spans="4:25" x14ac:dyDescent="0.3">
      <c r="F28" s="15" t="s">
        <v>30</v>
      </c>
      <c r="J28" s="476" t="s">
        <v>68</v>
      </c>
      <c r="O28" s="473">
        <f>INDEX('M9c - WMID'!$G$13:$U$13,MATCH(O$5,'M9c - WMID'!$G$7:$U$7,0))*O$11</f>
        <v>0</v>
      </c>
      <c r="P28" s="473">
        <f>INDEX('M9c - WMID'!$G$13:$U$13,MATCH(P$5,'M9c - WMID'!$G$7:$U$7,0))*P$11</f>
        <v>0</v>
      </c>
      <c r="Q28" s="473">
        <f>INDEX('M9c - WMID'!$G$13:$U$13,MATCH(Q$5,'M9c - WMID'!$G$7:$U$7,0))*Q$11</f>
        <v>0</v>
      </c>
      <c r="R28" s="473">
        <f>INDEX('M9c - WMID'!$G$13:$U$13,MATCH(R$5,'M9c - WMID'!$G$7:$U$7,0))*R$11</f>
        <v>0</v>
      </c>
      <c r="S28" s="473">
        <f>INDEX('M9c - WMID'!$G$13:$U$13,MATCH(S$5,'M9c - WMID'!$G$7:$U$7,0))*S$11</f>
        <v>0</v>
      </c>
      <c r="T28" s="473">
        <f>INDEX('M9c - WMID'!$G$13:$U$13,MATCH(T$5,'M9c - WMID'!$G$7:$U$7,0))*T$11</f>
        <v>0</v>
      </c>
      <c r="U28" s="473">
        <f>INDEX('M9c - WMID'!$G$13:$U$13,MATCH(U$5,'M9c - WMID'!$G$7:$U$7,0))*U$11</f>
        <v>0</v>
      </c>
      <c r="V28" s="473">
        <f>INDEX('M9c - WMID'!$G$13:$U$13,MATCH(V$5,'M9c - WMID'!$G$7:$U$7,0))*V$11</f>
        <v>0</v>
      </c>
      <c r="W28" s="467"/>
      <c r="X28" s="605">
        <f t="shared" si="2"/>
        <v>0</v>
      </c>
      <c r="Y28" s="513"/>
    </row>
    <row r="29" spans="4:25" x14ac:dyDescent="0.3">
      <c r="F29" s="15" t="s">
        <v>65</v>
      </c>
      <c r="J29" s="476" t="s">
        <v>68</v>
      </c>
      <c r="O29" s="473">
        <f>INDEX('M9c - SWEST'!$G$13:$U$13,MATCH(O$5,'M9c - SWEST'!$G$7:$U$7,0))*O$11</f>
        <v>0</v>
      </c>
      <c r="P29" s="473">
        <f>INDEX('M9c - SWEST'!$G$13:$U$13,MATCH(P$5,'M9c - SWEST'!$G$7:$U$7,0))*P$11</f>
        <v>0</v>
      </c>
      <c r="Q29" s="473">
        <f>INDEX('M9c - SWEST'!$G$13:$U$13,MATCH(Q$5,'M9c - SWEST'!$G$7:$U$7,0))*Q$11</f>
        <v>0</v>
      </c>
      <c r="R29" s="473">
        <f>INDEX('M9c - SWEST'!$G$13:$U$13,MATCH(R$5,'M9c - SWEST'!$G$7:$U$7,0))*R$11</f>
        <v>0</v>
      </c>
      <c r="S29" s="473">
        <f>INDEX('M9c - SWEST'!$G$13:$U$13,MATCH(S$5,'M9c - SWEST'!$G$7:$U$7,0))*S$11</f>
        <v>0</v>
      </c>
      <c r="T29" s="473">
        <f>INDEX('M9c - SWEST'!$G$13:$U$13,MATCH(T$5,'M9c - SWEST'!$G$7:$U$7,0))*T$11</f>
        <v>0</v>
      </c>
      <c r="U29" s="473">
        <f>INDEX('M9c - SWEST'!$G$13:$U$13,MATCH(U$5,'M9c - SWEST'!$G$7:$U$7,0))*U$11</f>
        <v>0</v>
      </c>
      <c r="V29" s="473">
        <f>INDEX('M9c - SWEST'!$G$13:$U$13,MATCH(V$5,'M9c - SWEST'!$G$7:$U$7,0))*V$11</f>
        <v>0</v>
      </c>
      <c r="W29" s="467"/>
      <c r="X29" s="605">
        <f t="shared" si="2"/>
        <v>0</v>
      </c>
      <c r="Y29" s="513"/>
    </row>
    <row r="30" spans="4:25" x14ac:dyDescent="0.3">
      <c r="F30" s="15" t="s">
        <v>66</v>
      </c>
      <c r="J30" s="476" t="s">
        <v>68</v>
      </c>
      <c r="O30" s="473">
        <f>INDEX('M9c - NPGY'!$G$13:$U$13,MATCH(O$5,'M9c - NPGY'!$G$7:$U$7,0))*O$11</f>
        <v>6.5636634596599151E-3</v>
      </c>
      <c r="P30" s="473">
        <f>INDEX('M9c - NPGY'!$G$13:$U$13,MATCH(P$5,'M9c - NPGY'!$G$7:$U$7,0))*P$11</f>
        <v>1.1777745898725002E-2</v>
      </c>
      <c r="Q30" s="473">
        <f>INDEX('M9c - NPGY'!$G$13:$U$13,MATCH(Q$5,'M9c - NPGY'!$G$7:$U$7,0))*Q$11</f>
        <v>1.2868960610563874E-2</v>
      </c>
      <c r="R30" s="473">
        <f>INDEX('M9c - NPGY'!$G$13:$U$13,MATCH(R$5,'M9c - NPGY'!$G$7:$U$7,0))*R$11</f>
        <v>1.6432288768008403E-2</v>
      </c>
      <c r="S30" s="473">
        <f>INDEX('M9c - NPGY'!$G$13:$U$13,MATCH(S$5,'M9c - NPGY'!$G$7:$U$7,0))*S$11</f>
        <v>2.7912895527013561E-2</v>
      </c>
      <c r="T30" s="473">
        <f>INDEX('M9c - NPGY'!$G$13:$U$13,MATCH(T$5,'M9c - NPGY'!$G$7:$U$7,0))*T$11</f>
        <v>0.14783745039331977</v>
      </c>
      <c r="U30" s="473">
        <f>INDEX('M9c - NPGY'!$G$13:$U$13,MATCH(U$5,'M9c - NPGY'!$G$7:$U$7,0))*U$11</f>
        <v>0.17632868846684216</v>
      </c>
      <c r="V30" s="473">
        <f>INDEX('M9c - NPGY'!$G$13:$U$13,MATCH(V$5,'M9c - NPGY'!$G$7:$U$7,0))*V$11</f>
        <v>0.20899045119496357</v>
      </c>
      <c r="W30" s="467"/>
      <c r="X30" s="605">
        <f t="shared" si="2"/>
        <v>0.60871214431909626</v>
      </c>
      <c r="Y30" s="513"/>
    </row>
    <row r="31" spans="4:25" x14ac:dyDescent="0.3">
      <c r="F31" s="15" t="s">
        <v>32</v>
      </c>
      <c r="J31" s="476" t="s">
        <v>68</v>
      </c>
      <c r="O31" s="473">
        <f>INDEX('M9c - NPGN'!$G$13:$U$13,MATCH(O$5,'M9c - NPGN'!$G$7:$U$7,0))*O$11</f>
        <v>0</v>
      </c>
      <c r="P31" s="473">
        <f>INDEX('M9c - NPGN'!$G$13:$U$13,MATCH(P$5,'M9c - NPGN'!$G$7:$U$7,0))*P$11</f>
        <v>0</v>
      </c>
      <c r="Q31" s="473">
        <f>INDEX('M9c - NPGN'!$G$13:$U$13,MATCH(Q$5,'M9c - NPGN'!$G$7:$U$7,0))*Q$11</f>
        <v>0</v>
      </c>
      <c r="R31" s="473">
        <f>INDEX('M9c - NPGN'!$G$13:$U$13,MATCH(R$5,'M9c - NPGN'!$G$7:$U$7,0))*R$11</f>
        <v>0</v>
      </c>
      <c r="S31" s="473">
        <f>INDEX('M9c - NPGN'!$G$13:$U$13,MATCH(S$5,'M9c - NPGN'!$G$7:$U$7,0))*S$11</f>
        <v>0</v>
      </c>
      <c r="T31" s="473">
        <f>INDEX('M9c - NPGN'!$G$13:$U$13,MATCH(T$5,'M9c - NPGN'!$G$7:$U$7,0))*T$11</f>
        <v>0</v>
      </c>
      <c r="U31" s="473">
        <f>INDEX('M9c - NPGN'!$G$13:$U$13,MATCH(U$5,'M9c - NPGN'!$G$7:$U$7,0))*U$11</f>
        <v>0</v>
      </c>
      <c r="V31" s="473">
        <f>INDEX('M9c - NPGN'!$G$13:$U$13,MATCH(V$5,'M9c - NPGN'!$G$7:$U$7,0))*V$11</f>
        <v>0</v>
      </c>
      <c r="W31" s="467"/>
      <c r="X31" s="605">
        <f t="shared" si="2"/>
        <v>0</v>
      </c>
      <c r="Y31" s="513"/>
    </row>
    <row r="32" spans="4:25" x14ac:dyDescent="0.3">
      <c r="F32" s="15" t="s">
        <v>31</v>
      </c>
      <c r="J32" s="476" t="s">
        <v>68</v>
      </c>
      <c r="O32" s="473">
        <f>INDEX('M9c - SPMW'!$G$13:$U$13,MATCH(O$5,'M9c - SPMW'!$G$7:$U$7,0))*O$11</f>
        <v>0</v>
      </c>
      <c r="P32" s="473">
        <f>INDEX('M9c - SPMW'!$G$13:$U$13,MATCH(P$5,'M9c - SPMW'!$G$7:$U$7,0))*P$11</f>
        <v>0</v>
      </c>
      <c r="Q32" s="473">
        <f>INDEX('M9c - SPMW'!$G$13:$U$13,MATCH(Q$5,'M9c - SPMW'!$G$7:$U$7,0))*Q$11</f>
        <v>0</v>
      </c>
      <c r="R32" s="473">
        <f>INDEX('M9c - SPMW'!$G$13:$U$13,MATCH(R$5,'M9c - SPMW'!$G$7:$U$7,0))*R$11</f>
        <v>0</v>
      </c>
      <c r="S32" s="473">
        <f>INDEX('M9c - SPMW'!$G$13:$U$13,MATCH(S$5,'M9c - SPMW'!$G$7:$U$7,0))*S$11</f>
        <v>8.3536963663105396E-2</v>
      </c>
      <c r="T32" s="473">
        <f>INDEX('M9c - SPMW'!$G$13:$U$13,MATCH(T$5,'M9c - SPMW'!$G$7:$U$7,0))*T$11</f>
        <v>9.2360417072166773E-2</v>
      </c>
      <c r="U32" s="473">
        <f>INDEX('M9c - SPMW'!$G$13:$U$13,MATCH(U$5,'M9c - SPMW'!$G$7:$U$7,0))*U$11</f>
        <v>6.9942232762077922E-2</v>
      </c>
      <c r="V32" s="473">
        <f>INDEX('M9c - SPMW'!$G$13:$U$13,MATCH(V$5,'M9c - SPMW'!$G$7:$U$7,0))*V$11</f>
        <v>8.5835321616482468E-2</v>
      </c>
      <c r="W32" s="467"/>
      <c r="X32" s="605">
        <f t="shared" si="2"/>
        <v>0.33167493511383256</v>
      </c>
      <c r="Y32" s="513"/>
    </row>
    <row r="33" spans="4:25" x14ac:dyDescent="0.3">
      <c r="F33" s="15" t="s">
        <v>28</v>
      </c>
      <c r="J33" s="476" t="s">
        <v>68</v>
      </c>
      <c r="O33" s="473">
        <f>INDEX('M9c - EPN'!$G$13:$U$13,MATCH(O$5,'M9c - EPN'!$G$7:$U$7,0))*O$11</f>
        <v>7.5080815389628755E-2</v>
      </c>
      <c r="P33" s="473">
        <f>INDEX('M9c - EPN'!$G$13:$U$13,MATCH(P$5,'M9c - EPN'!$G$7:$U$7,0))*P$11</f>
        <v>9.2626864307815235E-2</v>
      </c>
      <c r="Q33" s="473">
        <f>INDEX('M9c - EPN'!$G$13:$U$13,MATCH(Q$5,'M9c - EPN'!$G$7:$U$7,0))*Q$11</f>
        <v>0.10058196782590918</v>
      </c>
      <c r="R33" s="473">
        <f>INDEX('M9c - EPN'!$G$13:$U$13,MATCH(R$5,'M9c - EPN'!$G$7:$U$7,0))*R$11</f>
        <v>0.11366864299508105</v>
      </c>
      <c r="S33" s="473">
        <f>INDEX('M9c - EPN'!$G$13:$U$13,MATCH(S$5,'M9c - EPN'!$G$7:$U$7,0))*S$11</f>
        <v>0.11785043926408049</v>
      </c>
      <c r="T33" s="473">
        <f>INDEX('M9c - EPN'!$G$13:$U$13,MATCH(T$5,'M9c - EPN'!$G$7:$U$7,0))*T$11</f>
        <v>0.11408418125046062</v>
      </c>
      <c r="U33" s="473">
        <f>INDEX('M9c - EPN'!$G$13:$U$13,MATCH(U$5,'M9c - EPN'!$G$7:$U$7,0))*U$11</f>
        <v>0.13125590847085031</v>
      </c>
      <c r="V33" s="473">
        <f>INDEX('M9c - EPN'!$G$13:$U$13,MATCH(V$5,'M9c - EPN'!$G$7:$U$7,0))*V$11</f>
        <v>0.12174712402399987</v>
      </c>
      <c r="W33" s="467"/>
      <c r="X33" s="605">
        <f t="shared" si="2"/>
        <v>0.86689594352782562</v>
      </c>
      <c r="Y33" s="513"/>
    </row>
    <row r="34" spans="4:25" customFormat="1" x14ac:dyDescent="0.3">
      <c r="H34" s="51"/>
      <c r="Y34" s="606"/>
    </row>
    <row r="35" spans="4:25" x14ac:dyDescent="0.3">
      <c r="D35" s="15"/>
      <c r="E35" s="31" t="s">
        <v>70</v>
      </c>
      <c r="F35" s="31"/>
      <c r="G35" s="31"/>
      <c r="H35" s="55"/>
      <c r="I35" s="31"/>
      <c r="J35" s="31"/>
      <c r="K35" s="31"/>
      <c r="L35" s="31"/>
      <c r="M35" s="31"/>
      <c r="N35" s="31"/>
      <c r="O35" s="31"/>
      <c r="P35" s="31"/>
      <c r="Q35" s="31"/>
      <c r="R35" s="31"/>
      <c r="S35" s="31"/>
      <c r="T35" s="31"/>
      <c r="U35" s="31"/>
      <c r="V35" s="31"/>
      <c r="W35" s="31"/>
      <c r="X35" s="31"/>
      <c r="Y35" s="497"/>
    </row>
    <row r="36" spans="4:25" x14ac:dyDescent="0.3">
      <c r="F36" s="15" t="s">
        <v>64</v>
      </c>
      <c r="J36" s="476" t="s">
        <v>68</v>
      </c>
      <c r="O36" s="473">
        <f>INDEX('M9c - ENWL'!$G$19:$U$19,MATCH(O$5,'M9c - ENWL'!$G$7:$U$7,0))*O$11</f>
        <v>0.44888637762174827</v>
      </c>
      <c r="P36" s="473">
        <f>INDEX('M9c - ENWL'!$G$19:$U$19,MATCH(P$5,'M9c - ENWL'!$G$7:$U$7,0))*P$11</f>
        <v>0.540972306072103</v>
      </c>
      <c r="Q36" s="473">
        <f>INDEX('M9c - ENWL'!$G$19:$U$19,MATCH(Q$5,'M9c - ENWL'!$G$7:$U$7,0))*Q$11</f>
        <v>0.87422927303169895</v>
      </c>
      <c r="R36" s="473">
        <f>INDEX('M9c - ENWL'!$G$19:$U$19,MATCH(R$5,'M9c - ENWL'!$G$7:$U$7,0))*R$11</f>
        <v>0.73196472649004085</v>
      </c>
      <c r="S36" s="473">
        <f>INDEX('M9c - ENWL'!$G$19:$U$19,MATCH(S$5,'M9c - ENWL'!$G$7:$U$7,0))*S$11</f>
        <v>1.5684724332883362</v>
      </c>
      <c r="T36" s="473">
        <f>INDEX('M9c - ENWL'!$G$19:$U$19,MATCH(T$5,'M9c - ENWL'!$G$7:$U$7,0))*T$11</f>
        <v>0.27027886423776526</v>
      </c>
      <c r="U36" s="473">
        <f>INDEX('M9c - ENWL'!$G$19:$U$19,MATCH(U$5,'M9c - ENWL'!$G$7:$U$7,0))*U$11</f>
        <v>0.22665322679574904</v>
      </c>
      <c r="V36" s="473">
        <f>INDEX('M9c - ENWL'!$G$19:$U$19,MATCH(V$5,'M9c - ENWL'!$G$7:$U$7,0))*V$11</f>
        <v>0.38221645779641861</v>
      </c>
      <c r="W36" s="467"/>
      <c r="X36" s="605">
        <f>SUM(O36:V36)</f>
        <v>5.0436736653338601</v>
      </c>
      <c r="Y36" s="513"/>
    </row>
    <row r="37" spans="4:25" x14ac:dyDescent="0.3">
      <c r="F37" s="15" t="s">
        <v>29</v>
      </c>
      <c r="J37" s="476" t="s">
        <v>68</v>
      </c>
      <c r="O37" s="473">
        <f>INDEX('M9c - EMID'!$G$19:$U$19,MATCH(O$5,'M9c - EMID'!$G$7:$U$7,0))*O$11</f>
        <v>0.57247044516310575</v>
      </c>
      <c r="P37" s="473">
        <f>INDEX('M9c - EMID'!$G$19:$U$19,MATCH(P$5,'M9c - EMID'!$G$7:$U$7,0))*P$11</f>
        <v>0.83469010385219178</v>
      </c>
      <c r="Q37" s="473">
        <f>INDEX('M9c - EMID'!$G$19:$U$19,MATCH(Q$5,'M9c - EMID'!$G$7:$U$7,0))*Q$11</f>
        <v>0.84018362506729516</v>
      </c>
      <c r="R37" s="473">
        <f>INDEX('M9c - EMID'!$G$19:$U$19,MATCH(R$5,'M9c - EMID'!$G$7:$U$7,0))*R$11</f>
        <v>0.61663613452496924</v>
      </c>
      <c r="S37" s="473">
        <f>INDEX('M9c - EMID'!$G$19:$U$19,MATCH(S$5,'M9c - EMID'!$G$7:$U$7,0))*S$11</f>
        <v>0.83679217043648202</v>
      </c>
      <c r="T37" s="473">
        <f>INDEX('M9c - EMID'!$G$19:$U$19,MATCH(T$5,'M9c - EMID'!$G$7:$U$7,0))*T$11</f>
        <v>1.3025290056328551</v>
      </c>
      <c r="U37" s="473">
        <f>INDEX('M9c - EMID'!$G$19:$U$19,MATCH(U$5,'M9c - EMID'!$G$7:$U$7,0))*U$11</f>
        <v>1.1563748269490148</v>
      </c>
      <c r="V37" s="473">
        <f>INDEX('M9c - EMID'!$G$19:$U$19,MATCH(V$5,'M9c - EMID'!$G$7:$U$7,0))*V$11</f>
        <v>1.178723846453184</v>
      </c>
      <c r="W37" s="467"/>
      <c r="X37" s="605">
        <f t="shared" ref="X37:X43" si="3">SUM(O37:V37)</f>
        <v>7.3384001580790974</v>
      </c>
      <c r="Y37" s="513"/>
    </row>
    <row r="38" spans="4:25" x14ac:dyDescent="0.3">
      <c r="F38" s="15" t="s">
        <v>30</v>
      </c>
      <c r="J38" s="476" t="s">
        <v>68</v>
      </c>
      <c r="O38" s="473">
        <f>INDEX('M9c - WMID'!$G$19:$U$19,MATCH(O$5,'M9c - WMID'!$G$7:$U$7,0))*O$11</f>
        <v>0</v>
      </c>
      <c r="P38" s="473">
        <f>INDEX('M9c - WMID'!$G$19:$U$19,MATCH(P$5,'M9c - WMID'!$G$7:$U$7,0))*P$11</f>
        <v>0</v>
      </c>
      <c r="Q38" s="473">
        <f>INDEX('M9c - WMID'!$G$19:$U$19,MATCH(Q$5,'M9c - WMID'!$G$7:$U$7,0))*Q$11</f>
        <v>0</v>
      </c>
      <c r="R38" s="473">
        <f>INDEX('M9c - WMID'!$G$19:$U$19,MATCH(R$5,'M9c - WMID'!$G$7:$U$7,0))*R$11</f>
        <v>0</v>
      </c>
      <c r="S38" s="473">
        <f>INDEX('M9c - WMID'!$G$19:$U$19,MATCH(S$5,'M9c - WMID'!$G$7:$U$7,0))*S$11</f>
        <v>0</v>
      </c>
      <c r="T38" s="473">
        <f>INDEX('M9c - WMID'!$G$19:$U$19,MATCH(T$5,'M9c - WMID'!$G$7:$U$7,0))*T$11</f>
        <v>0</v>
      </c>
      <c r="U38" s="473">
        <f>INDEX('M9c - WMID'!$G$19:$U$19,MATCH(U$5,'M9c - WMID'!$G$7:$U$7,0))*U$11</f>
        <v>0</v>
      </c>
      <c r="V38" s="473">
        <f>INDEX('M9c - WMID'!$G$19:$U$19,MATCH(V$5,'M9c - WMID'!$G$7:$U$7,0))*V$11</f>
        <v>0</v>
      </c>
      <c r="W38" s="467"/>
      <c r="X38" s="605">
        <f t="shared" si="3"/>
        <v>0</v>
      </c>
      <c r="Y38" s="513"/>
    </row>
    <row r="39" spans="4:25" x14ac:dyDescent="0.3">
      <c r="F39" s="15" t="s">
        <v>65</v>
      </c>
      <c r="J39" s="476" t="s">
        <v>68</v>
      </c>
      <c r="O39" s="473">
        <f>INDEX('M9c - SWEST'!$G$19:$U$19,MATCH(O$5,'M9c - SWEST'!$G$7:$U$7,0))*O$11</f>
        <v>0</v>
      </c>
      <c r="P39" s="473">
        <f>INDEX('M9c - SWEST'!$G$19:$U$19,MATCH(P$5,'M9c - SWEST'!$G$7:$U$7,0))*P$11</f>
        <v>0</v>
      </c>
      <c r="Q39" s="473">
        <f>INDEX('M9c - SWEST'!$G$19:$U$19,MATCH(Q$5,'M9c - SWEST'!$G$7:$U$7,0))*Q$11</f>
        <v>0</v>
      </c>
      <c r="R39" s="473">
        <f>INDEX('M9c - SWEST'!$G$19:$U$19,MATCH(R$5,'M9c - SWEST'!$G$7:$U$7,0))*R$11</f>
        <v>0</v>
      </c>
      <c r="S39" s="473">
        <f>INDEX('M9c - SWEST'!$G$19:$U$19,MATCH(S$5,'M9c - SWEST'!$G$7:$U$7,0))*S$11</f>
        <v>0</v>
      </c>
      <c r="T39" s="473">
        <f>INDEX('M9c - SWEST'!$G$19:$U$19,MATCH(T$5,'M9c - SWEST'!$G$7:$U$7,0))*T$11</f>
        <v>0</v>
      </c>
      <c r="U39" s="473">
        <f>INDEX('M9c - SWEST'!$G$19:$U$19,MATCH(U$5,'M9c - SWEST'!$G$7:$U$7,0))*U$11</f>
        <v>0</v>
      </c>
      <c r="V39" s="473">
        <f>INDEX('M9c - SWEST'!$G$19:$U$19,MATCH(V$5,'M9c - SWEST'!$G$7:$U$7,0))*V$11</f>
        <v>0</v>
      </c>
      <c r="W39" s="467"/>
      <c r="X39" s="605">
        <f t="shared" si="3"/>
        <v>0</v>
      </c>
      <c r="Y39" s="513"/>
    </row>
    <row r="40" spans="4:25" x14ac:dyDescent="0.3">
      <c r="F40" s="15" t="s">
        <v>66</v>
      </c>
      <c r="J40" s="476" t="s">
        <v>68</v>
      </c>
      <c r="O40" s="473">
        <f>INDEX('M9c - NPGY'!$G$19:$U$19,MATCH(O$5,'M9c - NPGY'!$G$7:$U$7,0))*O$11</f>
        <v>0.48744006789122823</v>
      </c>
      <c r="P40" s="473">
        <f>INDEX('M9c - NPGY'!$G$19:$U$19,MATCH(P$5,'M9c - NPGY'!$G$7:$U$7,0))*P$11</f>
        <v>0.90133040444900214</v>
      </c>
      <c r="Q40" s="473">
        <f>INDEX('M9c - NPGY'!$G$19:$U$19,MATCH(Q$5,'M9c - NPGY'!$G$7:$U$7,0))*Q$11</f>
        <v>0.92267288986742835</v>
      </c>
      <c r="R40" s="473">
        <f>INDEX('M9c - NPGY'!$G$19:$U$19,MATCH(R$5,'M9c - NPGY'!$G$7:$U$7,0))*R$11</f>
        <v>0.7351324534521616</v>
      </c>
      <c r="S40" s="473">
        <f>INDEX('M9c - NPGY'!$G$19:$U$19,MATCH(S$5,'M9c - NPGY'!$G$7:$U$7,0))*S$11</f>
        <v>1.4097697993270071</v>
      </c>
      <c r="T40" s="473">
        <f>INDEX('M9c - NPGY'!$G$19:$U$19,MATCH(T$5,'M9c - NPGY'!$G$7:$U$7,0))*T$11</f>
        <v>2.0491499864290805</v>
      </c>
      <c r="U40" s="473">
        <f>INDEX('M9c - NPGY'!$G$19:$U$19,MATCH(U$5,'M9c - NPGY'!$G$7:$U$7,0))*U$11</f>
        <v>2.4588735485119964</v>
      </c>
      <c r="V40" s="473">
        <f>INDEX('M9c - NPGY'!$G$19:$U$19,MATCH(V$5,'M9c - NPGY'!$G$7:$U$7,0))*V$11</f>
        <v>2.0505754233459879</v>
      </c>
      <c r="W40" s="467"/>
      <c r="X40" s="605">
        <f t="shared" si="3"/>
        <v>11.014944573273892</v>
      </c>
      <c r="Y40" s="513"/>
    </row>
    <row r="41" spans="4:25" x14ac:dyDescent="0.3">
      <c r="F41" s="15" t="s">
        <v>32</v>
      </c>
      <c r="J41" s="476" t="s">
        <v>68</v>
      </c>
      <c r="O41" s="473">
        <f>INDEX('M9c - NPGN'!$G$19:$U$19,MATCH(O$5,'M9c - NPGN'!$G$7:$U$7,0))*O$11</f>
        <v>0</v>
      </c>
      <c r="P41" s="473">
        <f>INDEX('M9c - NPGN'!$G$19:$U$19,MATCH(P$5,'M9c - NPGN'!$G$7:$U$7,0))*P$11</f>
        <v>0</v>
      </c>
      <c r="Q41" s="473">
        <f>INDEX('M9c - NPGN'!$G$19:$U$19,MATCH(Q$5,'M9c - NPGN'!$G$7:$U$7,0))*Q$11</f>
        <v>0</v>
      </c>
      <c r="R41" s="473">
        <f>INDEX('M9c - NPGN'!$G$19:$U$19,MATCH(R$5,'M9c - NPGN'!$G$7:$U$7,0))*R$11</f>
        <v>0</v>
      </c>
      <c r="S41" s="473">
        <f>INDEX('M9c - NPGN'!$G$19:$U$19,MATCH(S$5,'M9c - NPGN'!$G$7:$U$7,0))*S$11</f>
        <v>0</v>
      </c>
      <c r="T41" s="473">
        <f>INDEX('M9c - NPGN'!$G$19:$U$19,MATCH(T$5,'M9c - NPGN'!$G$7:$U$7,0))*T$11</f>
        <v>0</v>
      </c>
      <c r="U41" s="473">
        <f>INDEX('M9c - NPGN'!$G$19:$U$19,MATCH(U$5,'M9c - NPGN'!$G$7:$U$7,0))*U$11</f>
        <v>0</v>
      </c>
      <c r="V41" s="473">
        <f>INDEX('M9c - NPGN'!$G$19:$U$19,MATCH(V$5,'M9c - NPGN'!$G$7:$U$7,0))*V$11</f>
        <v>0</v>
      </c>
      <c r="W41" s="467"/>
      <c r="X41" s="605">
        <f t="shared" si="3"/>
        <v>0</v>
      </c>
      <c r="Y41" s="513"/>
    </row>
    <row r="42" spans="4:25" x14ac:dyDescent="0.3">
      <c r="F42" s="15" t="s">
        <v>31</v>
      </c>
      <c r="J42" s="476" t="s">
        <v>68</v>
      </c>
      <c r="O42" s="473">
        <f>INDEX('M9c - SPMW'!$G$19:$U$19,MATCH(O$5,'M9c - SPMW'!$G$7:$U$7,0))*O$11</f>
        <v>4.9401548285252846E-2</v>
      </c>
      <c r="P42" s="473">
        <f>INDEX('M9c - SPMW'!$G$19:$U$19,MATCH(P$5,'M9c - SPMW'!$G$7:$U$7,0))*P$11</f>
        <v>0.49911650869223284</v>
      </c>
      <c r="Q42" s="473">
        <f>INDEX('M9c - SPMW'!$G$19:$U$19,MATCH(Q$5,'M9c - SPMW'!$G$7:$U$7,0))*Q$11</f>
        <v>0.39535554908775583</v>
      </c>
      <c r="R42" s="473">
        <f>INDEX('M9c - SPMW'!$G$19:$U$19,MATCH(R$5,'M9c - SPMW'!$G$7:$U$7,0))*R$11</f>
        <v>0.49949973231130018</v>
      </c>
      <c r="S42" s="473">
        <f>INDEX('M9c - SPMW'!$G$19:$U$19,MATCH(S$5,'M9c - SPMW'!$G$7:$U$7,0))*S$11</f>
        <v>0.90258131164061683</v>
      </c>
      <c r="T42" s="473">
        <f>INDEX('M9c - SPMW'!$G$19:$U$19,MATCH(T$5,'M9c - SPMW'!$G$7:$U$7,0))*T$11</f>
        <v>1.4437549475360343</v>
      </c>
      <c r="U42" s="473">
        <f>INDEX('M9c - SPMW'!$G$19:$U$19,MATCH(U$5,'M9c - SPMW'!$G$7:$U$7,0))*U$11</f>
        <v>1.270692865685175</v>
      </c>
      <c r="V42" s="473">
        <f>INDEX('M9c - SPMW'!$G$19:$U$19,MATCH(V$5,'M9c - SPMW'!$G$7:$U$7,0))*V$11</f>
        <v>0.86471734149731339</v>
      </c>
      <c r="W42" s="467"/>
      <c r="X42" s="605">
        <f t="shared" si="3"/>
        <v>5.9251198047356821</v>
      </c>
      <c r="Y42" s="513"/>
    </row>
    <row r="43" spans="4:25" x14ac:dyDescent="0.3">
      <c r="F43" s="15" t="s">
        <v>28</v>
      </c>
      <c r="J43" s="476" t="s">
        <v>68</v>
      </c>
      <c r="O43" s="473">
        <f>INDEX('M9c - EPN'!$G$19:$U$19,MATCH(O$5,'M9c - EPN'!$G$7:$U$7,0))*O$11</f>
        <v>0.48908800045622408</v>
      </c>
      <c r="P43" s="473">
        <f>INDEX('M9c - EPN'!$G$19:$U$19,MATCH(P$5,'M9c - EPN'!$G$7:$U$7,0))*P$11</f>
        <v>0.57796574417631541</v>
      </c>
      <c r="Q43" s="473">
        <f>INDEX('M9c - EPN'!$G$19:$U$19,MATCH(Q$5,'M9c - EPN'!$G$7:$U$7,0))*Q$11</f>
        <v>0.63403431833491997</v>
      </c>
      <c r="R43" s="473">
        <f>INDEX('M9c - EPN'!$G$19:$U$19,MATCH(R$5,'M9c - EPN'!$G$7:$U$7,0))*R$11</f>
        <v>0.812192145013649</v>
      </c>
      <c r="S43" s="473">
        <f>INDEX('M9c - EPN'!$G$19:$U$19,MATCH(S$5,'M9c - EPN'!$G$7:$U$7,0))*S$11</f>
        <v>0.81420884021634976</v>
      </c>
      <c r="T43" s="473">
        <f>INDEX('M9c - EPN'!$G$19:$U$19,MATCH(T$5,'M9c - EPN'!$G$7:$U$7,0))*T$11</f>
        <v>0.81534519632933944</v>
      </c>
      <c r="U43" s="473">
        <f>INDEX('M9c - EPN'!$G$19:$U$19,MATCH(U$5,'M9c - EPN'!$G$7:$U$7,0))*U$11</f>
        <v>0.68905821927269961</v>
      </c>
      <c r="V43" s="473">
        <f>INDEX('M9c - EPN'!$G$19:$U$19,MATCH(V$5,'M9c - EPN'!$G$7:$U$7,0))*V$11</f>
        <v>0.68019634560054332</v>
      </c>
      <c r="W43" s="467"/>
      <c r="X43" s="605">
        <f t="shared" si="3"/>
        <v>5.5120888094000406</v>
      </c>
      <c r="Y43" s="513"/>
    </row>
    <row r="44" spans="4:25" customFormat="1" x14ac:dyDescent="0.3">
      <c r="H44" s="51"/>
      <c r="Y44" s="606"/>
    </row>
    <row r="45" spans="4:25" x14ac:dyDescent="0.3">
      <c r="D45" s="15"/>
      <c r="E45" s="31" t="s">
        <v>71</v>
      </c>
      <c r="F45" s="31"/>
      <c r="G45" s="31"/>
      <c r="H45" s="55"/>
      <c r="I45" s="31"/>
      <c r="J45" s="31"/>
      <c r="K45" s="31"/>
      <c r="L45" s="31"/>
      <c r="M45" s="31"/>
      <c r="N45" s="31"/>
      <c r="O45" s="31"/>
      <c r="P45" s="31"/>
      <c r="Q45" s="31"/>
      <c r="R45" s="31"/>
      <c r="S45" s="31"/>
      <c r="T45" s="31"/>
      <c r="U45" s="31"/>
      <c r="V45" s="31"/>
      <c r="W45" s="31"/>
      <c r="X45" s="31"/>
      <c r="Y45" s="497"/>
    </row>
    <row r="46" spans="4:25" x14ac:dyDescent="0.3">
      <c r="F46" s="15" t="s">
        <v>64</v>
      </c>
      <c r="J46" s="476" t="s">
        <v>68</v>
      </c>
      <c r="O46" s="609">
        <f>INDEX('M9c - ENWL'!$G$31:$U$31,MATCH(O$5,'M9c - ENWL'!$G$7:$U$7,0))*O$11</f>
        <v>0.23515669329460787</v>
      </c>
      <c r="P46" s="609">
        <f>INDEX('M9c - ENWL'!$G$31:$U$31,MATCH(P$5,'M9c - ENWL'!$G$7:$U$7,0))*P$11</f>
        <v>0.20484405544903242</v>
      </c>
      <c r="Q46" s="609">
        <f>INDEX('M9c - ENWL'!$G$31:$U$31,MATCH(Q$5,'M9c - ENWL'!$G$7:$U$7,0))*Q$11</f>
        <v>0.2159789839786401</v>
      </c>
      <c r="R46" s="609">
        <f>INDEX('M9c - ENWL'!$G$31:$U$31,MATCH(R$5,'M9c - ENWL'!$G$7:$U$7,0))*R$11</f>
        <v>0.23215678728751044</v>
      </c>
      <c r="S46" s="609">
        <f>INDEX('M9c - ENWL'!$G$31:$U$31,MATCH(S$5,'M9c - ENWL'!$G$7:$U$7,0))*S$11</f>
        <v>0.22524894030463261</v>
      </c>
      <c r="T46" s="609">
        <f>INDEX('M9c - ENWL'!$G$31:$U$31,MATCH(T$5,'M9c - ENWL'!$G$7:$U$7,0))*T$11</f>
        <v>0.29056376892683411</v>
      </c>
      <c r="U46" s="609">
        <f>INDEX('M9c - ENWL'!$G$31:$U$31,MATCH(U$5,'M9c - ENWL'!$G$7:$U$7,0))*U$11</f>
        <v>0.25512525808761399</v>
      </c>
      <c r="V46" s="609">
        <f>INDEX('M9c - ENWL'!$G$31:$U$31,MATCH(V$5,'M9c - ENWL'!$G$7:$U$7,0))*V$11</f>
        <v>0.23341573753855679</v>
      </c>
      <c r="W46" s="467"/>
      <c r="X46" s="605">
        <f>SUM(O46:V46)</f>
        <v>1.8924902248674285</v>
      </c>
      <c r="Y46" s="513"/>
    </row>
    <row r="47" spans="4:25" x14ac:dyDescent="0.3">
      <c r="F47" s="15" t="s">
        <v>29</v>
      </c>
      <c r="J47" s="476" t="s">
        <v>68</v>
      </c>
      <c r="O47" s="609">
        <f>INDEX('M9c - EMID'!$G$31:$U$31,MATCH(O$5,'M9c - EMID'!$G$7:$U$7,0))*O$11</f>
        <v>0.13580847463506956</v>
      </c>
      <c r="P47" s="609">
        <f>INDEX('M9c - EMID'!$G$31:$U$31,MATCH(P$5,'M9c - EMID'!$G$7:$U$7,0))*P$11</f>
        <v>0.21698249381113391</v>
      </c>
      <c r="Q47" s="609">
        <f>INDEX('M9c - EMID'!$G$31:$U$31,MATCH(Q$5,'M9c - EMID'!$G$7:$U$7,0))*Q$11</f>
        <v>0.32574915971888774</v>
      </c>
      <c r="R47" s="609">
        <f>INDEX('M9c - EMID'!$G$31:$U$31,MATCH(R$5,'M9c - EMID'!$G$7:$U$7,0))*R$11</f>
        <v>0.43009074929052482</v>
      </c>
      <c r="S47" s="609">
        <f>INDEX('M9c - EMID'!$G$31:$U$31,MATCH(S$5,'M9c - EMID'!$G$7:$U$7,0))*S$11</f>
        <v>0.54130519677128563</v>
      </c>
      <c r="T47" s="609">
        <f>INDEX('M9c - EMID'!$G$31:$U$31,MATCH(T$5,'M9c - EMID'!$G$7:$U$7,0))*T$11</f>
        <v>0.68514400667665309</v>
      </c>
      <c r="U47" s="609">
        <f>INDEX('M9c - EMID'!$G$31:$U$31,MATCH(U$5,'M9c - EMID'!$G$7:$U$7,0))*U$11</f>
        <v>0.65481675733469547</v>
      </c>
      <c r="V47" s="609">
        <f>INDEX('M9c - EMID'!$G$31:$U$31,MATCH(V$5,'M9c - EMID'!$G$7:$U$7,0))*V$11</f>
        <v>0.76307867187331679</v>
      </c>
      <c r="W47" s="467"/>
      <c r="X47" s="605">
        <f t="shared" ref="X47:X53" si="4">SUM(O47:V47)</f>
        <v>3.7529755101115669</v>
      </c>
      <c r="Y47" s="513"/>
    </row>
    <row r="48" spans="4:25" x14ac:dyDescent="0.3">
      <c r="F48" s="15" t="s">
        <v>30</v>
      </c>
      <c r="J48" s="476" t="s">
        <v>68</v>
      </c>
      <c r="O48" s="609">
        <f>INDEX('M9c - WMID'!$G$31:$U$31,MATCH(O$5,'M9c - WMID'!$G$7:$U$7,0))*O$11</f>
        <v>0</v>
      </c>
      <c r="P48" s="609">
        <f>INDEX('M9c - WMID'!$G$31:$U$31,MATCH(P$5,'M9c - WMID'!$G$7:$U$7,0))*P$11</f>
        <v>0</v>
      </c>
      <c r="Q48" s="609">
        <f>INDEX('M9c - WMID'!$G$31:$U$31,MATCH(Q$5,'M9c - WMID'!$G$7:$U$7,0))*Q$11</f>
        <v>0</v>
      </c>
      <c r="R48" s="609">
        <f>INDEX('M9c - WMID'!$G$31:$U$31,MATCH(R$5,'M9c - WMID'!$G$7:$U$7,0))*R$11</f>
        <v>0</v>
      </c>
      <c r="S48" s="609">
        <f>INDEX('M9c - WMID'!$G$31:$U$31,MATCH(S$5,'M9c - WMID'!$G$7:$U$7,0))*S$11</f>
        <v>0</v>
      </c>
      <c r="T48" s="609">
        <f>INDEX('M9c - WMID'!$G$31:$U$31,MATCH(T$5,'M9c - WMID'!$G$7:$U$7,0))*T$11</f>
        <v>0</v>
      </c>
      <c r="U48" s="609">
        <f>INDEX('M9c - WMID'!$G$31:$U$31,MATCH(U$5,'M9c - WMID'!$G$7:$U$7,0))*U$11</f>
        <v>0</v>
      </c>
      <c r="V48" s="609">
        <f>INDEX('M9c - WMID'!$G$31:$U$31,MATCH(V$5,'M9c - WMID'!$G$7:$U$7,0))*V$11</f>
        <v>0</v>
      </c>
      <c r="W48" s="467"/>
      <c r="X48" s="605">
        <f t="shared" si="4"/>
        <v>0</v>
      </c>
      <c r="Y48" s="513"/>
    </row>
    <row r="49" spans="3:25" x14ac:dyDescent="0.3">
      <c r="F49" s="15" t="s">
        <v>65</v>
      </c>
      <c r="J49" s="476" t="s">
        <v>68</v>
      </c>
      <c r="O49" s="609">
        <f>INDEX('M9c - SWEST'!$G$31:$U$31,MATCH(O$5,'M9c - SWEST'!$G$7:$U$7,0))*O$11</f>
        <v>0</v>
      </c>
      <c r="P49" s="609">
        <f>INDEX('M9c - SWEST'!$G$31:$U$31,MATCH(P$5,'M9c - SWEST'!$G$7:$U$7,0))*P$11</f>
        <v>0</v>
      </c>
      <c r="Q49" s="609">
        <f>INDEX('M9c - SWEST'!$G$31:$U$31,MATCH(Q$5,'M9c - SWEST'!$G$7:$U$7,0))*Q$11</f>
        <v>0</v>
      </c>
      <c r="R49" s="609">
        <f>INDEX('M9c - SWEST'!$G$31:$U$31,MATCH(R$5,'M9c - SWEST'!$G$7:$U$7,0))*R$11</f>
        <v>0</v>
      </c>
      <c r="S49" s="609">
        <f>INDEX('M9c - SWEST'!$G$31:$U$31,MATCH(S$5,'M9c - SWEST'!$G$7:$U$7,0))*S$11</f>
        <v>0</v>
      </c>
      <c r="T49" s="609">
        <f>INDEX('M9c - SWEST'!$G$31:$U$31,MATCH(T$5,'M9c - SWEST'!$G$7:$U$7,0))*T$11</f>
        <v>0</v>
      </c>
      <c r="U49" s="609">
        <f>INDEX('M9c - SWEST'!$G$31:$U$31,MATCH(U$5,'M9c - SWEST'!$G$7:$U$7,0))*U$11</f>
        <v>0</v>
      </c>
      <c r="V49" s="609">
        <f>INDEX('M9c - SWEST'!$G$31:$U$31,MATCH(V$5,'M9c - SWEST'!$G$7:$U$7,0))*V$11</f>
        <v>0</v>
      </c>
      <c r="W49" s="467"/>
      <c r="X49" s="605">
        <f t="shared" si="4"/>
        <v>0</v>
      </c>
      <c r="Y49" s="513"/>
    </row>
    <row r="50" spans="3:25" x14ac:dyDescent="0.3">
      <c r="F50" s="15" t="s">
        <v>66</v>
      </c>
      <c r="J50" s="476" t="s">
        <v>68</v>
      </c>
      <c r="O50" s="609">
        <f>INDEX('M9c - NPGY'!$G$31:$U$31,MATCH(O$5,'M9c - NPGY'!$G$7:$U$7,0))*O$11</f>
        <v>0</v>
      </c>
      <c r="P50" s="609">
        <f>INDEX('M9c - NPGY'!$G$31:$U$31,MATCH(P$5,'M9c - NPGY'!$G$7:$U$7,0))*P$11</f>
        <v>0</v>
      </c>
      <c r="Q50" s="609">
        <f>INDEX('M9c - NPGY'!$G$31:$U$31,MATCH(Q$5,'M9c - NPGY'!$G$7:$U$7,0))*Q$11</f>
        <v>0</v>
      </c>
      <c r="R50" s="609">
        <f>INDEX('M9c - NPGY'!$G$31:$U$31,MATCH(R$5,'M9c - NPGY'!$G$7:$U$7,0))*R$11</f>
        <v>0</v>
      </c>
      <c r="S50" s="609">
        <f>INDEX('M9c - NPGY'!$G$31:$U$31,MATCH(S$5,'M9c - NPGY'!$G$7:$U$7,0))*S$11</f>
        <v>0</v>
      </c>
      <c r="T50" s="609">
        <f>INDEX('M9c - NPGY'!$G$31:$U$31,MATCH(T$5,'M9c - NPGY'!$G$7:$U$7,0))*T$11</f>
        <v>0</v>
      </c>
      <c r="U50" s="609">
        <f>INDEX('M9c - NPGY'!$G$31:$U$31,MATCH(U$5,'M9c - NPGY'!$G$7:$U$7,0))*U$11</f>
        <v>0</v>
      </c>
      <c r="V50" s="609">
        <f>INDEX('M9c - NPGY'!$G$31:$U$31,MATCH(V$5,'M9c - NPGY'!$G$7:$U$7,0))*V$11</f>
        <v>0</v>
      </c>
      <c r="W50" s="467"/>
      <c r="X50" s="605">
        <f t="shared" si="4"/>
        <v>0</v>
      </c>
      <c r="Y50" s="513"/>
    </row>
    <row r="51" spans="3:25" x14ac:dyDescent="0.3">
      <c r="F51" s="15" t="s">
        <v>32</v>
      </c>
      <c r="J51" s="476" t="s">
        <v>68</v>
      </c>
      <c r="O51" s="609">
        <f>INDEX('M9c - NPGN'!$G$31:$U$31,MATCH(O$5,'M9c - NPGN'!$G$7:$U$7,0))*O$11</f>
        <v>0</v>
      </c>
      <c r="P51" s="609">
        <f>INDEX('M9c - NPGN'!$G$31:$U$31,MATCH(P$5,'M9c - NPGN'!$G$7:$U$7,0))*P$11</f>
        <v>0</v>
      </c>
      <c r="Q51" s="609">
        <f>INDEX('M9c - NPGN'!$G$31:$U$31,MATCH(Q$5,'M9c - NPGN'!$G$7:$U$7,0))*Q$11</f>
        <v>0</v>
      </c>
      <c r="R51" s="609">
        <f>INDEX('M9c - NPGN'!$G$31:$U$31,MATCH(R$5,'M9c - NPGN'!$G$7:$U$7,0))*R$11</f>
        <v>0</v>
      </c>
      <c r="S51" s="609">
        <f>INDEX('M9c - NPGN'!$G$31:$U$31,MATCH(S$5,'M9c - NPGN'!$G$7:$U$7,0))*S$11</f>
        <v>0</v>
      </c>
      <c r="T51" s="609">
        <f>INDEX('M9c - NPGN'!$G$31:$U$31,MATCH(T$5,'M9c - NPGN'!$G$7:$U$7,0))*T$11</f>
        <v>0</v>
      </c>
      <c r="U51" s="609">
        <f>INDEX('M9c - NPGN'!$G$31:$U$31,MATCH(U$5,'M9c - NPGN'!$G$7:$U$7,0))*U$11</f>
        <v>0</v>
      </c>
      <c r="V51" s="609">
        <f>INDEX('M9c - NPGN'!$G$31:$U$31,MATCH(V$5,'M9c - NPGN'!$G$7:$U$7,0))*V$11</f>
        <v>0</v>
      </c>
      <c r="W51" s="467"/>
      <c r="X51" s="605">
        <f t="shared" si="4"/>
        <v>0</v>
      </c>
      <c r="Y51" s="513"/>
    </row>
    <row r="52" spans="3:25" x14ac:dyDescent="0.3">
      <c r="F52" s="15" t="s">
        <v>31</v>
      </c>
      <c r="J52" s="476" t="s">
        <v>68</v>
      </c>
      <c r="O52" s="609">
        <f>INDEX('M9c - SPMW'!$G$31:$U$31,MATCH(O$5,'M9c - SPMW'!$G$7:$U$7,0))*O$11</f>
        <v>5.9899063367035051E-2</v>
      </c>
      <c r="P52" s="609">
        <f>INDEX('M9c - SPMW'!$G$31:$U$31,MATCH(P$5,'M9c - SPMW'!$G$7:$U$7,0))*P$11</f>
        <v>5.2135906168739893E-2</v>
      </c>
      <c r="Q52" s="609">
        <f>INDEX('M9c - SPMW'!$G$31:$U$31,MATCH(Q$5,'M9c - SPMW'!$G$7:$U$7,0))*Q$11</f>
        <v>6.0084644638327703E-2</v>
      </c>
      <c r="R52" s="609">
        <f>INDEX('M9c - SPMW'!$G$31:$U$31,MATCH(R$5,'M9c - SPMW'!$G$7:$U$7,0))*R$11</f>
        <v>0.20180771428012273</v>
      </c>
      <c r="S52" s="609">
        <f>INDEX('M9c - SPMW'!$G$31:$U$31,MATCH(S$5,'M9c - SPMW'!$G$7:$U$7,0))*S$11</f>
        <v>9.1006234783987408E-2</v>
      </c>
      <c r="T52" s="609">
        <f>INDEX('M9c - SPMW'!$G$31:$U$31,MATCH(T$5,'M9c - SPMW'!$G$7:$U$7,0))*T$11</f>
        <v>8.6743223946903619E-2</v>
      </c>
      <c r="U52" s="609">
        <f>INDEX('M9c - SPMW'!$G$31:$U$31,MATCH(U$5,'M9c - SPMW'!$G$7:$U$7,0))*U$11</f>
        <v>6.6802890240565918E-2</v>
      </c>
      <c r="V52" s="609">
        <f>INDEX('M9c - SPMW'!$G$31:$U$31,MATCH(V$5,'M9c - SPMW'!$G$7:$U$7,0))*V$11</f>
        <v>6.3421576789692555E-2</v>
      </c>
      <c r="W52" s="467"/>
      <c r="X52" s="605">
        <f t="shared" si="4"/>
        <v>0.68190125421537484</v>
      </c>
      <c r="Y52" s="513"/>
    </row>
    <row r="53" spans="3:25" x14ac:dyDescent="0.3">
      <c r="F53" s="15" t="s">
        <v>28</v>
      </c>
      <c r="J53" s="476" t="s">
        <v>68</v>
      </c>
      <c r="O53" s="609">
        <f>INDEX('M9c - EPN'!$G$31:$U$31,MATCH(O$5,'M9c - EPN'!$G$7:$U$7,0))*O$11</f>
        <v>0.16445588132208705</v>
      </c>
      <c r="P53" s="609">
        <f>INDEX('M9c - EPN'!$G$31:$U$31,MATCH(P$5,'M9c - EPN'!$G$7:$U$7,0))*P$11</f>
        <v>0.17434486043998373</v>
      </c>
      <c r="Q53" s="609">
        <f>INDEX('M9c - EPN'!$G$31:$U$31,MATCH(Q$5,'M9c - EPN'!$G$7:$U$7,0))*Q$11</f>
        <v>0.17139763507594663</v>
      </c>
      <c r="R53" s="609">
        <f>INDEX('M9c - EPN'!$G$31:$U$31,MATCH(R$5,'M9c - EPN'!$G$7:$U$7,0))*R$11</f>
        <v>0.20268453541746043</v>
      </c>
      <c r="S53" s="609">
        <f>INDEX('M9c - EPN'!$G$31:$U$31,MATCH(S$5,'M9c - EPN'!$G$7:$U$7,0))*S$11</f>
        <v>0.17966831458494922</v>
      </c>
      <c r="T53" s="609">
        <f>INDEX('M9c - EPN'!$G$31:$U$31,MATCH(T$5,'M9c - EPN'!$G$7:$U$7,0))*T$11</f>
        <v>0.21489605775483192</v>
      </c>
      <c r="U53" s="609">
        <f>INDEX('M9c - EPN'!$G$31:$U$31,MATCH(U$5,'M9c - EPN'!$G$7:$U$7,0))*U$11</f>
        <v>0.21188501861342537</v>
      </c>
      <c r="V53" s="609">
        <f>INDEX('M9c - EPN'!$G$31:$U$31,MATCH(V$5,'M9c - EPN'!$G$7:$U$7,0))*V$11</f>
        <v>0.19733146911796931</v>
      </c>
      <c r="W53" s="467"/>
      <c r="X53" s="605">
        <f t="shared" si="4"/>
        <v>1.5166637723266536</v>
      </c>
      <c r="Y53" s="513"/>
    </row>
    <row r="54" spans="3:25" customFormat="1" x14ac:dyDescent="0.3">
      <c r="H54" s="51"/>
      <c r="Y54" s="606"/>
    </row>
    <row r="55" spans="3:25" x14ac:dyDescent="0.3">
      <c r="C55" s="462" t="s">
        <v>84</v>
      </c>
      <c r="D55" s="462"/>
      <c r="E55" s="462"/>
      <c r="F55" s="462"/>
      <c r="G55" s="462"/>
      <c r="H55" s="462"/>
      <c r="I55" s="463"/>
      <c r="J55" s="462"/>
      <c r="K55" s="462"/>
      <c r="L55" s="462"/>
      <c r="M55" s="462"/>
      <c r="N55" s="462"/>
      <c r="O55" s="462"/>
      <c r="P55" s="462"/>
      <c r="Q55" s="462"/>
      <c r="R55" s="462"/>
      <c r="S55" s="462"/>
      <c r="T55" s="462"/>
      <c r="U55" s="462"/>
      <c r="V55" s="462"/>
      <c r="W55" s="462"/>
      <c r="X55" s="462"/>
      <c r="Y55" s="462"/>
    </row>
    <row r="56" spans="3:25" s="464" customFormat="1" x14ac:dyDescent="0.3">
      <c r="C56" s="465"/>
      <c r="D56" s="465"/>
      <c r="E56" s="465"/>
      <c r="F56" s="465"/>
      <c r="G56" s="465"/>
      <c r="H56" s="465"/>
      <c r="I56" s="466"/>
      <c r="J56" s="465"/>
      <c r="K56" s="465"/>
      <c r="L56" s="465"/>
      <c r="M56" s="465"/>
      <c r="N56" s="465"/>
      <c r="O56" s="465"/>
      <c r="P56" s="465"/>
      <c r="Q56" s="465"/>
      <c r="R56" s="465"/>
      <c r="S56" s="465"/>
      <c r="T56" s="465"/>
      <c r="U56" s="465"/>
      <c r="V56" s="465"/>
      <c r="W56" s="465"/>
      <c r="X56" s="465"/>
      <c r="Y56" s="465"/>
    </row>
    <row r="57" spans="3:25" x14ac:dyDescent="0.3">
      <c r="D57" s="15"/>
      <c r="E57" s="31" t="s">
        <v>67</v>
      </c>
      <c r="F57" s="31"/>
      <c r="G57" s="31"/>
      <c r="H57" s="55"/>
      <c r="I57" s="31"/>
      <c r="J57" s="31"/>
      <c r="K57" s="31"/>
      <c r="L57" s="31"/>
      <c r="M57" s="31"/>
      <c r="N57" s="31"/>
      <c r="O57" s="31"/>
      <c r="P57" s="31"/>
      <c r="Q57" s="31"/>
      <c r="R57" s="31"/>
      <c r="S57" s="31"/>
      <c r="T57" s="31"/>
      <c r="U57" s="31"/>
      <c r="V57" s="31"/>
      <c r="W57" s="31"/>
      <c r="X57" s="31"/>
      <c r="Y57" s="497"/>
    </row>
    <row r="58" spans="3:25" x14ac:dyDescent="0.3">
      <c r="F58" s="15" t="s">
        <v>64</v>
      </c>
      <c r="J58" s="476" t="s">
        <v>68</v>
      </c>
      <c r="O58" s="473">
        <f>INDEX('M9d - ENWL'!$G$10:$U$10,MATCH(O$5,'M9d - ENWL'!$G$7:$U$7,0))*O$11</f>
        <v>0</v>
      </c>
      <c r="P58" s="473">
        <f>INDEX('M9d - ENWL'!$G$10:$U$10,MATCH(P$5,'M9d - ENWL'!$G$7:$U$7,0))*P$11</f>
        <v>0</v>
      </c>
      <c r="Q58" s="473">
        <f>INDEX('M9d - ENWL'!$G$10:$U$10,MATCH(Q$5,'M9d - ENWL'!$G$7:$U$7,0))*Q$11</f>
        <v>0</v>
      </c>
      <c r="R58" s="473">
        <f>INDEX('M9d - ENWL'!$G$10:$U$10,MATCH(R$5,'M9d - ENWL'!$G$7:$U$7,0))*R$11</f>
        <v>0</v>
      </c>
      <c r="S58" s="473">
        <f>INDEX('M9d - ENWL'!$G$10:$U$10,MATCH(S$5,'M9d - ENWL'!$G$7:$U$7,0))*S$11</f>
        <v>0</v>
      </c>
      <c r="T58" s="473">
        <f>INDEX('M9d - ENWL'!$G$10:$U$10,MATCH(T$5,'M9d - ENWL'!$G$7:$U$7,0))*T$11</f>
        <v>0</v>
      </c>
      <c r="U58" s="473">
        <f>INDEX('M9d - ENWL'!$G$10:$U$10,MATCH(U$5,'M9d - ENWL'!$G$7:$U$7,0))*U$11</f>
        <v>0</v>
      </c>
      <c r="V58" s="473">
        <f>INDEX('M9d - ENWL'!$G$10:$U$10,MATCH(V$5,'M9d - ENWL'!$G$7:$U$7,0))*V$11</f>
        <v>0</v>
      </c>
      <c r="W58" s="467"/>
      <c r="X58" s="605">
        <f>SUM(O58:V58)</f>
        <v>0</v>
      </c>
      <c r="Y58" s="513"/>
    </row>
    <row r="59" spans="3:25" x14ac:dyDescent="0.3">
      <c r="F59" s="15" t="s">
        <v>29</v>
      </c>
      <c r="J59" s="476" t="s">
        <v>68</v>
      </c>
      <c r="O59" s="473">
        <f>INDEX('M9d - EMID'!$G$10:$U$10,MATCH(O$5,'M9d - EMID'!$G$7:$U$7,0))*O$11</f>
        <v>0</v>
      </c>
      <c r="P59" s="473">
        <f>INDEX('M9d - EMID'!$G$10:$U$10,MATCH(P$5,'M9d - EMID'!$G$7:$U$7,0))*P$11</f>
        <v>0</v>
      </c>
      <c r="Q59" s="473">
        <f>INDEX('M9d - EMID'!$G$10:$U$10,MATCH(Q$5,'M9d - EMID'!$G$7:$U$7,0))*Q$11</f>
        <v>0</v>
      </c>
      <c r="R59" s="473">
        <f>INDEX('M9d - EMID'!$G$10:$U$10,MATCH(R$5,'M9d - EMID'!$G$7:$U$7,0))*R$11</f>
        <v>0</v>
      </c>
      <c r="S59" s="473">
        <f>INDEX('M9d - EMID'!$G$10:$U$10,MATCH(S$5,'M9d - EMID'!$G$7:$U$7,0))*S$11</f>
        <v>0</v>
      </c>
      <c r="T59" s="473">
        <f>INDEX('M9d - EMID'!$G$10:$U$10,MATCH(T$5,'M9d - EMID'!$G$7:$U$7,0))*T$11</f>
        <v>0</v>
      </c>
      <c r="U59" s="473">
        <f>INDEX('M9d - EMID'!$G$10:$U$10,MATCH(U$5,'M9d - EMID'!$G$7:$U$7,0))*U$11</f>
        <v>0</v>
      </c>
      <c r="V59" s="473">
        <f>INDEX('M9d - EMID'!$G$10:$U$10,MATCH(V$5,'M9d - EMID'!$G$7:$U$7,0))*V$11</f>
        <v>0</v>
      </c>
      <c r="W59" s="467"/>
      <c r="X59" s="605">
        <f t="shared" ref="X59:X65" si="5">SUM(O59:V59)</f>
        <v>0</v>
      </c>
      <c r="Y59" s="513"/>
    </row>
    <row r="60" spans="3:25" x14ac:dyDescent="0.3">
      <c r="F60" s="15" t="s">
        <v>30</v>
      </c>
      <c r="J60" s="476" t="s">
        <v>68</v>
      </c>
      <c r="O60" s="473">
        <f>INDEX('M9d - WMID'!$G$10:$U$10,MATCH(O$5,'M9d - WMID'!$G$7:$U$7,0))</f>
        <v>4.6100000000000002E-2</v>
      </c>
      <c r="P60" s="473">
        <f>INDEX('M9d - WMID'!$G$10:$U$10,MATCH(P$5,'M9d - WMID'!$G$7:$U$7,0))*P$11</f>
        <v>8.430000717002778E-2</v>
      </c>
      <c r="Q60" s="473">
        <f>INDEX('M9d - WMID'!$G$10:$U$10,MATCH(Q$5,'M9d - WMID'!$G$7:$U$7,0))*Q$11</f>
        <v>9.7101730397078298E-2</v>
      </c>
      <c r="R60" s="473">
        <f>INDEX('M9d - WMID'!$G$10:$U$10,MATCH(R$5,'M9d - WMID'!$G$7:$U$7,0))*R$11</f>
        <v>0.10950905022096093</v>
      </c>
      <c r="S60" s="473">
        <f>INDEX('M9d - WMID'!$G$10:$U$10,MATCH(S$5,'M9d - WMID'!$G$7:$U$7,0))*S$11</f>
        <v>0.2554994202489661</v>
      </c>
      <c r="T60" s="473">
        <f>INDEX('M9d - WMID'!$G$10:$U$10,MATCH(T$5,'M9d - WMID'!$G$7:$U$7,0))*T$11</f>
        <v>0.39962139395355362</v>
      </c>
      <c r="U60" s="473">
        <f>INDEX('M9d - WMID'!$G$10:$U$10,MATCH(U$5,'M9d - WMID'!$G$7:$U$7,0))*U$11</f>
        <v>0.25357977621133193</v>
      </c>
      <c r="V60" s="473">
        <f>INDEX('M9d - WMID'!$G$10:$U$10,MATCH(V$5,'M9d - WMID'!$G$7:$U$7,0))*V$11</f>
        <v>0.44929811617701582</v>
      </c>
      <c r="W60" s="467"/>
      <c r="X60" s="605">
        <f t="shared" si="5"/>
        <v>1.6950094943789342</v>
      </c>
      <c r="Y60" s="513"/>
    </row>
    <row r="61" spans="3:25" x14ac:dyDescent="0.3">
      <c r="F61" s="15" t="s">
        <v>65</v>
      </c>
      <c r="J61" s="476" t="s">
        <v>68</v>
      </c>
      <c r="O61" s="473">
        <f>INDEX('M9d - SWEST'!$G$10:$U$10,MATCH(O$5,'M9d - SWEST'!$G$7:$U$7,0))*O$11</f>
        <v>0</v>
      </c>
      <c r="P61" s="473">
        <f>INDEX('M9d - SWEST'!$G$10:$U$10,MATCH(P$5,'M9d - SWEST'!$G$7:$U$7,0))*P$11</f>
        <v>0</v>
      </c>
      <c r="Q61" s="473">
        <f>INDEX('M9d - SWEST'!$G$10:$U$10,MATCH(Q$5,'M9d - SWEST'!$G$7:$U$7,0))*Q$11</f>
        <v>0</v>
      </c>
      <c r="R61" s="473">
        <f>INDEX('M9d - SWEST'!$G$10:$U$10,MATCH(R$5,'M9d - SWEST'!$G$7:$U$7,0))*R$11</f>
        <v>0</v>
      </c>
      <c r="S61" s="473">
        <f>INDEX('M9d - SWEST'!$G$10:$U$10,MATCH(S$5,'M9d - SWEST'!$G$7:$U$7,0))*S$11</f>
        <v>2.7865010906888886E-2</v>
      </c>
      <c r="T61" s="473">
        <f>INDEX('M9d - SWEST'!$G$10:$U$10,MATCH(T$5,'M9d - SWEST'!$G$7:$U$7,0))*T$11</f>
        <v>0.29953234938833606</v>
      </c>
      <c r="U61" s="473">
        <f>INDEX('M9d - SWEST'!$G$10:$U$10,MATCH(U$5,'M9d - SWEST'!$G$7:$U$7,0))*U$11</f>
        <v>0.3173513457314811</v>
      </c>
      <c r="V61" s="473">
        <f>INDEX('M9d - SWEST'!$G$10:$U$10,MATCH(V$5,'M9d - SWEST'!$G$7:$U$7,0))*V$11</f>
        <v>0.29454544425759743</v>
      </c>
      <c r="W61" s="467"/>
      <c r="X61" s="605">
        <f t="shared" si="5"/>
        <v>0.93929415028430352</v>
      </c>
      <c r="Y61" s="513"/>
    </row>
    <row r="62" spans="3:25" x14ac:dyDescent="0.3">
      <c r="F62" s="15" t="s">
        <v>66</v>
      </c>
      <c r="J62" s="476" t="s">
        <v>68</v>
      </c>
      <c r="O62" s="473">
        <f>INDEX('M9d - NPGY'!$G$10:$U$10,MATCH(O$5,'M9d - NPGY'!$G$7:$U$7,0))*O$11</f>
        <v>0</v>
      </c>
      <c r="P62" s="473">
        <f>INDEX('M9d - NPGY'!$G$10:$U$10,MATCH(P$5,'M9d - NPGY'!$G$7:$U$7,0))*P$11</f>
        <v>0</v>
      </c>
      <c r="Q62" s="473">
        <f>INDEX('M9d - NPGY'!$G$10:$U$10,MATCH(Q$5,'M9d - NPGY'!$G$7:$U$7,0))*Q$11</f>
        <v>0</v>
      </c>
      <c r="R62" s="473">
        <f>INDEX('M9d - NPGY'!$G$10:$U$10,MATCH(R$5,'M9d - NPGY'!$G$7:$U$7,0))*R$11</f>
        <v>0</v>
      </c>
      <c r="S62" s="473">
        <f>INDEX('M9d - NPGY'!$G$10:$U$10,MATCH(S$5,'M9d - NPGY'!$G$7:$U$7,0))*S$11</f>
        <v>0</v>
      </c>
      <c r="T62" s="473">
        <f>INDEX('M9d - NPGY'!$G$10:$U$10,MATCH(T$5,'M9d - NPGY'!$G$7:$U$7,0))*T$11</f>
        <v>0</v>
      </c>
      <c r="U62" s="473">
        <f>INDEX('M9d - NPGY'!$G$10:$U$10,MATCH(U$5,'M9d - NPGY'!$G$7:$U$7,0))*U$11</f>
        <v>0</v>
      </c>
      <c r="V62" s="473">
        <f>INDEX('M9d - NPGY'!$G$10:$U$10,MATCH(V$5,'M9d - NPGY'!$G$7:$U$7,0))*V$11</f>
        <v>0</v>
      </c>
      <c r="W62" s="467"/>
      <c r="X62" s="605">
        <f t="shared" si="5"/>
        <v>0</v>
      </c>
      <c r="Y62" s="513"/>
    </row>
    <row r="63" spans="3:25" x14ac:dyDescent="0.3">
      <c r="F63" s="15" t="s">
        <v>32</v>
      </c>
      <c r="J63" s="476" t="s">
        <v>68</v>
      </c>
      <c r="O63" s="473">
        <f>INDEX('M9d - NPGN'!$G$10:$U$10,MATCH(O$5,'M9d - NPGN'!$G$7:$U$7,0))*O$11</f>
        <v>2.3181343576695792E-2</v>
      </c>
      <c r="P63" s="473">
        <f>INDEX('M9d - NPGN'!$G$10:$U$10,MATCH(P$5,'M9d - NPGN'!$G$7:$U$7,0))*P$11</f>
        <v>8.1968130633970088E-3</v>
      </c>
      <c r="Q63" s="473">
        <f>INDEX('M9d - NPGN'!$G$10:$U$10,MATCH(Q$5,'M9d - NPGN'!$G$7:$U$7,0))*Q$11</f>
        <v>4.1233209835566151E-2</v>
      </c>
      <c r="R63" s="473">
        <f>INDEX('M9d - NPGN'!$G$10:$U$10,MATCH(R$5,'M9d - NPGN'!$G$7:$U$7,0))*R$11</f>
        <v>9.0253597237611852E-2</v>
      </c>
      <c r="S63" s="473">
        <f>INDEX('M9d - NPGN'!$G$10:$U$10,MATCH(S$5,'M9d - NPGN'!$G$7:$U$7,0))*S$11</f>
        <v>0.11541876434011442</v>
      </c>
      <c r="T63" s="473">
        <f>INDEX('M9d - NPGN'!$G$10:$U$10,MATCH(T$5,'M9d - NPGN'!$G$7:$U$7,0))*T$11</f>
        <v>0.51827910869732108</v>
      </c>
      <c r="U63" s="473">
        <f>INDEX('M9d - NPGN'!$G$10:$U$10,MATCH(U$5,'M9d - NPGN'!$G$7:$U$7,0))*U$11</f>
        <v>0.45346602893200799</v>
      </c>
      <c r="V63" s="473">
        <f>INDEX('M9d - NPGN'!$G$10:$U$10,MATCH(V$5,'M9d - NPGN'!$G$7:$U$7,0))*V$11</f>
        <v>0.29254632757077603</v>
      </c>
      <c r="W63" s="467"/>
      <c r="X63" s="605">
        <f t="shared" si="5"/>
        <v>1.5425751932534904</v>
      </c>
      <c r="Y63" s="513"/>
    </row>
    <row r="64" spans="3:25" x14ac:dyDescent="0.3">
      <c r="F64" s="15" t="s">
        <v>31</v>
      </c>
      <c r="J64" s="476" t="s">
        <v>68</v>
      </c>
      <c r="O64" s="473">
        <f>INDEX('M9d - SPMW'!$G$10:$U$10,MATCH(O$5,'M9d - SPMW'!$G$7:$U$7,0))*O$11</f>
        <v>0</v>
      </c>
      <c r="P64" s="473">
        <f>INDEX('M9d - SPMW'!$G$10:$U$10,MATCH(P$5,'M9d - SPMW'!$G$7:$U$7,0))*P$11</f>
        <v>0</v>
      </c>
      <c r="Q64" s="473">
        <f>INDEX('M9d - SPMW'!$G$10:$U$10,MATCH(Q$5,'M9d - SPMW'!$G$7:$U$7,0))*Q$11</f>
        <v>0</v>
      </c>
      <c r="R64" s="473">
        <f>INDEX('M9d - SPMW'!$G$10:$U$10,MATCH(R$5,'M9d - SPMW'!$G$7:$U$7,0))*R$11</f>
        <v>0</v>
      </c>
      <c r="S64" s="473">
        <f>INDEX('M9d - SPMW'!$G$10:$U$10,MATCH(S$5,'M9d - SPMW'!$G$7:$U$7,0))*S$11</f>
        <v>0</v>
      </c>
      <c r="T64" s="473">
        <f>INDEX('M9d - SPMW'!$G$10:$U$10,MATCH(T$5,'M9d - SPMW'!$G$7:$U$7,0))*T$11</f>
        <v>0</v>
      </c>
      <c r="U64" s="473">
        <f>INDEX('M9d - SPMW'!$G$10:$U$10,MATCH(U$5,'M9d - SPMW'!$G$7:$U$7,0))*U$11</f>
        <v>0</v>
      </c>
      <c r="V64" s="473">
        <f>INDEX('M9d - SPMW'!$G$10:$U$10,MATCH(V$5,'M9d - SPMW'!$G$7:$U$7,0))*V$11</f>
        <v>0</v>
      </c>
      <c r="W64" s="467"/>
      <c r="X64" s="605">
        <f t="shared" si="5"/>
        <v>0</v>
      </c>
      <c r="Y64" s="513"/>
    </row>
    <row r="65" spans="4:25" x14ac:dyDescent="0.3">
      <c r="F65" s="15" t="s">
        <v>28</v>
      </c>
      <c r="J65" s="476" t="s">
        <v>68</v>
      </c>
      <c r="O65" s="473">
        <f>INDEX('M9d - EPN'!$G$10:$U$10,MATCH(O$5,'M9d - EPN'!$G$7:$U$7,0))*O$11</f>
        <v>0</v>
      </c>
      <c r="P65" s="473">
        <f>INDEX('M9d - EPN'!$G$10:$U$10,MATCH(P$5,'M9d - EPN'!$G$7:$U$7,0))*P$11</f>
        <v>0</v>
      </c>
      <c r="Q65" s="473">
        <f>INDEX('M9d - EPN'!$G$10:$U$10,MATCH(Q$5,'M9d - EPN'!$G$7:$U$7,0))*Q$11</f>
        <v>0</v>
      </c>
      <c r="R65" s="473">
        <f>INDEX('M9d - EPN'!$G$10:$U$10,MATCH(R$5,'M9d - EPN'!$G$7:$U$7,0))*R$11</f>
        <v>0</v>
      </c>
      <c r="S65" s="473">
        <f>INDEX('M9d - EPN'!$G$10:$U$10,MATCH(S$5,'M9d - EPN'!$G$7:$U$7,0))*S$11</f>
        <v>0</v>
      </c>
      <c r="T65" s="473">
        <f>INDEX('M9d - EPN'!$G$10:$U$10,MATCH(T$5,'M9d - EPN'!$G$7:$U$7,0))*T$11</f>
        <v>0</v>
      </c>
      <c r="U65" s="473">
        <f>INDEX('M9d - EPN'!$G$10:$U$10,MATCH(U$5,'M9d - EPN'!$G$7:$U$7,0))*U$11</f>
        <v>4.5858544297899415E-2</v>
      </c>
      <c r="V65" s="473">
        <f>INDEX('M9d - EPN'!$G$10:$U$10,MATCH(V$5,'M9d - EPN'!$G$7:$U$7,0))*V$11</f>
        <v>4.3474030168666987E-2</v>
      </c>
      <c r="W65" s="467"/>
      <c r="X65" s="605">
        <f t="shared" si="5"/>
        <v>8.9332574466566395E-2</v>
      </c>
      <c r="Y65" s="513"/>
    </row>
    <row r="66" spans="4:25" customFormat="1" x14ac:dyDescent="0.3">
      <c r="H66" s="51"/>
      <c r="Y66" s="606"/>
    </row>
    <row r="67" spans="4:25" x14ac:dyDescent="0.3">
      <c r="D67" s="15"/>
      <c r="E67" s="31" t="s">
        <v>69</v>
      </c>
      <c r="F67" s="31"/>
      <c r="G67" s="31"/>
      <c r="H67" s="55"/>
      <c r="I67" s="31"/>
      <c r="J67" s="31"/>
      <c r="K67" s="31"/>
      <c r="L67" s="31"/>
      <c r="M67" s="31"/>
      <c r="N67" s="31"/>
      <c r="O67" s="31"/>
      <c r="P67" s="31"/>
      <c r="Q67" s="31"/>
      <c r="R67" s="31"/>
      <c r="S67" s="31"/>
      <c r="T67" s="31"/>
      <c r="U67" s="31"/>
      <c r="V67" s="31"/>
      <c r="W67" s="31"/>
      <c r="X67" s="31"/>
      <c r="Y67" s="497"/>
    </row>
    <row r="68" spans="4:25" x14ac:dyDescent="0.3">
      <c r="F68" s="15" t="s">
        <v>64</v>
      </c>
      <c r="J68" s="476" t="s">
        <v>68</v>
      </c>
      <c r="O68" s="473">
        <f>INDEX('M9d - ENWL'!$G$13:$U$13,MATCH(O$5,'M9d - ENWL'!$G$7:$U$7,0))*O$11</f>
        <v>0</v>
      </c>
      <c r="P68" s="473">
        <f>INDEX('M9d - ENWL'!$G$13:$U$13,MATCH(P$5,'M9d - ENWL'!$G$7:$U$7,0))*P$11</f>
        <v>0</v>
      </c>
      <c r="Q68" s="473">
        <f>INDEX('M9d - ENWL'!$G$13:$U$13,MATCH(Q$5,'M9d - ENWL'!$G$7:$U$7,0))*Q$11</f>
        <v>0</v>
      </c>
      <c r="R68" s="473">
        <f>INDEX('M9d - ENWL'!$G$13:$U$13,MATCH(R$5,'M9d - ENWL'!$G$7:$U$7,0))*R$11</f>
        <v>0</v>
      </c>
      <c r="S68" s="473">
        <f>INDEX('M9d - ENWL'!$G$13:$U$13,MATCH(S$5,'M9d - ENWL'!$G$7:$U$7,0))*S$11</f>
        <v>0</v>
      </c>
      <c r="T68" s="473">
        <f>INDEX('M9d - ENWL'!$G$13:$U$13,MATCH(T$5,'M9d - ENWL'!$G$7:$U$7,0))*T$11</f>
        <v>0</v>
      </c>
      <c r="U68" s="473">
        <f>INDEX('M9d - ENWL'!$G$13:$U$13,MATCH(U$5,'M9d - ENWL'!$G$7:$U$7,0))*U$11</f>
        <v>0</v>
      </c>
      <c r="V68" s="473">
        <f>INDEX('M9d - ENWL'!$G$13:$U$13,MATCH(V$5,'M9d - ENWL'!$G$7:$U$7,0))*V$11</f>
        <v>0</v>
      </c>
      <c r="W68" s="467"/>
      <c r="X68" s="605">
        <f>SUM(O68:V68)</f>
        <v>0</v>
      </c>
      <c r="Y68" s="513"/>
    </row>
    <row r="69" spans="4:25" x14ac:dyDescent="0.3">
      <c r="F69" s="15" t="s">
        <v>29</v>
      </c>
      <c r="J69" s="476" t="s">
        <v>68</v>
      </c>
      <c r="O69" s="473">
        <f>INDEX('M9d - EMID'!$G$13:$U$13,MATCH(O$5,'M9d - EMID'!$G$7:$U$7,0))*O$11</f>
        <v>0</v>
      </c>
      <c r="P69" s="473">
        <f>INDEX('M9d - EMID'!$G$13:$U$13,MATCH(P$5,'M9d - EMID'!$G$7:$U$7,0))*P$11</f>
        <v>0</v>
      </c>
      <c r="Q69" s="473">
        <f>INDEX('M9d - EMID'!$G$13:$U$13,MATCH(Q$5,'M9d - EMID'!$G$7:$U$7,0))*Q$11</f>
        <v>0</v>
      </c>
      <c r="R69" s="473">
        <f>INDEX('M9d - EMID'!$G$13:$U$13,MATCH(R$5,'M9d - EMID'!$G$7:$U$7,0))*R$11</f>
        <v>0</v>
      </c>
      <c r="S69" s="473">
        <f>INDEX('M9d - EMID'!$G$13:$U$13,MATCH(S$5,'M9d - EMID'!$G$7:$U$7,0))*S$11</f>
        <v>0</v>
      </c>
      <c r="T69" s="473">
        <f>INDEX('M9d - EMID'!$G$13:$U$13,MATCH(T$5,'M9d - EMID'!$G$7:$U$7,0))*T$11</f>
        <v>0</v>
      </c>
      <c r="U69" s="473">
        <f>INDEX('M9d - EMID'!$G$13:$U$13,MATCH(U$5,'M9d - EMID'!$G$7:$U$7,0))*U$11</f>
        <v>0</v>
      </c>
      <c r="V69" s="473">
        <f>INDEX('M9d - EMID'!$G$13:$U$13,MATCH(V$5,'M9d - EMID'!$G$7:$U$7,0))*V$11</f>
        <v>0</v>
      </c>
      <c r="W69" s="467"/>
      <c r="X69" s="605">
        <f t="shared" ref="X69:X75" si="6">SUM(O69:V69)</f>
        <v>0</v>
      </c>
      <c r="Y69" s="513"/>
    </row>
    <row r="70" spans="4:25" x14ac:dyDescent="0.3">
      <c r="F70" s="15" t="s">
        <v>30</v>
      </c>
      <c r="J70" s="476" t="s">
        <v>68</v>
      </c>
      <c r="O70" s="473">
        <f>INDEX('M9d - WMID'!$G$13:$U$13,MATCH(O$5,'M9d - WMID'!$G$7:$U$7,0))*O$11</f>
        <v>9.6197669533174286E-3</v>
      </c>
      <c r="P70" s="473">
        <f>INDEX('M9d - WMID'!$G$13:$U$13,MATCH(P$5,'M9d - WMID'!$G$7:$U$7,0))*P$11</f>
        <v>2.0682586644125107E-2</v>
      </c>
      <c r="Q70" s="473">
        <f>INDEX('M9d - WMID'!$G$13:$U$13,MATCH(Q$5,'M9d - WMID'!$G$7:$U$7,0))*Q$11</f>
        <v>2.5810725770075808E-2</v>
      </c>
      <c r="R70" s="473">
        <f>INDEX('M9d - WMID'!$G$13:$U$13,MATCH(R$5,'M9d - WMID'!$G$7:$U$7,0))*R$11</f>
        <v>2.7031808138139411E-2</v>
      </c>
      <c r="S70" s="473">
        <f>INDEX('M9d - WMID'!$G$13:$U$13,MATCH(S$5,'M9d - WMID'!$G$7:$U$7,0))*S$11</f>
        <v>5.4046335354147025E-2</v>
      </c>
      <c r="T70" s="473">
        <f>INDEX('M9d - WMID'!$G$13:$U$13,MATCH(T$5,'M9d - WMID'!$G$7:$U$7,0))*T$11</f>
        <v>4.3631767862557153E-2</v>
      </c>
      <c r="U70" s="473">
        <f>INDEX('M9d - WMID'!$G$13:$U$13,MATCH(U$5,'M9d - WMID'!$G$7:$U$7,0))*U$11</f>
        <v>0.14833001681197527</v>
      </c>
      <c r="V70" s="473">
        <f>INDEX('M9d - WMID'!$G$13:$U$13,MATCH(V$5,'M9d - WMID'!$G$7:$U$7,0))*V$11</f>
        <v>0.1062278995002212</v>
      </c>
      <c r="W70" s="467"/>
      <c r="X70" s="605">
        <f t="shared" si="6"/>
        <v>0.4353809070345584</v>
      </c>
      <c r="Y70" s="513"/>
    </row>
    <row r="71" spans="4:25" x14ac:dyDescent="0.3">
      <c r="F71" s="15" t="s">
        <v>65</v>
      </c>
      <c r="J71" s="476" t="s">
        <v>68</v>
      </c>
      <c r="O71" s="473">
        <f>INDEX('M9d - SWEST'!$G$13:$U$13,MATCH(O$5,'M9d - SWEST'!$G$7:$U$7,0))*O$11</f>
        <v>0</v>
      </c>
      <c r="P71" s="473">
        <f>INDEX('M9d - SWEST'!$G$13:$U$13,MATCH(P$5,'M9d - SWEST'!$G$7:$U$7,0))*P$11</f>
        <v>0</v>
      </c>
      <c r="Q71" s="473">
        <f>INDEX('M9d - SWEST'!$G$13:$U$13,MATCH(Q$5,'M9d - SWEST'!$G$7:$U$7,0))*Q$11</f>
        <v>0</v>
      </c>
      <c r="R71" s="473">
        <f>INDEX('M9d - SWEST'!$G$13:$U$13,MATCH(R$5,'M9d - SWEST'!$G$7:$U$7,0))*R$11</f>
        <v>0</v>
      </c>
      <c r="S71" s="473">
        <f>INDEX('M9d - SWEST'!$G$13:$U$13,MATCH(S$5,'M9d - SWEST'!$G$7:$U$7,0))*S$11</f>
        <v>6.7347458385229948E-4</v>
      </c>
      <c r="T71" s="473">
        <f>INDEX('M9d - SWEST'!$G$13:$U$13,MATCH(T$5,'M9d - SWEST'!$G$7:$U$7,0))*T$11</f>
        <v>1.7585808426070184E-2</v>
      </c>
      <c r="U71" s="473">
        <f>INDEX('M9d - SWEST'!$G$13:$U$13,MATCH(U$5,'M9d - SWEST'!$G$7:$U$7,0))*U$11</f>
        <v>6.380753107375918E-2</v>
      </c>
      <c r="V71" s="473">
        <f>INDEX('M9d - SWEST'!$G$13:$U$13,MATCH(V$5,'M9d - SWEST'!$G$7:$U$7,0))*V$11</f>
        <v>5.7576798273875927E-2</v>
      </c>
      <c r="W71" s="467"/>
      <c r="X71" s="605">
        <f t="shared" si="6"/>
        <v>0.13964361235755759</v>
      </c>
      <c r="Y71" s="513"/>
    </row>
    <row r="72" spans="4:25" x14ac:dyDescent="0.3">
      <c r="F72" s="15" t="s">
        <v>66</v>
      </c>
      <c r="J72" s="476" t="s">
        <v>68</v>
      </c>
      <c r="O72" s="473">
        <f>INDEX('M9d - NPGY'!$G$13:$U$13,MATCH(O$5,'M9d - NPGY'!$G$7:$U$7,0))*O$11</f>
        <v>0</v>
      </c>
      <c r="P72" s="473">
        <f>INDEX('M9d - NPGY'!$G$13:$U$13,MATCH(P$5,'M9d - NPGY'!$G$7:$U$7,0))*P$11</f>
        <v>0</v>
      </c>
      <c r="Q72" s="473">
        <f>INDEX('M9d - NPGY'!$G$13:$U$13,MATCH(Q$5,'M9d - NPGY'!$G$7:$U$7,0))*Q$11</f>
        <v>0</v>
      </c>
      <c r="R72" s="473">
        <f>INDEX('M9d - NPGY'!$G$13:$U$13,MATCH(R$5,'M9d - NPGY'!$G$7:$U$7,0))*R$11</f>
        <v>0</v>
      </c>
      <c r="S72" s="473">
        <f>INDEX('M9d - NPGY'!$G$13:$U$13,MATCH(S$5,'M9d - NPGY'!$G$7:$U$7,0))*S$11</f>
        <v>0</v>
      </c>
      <c r="T72" s="473">
        <f>INDEX('M9d - NPGY'!$G$13:$U$13,MATCH(T$5,'M9d - NPGY'!$G$7:$U$7,0))*T$11</f>
        <v>0</v>
      </c>
      <c r="U72" s="473">
        <f>INDEX('M9d - NPGY'!$G$13:$U$13,MATCH(U$5,'M9d - NPGY'!$G$7:$U$7,0))*U$11</f>
        <v>0</v>
      </c>
      <c r="V72" s="473">
        <f>INDEX('M9d - NPGY'!$G$13:$U$13,MATCH(V$5,'M9d - NPGY'!$G$7:$U$7,0))*V$11</f>
        <v>0</v>
      </c>
      <c r="W72" s="467"/>
      <c r="X72" s="605">
        <f t="shared" si="6"/>
        <v>0</v>
      </c>
      <c r="Y72" s="513"/>
    </row>
    <row r="73" spans="4:25" x14ac:dyDescent="0.3">
      <c r="F73" s="15" t="s">
        <v>32</v>
      </c>
      <c r="J73" s="476" t="s">
        <v>68</v>
      </c>
      <c r="O73" s="473">
        <f>INDEX('M9d - NPGN'!$G$13:$U$13,MATCH(O$5,'M9d - NPGN'!$G$7:$U$7,0))*O$11</f>
        <v>1.7540722219834134E-3</v>
      </c>
      <c r="P73" s="473">
        <f>INDEX('M9d - NPGN'!$G$13:$U$13,MATCH(P$5,'M9d - NPGN'!$G$7:$U$7,0))*P$11</f>
        <v>1.3331603241286466E-3</v>
      </c>
      <c r="Q73" s="473">
        <f>INDEX('M9d - NPGN'!$G$13:$U$13,MATCH(Q$5,'M9d - NPGN'!$G$7:$U$7,0))*Q$11</f>
        <v>7.9861051706967261E-3</v>
      </c>
      <c r="R73" s="473">
        <f>INDEX('M9d - NPGN'!$G$13:$U$13,MATCH(R$5,'M9d - NPGN'!$G$7:$U$7,0))*R$11</f>
        <v>2.0425838590001792E-2</v>
      </c>
      <c r="S73" s="473">
        <f>INDEX('M9d - NPGN'!$G$13:$U$13,MATCH(S$5,'M9d - NPGN'!$G$7:$U$7,0))*S$11</f>
        <v>3.1251757841832636E-2</v>
      </c>
      <c r="T73" s="473">
        <f>INDEX('M9d - NPGN'!$G$13:$U$13,MATCH(T$5,'M9d - NPGN'!$G$7:$U$7,0))*T$11</f>
        <v>0.14206132284298095</v>
      </c>
      <c r="U73" s="473">
        <f>INDEX('M9d - NPGN'!$G$13:$U$13,MATCH(U$5,'M9d - NPGN'!$G$7:$U$7,0))*U$11</f>
        <v>0.16113854132790556</v>
      </c>
      <c r="V73" s="473">
        <f>INDEX('M9d - NPGN'!$G$13:$U$13,MATCH(V$5,'M9d - NPGN'!$G$7:$U$7,0))*V$11</f>
        <v>0.10000227149733526</v>
      </c>
      <c r="W73" s="467"/>
      <c r="X73" s="605">
        <f t="shared" si="6"/>
        <v>0.46595306981686496</v>
      </c>
      <c r="Y73" s="513"/>
    </row>
    <row r="74" spans="4:25" x14ac:dyDescent="0.3">
      <c r="F74" s="15" t="s">
        <v>31</v>
      </c>
      <c r="J74" s="476" t="s">
        <v>68</v>
      </c>
      <c r="O74" s="473">
        <f>INDEX('M9d - SPMW'!$G$13:$U$13,MATCH(O$5,'M9d - SPMW'!$G$7:$U$7,0))*O$11</f>
        <v>0</v>
      </c>
      <c r="P74" s="473">
        <f>INDEX('M9d - SPMW'!$G$13:$U$13,MATCH(P$5,'M9d - SPMW'!$G$7:$U$7,0))*P$11</f>
        <v>0</v>
      </c>
      <c r="Q74" s="473">
        <f>INDEX('M9d - SPMW'!$G$13:$U$13,MATCH(Q$5,'M9d - SPMW'!$G$7:$U$7,0))*Q$11</f>
        <v>0</v>
      </c>
      <c r="R74" s="473">
        <f>INDEX('M9d - SPMW'!$G$13:$U$13,MATCH(R$5,'M9d - SPMW'!$G$7:$U$7,0))*R$11</f>
        <v>0</v>
      </c>
      <c r="S74" s="473">
        <f>INDEX('M9d - SPMW'!$G$13:$U$13,MATCH(S$5,'M9d - SPMW'!$G$7:$U$7,0))*S$11</f>
        <v>0</v>
      </c>
      <c r="T74" s="473">
        <f>INDEX('M9d - SPMW'!$G$13:$U$13,MATCH(T$5,'M9d - SPMW'!$G$7:$U$7,0))*T$11</f>
        <v>0</v>
      </c>
      <c r="U74" s="473">
        <f>INDEX('M9d - SPMW'!$G$13:$U$13,MATCH(U$5,'M9d - SPMW'!$G$7:$U$7,0))*U$11</f>
        <v>0</v>
      </c>
      <c r="V74" s="473">
        <f>INDEX('M9d - SPMW'!$G$13:$U$13,MATCH(V$5,'M9d - SPMW'!$G$7:$U$7,0))*V$11</f>
        <v>0</v>
      </c>
      <c r="W74" s="467"/>
      <c r="X74" s="605">
        <f t="shared" si="6"/>
        <v>0</v>
      </c>
      <c r="Y74" s="513"/>
    </row>
    <row r="75" spans="4:25" x14ac:dyDescent="0.3">
      <c r="F75" s="15" t="s">
        <v>28</v>
      </c>
      <c r="J75" s="476" t="s">
        <v>68</v>
      </c>
      <c r="O75" s="473">
        <f>INDEX('M9d - EPN'!$G$13:$U$13,MATCH(O$5,'M9d - EPN'!$G$7:$U$7,0))*O$11</f>
        <v>0</v>
      </c>
      <c r="P75" s="473">
        <f>INDEX('M9d - EPN'!$G$13:$U$13,MATCH(P$5,'M9d - EPN'!$G$7:$U$7,0))*P$11</f>
        <v>0</v>
      </c>
      <c r="Q75" s="473">
        <f>INDEX('M9d - EPN'!$G$13:$U$13,MATCH(Q$5,'M9d - EPN'!$G$7:$U$7,0))*Q$11</f>
        <v>0</v>
      </c>
      <c r="R75" s="473">
        <f>INDEX('M9d - EPN'!$G$13:$U$13,MATCH(R$5,'M9d - EPN'!$G$7:$U$7,0))*R$11</f>
        <v>0</v>
      </c>
      <c r="S75" s="473">
        <f>INDEX('M9d - EPN'!$G$13:$U$13,MATCH(S$5,'M9d - EPN'!$G$7:$U$7,0))*S$11</f>
        <v>0</v>
      </c>
      <c r="T75" s="473">
        <f>INDEX('M9d - EPN'!$G$13:$U$13,MATCH(T$5,'M9d - EPN'!$G$7:$U$7,0))*T$11</f>
        <v>0</v>
      </c>
      <c r="U75" s="473">
        <f>INDEX('M9d - EPN'!$G$13:$U$13,MATCH(U$5,'M9d - EPN'!$G$7:$U$7,0))*U$11</f>
        <v>1.0855364561470992E-2</v>
      </c>
      <c r="V75" s="473">
        <f>INDEX('M9d - EPN'!$G$13:$U$13,MATCH(V$5,'M9d - EPN'!$G$7:$U$7,0))*V$11</f>
        <v>1.2916739109403394E-2</v>
      </c>
      <c r="W75" s="467"/>
      <c r="X75" s="605">
        <f t="shared" si="6"/>
        <v>2.3772103670874387E-2</v>
      </c>
      <c r="Y75" s="513"/>
    </row>
    <row r="76" spans="4:25" customFormat="1" x14ac:dyDescent="0.3">
      <c r="H76" s="51"/>
      <c r="Y76" s="606"/>
    </row>
    <row r="77" spans="4:25" x14ac:dyDescent="0.3">
      <c r="D77" s="15"/>
      <c r="E77" s="31" t="s">
        <v>70</v>
      </c>
      <c r="F77" s="31"/>
      <c r="G77" s="31"/>
      <c r="H77" s="55"/>
      <c r="I77" s="31"/>
      <c r="J77" s="31"/>
      <c r="K77" s="31"/>
      <c r="L77" s="31"/>
      <c r="M77" s="31"/>
      <c r="N77" s="31"/>
      <c r="O77" s="31"/>
      <c r="P77" s="31"/>
      <c r="Q77" s="31"/>
      <c r="R77" s="31"/>
      <c r="S77" s="31"/>
      <c r="T77" s="31"/>
      <c r="U77" s="31"/>
      <c r="V77" s="31"/>
      <c r="W77" s="31"/>
      <c r="X77" s="31"/>
      <c r="Y77" s="497"/>
    </row>
    <row r="78" spans="4:25" x14ac:dyDescent="0.3">
      <c r="F78" s="15" t="s">
        <v>64</v>
      </c>
      <c r="J78" s="476" t="s">
        <v>68</v>
      </c>
      <c r="O78" s="473">
        <f>INDEX('M9d - ENWL'!$G$19:$U$19,MATCH(O$5,'M9d - ENWL'!$G$7:$U$7,0))*O$11</f>
        <v>0</v>
      </c>
      <c r="P78" s="473">
        <f>INDEX('M9d - ENWL'!$G$19:$U$19,MATCH(P$5,'M9d - ENWL'!$G$7:$U$7,0))*P$11</f>
        <v>0</v>
      </c>
      <c r="Q78" s="473">
        <f>INDEX('M9d - ENWL'!$G$19:$U$19,MATCH(Q$5,'M9d - ENWL'!$G$7:$U$7,0))*Q$11</f>
        <v>0</v>
      </c>
      <c r="R78" s="473">
        <f>INDEX('M9d - ENWL'!$G$19:$U$19,MATCH(R$5,'M9d - ENWL'!$G$7:$U$7,0))*R$11</f>
        <v>0</v>
      </c>
      <c r="S78" s="473">
        <f>INDEX('M9d - ENWL'!$G$19:$U$19,MATCH(S$5,'M9d - ENWL'!$G$7:$U$7,0))*S$11</f>
        <v>0</v>
      </c>
      <c r="T78" s="473">
        <f>INDEX('M9d - ENWL'!$G$19:$U$19,MATCH(T$5,'M9d - ENWL'!$G$7:$U$7,0))*T$11</f>
        <v>0</v>
      </c>
      <c r="U78" s="473">
        <f>INDEX('M9d - ENWL'!$G$19:$U$19,MATCH(U$5,'M9d - ENWL'!$G$7:$U$7,0))*U$11</f>
        <v>0</v>
      </c>
      <c r="V78" s="473">
        <f>INDEX('M9d - ENWL'!$G$19:$U$19,MATCH(V$5,'M9d - ENWL'!$G$7:$U$7,0))*V$11</f>
        <v>0</v>
      </c>
      <c r="W78" s="467"/>
      <c r="X78" s="605">
        <f>SUM(O78:V78)</f>
        <v>0</v>
      </c>
      <c r="Y78" s="513"/>
    </row>
    <row r="79" spans="4:25" x14ac:dyDescent="0.3">
      <c r="F79" s="15" t="s">
        <v>29</v>
      </c>
      <c r="J79" s="476" t="s">
        <v>68</v>
      </c>
      <c r="O79" s="473">
        <f>INDEX('M9d - EMID'!$G$19:$U$19,MATCH(O$5,'M9d - EMID'!$G$7:$U$7,0))*O$11</f>
        <v>0</v>
      </c>
      <c r="P79" s="473">
        <f>INDEX('M9d - EMID'!$G$19:$U$19,MATCH(P$5,'M9d - EMID'!$G$7:$U$7,0))*P$11</f>
        <v>0</v>
      </c>
      <c r="Q79" s="473">
        <f>INDEX('M9d - EMID'!$G$19:$U$19,MATCH(Q$5,'M9d - EMID'!$G$7:$U$7,0))*Q$11</f>
        <v>0</v>
      </c>
      <c r="R79" s="473">
        <f>INDEX('M9d - EMID'!$G$19:$U$19,MATCH(R$5,'M9d - EMID'!$G$7:$U$7,0))*R$11</f>
        <v>0</v>
      </c>
      <c r="S79" s="473">
        <f>INDEX('M9d - EMID'!$G$19:$U$19,MATCH(S$5,'M9d - EMID'!$G$7:$U$7,0))*S$11</f>
        <v>0</v>
      </c>
      <c r="T79" s="473">
        <f>INDEX('M9d - EMID'!$G$19:$U$19,MATCH(T$5,'M9d - EMID'!$G$7:$U$7,0))*T$11</f>
        <v>0</v>
      </c>
      <c r="U79" s="473">
        <f>INDEX('M9d - EMID'!$G$19:$U$19,MATCH(U$5,'M9d - EMID'!$G$7:$U$7,0))*U$11</f>
        <v>0</v>
      </c>
      <c r="V79" s="473">
        <f>INDEX('M9d - EMID'!$G$19:$U$19,MATCH(V$5,'M9d - EMID'!$G$7:$U$7,0))*V$11</f>
        <v>0</v>
      </c>
      <c r="W79" s="467"/>
      <c r="X79" s="605">
        <f t="shared" ref="X79:X85" si="7">SUM(O79:V79)</f>
        <v>0</v>
      </c>
      <c r="Y79" s="513"/>
    </row>
    <row r="80" spans="4:25" x14ac:dyDescent="0.3">
      <c r="F80" s="15" t="s">
        <v>30</v>
      </c>
      <c r="J80" s="476" t="s">
        <v>68</v>
      </c>
      <c r="O80" s="473">
        <f>INDEX('M9d - WMID'!$G$19:$U$19,MATCH(O$5,'M9d - WMID'!$G$7:$U$7,0))*O$11</f>
        <v>0.29774121834924627</v>
      </c>
      <c r="P80" s="473">
        <f>INDEX('M9d - WMID'!$G$19:$U$19,MATCH(P$5,'M9d - WMID'!$G$7:$U$7,0))*P$11</f>
        <v>0.55972250105663568</v>
      </c>
      <c r="Q80" s="473">
        <f>INDEX('M9d - WMID'!$G$19:$U$19,MATCH(Q$5,'M9d - WMID'!$G$7:$U$7,0))*Q$11</f>
        <v>0.61411726832249325</v>
      </c>
      <c r="R80" s="473">
        <f>INDEX('M9d - WMID'!$G$19:$U$19,MATCH(R$5,'M9d - WMID'!$G$7:$U$7,0))*R$11</f>
        <v>0.4345816567128355</v>
      </c>
      <c r="S80" s="473">
        <f>INDEX('M9d - WMID'!$G$19:$U$19,MATCH(S$5,'M9d - WMID'!$G$7:$U$7,0))*S$11</f>
        <v>0.76372017808850756</v>
      </c>
      <c r="T80" s="473">
        <f>INDEX('M9d - WMID'!$G$19:$U$19,MATCH(T$5,'M9d - WMID'!$G$7:$U$7,0))*T$11</f>
        <v>1.1627579261318055</v>
      </c>
      <c r="U80" s="473">
        <f>INDEX('M9d - WMID'!$G$19:$U$19,MATCH(U$5,'M9d - WMID'!$G$7:$U$7,0))*U$11</f>
        <v>1.3412692243672921</v>
      </c>
      <c r="V80" s="473">
        <f>INDEX('M9d - WMID'!$G$19:$U$19,MATCH(V$5,'M9d - WMID'!$G$7:$U$7,0))*V$11</f>
        <v>1.3315257220207919</v>
      </c>
      <c r="W80" s="467"/>
      <c r="X80" s="605">
        <f t="shared" si="7"/>
        <v>6.5054356950496075</v>
      </c>
      <c r="Y80" s="513"/>
    </row>
    <row r="81" spans="4:25" x14ac:dyDescent="0.3">
      <c r="F81" s="15" t="s">
        <v>65</v>
      </c>
      <c r="J81" s="476" t="s">
        <v>68</v>
      </c>
      <c r="O81" s="473">
        <f>INDEX('M9d - SWEST'!$G$19:$U$19,MATCH(O$5,'M9d - SWEST'!$G$7:$U$7,0))*O$11</f>
        <v>0</v>
      </c>
      <c r="P81" s="473">
        <f>INDEX('M9d - SWEST'!$G$19:$U$19,MATCH(P$5,'M9d - SWEST'!$G$7:$U$7,0))*P$11</f>
        <v>0</v>
      </c>
      <c r="Q81" s="473">
        <f>INDEX('M9d - SWEST'!$G$19:$U$19,MATCH(Q$5,'M9d - SWEST'!$G$7:$U$7,0))*Q$11</f>
        <v>0</v>
      </c>
      <c r="R81" s="473">
        <f>INDEX('M9d - SWEST'!$G$19:$U$19,MATCH(R$5,'M9d - SWEST'!$G$7:$U$7,0))*R$11</f>
        <v>0</v>
      </c>
      <c r="S81" s="473">
        <f>INDEX('M9d - SWEST'!$G$19:$U$19,MATCH(S$5,'M9d - SWEST'!$G$7:$U$7,0))*S$11</f>
        <v>5.4214704000110102E-2</v>
      </c>
      <c r="T81" s="473">
        <f>INDEX('M9d - SWEST'!$G$19:$U$19,MATCH(T$5,'M9d - SWEST'!$G$7:$U$7,0))*T$11</f>
        <v>0</v>
      </c>
      <c r="U81" s="473">
        <f>INDEX('M9d - SWEST'!$G$19:$U$19,MATCH(U$5,'M9d - SWEST'!$G$7:$U$7,0))*U$11</f>
        <v>0.80297433060837287</v>
      </c>
      <c r="V81" s="473">
        <f>INDEX('M9d - SWEST'!$G$19:$U$19,MATCH(V$5,'M9d - SWEST'!$G$7:$U$7,0))*V$11</f>
        <v>0.65136895511695569</v>
      </c>
      <c r="W81" s="467"/>
      <c r="X81" s="605">
        <f t="shared" si="7"/>
        <v>1.5085579897254386</v>
      </c>
      <c r="Y81" s="513"/>
    </row>
    <row r="82" spans="4:25" x14ac:dyDescent="0.3">
      <c r="F82" s="15" t="s">
        <v>66</v>
      </c>
      <c r="J82" s="476" t="s">
        <v>68</v>
      </c>
      <c r="O82" s="473">
        <f>INDEX('M9d - NPGY'!$G$19:$U$19,MATCH(O$5,'M9d - NPGY'!$G$7:$U$7,0))*O$11</f>
        <v>0</v>
      </c>
      <c r="P82" s="473">
        <f>INDEX('M9d - NPGY'!$G$19:$U$19,MATCH(P$5,'M9d - NPGY'!$G$7:$U$7,0))*P$11</f>
        <v>0</v>
      </c>
      <c r="Q82" s="473">
        <f>INDEX('M9d - NPGY'!$G$19:$U$19,MATCH(Q$5,'M9d - NPGY'!$G$7:$U$7,0))*Q$11</f>
        <v>0</v>
      </c>
      <c r="R82" s="473">
        <f>INDEX('M9d - NPGY'!$G$19:$U$19,MATCH(R$5,'M9d - NPGY'!$G$7:$U$7,0))*R$11</f>
        <v>0</v>
      </c>
      <c r="S82" s="473">
        <f>INDEX('M9d - NPGY'!$G$19:$U$19,MATCH(S$5,'M9d - NPGY'!$G$7:$U$7,0))*S$11</f>
        <v>0</v>
      </c>
      <c r="T82" s="473">
        <f>INDEX('M9d - NPGY'!$G$19:$U$19,MATCH(T$5,'M9d - NPGY'!$G$7:$U$7,0))*T$11</f>
        <v>0</v>
      </c>
      <c r="U82" s="473">
        <f>INDEX('M9d - NPGY'!$G$19:$U$19,MATCH(U$5,'M9d - NPGY'!$G$7:$U$7,0))*U$11</f>
        <v>0</v>
      </c>
      <c r="V82" s="473">
        <f>INDEX('M9d - NPGY'!$G$19:$U$19,MATCH(V$5,'M9d - NPGY'!$G$7:$U$7,0))*V$11</f>
        <v>0</v>
      </c>
      <c r="W82" s="467"/>
      <c r="X82" s="605">
        <f t="shared" si="7"/>
        <v>0</v>
      </c>
      <c r="Y82" s="513"/>
    </row>
    <row r="83" spans="4:25" x14ac:dyDescent="0.3">
      <c r="F83" s="15" t="s">
        <v>32</v>
      </c>
      <c r="J83" s="476" t="s">
        <v>68</v>
      </c>
      <c r="O83" s="473">
        <f>INDEX('M9d - NPGN'!$G$19:$U$19,MATCH(O$5,'M9d - NPGN'!$G$7:$U$7,0))*O$11</f>
        <v>7.5472546527908968E-2</v>
      </c>
      <c r="P83" s="473">
        <f>INDEX('M9d - NPGN'!$G$19:$U$19,MATCH(P$5,'M9d - NPGN'!$G$7:$U$7,0))*P$11</f>
        <v>0.21436804404331075</v>
      </c>
      <c r="Q83" s="473">
        <f>INDEX('M9d - NPGN'!$G$19:$U$19,MATCH(Q$5,'M9d - NPGN'!$G$7:$U$7,0))*Q$11</f>
        <v>4.322309083720733E-2</v>
      </c>
      <c r="R83" s="473">
        <f>INDEX('M9d - NPGN'!$G$19:$U$19,MATCH(R$5,'M9d - NPGN'!$G$7:$U$7,0))*R$11</f>
        <v>0.21228953794192187</v>
      </c>
      <c r="S83" s="473">
        <f>INDEX('M9d - NPGN'!$G$19:$U$19,MATCH(S$5,'M9d - NPGN'!$G$7:$U$7,0))*S$11</f>
        <v>0.87391528070659097</v>
      </c>
      <c r="T83" s="473">
        <f>INDEX('M9d - NPGN'!$G$19:$U$19,MATCH(T$5,'M9d - NPGN'!$G$7:$U$7,0))*T$11</f>
        <v>2.0818258889580976</v>
      </c>
      <c r="U83" s="473">
        <f>INDEX('M9d - NPGN'!$G$19:$U$19,MATCH(U$5,'M9d - NPGN'!$G$7:$U$7,0))*U$11</f>
        <v>1.4453639379281011</v>
      </c>
      <c r="V83" s="473">
        <f>INDEX('M9d - NPGN'!$G$19:$U$19,MATCH(V$5,'M9d - NPGN'!$G$7:$U$7,0))*V$11</f>
        <v>1.1053459315829268</v>
      </c>
      <c r="W83" s="467"/>
      <c r="X83" s="605">
        <f t="shared" si="7"/>
        <v>6.0518042585260652</v>
      </c>
      <c r="Y83" s="513"/>
    </row>
    <row r="84" spans="4:25" x14ac:dyDescent="0.3">
      <c r="F84" s="15" t="s">
        <v>31</v>
      </c>
      <c r="J84" s="476" t="s">
        <v>68</v>
      </c>
      <c r="O84" s="473">
        <f>INDEX('M9d - SPMW'!$G$19:$U$19,MATCH(O$5,'M9d - SPMW'!$G$7:$U$7,0))*O$11</f>
        <v>0</v>
      </c>
      <c r="P84" s="473">
        <f>INDEX('M9d - SPMW'!$G$19:$U$19,MATCH(P$5,'M9d - SPMW'!$G$7:$U$7,0))*P$11</f>
        <v>0</v>
      </c>
      <c r="Q84" s="473">
        <f>INDEX('M9d - SPMW'!$G$19:$U$19,MATCH(Q$5,'M9d - SPMW'!$G$7:$U$7,0))*Q$11</f>
        <v>0</v>
      </c>
      <c r="R84" s="473">
        <f>INDEX('M9d - SPMW'!$G$19:$U$19,MATCH(R$5,'M9d - SPMW'!$G$7:$U$7,0))*R$11</f>
        <v>0</v>
      </c>
      <c r="S84" s="473">
        <f>INDEX('M9d - SPMW'!$G$19:$U$19,MATCH(S$5,'M9d - SPMW'!$G$7:$U$7,0))*S$11</f>
        <v>0</v>
      </c>
      <c r="T84" s="473">
        <f>INDEX('M9d - SPMW'!$G$19:$U$19,MATCH(T$5,'M9d - SPMW'!$G$7:$U$7,0))*T$11</f>
        <v>0</v>
      </c>
      <c r="U84" s="473">
        <f>INDEX('M9d - SPMW'!$G$19:$U$19,MATCH(U$5,'M9d - SPMW'!$G$7:$U$7,0))*U$11</f>
        <v>0</v>
      </c>
      <c r="V84" s="473">
        <f>INDEX('M9d - SPMW'!$G$19:$U$19,MATCH(V$5,'M9d - SPMW'!$G$7:$U$7,0))*V$11</f>
        <v>0</v>
      </c>
      <c r="W84" s="467"/>
      <c r="X84" s="605">
        <f t="shared" si="7"/>
        <v>0</v>
      </c>
      <c r="Y84" s="513"/>
    </row>
    <row r="85" spans="4:25" x14ac:dyDescent="0.3">
      <c r="F85" s="15" t="s">
        <v>28</v>
      </c>
      <c r="J85" s="476" t="s">
        <v>68</v>
      </c>
      <c r="O85" s="473">
        <f>INDEX('M9d - EPN'!$G$19:$U$19,MATCH(O$5,'M9d - EPN'!$G$7:$U$7,0))*O$11</f>
        <v>0</v>
      </c>
      <c r="P85" s="473">
        <f>INDEX('M9d - EPN'!$G$19:$U$19,MATCH(P$5,'M9d - EPN'!$G$7:$U$7,0))*P$11</f>
        <v>0</v>
      </c>
      <c r="Q85" s="473">
        <f>INDEX('M9d - EPN'!$G$19:$U$19,MATCH(Q$5,'M9d - EPN'!$G$7:$U$7,0))*Q$11</f>
        <v>0</v>
      </c>
      <c r="R85" s="473">
        <f>INDEX('M9d - EPN'!$G$19:$U$19,MATCH(R$5,'M9d - EPN'!$G$7:$U$7,0))*R$11</f>
        <v>0</v>
      </c>
      <c r="S85" s="473">
        <f>INDEX('M9d - EPN'!$G$19:$U$19,MATCH(S$5,'M9d - EPN'!$G$7:$U$7,0))*S$11</f>
        <v>0</v>
      </c>
      <c r="T85" s="473">
        <f>INDEX('M9d - EPN'!$G$19:$U$19,MATCH(T$5,'M9d - EPN'!$G$7:$U$7,0))*T$11</f>
        <v>0</v>
      </c>
      <c r="U85" s="473">
        <f>INDEX('M9d - EPN'!$G$19:$U$19,MATCH(U$5,'M9d - EPN'!$G$7:$U$7,0))*U$11</f>
        <v>0.12016389752073828</v>
      </c>
      <c r="V85" s="473">
        <f>INDEX('M9d - EPN'!$G$19:$U$19,MATCH(V$5,'M9d - EPN'!$G$7:$U$7,0))*V$11</f>
        <v>0.13011226345473292</v>
      </c>
      <c r="W85" s="467"/>
      <c r="X85" s="605">
        <f t="shared" si="7"/>
        <v>0.25027616097547123</v>
      </c>
      <c r="Y85" s="513"/>
    </row>
    <row r="86" spans="4:25" customFormat="1" x14ac:dyDescent="0.3">
      <c r="H86" s="51"/>
      <c r="Y86" s="606"/>
    </row>
    <row r="87" spans="4:25" x14ac:dyDescent="0.3">
      <c r="D87" s="15"/>
      <c r="E87" s="31" t="s">
        <v>71</v>
      </c>
      <c r="F87" s="31"/>
      <c r="G87" s="31"/>
      <c r="H87" s="55"/>
      <c r="I87" s="31"/>
      <c r="J87" s="31"/>
      <c r="K87" s="31"/>
      <c r="L87" s="31"/>
      <c r="M87" s="31"/>
      <c r="N87" s="31"/>
      <c r="O87" s="31"/>
      <c r="P87" s="31"/>
      <c r="Q87" s="31"/>
      <c r="R87" s="31"/>
      <c r="S87" s="31"/>
      <c r="T87" s="31"/>
      <c r="U87" s="31"/>
      <c r="V87" s="31"/>
      <c r="W87" s="31"/>
      <c r="X87" s="31"/>
      <c r="Y87" s="497"/>
    </row>
    <row r="88" spans="4:25" x14ac:dyDescent="0.3">
      <c r="F88" s="15" t="s">
        <v>64</v>
      </c>
      <c r="J88" s="476" t="s">
        <v>68</v>
      </c>
      <c r="O88" s="473">
        <f>INDEX('M9d - ENWL'!$G$31:$U$31,MATCH(O$5,'M9d - ENWL'!$G$7:$U$7,0))*O$11</f>
        <v>0</v>
      </c>
      <c r="P88" s="473">
        <f>INDEX('M9d - ENWL'!$G$31:$U$31,MATCH(P$5,'M9d - ENWL'!$G$7:$U$7,0))*P$11</f>
        <v>0</v>
      </c>
      <c r="Q88" s="473">
        <f>INDEX('M9d - ENWL'!$G$31:$U$31,MATCH(Q$5,'M9d - ENWL'!$G$7:$U$7,0))*Q$11</f>
        <v>0</v>
      </c>
      <c r="R88" s="473">
        <f>INDEX('M9d - ENWL'!$G$31:$U$31,MATCH(R$5,'M9d - ENWL'!$G$7:$U$7,0))*R$11</f>
        <v>0</v>
      </c>
      <c r="S88" s="473">
        <f>INDEX('M9d - ENWL'!$G$31:$U$31,MATCH(S$5,'M9d - ENWL'!$G$7:$U$7,0))*S$11</f>
        <v>0</v>
      </c>
      <c r="T88" s="473">
        <f>INDEX('M9d - ENWL'!$G$31:$U$31,MATCH(T$5,'M9d - ENWL'!$G$7:$U$7,0))*T$11</f>
        <v>0</v>
      </c>
      <c r="U88" s="473">
        <f>INDEX('M9d - ENWL'!$G$31:$U$31,MATCH(U$5,'M9d - ENWL'!$G$7:$U$7,0))*U$11</f>
        <v>0</v>
      </c>
      <c r="V88" s="473">
        <f>INDEX('M9d - ENWL'!$G$31:$U$31,MATCH(V$5,'M9d - ENWL'!$G$7:$U$7,0))*V$11</f>
        <v>0</v>
      </c>
      <c r="W88" s="467"/>
      <c r="X88" s="605">
        <f>SUM(O88:V88)</f>
        <v>0</v>
      </c>
      <c r="Y88" s="513"/>
    </row>
    <row r="89" spans="4:25" x14ac:dyDescent="0.3">
      <c r="F89" s="15" t="s">
        <v>29</v>
      </c>
      <c r="J89" s="476" t="s">
        <v>68</v>
      </c>
      <c r="O89" s="473">
        <f>INDEX('M9d - EMID'!$G$31:$U$31,MATCH(O$5,'M9d - EMID'!$G$7:$U$7,0))*O$11</f>
        <v>0</v>
      </c>
      <c r="P89" s="473">
        <f>INDEX('M9d - EMID'!$G$31:$U$31,MATCH(P$5,'M9d - EMID'!$G$7:$U$7,0))*P$11</f>
        <v>0</v>
      </c>
      <c r="Q89" s="473">
        <f>INDEX('M9d - EMID'!$G$31:$U$31,MATCH(Q$5,'M9d - EMID'!$G$7:$U$7,0))*Q$11</f>
        <v>0</v>
      </c>
      <c r="R89" s="473">
        <f>INDEX('M9d - EMID'!$G$31:$U$31,MATCH(R$5,'M9d - EMID'!$G$7:$U$7,0))*R$11</f>
        <v>0</v>
      </c>
      <c r="S89" s="473">
        <f>INDEX('M9d - EMID'!$G$31:$U$31,MATCH(S$5,'M9d - EMID'!$G$7:$U$7,0))*S$11</f>
        <v>0</v>
      </c>
      <c r="T89" s="473">
        <f>INDEX('M9d - EMID'!$G$31:$U$31,MATCH(T$5,'M9d - EMID'!$G$7:$U$7,0))*T$11</f>
        <v>0</v>
      </c>
      <c r="U89" s="473">
        <f>INDEX('M9d - EMID'!$G$31:$U$31,MATCH(U$5,'M9d - EMID'!$G$7:$U$7,0))*U$11</f>
        <v>0</v>
      </c>
      <c r="V89" s="473">
        <f>INDEX('M9d - EMID'!$G$31:$U$31,MATCH(V$5,'M9d - EMID'!$G$7:$U$7,0))*V$11</f>
        <v>0</v>
      </c>
      <c r="W89" s="467"/>
      <c r="X89" s="605">
        <f t="shared" ref="X89:X95" si="8">SUM(O89:V89)</f>
        <v>0</v>
      </c>
      <c r="Y89" s="513"/>
    </row>
    <row r="90" spans="4:25" x14ac:dyDescent="0.3">
      <c r="F90" s="15" t="s">
        <v>30</v>
      </c>
      <c r="J90" s="476" t="s">
        <v>68</v>
      </c>
      <c r="O90" s="473">
        <f>INDEX('M9d - WMID'!$G$31:$U$31,MATCH(O$5,'M9d - WMID'!$G$7:$U$7,0))</f>
        <v>3.8300000000000001E-2</v>
      </c>
      <c r="P90" s="473">
        <f>INDEX('M9d - WMID'!$G$31:$U$31,MATCH(P$5,'M9d - WMID'!$G$7:$U$7,0))*P$11</f>
        <v>9.5379964300809084E-2</v>
      </c>
      <c r="Q90" s="473">
        <f>INDEX('M9d - WMID'!$G$31:$U$31,MATCH(Q$5,'M9d - WMID'!$G$7:$U$7,0))*Q$11</f>
        <v>0.11534724344144222</v>
      </c>
      <c r="R90" s="473">
        <f>INDEX('M9d - WMID'!$G$31:$U$31,MATCH(R$5,'M9d - WMID'!$G$7:$U$7,0))*R$11</f>
        <v>0.12134086400666413</v>
      </c>
      <c r="S90" s="473">
        <f>INDEX('M9d - WMID'!$G$31:$U$31,MATCH(S$5,'M9d - WMID'!$G$7:$U$7,0))*S$11</f>
        <v>0.27763989719311044</v>
      </c>
      <c r="T90" s="473">
        <f>INDEX('M9d - WMID'!$G$31:$U$31,MATCH(T$5,'M9d - WMID'!$G$7:$U$7,0))*T$11</f>
        <v>0.63006258269083359</v>
      </c>
      <c r="U90" s="473">
        <f>INDEX('M9d - WMID'!$G$31:$U$31,MATCH(U$5,'M9d - WMID'!$G$7:$U$7,0))*U$11</f>
        <v>0.57365118211357846</v>
      </c>
      <c r="V90" s="473">
        <f>INDEX('M9d - WMID'!$G$31:$U$31,MATCH(V$5,'M9d - WMID'!$G$7:$U$7,0))*V$11</f>
        <v>0.74644981092548157</v>
      </c>
      <c r="W90" s="467"/>
      <c r="X90" s="605">
        <f t="shared" si="8"/>
        <v>2.5981715446719194</v>
      </c>
      <c r="Y90" s="513"/>
    </row>
    <row r="91" spans="4:25" x14ac:dyDescent="0.3">
      <c r="F91" s="15" t="s">
        <v>65</v>
      </c>
      <c r="J91" s="476" t="s">
        <v>68</v>
      </c>
      <c r="O91" s="473">
        <f>INDEX('M9d - SWEST'!$G$31:$U$31,MATCH(O$5,'M9d - SWEST'!$G$7:$U$7,0))*O$11</f>
        <v>0</v>
      </c>
      <c r="P91" s="473">
        <f>INDEX('M9d - SWEST'!$G$31:$U$31,MATCH(P$5,'M9d - SWEST'!$G$7:$U$7,0))*P$11</f>
        <v>0</v>
      </c>
      <c r="Q91" s="473">
        <f>INDEX('M9d - SWEST'!$G$31:$U$31,MATCH(Q$5,'M9d - SWEST'!$G$7:$U$7,0))*Q$11</f>
        <v>0</v>
      </c>
      <c r="R91" s="473">
        <f>INDEX('M9d - SWEST'!$G$31:$U$31,MATCH(R$5,'M9d - SWEST'!$G$7:$U$7,0))*R$11</f>
        <v>0</v>
      </c>
      <c r="S91" s="473">
        <f>INDEX('M9d - SWEST'!$G$31:$U$31,MATCH(S$5,'M9d - SWEST'!$G$7:$U$7,0))*S$11</f>
        <v>3.9903369093248736E-2</v>
      </c>
      <c r="T91" s="473">
        <f>INDEX('M9d - SWEST'!$G$31:$U$31,MATCH(T$5,'M9d - SWEST'!$G$7:$U$7,0))*T$11</f>
        <v>0.34774885040709919</v>
      </c>
      <c r="U91" s="473">
        <f>INDEX('M9d - SWEST'!$G$31:$U$31,MATCH(U$5,'M9d - SWEST'!$G$7:$U$7,0))*U$11</f>
        <v>0.33735458681949615</v>
      </c>
      <c r="V91" s="473">
        <f>INDEX('M9d - SWEST'!$G$31:$U$31,MATCH(V$5,'M9d - SWEST'!$G$7:$U$7,0))*V$11</f>
        <v>0.35550645285317028</v>
      </c>
      <c r="W91" s="467"/>
      <c r="X91" s="605">
        <f t="shared" si="8"/>
        <v>1.0805132591730144</v>
      </c>
      <c r="Y91" s="513"/>
    </row>
    <row r="92" spans="4:25" x14ac:dyDescent="0.3">
      <c r="F92" s="15" t="s">
        <v>66</v>
      </c>
      <c r="J92" s="476" t="s">
        <v>68</v>
      </c>
      <c r="O92" s="473">
        <f>INDEX('M9d - NPGY'!$G$31:$U$31,MATCH(O$5,'M9d - NPGY'!$G$7:$U$7,0))*O$11</f>
        <v>0</v>
      </c>
      <c r="P92" s="473">
        <f>INDEX('M9d - NPGY'!$G$31:$U$31,MATCH(P$5,'M9d - NPGY'!$G$7:$U$7,0))*P$11</f>
        <v>0</v>
      </c>
      <c r="Q92" s="473">
        <f>INDEX('M9d - NPGY'!$G$31:$U$31,MATCH(Q$5,'M9d - NPGY'!$G$7:$U$7,0))*Q$11</f>
        <v>0</v>
      </c>
      <c r="R92" s="473">
        <f>INDEX('M9d - NPGY'!$G$31:$U$31,MATCH(R$5,'M9d - NPGY'!$G$7:$U$7,0))*R$11</f>
        <v>0</v>
      </c>
      <c r="S92" s="473">
        <f>INDEX('M9d - NPGY'!$G$31:$U$31,MATCH(S$5,'M9d - NPGY'!$G$7:$U$7,0))*S$11</f>
        <v>0</v>
      </c>
      <c r="T92" s="473">
        <f>INDEX('M9d - NPGY'!$G$31:$U$31,MATCH(T$5,'M9d - NPGY'!$G$7:$U$7,0))*T$11</f>
        <v>0</v>
      </c>
      <c r="U92" s="473">
        <f>INDEX('M9d - NPGY'!$G$31:$U$31,MATCH(U$5,'M9d - NPGY'!$G$7:$U$7,0))*U$11</f>
        <v>0</v>
      </c>
      <c r="V92" s="473">
        <f>INDEX('M9d - NPGY'!$G$31:$U$31,MATCH(V$5,'M9d - NPGY'!$G$7:$U$7,0))*V$11</f>
        <v>0</v>
      </c>
      <c r="W92" s="467"/>
      <c r="X92" s="605">
        <f t="shared" si="8"/>
        <v>0</v>
      </c>
      <c r="Y92" s="513"/>
    </row>
    <row r="93" spans="4:25" x14ac:dyDescent="0.3">
      <c r="F93" s="15" t="s">
        <v>32</v>
      </c>
      <c r="J93" s="476" t="s">
        <v>68</v>
      </c>
      <c r="O93" s="473">
        <f>INDEX('M9d - NPGN'!$G$31:$U$31,MATCH(O$5,'M9d - NPGN'!$G$7:$U$7,0))*O$11</f>
        <v>0.12301162487580285</v>
      </c>
      <c r="P93" s="473">
        <f>INDEX('M9d - NPGN'!$G$31:$U$31,MATCH(P$5,'M9d - NPGN'!$G$7:$U$7,0))*P$11</f>
        <v>0.11301211571550435</v>
      </c>
      <c r="Q93" s="473">
        <f>INDEX('M9d - NPGN'!$G$31:$U$31,MATCH(Q$5,'M9d - NPGN'!$G$7:$U$7,0))*Q$11</f>
        <v>0.109677039112035</v>
      </c>
      <c r="R93" s="473">
        <f>INDEX('M9d - NPGN'!$G$31:$U$31,MATCH(R$5,'M9d - NPGN'!$G$7:$U$7,0))*R$11</f>
        <v>0.13106967045305021</v>
      </c>
      <c r="S93" s="473">
        <f>INDEX('M9d - NPGN'!$G$31:$U$31,MATCH(S$5,'M9d - NPGN'!$G$7:$U$7,0))*S$11</f>
        <v>9.1283135568635029E-2</v>
      </c>
      <c r="T93" s="473">
        <f>INDEX('M9d - NPGN'!$G$31:$U$31,MATCH(T$5,'M9d - NPGN'!$G$7:$U$7,0))*T$11</f>
        <v>0.13772794040036762</v>
      </c>
      <c r="U93" s="473">
        <f>INDEX('M9d - NPGN'!$G$31:$U$31,MATCH(U$5,'M9d - NPGN'!$G$7:$U$7,0))*U$11</f>
        <v>0.12797223341104219</v>
      </c>
      <c r="V93" s="473">
        <f>INDEX('M9d - NPGN'!$G$31:$U$31,MATCH(V$5,'M9d - NPGN'!$G$7:$U$7,0))*V$11</f>
        <v>9.8564845502646714E-2</v>
      </c>
      <c r="W93" s="467"/>
      <c r="X93" s="605">
        <f t="shared" si="8"/>
        <v>0.93231860503908393</v>
      </c>
      <c r="Y93" s="513"/>
    </row>
    <row r="94" spans="4:25" x14ac:dyDescent="0.3">
      <c r="F94" s="15" t="s">
        <v>31</v>
      </c>
      <c r="J94" s="476" t="s">
        <v>68</v>
      </c>
      <c r="O94" s="473">
        <f>INDEX('M9d - SPMW'!$G$31:$U$31,MATCH(O$5,'M9d - SPMW'!$G$7:$U$7,0))*O$11</f>
        <v>0</v>
      </c>
      <c r="P94" s="473">
        <f>INDEX('M9d - SPMW'!$G$31:$U$31,MATCH(P$5,'M9d - SPMW'!$G$7:$U$7,0))*P$11</f>
        <v>0</v>
      </c>
      <c r="Q94" s="473">
        <f>INDEX('M9d - SPMW'!$G$31:$U$31,MATCH(Q$5,'M9d - SPMW'!$G$7:$U$7,0))*Q$11</f>
        <v>0</v>
      </c>
      <c r="R94" s="473">
        <f>INDEX('M9d - SPMW'!$G$31:$U$31,MATCH(R$5,'M9d - SPMW'!$G$7:$U$7,0))*R$11</f>
        <v>0</v>
      </c>
      <c r="S94" s="473">
        <f>INDEX('M9d - SPMW'!$G$31:$U$31,MATCH(S$5,'M9d - SPMW'!$G$7:$U$7,0))*S$11</f>
        <v>0</v>
      </c>
      <c r="T94" s="473">
        <f>INDEX('M9d - SPMW'!$G$31:$U$31,MATCH(T$5,'M9d - SPMW'!$G$7:$U$7,0))*T$11</f>
        <v>0</v>
      </c>
      <c r="U94" s="473">
        <f>INDEX('M9d - SPMW'!$G$31:$U$31,MATCH(U$5,'M9d - SPMW'!$G$7:$U$7,0))*U$11</f>
        <v>0</v>
      </c>
      <c r="V94" s="473">
        <f>INDEX('M9d - SPMW'!$G$31:$U$31,MATCH(V$5,'M9d - SPMW'!$G$7:$U$7,0))*V$11</f>
        <v>0</v>
      </c>
      <c r="W94" s="467"/>
      <c r="X94" s="605">
        <f t="shared" si="8"/>
        <v>0</v>
      </c>
      <c r="Y94" s="513"/>
    </row>
    <row r="95" spans="4:25" x14ac:dyDescent="0.3">
      <c r="F95" s="15" t="s">
        <v>28</v>
      </c>
      <c r="J95" s="476" t="s">
        <v>68</v>
      </c>
      <c r="O95" s="473">
        <f>INDEX('M9d - EPN'!$G$31:$U$31,MATCH(O$5,'M9d - EPN'!$G$7:$U$7,0))*O$11</f>
        <v>0</v>
      </c>
      <c r="P95" s="473">
        <f>INDEX('M9d - EPN'!$G$31:$U$31,MATCH(P$5,'M9d - EPN'!$G$7:$U$7,0))*P$11</f>
        <v>0</v>
      </c>
      <c r="Q95" s="473">
        <f>INDEX('M9d - EPN'!$G$31:$U$31,MATCH(Q$5,'M9d - EPN'!$G$7:$U$7,0))*Q$11</f>
        <v>0</v>
      </c>
      <c r="R95" s="473">
        <f>INDEX('M9d - EPN'!$G$31:$U$31,MATCH(R$5,'M9d - EPN'!$G$7:$U$7,0))*R$11</f>
        <v>0</v>
      </c>
      <c r="S95" s="473">
        <f>INDEX('M9d - EPN'!$G$31:$U$31,MATCH(S$5,'M9d - EPN'!$G$7:$U$7,0))*S$11</f>
        <v>0</v>
      </c>
      <c r="T95" s="473">
        <f>INDEX('M9d - EPN'!$G$31:$U$31,MATCH(T$5,'M9d - EPN'!$G$7:$U$7,0))*T$11</f>
        <v>0</v>
      </c>
      <c r="U95" s="473">
        <f>INDEX('M9d - EPN'!$G$31:$U$31,MATCH(U$5,'M9d - EPN'!$G$7:$U$7,0))*U$11</f>
        <v>1.4764050370721003E-2</v>
      </c>
      <c r="V95" s="473">
        <f>INDEX('M9d - EPN'!$G$31:$U$31,MATCH(V$5,'M9d - EPN'!$G$7:$U$7,0))*V$11</f>
        <v>3.2402277153585415E-2</v>
      </c>
      <c r="W95" s="467"/>
      <c r="X95" s="605">
        <f t="shared" si="8"/>
        <v>4.7166327524306419E-2</v>
      </c>
      <c r="Y95" s="513"/>
    </row>
    <row r="96" spans="4:25" customFormat="1" x14ac:dyDescent="0.3">
      <c r="H96" s="51"/>
      <c r="Y96" s="606"/>
    </row>
    <row r="97" spans="2:25" x14ac:dyDescent="0.3">
      <c r="B97" s="23" t="s">
        <v>53</v>
      </c>
      <c r="C97" s="23"/>
      <c r="D97" s="23"/>
      <c r="E97" s="23"/>
      <c r="F97" s="23"/>
      <c r="G97" s="23"/>
      <c r="H97" s="49"/>
      <c r="I97" s="23"/>
      <c r="J97" s="23"/>
      <c r="K97" s="23"/>
      <c r="L97" s="23"/>
      <c r="M97" s="23"/>
      <c r="N97" s="23"/>
      <c r="O97" s="23"/>
      <c r="P97" s="23"/>
      <c r="Q97" s="23"/>
      <c r="R97" s="23"/>
      <c r="S97" s="23"/>
      <c r="T97" s="23"/>
      <c r="U97" s="23"/>
      <c r="V97" s="23"/>
      <c r="W97" s="23"/>
      <c r="X97" s="23"/>
      <c r="Y97" s="23"/>
    </row>
    <row r="98" spans="2:25" x14ac:dyDescent="0.3">
      <c r="Y98" s="498"/>
    </row>
    <row r="99" spans="2:25" x14ac:dyDescent="0.3">
      <c r="D99" s="15"/>
      <c r="E99" s="31" t="s">
        <v>67</v>
      </c>
      <c r="F99" s="31"/>
      <c r="G99" s="31"/>
      <c r="H99" s="55"/>
      <c r="I99" s="31"/>
      <c r="J99" s="31"/>
      <c r="K99" s="31"/>
      <c r="L99" s="31"/>
      <c r="M99" s="31"/>
      <c r="N99" s="31"/>
      <c r="O99" s="31"/>
      <c r="P99" s="31"/>
      <c r="Q99" s="31"/>
      <c r="R99" s="31"/>
      <c r="S99" s="31"/>
      <c r="T99" s="31"/>
      <c r="U99" s="31"/>
      <c r="V99" s="31"/>
      <c r="W99" s="31"/>
      <c r="X99" s="31"/>
      <c r="Y99" s="497"/>
    </row>
    <row r="100" spans="2:25" x14ac:dyDescent="0.3">
      <c r="F100" s="15" t="s">
        <v>64</v>
      </c>
      <c r="J100" s="476" t="s">
        <v>68</v>
      </c>
      <c r="O100" s="488">
        <f>Costs!O16+Costs!O58</f>
        <v>0.40489879793304023</v>
      </c>
      <c r="P100" s="488">
        <f>Costs!P16+Costs!P58</f>
        <v>0.41751482821629726</v>
      </c>
      <c r="Q100" s="488">
        <f>Costs!Q16+Costs!Q58</f>
        <v>0.36573866070507277</v>
      </c>
      <c r="R100" s="488">
        <f>Costs!R16+Costs!R58</f>
        <v>0.38202800141306681</v>
      </c>
      <c r="S100" s="488">
        <f>Costs!S16+Costs!S58</f>
        <v>0.29156984154149862</v>
      </c>
      <c r="T100" s="488">
        <f>Costs!T16+Costs!T58</f>
        <v>0.30862775556341648</v>
      </c>
      <c r="U100" s="488">
        <f>Costs!U16+Costs!U58</f>
        <v>0.32798704437807952</v>
      </c>
      <c r="V100" s="488">
        <f>Costs!V16+Costs!V58</f>
        <v>0.29400997876432994</v>
      </c>
      <c r="W100" s="467"/>
      <c r="X100" s="605">
        <f t="shared" ref="X100:X107" si="9">SUM(O100:V100)</f>
        <v>2.7923749085148022</v>
      </c>
      <c r="Y100" s="513"/>
    </row>
    <row r="101" spans="2:25" x14ac:dyDescent="0.3">
      <c r="F101" s="15" t="s">
        <v>29</v>
      </c>
      <c r="J101" s="476" t="s">
        <v>68</v>
      </c>
      <c r="O101" s="488">
        <f>Costs!O17+Costs!O59</f>
        <v>0.11600307208412192</v>
      </c>
      <c r="P101" s="488">
        <f>Costs!P17+Costs!P59</f>
        <v>0.18928260098418065</v>
      </c>
      <c r="Q101" s="488">
        <f>Costs!Q17+Costs!Q59</f>
        <v>0.26166735780697542</v>
      </c>
      <c r="R101" s="488">
        <f>Costs!R17+Costs!R59</f>
        <v>0.35581804961384783</v>
      </c>
      <c r="S101" s="488">
        <f>Costs!S17+Costs!S59</f>
        <v>0.35778337267153404</v>
      </c>
      <c r="T101" s="488">
        <f>Costs!T17+Costs!T59</f>
        <v>0.44665266668253079</v>
      </c>
      <c r="U101" s="488">
        <f>Costs!U17+Costs!U59</f>
        <v>0.44462613340248769</v>
      </c>
      <c r="V101" s="488">
        <f>Costs!V17+Costs!V59</f>
        <v>0.39117763816233653</v>
      </c>
      <c r="W101" s="467"/>
      <c r="X101" s="605">
        <f t="shared" si="9"/>
        <v>2.5630108914080147</v>
      </c>
      <c r="Y101" s="513"/>
    </row>
    <row r="102" spans="2:25" x14ac:dyDescent="0.3">
      <c r="F102" s="15" t="s">
        <v>30</v>
      </c>
      <c r="J102" s="476" t="s">
        <v>68</v>
      </c>
      <c r="O102" s="488">
        <f>Costs!O18+Costs!O60</f>
        <v>4.6100000000000002E-2</v>
      </c>
      <c r="P102" s="488">
        <f>Costs!P18+Costs!P60</f>
        <v>8.430000717002778E-2</v>
      </c>
      <c r="Q102" s="488">
        <f>Costs!Q18+Costs!Q60</f>
        <v>9.7101730397078298E-2</v>
      </c>
      <c r="R102" s="488">
        <f>Costs!R18+Costs!R60</f>
        <v>0.10950905022096093</v>
      </c>
      <c r="S102" s="488">
        <f>Costs!S18+Costs!S60</f>
        <v>0.2554994202489661</v>
      </c>
      <c r="T102" s="488">
        <f>Costs!T18+Costs!T60</f>
        <v>0.39962139395355362</v>
      </c>
      <c r="U102" s="488">
        <f>Costs!U18+Costs!U60</f>
        <v>0.25357977621133193</v>
      </c>
      <c r="V102" s="488">
        <f>Costs!V18+Costs!V60</f>
        <v>0.44929811617701582</v>
      </c>
      <c r="W102" s="467"/>
      <c r="X102" s="605">
        <f t="shared" si="9"/>
        <v>1.6950094943789342</v>
      </c>
      <c r="Y102" s="513"/>
    </row>
    <row r="103" spans="2:25" x14ac:dyDescent="0.3">
      <c r="F103" s="15" t="s">
        <v>65</v>
      </c>
      <c r="J103" s="476" t="s">
        <v>68</v>
      </c>
      <c r="O103" s="488">
        <f>Costs!O19+Costs!O61</f>
        <v>0</v>
      </c>
      <c r="P103" s="488">
        <f>Costs!P19+Costs!P61</f>
        <v>0</v>
      </c>
      <c r="Q103" s="488">
        <f>Costs!Q19+Costs!Q61</f>
        <v>0</v>
      </c>
      <c r="R103" s="488">
        <f>Costs!R19+Costs!R61</f>
        <v>0</v>
      </c>
      <c r="S103" s="488">
        <f>Costs!S19+Costs!S61</f>
        <v>2.7865010906888886E-2</v>
      </c>
      <c r="T103" s="488">
        <f>Costs!T19+Costs!T61</f>
        <v>0.29953234938833606</v>
      </c>
      <c r="U103" s="488">
        <f>Costs!U19+Costs!U61</f>
        <v>0.3173513457314811</v>
      </c>
      <c r="V103" s="488">
        <f>Costs!V19+Costs!V61</f>
        <v>0.29454544425759743</v>
      </c>
      <c r="W103" s="467"/>
      <c r="X103" s="605">
        <f t="shared" si="9"/>
        <v>0.93929415028430352</v>
      </c>
      <c r="Y103" s="513"/>
    </row>
    <row r="104" spans="2:25" x14ac:dyDescent="0.3">
      <c r="F104" s="15" t="s">
        <v>66</v>
      </c>
      <c r="J104" s="476" t="s">
        <v>68</v>
      </c>
      <c r="O104" s="488">
        <f>Costs!O20+Costs!O62</f>
        <v>7.2247760075337397E-2</v>
      </c>
      <c r="P104" s="488">
        <f>Costs!P20+Costs!P62</f>
        <v>7.8445270437403444E-2</v>
      </c>
      <c r="Q104" s="488">
        <f>Costs!Q20+Costs!Q62</f>
        <v>7.6589417915500987E-2</v>
      </c>
      <c r="R104" s="488">
        <f>Costs!R20+Costs!R62</f>
        <v>0.13732022897633309</v>
      </c>
      <c r="S104" s="488">
        <f>Costs!S20+Costs!S62</f>
        <v>0.2343272814434175</v>
      </c>
      <c r="T104" s="488">
        <f>Costs!T20+Costs!T62</f>
        <v>0.5982960647566532</v>
      </c>
      <c r="U104" s="488">
        <f>Costs!U20+Costs!U62</f>
        <v>0.52397420630568803</v>
      </c>
      <c r="V104" s="488">
        <f>Costs!V20+Costs!V62</f>
        <v>0.58752167260112031</v>
      </c>
      <c r="W104" s="467"/>
      <c r="X104" s="605">
        <f t="shared" si="9"/>
        <v>2.3087219025114543</v>
      </c>
      <c r="Y104" s="513"/>
    </row>
    <row r="105" spans="2:25" x14ac:dyDescent="0.3">
      <c r="F105" s="15" t="s">
        <v>32</v>
      </c>
      <c r="J105" s="476" t="s">
        <v>68</v>
      </c>
      <c r="O105" s="488">
        <f>Costs!O21+Costs!O63</f>
        <v>2.3181343576695792E-2</v>
      </c>
      <c r="P105" s="488">
        <f>Costs!P21+Costs!P63</f>
        <v>8.1968130633970088E-3</v>
      </c>
      <c r="Q105" s="488">
        <f>Costs!Q21+Costs!Q63</f>
        <v>4.1233209835566151E-2</v>
      </c>
      <c r="R105" s="488">
        <f>Costs!R21+Costs!R63</f>
        <v>9.0253597237611852E-2</v>
      </c>
      <c r="S105" s="488">
        <f>Costs!S21+Costs!S63</f>
        <v>0.11541876434011442</v>
      </c>
      <c r="T105" s="488">
        <f>Costs!T21+Costs!T63</f>
        <v>0.51827910869732108</v>
      </c>
      <c r="U105" s="488">
        <f>Costs!U21+Costs!U63</f>
        <v>0.45346602893200799</v>
      </c>
      <c r="V105" s="488">
        <f>Costs!V21+Costs!V63</f>
        <v>0.29254632757077603</v>
      </c>
      <c r="W105" s="467"/>
      <c r="X105" s="605">
        <f t="shared" si="9"/>
        <v>1.5425751932534904</v>
      </c>
      <c r="Y105" s="513"/>
    </row>
    <row r="106" spans="2:25" x14ac:dyDescent="0.3">
      <c r="F106" s="15" t="s">
        <v>31</v>
      </c>
      <c r="J106" s="476" t="s">
        <v>68</v>
      </c>
      <c r="O106" s="488">
        <f>Costs!O22+Costs!O64</f>
        <v>0.20283426690031725</v>
      </c>
      <c r="P106" s="488">
        <f>Costs!P22+Costs!P64</f>
        <v>0.24503662668472023</v>
      </c>
      <c r="Q106" s="488">
        <f>Costs!Q22+Costs!Q64</f>
        <v>0.36928042425926239</v>
      </c>
      <c r="R106" s="488">
        <f>Costs!R22+Costs!R64</f>
        <v>0.27743743074263755</v>
      </c>
      <c r="S106" s="488">
        <f>Costs!S22+Costs!S64</f>
        <v>0.46669431557022939</v>
      </c>
      <c r="T106" s="488">
        <f>Costs!T22+Costs!T64</f>
        <v>0.4052195174193236</v>
      </c>
      <c r="U106" s="488">
        <f>Costs!U22+Costs!U64</f>
        <v>0.34787043789098598</v>
      </c>
      <c r="V106" s="488">
        <f>Costs!V22+Costs!V64</f>
        <v>0.36085403327500315</v>
      </c>
      <c r="W106" s="467"/>
      <c r="X106" s="605">
        <f t="shared" si="9"/>
        <v>2.6752270527424793</v>
      </c>
      <c r="Y106" s="513"/>
    </row>
    <row r="107" spans="2:25" x14ac:dyDescent="0.3">
      <c r="F107" s="15" t="s">
        <v>28</v>
      </c>
      <c r="J107" s="476" t="s">
        <v>68</v>
      </c>
      <c r="O107" s="488">
        <f>Costs!O23+Costs!O65</f>
        <v>0.32883954222680484</v>
      </c>
      <c r="P107" s="488">
        <f>Costs!P23+Costs!P65</f>
        <v>0.41029293250524063</v>
      </c>
      <c r="Q107" s="488">
        <f>Costs!Q23+Costs!Q65</f>
        <v>0.34765404346350937</v>
      </c>
      <c r="R107" s="488">
        <f>Costs!R23+Costs!R65</f>
        <v>0.40849753583139603</v>
      </c>
      <c r="S107" s="488">
        <f>Costs!S23+Costs!S65</f>
        <v>0.39561560085286285</v>
      </c>
      <c r="T107" s="488">
        <f>Costs!T23+Costs!T65</f>
        <v>0.31232074485739703</v>
      </c>
      <c r="U107" s="488">
        <f>Costs!U23+Costs!U65</f>
        <v>0.41380541596128284</v>
      </c>
      <c r="V107" s="488">
        <f>Costs!V23+Costs!V65</f>
        <v>0.3493619366763957</v>
      </c>
      <c r="W107" s="467"/>
      <c r="X107" s="605">
        <f t="shared" si="9"/>
        <v>2.9663877523748892</v>
      </c>
      <c r="Y107" s="513"/>
    </row>
    <row r="108" spans="2:25" customFormat="1" x14ac:dyDescent="0.3">
      <c r="H108" s="51"/>
      <c r="Y108" s="606"/>
    </row>
    <row r="109" spans="2:25" x14ac:dyDescent="0.3">
      <c r="D109" s="15"/>
      <c r="E109" s="31" t="s">
        <v>69</v>
      </c>
      <c r="F109" s="31"/>
      <c r="G109" s="31"/>
      <c r="H109" s="55"/>
      <c r="I109" s="31"/>
      <c r="J109" s="31"/>
      <c r="K109" s="31"/>
      <c r="L109" s="31"/>
      <c r="M109" s="31"/>
      <c r="N109" s="31"/>
      <c r="O109" s="31"/>
      <c r="P109" s="31"/>
      <c r="Q109" s="31"/>
      <c r="R109" s="31"/>
      <c r="S109" s="31"/>
      <c r="T109" s="31"/>
      <c r="U109" s="31"/>
      <c r="V109" s="31"/>
      <c r="W109" s="31"/>
      <c r="X109" s="31"/>
      <c r="Y109" s="497"/>
    </row>
    <row r="110" spans="2:25" x14ac:dyDescent="0.3">
      <c r="F110" s="15" t="s">
        <v>64</v>
      </c>
      <c r="J110" s="476" t="s">
        <v>68</v>
      </c>
      <c r="O110" s="488">
        <f>IF(O$5&gt;=2020,0,Costs!O26+Costs!O68)</f>
        <v>0</v>
      </c>
      <c r="P110" s="488">
        <f>IF(P$5&gt;=2020,0,Costs!P26+Costs!P68)</f>
        <v>0</v>
      </c>
      <c r="Q110" s="488">
        <f>IF(Q$5&gt;=2020,0,Costs!Q26+Costs!Q68)</f>
        <v>0</v>
      </c>
      <c r="R110" s="488">
        <f>IF(R$5&gt;=2020,0,Costs!R26+Costs!R68)</f>
        <v>0</v>
      </c>
      <c r="S110" s="488">
        <f>IF(S$5&gt;=2020,0,Costs!S26+Costs!S68)</f>
        <v>0</v>
      </c>
      <c r="T110" s="488">
        <f>IF(T$5&gt;=2020,0,Costs!T26+Costs!T68)</f>
        <v>0</v>
      </c>
      <c r="U110" s="488">
        <f>IF(U$5&gt;=2020,0,Costs!U26+Costs!U68)</f>
        <v>0</v>
      </c>
      <c r="V110" s="488">
        <f>IF(V$5&gt;=2020,0,Costs!V26+Costs!V68)</f>
        <v>0</v>
      </c>
      <c r="W110" s="467"/>
      <c r="X110" s="605">
        <f t="shared" ref="X110:X117" si="10">SUM(O110:V110)</f>
        <v>0</v>
      </c>
      <c r="Y110" s="513"/>
    </row>
    <row r="111" spans="2:25" x14ac:dyDescent="0.3">
      <c r="F111" s="15" t="s">
        <v>29</v>
      </c>
      <c r="J111" s="476" t="s">
        <v>68</v>
      </c>
      <c r="O111" s="488">
        <f>IF(O$5&gt;=2020,0,Costs!O27+Costs!O69)</f>
        <v>3.5838347473143357E-2</v>
      </c>
      <c r="P111" s="488">
        <f>IF(P$5&gt;=2020,0,Costs!P27+Costs!P69)</f>
        <v>4.801314756671899E-2</v>
      </c>
      <c r="Q111" s="488">
        <f>IF(Q$5&gt;=2020,0,Costs!Q27+Costs!Q69)</f>
        <v>7.0311977097792716E-2</v>
      </c>
      <c r="R111" s="488">
        <f>IF(R$5&gt;=2020,0,Costs!R27+Costs!R69)</f>
        <v>9.154542053171813E-2</v>
      </c>
      <c r="S111" s="488">
        <f>IF(S$5&gt;=2020,0,Costs!S27+Costs!S69)</f>
        <v>0</v>
      </c>
      <c r="T111" s="488">
        <f>IF(T$5&gt;=2020,0,Costs!T27+Costs!T69)</f>
        <v>0</v>
      </c>
      <c r="U111" s="488">
        <f>IF(U$5&gt;=2020,0,Costs!U27+Costs!U69)</f>
        <v>0</v>
      </c>
      <c r="V111" s="488">
        <f>IF(V$5&gt;=2020,0,Costs!V27+Costs!V69)</f>
        <v>0</v>
      </c>
      <c r="W111" s="467"/>
      <c r="X111" s="605">
        <f t="shared" si="10"/>
        <v>0.24570889266937321</v>
      </c>
      <c r="Y111" s="513"/>
    </row>
    <row r="112" spans="2:25" x14ac:dyDescent="0.3">
      <c r="F112" s="15" t="s">
        <v>30</v>
      </c>
      <c r="J112" s="476" t="s">
        <v>68</v>
      </c>
      <c r="O112" s="488">
        <f>IF(O$5&gt;=2020,0,Costs!O28+Costs!O70)</f>
        <v>9.6197669533174286E-3</v>
      </c>
      <c r="P112" s="488">
        <f>IF(P$5&gt;=2020,0,Costs!P28+Costs!P70)</f>
        <v>2.0682586644125107E-2</v>
      </c>
      <c r="Q112" s="488">
        <f>IF(Q$5&gt;=2020,0,Costs!Q28+Costs!Q70)</f>
        <v>2.5810725770075808E-2</v>
      </c>
      <c r="R112" s="488">
        <f>IF(R$5&gt;=2020,0,Costs!R28+Costs!R70)</f>
        <v>2.7031808138139411E-2</v>
      </c>
      <c r="S112" s="488">
        <f>IF(S$5&gt;=2020,0,Costs!S28+Costs!S70)</f>
        <v>0</v>
      </c>
      <c r="T112" s="488">
        <f>IF(T$5&gt;=2020,0,Costs!T28+Costs!T70)</f>
        <v>0</v>
      </c>
      <c r="U112" s="488">
        <f>IF(U$5&gt;=2020,0,Costs!U28+Costs!U70)</f>
        <v>0</v>
      </c>
      <c r="V112" s="488">
        <f>IF(V$5&gt;=2020,0,Costs!V28+Costs!V70)</f>
        <v>0</v>
      </c>
      <c r="W112" s="467"/>
      <c r="X112" s="605">
        <f t="shared" si="10"/>
        <v>8.3144887505657752E-2</v>
      </c>
      <c r="Y112" s="513"/>
    </row>
    <row r="113" spans="4:25" x14ac:dyDescent="0.3">
      <c r="F113" s="15" t="s">
        <v>65</v>
      </c>
      <c r="J113" s="476" t="s">
        <v>68</v>
      </c>
      <c r="O113" s="488">
        <f>IF(O$5&gt;=2020,0,Costs!O29+Costs!O71)</f>
        <v>0</v>
      </c>
      <c r="P113" s="488">
        <f>IF(P$5&gt;=2020,0,Costs!P29+Costs!P71)</f>
        <v>0</v>
      </c>
      <c r="Q113" s="488">
        <f>IF(Q$5&gt;=2020,0,Costs!Q29+Costs!Q71)</f>
        <v>0</v>
      </c>
      <c r="R113" s="488">
        <f>IF(R$5&gt;=2020,0,Costs!R29+Costs!R71)</f>
        <v>0</v>
      </c>
      <c r="S113" s="488">
        <f>IF(S$5&gt;=2020,0,Costs!S29+Costs!S71)</f>
        <v>0</v>
      </c>
      <c r="T113" s="488">
        <f>IF(T$5&gt;=2020,0,Costs!T29+Costs!T71)</f>
        <v>0</v>
      </c>
      <c r="U113" s="488">
        <f>IF(U$5&gt;=2020,0,Costs!U29+Costs!U71)</f>
        <v>0</v>
      </c>
      <c r="V113" s="488">
        <f>IF(V$5&gt;=2020,0,Costs!V29+Costs!V71)</f>
        <v>0</v>
      </c>
      <c r="W113" s="467"/>
      <c r="X113" s="605">
        <f t="shared" si="10"/>
        <v>0</v>
      </c>
      <c r="Y113" s="513"/>
    </row>
    <row r="114" spans="4:25" x14ac:dyDescent="0.3">
      <c r="F114" s="15" t="s">
        <v>66</v>
      </c>
      <c r="J114" s="476" t="s">
        <v>68</v>
      </c>
      <c r="O114" s="488">
        <f>IF(O$5&gt;=2020,0,Costs!O30+Costs!O72)</f>
        <v>6.5636634596599151E-3</v>
      </c>
      <c r="P114" s="488">
        <f>IF(P$5&gt;=2020,0,Costs!P30+Costs!P72)</f>
        <v>1.1777745898725002E-2</v>
      </c>
      <c r="Q114" s="488">
        <f>IF(Q$5&gt;=2020,0,Costs!Q30+Costs!Q72)</f>
        <v>1.2868960610563874E-2</v>
      </c>
      <c r="R114" s="488">
        <f>IF(R$5&gt;=2020,0,Costs!R30+Costs!R72)</f>
        <v>1.6432288768008403E-2</v>
      </c>
      <c r="S114" s="488">
        <f>IF(S$5&gt;=2020,0,Costs!S30+Costs!S72)</f>
        <v>0</v>
      </c>
      <c r="T114" s="488">
        <f>IF(T$5&gt;=2020,0,Costs!T30+Costs!T72)</f>
        <v>0</v>
      </c>
      <c r="U114" s="488">
        <f>IF(U$5&gt;=2020,0,Costs!U30+Costs!U72)</f>
        <v>0</v>
      </c>
      <c r="V114" s="488">
        <f>IF(V$5&gt;=2020,0,Costs!V30+Costs!V72)</f>
        <v>0</v>
      </c>
      <c r="W114" s="467"/>
      <c r="X114" s="605">
        <f t="shared" si="10"/>
        <v>4.7642658736957194E-2</v>
      </c>
      <c r="Y114" s="513"/>
    </row>
    <row r="115" spans="4:25" x14ac:dyDescent="0.3">
      <c r="F115" s="15" t="s">
        <v>32</v>
      </c>
      <c r="J115" s="476" t="s">
        <v>68</v>
      </c>
      <c r="O115" s="488">
        <f>IF(O$5&gt;=2020,0,Costs!O31+Costs!O73)</f>
        <v>1.7540722219834134E-3</v>
      </c>
      <c r="P115" s="488">
        <f>IF(P$5&gt;=2020,0,Costs!P31+Costs!P73)</f>
        <v>1.3331603241286466E-3</v>
      </c>
      <c r="Q115" s="488">
        <f>IF(Q$5&gt;=2020,0,Costs!Q31+Costs!Q73)</f>
        <v>7.9861051706967261E-3</v>
      </c>
      <c r="R115" s="488">
        <f>IF(R$5&gt;=2020,0,Costs!R31+Costs!R73)</f>
        <v>2.0425838590001792E-2</v>
      </c>
      <c r="S115" s="488">
        <f>IF(S$5&gt;=2020,0,Costs!S31+Costs!S73)</f>
        <v>0</v>
      </c>
      <c r="T115" s="488">
        <f>IF(T$5&gt;=2020,0,Costs!T31+Costs!T73)</f>
        <v>0</v>
      </c>
      <c r="U115" s="488">
        <f>IF(U$5&gt;=2020,0,Costs!U31+Costs!U73)</f>
        <v>0</v>
      </c>
      <c r="V115" s="488">
        <f>IF(V$5&gt;=2020,0,Costs!V31+Costs!V73)</f>
        <v>0</v>
      </c>
      <c r="W115" s="467"/>
      <c r="X115" s="605">
        <f t="shared" si="10"/>
        <v>3.1499176306810581E-2</v>
      </c>
      <c r="Y115" s="513"/>
    </row>
    <row r="116" spans="4:25" x14ac:dyDescent="0.3">
      <c r="F116" s="15" t="s">
        <v>31</v>
      </c>
      <c r="J116" s="476" t="s">
        <v>68</v>
      </c>
      <c r="O116" s="488">
        <f>IF(O$5&gt;=2020,0,Costs!O32+Costs!O74)</f>
        <v>0</v>
      </c>
      <c r="P116" s="488">
        <f>IF(P$5&gt;=2020,0,Costs!P32+Costs!P74)</f>
        <v>0</v>
      </c>
      <c r="Q116" s="488">
        <f>IF(Q$5&gt;=2020,0,Costs!Q32+Costs!Q74)</f>
        <v>0</v>
      </c>
      <c r="R116" s="488">
        <f>IF(R$5&gt;=2020,0,Costs!R32+Costs!R74)</f>
        <v>0</v>
      </c>
      <c r="S116" s="488">
        <f>IF(S$5&gt;=2020,0,Costs!S32+Costs!S74)</f>
        <v>0</v>
      </c>
      <c r="T116" s="488">
        <f>IF(T$5&gt;=2020,0,Costs!T32+Costs!T74)</f>
        <v>0</v>
      </c>
      <c r="U116" s="488">
        <f>IF(U$5&gt;=2020,0,Costs!U32+Costs!U74)</f>
        <v>0</v>
      </c>
      <c r="V116" s="488">
        <f>IF(V$5&gt;=2020,0,Costs!V32+Costs!V74)</f>
        <v>0</v>
      </c>
      <c r="W116" s="467"/>
      <c r="X116" s="605">
        <f t="shared" si="10"/>
        <v>0</v>
      </c>
      <c r="Y116" s="513"/>
    </row>
    <row r="117" spans="4:25" x14ac:dyDescent="0.3">
      <c r="F117" s="15" t="s">
        <v>28</v>
      </c>
      <c r="J117" s="476" t="s">
        <v>68</v>
      </c>
      <c r="O117" s="488">
        <f>IF(O$5&gt;=2020,0,Costs!O33+Costs!O75)</f>
        <v>7.5080815389628755E-2</v>
      </c>
      <c r="P117" s="488">
        <f>IF(P$5&gt;=2020,0,Costs!P33+Costs!P75)</f>
        <v>9.2626864307815235E-2</v>
      </c>
      <c r="Q117" s="488">
        <f>IF(Q$5&gt;=2020,0,Costs!Q33+Costs!Q75)</f>
        <v>0.10058196782590918</v>
      </c>
      <c r="R117" s="488">
        <f>IF(R$5&gt;=2020,0,Costs!R33+Costs!R75)</f>
        <v>0.11366864299508105</v>
      </c>
      <c r="S117" s="488">
        <f>IF(S$5&gt;=2020,0,Costs!S33+Costs!S75)</f>
        <v>0</v>
      </c>
      <c r="T117" s="488">
        <f>IF(T$5&gt;=2020,0,Costs!T33+Costs!T75)</f>
        <v>0</v>
      </c>
      <c r="U117" s="488">
        <f>IF(U$5&gt;=2020,0,Costs!U33+Costs!U75)</f>
        <v>0</v>
      </c>
      <c r="V117" s="488">
        <f>IF(V$5&gt;=2020,0,Costs!V33+Costs!V75)</f>
        <v>0</v>
      </c>
      <c r="W117" s="467"/>
      <c r="X117" s="605">
        <f t="shared" si="10"/>
        <v>0.38195829051843422</v>
      </c>
      <c r="Y117" s="513"/>
    </row>
    <row r="118" spans="4:25" customFormat="1" x14ac:dyDescent="0.3">
      <c r="H118" s="51"/>
      <c r="Y118" s="606"/>
    </row>
    <row r="119" spans="4:25" x14ac:dyDescent="0.3">
      <c r="D119" s="15"/>
      <c r="E119" s="31" t="s">
        <v>70</v>
      </c>
      <c r="F119" s="31"/>
      <c r="G119" s="31"/>
      <c r="H119" s="55"/>
      <c r="I119" s="31"/>
      <c r="J119" s="31"/>
      <c r="K119" s="31"/>
      <c r="L119" s="31"/>
      <c r="M119" s="31"/>
      <c r="N119" s="31"/>
      <c r="O119" s="31"/>
      <c r="P119" s="31"/>
      <c r="Q119" s="31"/>
      <c r="R119" s="31"/>
      <c r="S119" s="31"/>
      <c r="T119" s="31"/>
      <c r="U119" s="31"/>
      <c r="V119" s="31"/>
      <c r="W119" s="31"/>
      <c r="X119" s="31"/>
      <c r="Y119" s="497"/>
    </row>
    <row r="120" spans="4:25" x14ac:dyDescent="0.3">
      <c r="F120" s="15" t="s">
        <v>64</v>
      </c>
      <c r="J120" s="476" t="s">
        <v>68</v>
      </c>
      <c r="O120" s="488">
        <f>Costs!O36+Costs!O78</f>
        <v>0.44888637762174827</v>
      </c>
      <c r="P120" s="488">
        <f>Costs!P36+Costs!P78</f>
        <v>0.540972306072103</v>
      </c>
      <c r="Q120" s="488">
        <f>Costs!Q36+Costs!Q78</f>
        <v>0.87422927303169895</v>
      </c>
      <c r="R120" s="488">
        <f>Costs!R36+Costs!R78</f>
        <v>0.73196472649004085</v>
      </c>
      <c r="S120" s="488">
        <f>Costs!S36+Costs!S78</f>
        <v>1.5684724332883362</v>
      </c>
      <c r="T120" s="488">
        <f>Costs!T36+Costs!T78</f>
        <v>0.27027886423776526</v>
      </c>
      <c r="U120" s="488">
        <f>Costs!U36+Costs!U78</f>
        <v>0.22665322679574904</v>
      </c>
      <c r="V120" s="488">
        <f>Costs!V36+Costs!V78</f>
        <v>0.38221645779641861</v>
      </c>
      <c r="W120" s="467"/>
      <c r="X120" s="605">
        <f t="shared" ref="X120:X127" si="11">SUM(O120:V120)</f>
        <v>5.0436736653338601</v>
      </c>
      <c r="Y120" s="513"/>
    </row>
    <row r="121" spans="4:25" x14ac:dyDescent="0.3">
      <c r="F121" s="15" t="s">
        <v>29</v>
      </c>
      <c r="J121" s="476" t="s">
        <v>68</v>
      </c>
      <c r="O121" s="488">
        <f>Costs!O37+Costs!O79</f>
        <v>0.57247044516310575</v>
      </c>
      <c r="P121" s="488">
        <f>Costs!P37+Costs!P79</f>
        <v>0.83469010385219178</v>
      </c>
      <c r="Q121" s="488">
        <f>Costs!Q37+Costs!Q79</f>
        <v>0.84018362506729516</v>
      </c>
      <c r="R121" s="488">
        <f>Costs!R37+Costs!R79</f>
        <v>0.61663613452496924</v>
      </c>
      <c r="S121" s="488">
        <f>Costs!S37+Costs!S79</f>
        <v>0.83679217043648202</v>
      </c>
      <c r="T121" s="488">
        <f>Costs!T37+Costs!T79</f>
        <v>1.3025290056328551</v>
      </c>
      <c r="U121" s="488">
        <f>Costs!U37+Costs!U79</f>
        <v>1.1563748269490148</v>
      </c>
      <c r="V121" s="488">
        <f>Costs!V37+Costs!V79</f>
        <v>1.178723846453184</v>
      </c>
      <c r="W121" s="467"/>
      <c r="X121" s="605">
        <f t="shared" si="11"/>
        <v>7.3384001580790974</v>
      </c>
      <c r="Y121" s="513"/>
    </row>
    <row r="122" spans="4:25" x14ac:dyDescent="0.3">
      <c r="F122" s="15" t="s">
        <v>30</v>
      </c>
      <c r="J122" s="476" t="s">
        <v>68</v>
      </c>
      <c r="O122" s="488">
        <f>Costs!O38+Costs!O80</f>
        <v>0.29774121834924627</v>
      </c>
      <c r="P122" s="488">
        <f>Costs!P38+Costs!P80</f>
        <v>0.55972250105663568</v>
      </c>
      <c r="Q122" s="488">
        <f>Costs!Q38+Costs!Q80</f>
        <v>0.61411726832249325</v>
      </c>
      <c r="R122" s="488">
        <f>Costs!R38+Costs!R80</f>
        <v>0.4345816567128355</v>
      </c>
      <c r="S122" s="488">
        <f>Costs!S38+Costs!S80</f>
        <v>0.76372017808850756</v>
      </c>
      <c r="T122" s="488">
        <f>Costs!T38+Costs!T80</f>
        <v>1.1627579261318055</v>
      </c>
      <c r="U122" s="488">
        <f>Costs!U38+Costs!U80</f>
        <v>1.3412692243672921</v>
      </c>
      <c r="V122" s="488">
        <f>Costs!V38+Costs!V80</f>
        <v>1.3315257220207919</v>
      </c>
      <c r="W122" s="467"/>
      <c r="X122" s="605">
        <f t="shared" si="11"/>
        <v>6.5054356950496075</v>
      </c>
      <c r="Y122" s="513"/>
    </row>
    <row r="123" spans="4:25" x14ac:dyDescent="0.3">
      <c r="F123" s="15" t="s">
        <v>65</v>
      </c>
      <c r="J123" s="476" t="s">
        <v>68</v>
      </c>
      <c r="O123" s="488">
        <f>Costs!O39+Costs!O81</f>
        <v>0</v>
      </c>
      <c r="P123" s="488">
        <f>Costs!P39+Costs!P81</f>
        <v>0</v>
      </c>
      <c r="Q123" s="488">
        <f>Costs!Q39+Costs!Q81</f>
        <v>0</v>
      </c>
      <c r="R123" s="488">
        <f>Costs!R39+Costs!R81</f>
        <v>0</v>
      </c>
      <c r="S123" s="488">
        <f>Costs!S39+Costs!S81</f>
        <v>5.4214704000110102E-2</v>
      </c>
      <c r="T123" s="488">
        <f>Costs!T39+Costs!T81</f>
        <v>0</v>
      </c>
      <c r="U123" s="488">
        <f>Costs!U39+Costs!U81</f>
        <v>0.80297433060837287</v>
      </c>
      <c r="V123" s="488">
        <f>Costs!V39+Costs!V81</f>
        <v>0.65136895511695569</v>
      </c>
      <c r="W123" s="467"/>
      <c r="X123" s="605">
        <f t="shared" si="11"/>
        <v>1.5085579897254386</v>
      </c>
      <c r="Y123" s="513"/>
    </row>
    <row r="124" spans="4:25" x14ac:dyDescent="0.3">
      <c r="F124" s="15" t="s">
        <v>66</v>
      </c>
      <c r="J124" s="476" t="s">
        <v>68</v>
      </c>
      <c r="O124" s="488">
        <f>Costs!O40+Costs!O82</f>
        <v>0.48744006789122823</v>
      </c>
      <c r="P124" s="488">
        <f>Costs!P40+Costs!P82</f>
        <v>0.90133040444900214</v>
      </c>
      <c r="Q124" s="488">
        <f>Costs!Q40+Costs!Q82</f>
        <v>0.92267288986742835</v>
      </c>
      <c r="R124" s="488">
        <f>Costs!R40+Costs!R82</f>
        <v>0.7351324534521616</v>
      </c>
      <c r="S124" s="488">
        <f>Costs!S40+Costs!S82</f>
        <v>1.4097697993270071</v>
      </c>
      <c r="T124" s="488">
        <f>Costs!T40+Costs!T82</f>
        <v>2.0491499864290805</v>
      </c>
      <c r="U124" s="488">
        <f>Costs!U40+Costs!U82</f>
        <v>2.4588735485119964</v>
      </c>
      <c r="V124" s="488">
        <f>Costs!V40+Costs!V82</f>
        <v>2.0505754233459879</v>
      </c>
      <c r="W124" s="467"/>
      <c r="X124" s="605">
        <f t="shared" si="11"/>
        <v>11.014944573273892</v>
      </c>
      <c r="Y124" s="513"/>
    </row>
    <row r="125" spans="4:25" x14ac:dyDescent="0.3">
      <c r="F125" s="15" t="s">
        <v>32</v>
      </c>
      <c r="J125" s="476" t="s">
        <v>68</v>
      </c>
      <c r="O125" s="488">
        <f>Costs!O41+Costs!O83</f>
        <v>7.5472546527908968E-2</v>
      </c>
      <c r="P125" s="488">
        <f>Costs!P41+Costs!P83</f>
        <v>0.21436804404331075</v>
      </c>
      <c r="Q125" s="488">
        <f>Costs!Q41+Costs!Q83</f>
        <v>4.322309083720733E-2</v>
      </c>
      <c r="R125" s="488">
        <f>Costs!R41+Costs!R83</f>
        <v>0.21228953794192187</v>
      </c>
      <c r="S125" s="488">
        <f>Costs!S41+Costs!S83</f>
        <v>0.87391528070659097</v>
      </c>
      <c r="T125" s="488">
        <f>Costs!T41+Costs!T83</f>
        <v>2.0818258889580976</v>
      </c>
      <c r="U125" s="488">
        <f>Costs!U41+Costs!U83</f>
        <v>1.4453639379281011</v>
      </c>
      <c r="V125" s="488">
        <f>Costs!V41+Costs!V83</f>
        <v>1.1053459315829268</v>
      </c>
      <c r="W125" s="467"/>
      <c r="X125" s="605">
        <f t="shared" si="11"/>
        <v>6.0518042585260652</v>
      </c>
      <c r="Y125" s="513"/>
    </row>
    <row r="126" spans="4:25" x14ac:dyDescent="0.3">
      <c r="F126" s="15" t="s">
        <v>31</v>
      </c>
      <c r="J126" s="476" t="s">
        <v>68</v>
      </c>
      <c r="O126" s="488">
        <f>Costs!O42+Costs!O84</f>
        <v>4.9401548285252846E-2</v>
      </c>
      <c r="P126" s="488">
        <f>Costs!P42+Costs!P84</f>
        <v>0.49911650869223284</v>
      </c>
      <c r="Q126" s="488">
        <f>Costs!Q42+Costs!Q84</f>
        <v>0.39535554908775583</v>
      </c>
      <c r="R126" s="488">
        <f>Costs!R42+Costs!R84</f>
        <v>0.49949973231130018</v>
      </c>
      <c r="S126" s="488">
        <f>Costs!S42+Costs!S84</f>
        <v>0.90258131164061683</v>
      </c>
      <c r="T126" s="488">
        <f>Costs!T42+Costs!T84</f>
        <v>1.4437549475360343</v>
      </c>
      <c r="U126" s="488">
        <f>Costs!U42+Costs!U84</f>
        <v>1.270692865685175</v>
      </c>
      <c r="V126" s="488">
        <f>Costs!V42+Costs!V84</f>
        <v>0.86471734149731339</v>
      </c>
      <c r="W126" s="467"/>
      <c r="X126" s="605">
        <f t="shared" si="11"/>
        <v>5.9251198047356821</v>
      </c>
      <c r="Y126" s="513"/>
    </row>
    <row r="127" spans="4:25" x14ac:dyDescent="0.3">
      <c r="F127" s="15" t="s">
        <v>28</v>
      </c>
      <c r="J127" s="476" t="s">
        <v>68</v>
      </c>
      <c r="O127" s="488">
        <f>Costs!O43+Costs!O85</f>
        <v>0.48908800045622408</v>
      </c>
      <c r="P127" s="488">
        <f>Costs!P43+Costs!P85</f>
        <v>0.57796574417631541</v>
      </c>
      <c r="Q127" s="488">
        <f>Costs!Q43+Costs!Q85</f>
        <v>0.63403431833491997</v>
      </c>
      <c r="R127" s="488">
        <f>Costs!R43+Costs!R85</f>
        <v>0.812192145013649</v>
      </c>
      <c r="S127" s="488">
        <f>Costs!S43+Costs!S85</f>
        <v>0.81420884021634976</v>
      </c>
      <c r="T127" s="488">
        <f>Costs!T43+Costs!T85</f>
        <v>0.81534519632933944</v>
      </c>
      <c r="U127" s="488">
        <f>Costs!U43+Costs!U85</f>
        <v>0.80922211679343792</v>
      </c>
      <c r="V127" s="488">
        <f>Costs!V43+Costs!V85</f>
        <v>0.81030860905527624</v>
      </c>
      <c r="W127" s="467"/>
      <c r="X127" s="605">
        <f t="shared" si="11"/>
        <v>5.7623649703755122</v>
      </c>
      <c r="Y127" s="513"/>
    </row>
    <row r="128" spans="4:25" customFormat="1" x14ac:dyDescent="0.3">
      <c r="H128" s="51"/>
      <c r="Y128" s="606"/>
    </row>
    <row r="129" spans="1:25" x14ac:dyDescent="0.3">
      <c r="D129" s="15"/>
      <c r="E129" s="31" t="s">
        <v>71</v>
      </c>
      <c r="F129" s="31"/>
      <c r="G129" s="31"/>
      <c r="H129" s="55"/>
      <c r="I129" s="31"/>
      <c r="J129" s="31"/>
      <c r="K129" s="31"/>
      <c r="L129" s="31"/>
      <c r="M129" s="31"/>
      <c r="N129" s="31"/>
      <c r="O129" s="31"/>
      <c r="P129" s="31"/>
      <c r="Q129" s="31"/>
      <c r="R129" s="31"/>
      <c r="S129" s="31"/>
      <c r="T129" s="31"/>
      <c r="U129" s="31"/>
      <c r="V129" s="31"/>
      <c r="W129" s="31"/>
      <c r="X129" s="31"/>
      <c r="Y129" s="497"/>
    </row>
    <row r="130" spans="1:25" x14ac:dyDescent="0.3">
      <c r="F130" s="15" t="s">
        <v>64</v>
      </c>
      <c r="J130" s="476" t="s">
        <v>68</v>
      </c>
      <c r="O130" s="610">
        <f t="shared" ref="O130:V137" si="12">O88+O46</f>
        <v>0.23515669329460787</v>
      </c>
      <c r="P130" s="610">
        <f t="shared" si="12"/>
        <v>0.20484405544903242</v>
      </c>
      <c r="Q130" s="610">
        <f t="shared" si="12"/>
        <v>0.2159789839786401</v>
      </c>
      <c r="R130" s="610">
        <f t="shared" si="12"/>
        <v>0.23215678728751044</v>
      </c>
      <c r="S130" s="610">
        <f t="shared" si="12"/>
        <v>0.22524894030463261</v>
      </c>
      <c r="T130" s="610">
        <f t="shared" si="12"/>
        <v>0.29056376892683411</v>
      </c>
      <c r="U130" s="610">
        <f t="shared" si="12"/>
        <v>0.25512525808761399</v>
      </c>
      <c r="V130" s="610">
        <f t="shared" si="12"/>
        <v>0.23341573753855679</v>
      </c>
      <c r="W130" s="467"/>
      <c r="X130" s="605">
        <f t="shared" ref="X130:X137" si="13">SUM(O130:V130)</f>
        <v>1.8924902248674285</v>
      </c>
      <c r="Y130" s="513"/>
    </row>
    <row r="131" spans="1:25" x14ac:dyDescent="0.3">
      <c r="F131" s="15" t="s">
        <v>29</v>
      </c>
      <c r="J131" s="476" t="s">
        <v>68</v>
      </c>
      <c r="O131" s="610">
        <f t="shared" si="12"/>
        <v>0.13580847463506956</v>
      </c>
      <c r="P131" s="610">
        <f t="shared" si="12"/>
        <v>0.21698249381113391</v>
      </c>
      <c r="Q131" s="610">
        <f t="shared" si="12"/>
        <v>0.32574915971888774</v>
      </c>
      <c r="R131" s="610">
        <f t="shared" si="12"/>
        <v>0.43009074929052482</v>
      </c>
      <c r="S131" s="610">
        <f t="shared" si="12"/>
        <v>0.54130519677128563</v>
      </c>
      <c r="T131" s="610">
        <f t="shared" si="12"/>
        <v>0.68514400667665309</v>
      </c>
      <c r="U131" s="610">
        <f t="shared" si="12"/>
        <v>0.65481675733469547</v>
      </c>
      <c r="V131" s="610">
        <f t="shared" si="12"/>
        <v>0.76307867187331679</v>
      </c>
      <c r="W131" s="467"/>
      <c r="X131" s="605">
        <f t="shared" si="13"/>
        <v>3.7529755101115669</v>
      </c>
      <c r="Y131" s="513"/>
    </row>
    <row r="132" spans="1:25" x14ac:dyDescent="0.3">
      <c r="F132" s="15" t="s">
        <v>30</v>
      </c>
      <c r="J132" s="476" t="s">
        <v>68</v>
      </c>
      <c r="O132" s="610">
        <f t="shared" si="12"/>
        <v>3.8300000000000001E-2</v>
      </c>
      <c r="P132" s="610">
        <f t="shared" si="12"/>
        <v>9.5379964300809084E-2</v>
      </c>
      <c r="Q132" s="610">
        <f t="shared" si="12"/>
        <v>0.11534724344144222</v>
      </c>
      <c r="R132" s="610">
        <f t="shared" si="12"/>
        <v>0.12134086400666413</v>
      </c>
      <c r="S132" s="610">
        <f t="shared" si="12"/>
        <v>0.27763989719311044</v>
      </c>
      <c r="T132" s="610">
        <f t="shared" si="12"/>
        <v>0.63006258269083359</v>
      </c>
      <c r="U132" s="610">
        <f t="shared" si="12"/>
        <v>0.57365118211357846</v>
      </c>
      <c r="V132" s="610">
        <f t="shared" si="12"/>
        <v>0.74644981092548157</v>
      </c>
      <c r="W132" s="467"/>
      <c r="X132" s="605">
        <f t="shared" si="13"/>
        <v>2.5981715446719194</v>
      </c>
      <c r="Y132" s="513"/>
    </row>
    <row r="133" spans="1:25" x14ac:dyDescent="0.3">
      <c r="F133" s="15" t="s">
        <v>65</v>
      </c>
      <c r="J133" s="476" t="s">
        <v>68</v>
      </c>
      <c r="O133" s="610">
        <f t="shared" si="12"/>
        <v>0</v>
      </c>
      <c r="P133" s="610">
        <f t="shared" si="12"/>
        <v>0</v>
      </c>
      <c r="Q133" s="610">
        <f t="shared" si="12"/>
        <v>0</v>
      </c>
      <c r="R133" s="610">
        <f t="shared" si="12"/>
        <v>0</v>
      </c>
      <c r="S133" s="610">
        <f t="shared" si="12"/>
        <v>3.9903369093248736E-2</v>
      </c>
      <c r="T133" s="610">
        <f t="shared" si="12"/>
        <v>0.34774885040709919</v>
      </c>
      <c r="U133" s="610">
        <f t="shared" si="12"/>
        <v>0.33735458681949615</v>
      </c>
      <c r="V133" s="610">
        <f t="shared" si="12"/>
        <v>0.35550645285317028</v>
      </c>
      <c r="W133" s="467"/>
      <c r="X133" s="605">
        <f t="shared" si="13"/>
        <v>1.0805132591730144</v>
      </c>
      <c r="Y133" s="513"/>
    </row>
    <row r="134" spans="1:25" x14ac:dyDescent="0.3">
      <c r="F134" s="15" t="s">
        <v>66</v>
      </c>
      <c r="J134" s="476" t="s">
        <v>68</v>
      </c>
      <c r="O134" s="610">
        <f t="shared" si="12"/>
        <v>0</v>
      </c>
      <c r="P134" s="610">
        <f t="shared" si="12"/>
        <v>0</v>
      </c>
      <c r="Q134" s="610">
        <f t="shared" si="12"/>
        <v>0</v>
      </c>
      <c r="R134" s="610">
        <f t="shared" si="12"/>
        <v>0</v>
      </c>
      <c r="S134" s="610">
        <f t="shared" si="12"/>
        <v>0</v>
      </c>
      <c r="T134" s="610">
        <f t="shared" si="12"/>
        <v>0</v>
      </c>
      <c r="U134" s="610">
        <f t="shared" si="12"/>
        <v>0</v>
      </c>
      <c r="V134" s="610">
        <f t="shared" si="12"/>
        <v>0</v>
      </c>
      <c r="W134" s="467"/>
      <c r="X134" s="605">
        <f t="shared" si="13"/>
        <v>0</v>
      </c>
      <c r="Y134" s="513"/>
    </row>
    <row r="135" spans="1:25" x14ac:dyDescent="0.3">
      <c r="F135" s="15" t="s">
        <v>32</v>
      </c>
      <c r="J135" s="476" t="s">
        <v>68</v>
      </c>
      <c r="O135" s="610">
        <f t="shared" si="12"/>
        <v>0.12301162487580285</v>
      </c>
      <c r="P135" s="610">
        <f t="shared" si="12"/>
        <v>0.11301211571550435</v>
      </c>
      <c r="Q135" s="610">
        <f t="shared" si="12"/>
        <v>0.109677039112035</v>
      </c>
      <c r="R135" s="610">
        <f t="shared" si="12"/>
        <v>0.13106967045305021</v>
      </c>
      <c r="S135" s="610">
        <f t="shared" si="12"/>
        <v>9.1283135568635029E-2</v>
      </c>
      <c r="T135" s="610">
        <f t="shared" si="12"/>
        <v>0.13772794040036762</v>
      </c>
      <c r="U135" s="610">
        <f t="shared" si="12"/>
        <v>0.12797223341104219</v>
      </c>
      <c r="V135" s="610">
        <f t="shared" si="12"/>
        <v>9.8564845502646714E-2</v>
      </c>
      <c r="W135" s="467"/>
      <c r="X135" s="605">
        <f t="shared" si="13"/>
        <v>0.93231860503908393</v>
      </c>
      <c r="Y135" s="513"/>
    </row>
    <row r="136" spans="1:25" x14ac:dyDescent="0.3">
      <c r="F136" s="15" t="s">
        <v>31</v>
      </c>
      <c r="J136" s="476" t="s">
        <v>68</v>
      </c>
      <c r="O136" s="610">
        <f t="shared" si="12"/>
        <v>5.9899063367035051E-2</v>
      </c>
      <c r="P136" s="610">
        <f t="shared" si="12"/>
        <v>5.2135906168739893E-2</v>
      </c>
      <c r="Q136" s="610">
        <f t="shared" si="12"/>
        <v>6.0084644638327703E-2</v>
      </c>
      <c r="R136" s="610">
        <f t="shared" si="12"/>
        <v>0.20180771428012273</v>
      </c>
      <c r="S136" s="610">
        <f t="shared" si="12"/>
        <v>9.1006234783987408E-2</v>
      </c>
      <c r="T136" s="610">
        <f t="shared" si="12"/>
        <v>8.6743223946903619E-2</v>
      </c>
      <c r="U136" s="610">
        <f t="shared" si="12"/>
        <v>6.6802890240565918E-2</v>
      </c>
      <c r="V136" s="610">
        <f t="shared" si="12"/>
        <v>6.3421576789692555E-2</v>
      </c>
      <c r="W136" s="467"/>
      <c r="X136" s="605">
        <f t="shared" si="13"/>
        <v>0.68190125421537484</v>
      </c>
      <c r="Y136" s="513"/>
    </row>
    <row r="137" spans="1:25" x14ac:dyDescent="0.3">
      <c r="F137" s="15" t="s">
        <v>28</v>
      </c>
      <c r="J137" s="476" t="s">
        <v>68</v>
      </c>
      <c r="O137" s="610">
        <f t="shared" si="12"/>
        <v>0.16445588132208705</v>
      </c>
      <c r="P137" s="610">
        <f t="shared" si="12"/>
        <v>0.17434486043998373</v>
      </c>
      <c r="Q137" s="610">
        <f t="shared" si="12"/>
        <v>0.17139763507594663</v>
      </c>
      <c r="R137" s="610">
        <f t="shared" si="12"/>
        <v>0.20268453541746043</v>
      </c>
      <c r="S137" s="610">
        <f t="shared" si="12"/>
        <v>0.17966831458494922</v>
      </c>
      <c r="T137" s="610">
        <f t="shared" si="12"/>
        <v>0.21489605775483192</v>
      </c>
      <c r="U137" s="610">
        <f t="shared" si="12"/>
        <v>0.22664906898414638</v>
      </c>
      <c r="V137" s="610">
        <f t="shared" si="12"/>
        <v>0.22973374627155474</v>
      </c>
      <c r="W137" s="467"/>
      <c r="X137" s="605">
        <f t="shared" si="13"/>
        <v>1.5638300998509602</v>
      </c>
      <c r="Y137" s="513"/>
    </row>
    <row r="138" spans="1:25" customFormat="1" x14ac:dyDescent="0.3">
      <c r="H138" s="51"/>
      <c r="Y138" s="606"/>
    </row>
    <row r="139" spans="1:25" customFormat="1" x14ac:dyDescent="0.3">
      <c r="H139" s="51"/>
      <c r="Y139" s="606"/>
    </row>
    <row r="140" spans="1:25" s="13" customFormat="1" x14ac:dyDescent="0.3">
      <c r="A140" s="15"/>
      <c r="C140" s="3" t="s">
        <v>72</v>
      </c>
      <c r="D140" s="42"/>
      <c r="E140" s="42"/>
      <c r="F140" s="3"/>
      <c r="G140" s="3"/>
      <c r="H140" s="54"/>
      <c r="I140" s="3"/>
      <c r="J140" s="3"/>
      <c r="K140" s="3"/>
      <c r="L140" s="3"/>
      <c r="M140" s="3"/>
      <c r="N140" s="3"/>
      <c r="O140" s="3"/>
      <c r="P140" s="3"/>
      <c r="Q140" s="3"/>
      <c r="R140" s="3"/>
      <c r="S140" s="3"/>
      <c r="T140" s="3"/>
      <c r="U140" s="3"/>
      <c r="V140" s="3"/>
      <c r="W140" s="3"/>
      <c r="X140" s="3"/>
      <c r="Y140" s="3"/>
    </row>
    <row r="141" spans="1:25" x14ac:dyDescent="0.3">
      <c r="F141" s="15" t="s">
        <v>64</v>
      </c>
      <c r="J141" s="476" t="s">
        <v>68</v>
      </c>
      <c r="O141" s="489">
        <f t="shared" ref="O141:V148" si="14">SUM(O130,O120,O110,O100)</f>
        <v>1.0889418688493964</v>
      </c>
      <c r="P141" s="489">
        <f t="shared" si="14"/>
        <v>1.1633311897374328</v>
      </c>
      <c r="Q141" s="489">
        <f t="shared" si="14"/>
        <v>1.4559469177154118</v>
      </c>
      <c r="R141" s="489">
        <f t="shared" si="14"/>
        <v>1.3461495151906182</v>
      </c>
      <c r="S141" s="489">
        <f t="shared" si="14"/>
        <v>2.0852912151344674</v>
      </c>
      <c r="T141" s="489">
        <f t="shared" si="14"/>
        <v>0.86947038872801585</v>
      </c>
      <c r="U141" s="489">
        <f t="shared" si="14"/>
        <v>0.80976552926144252</v>
      </c>
      <c r="V141" s="489">
        <f t="shared" si="14"/>
        <v>0.90964217409930526</v>
      </c>
      <c r="W141" s="467"/>
      <c r="X141" s="605">
        <f>SUM(O141:V141)</f>
        <v>9.728538798716091</v>
      </c>
      <c r="Y141" s="513"/>
    </row>
    <row r="142" spans="1:25" x14ac:dyDescent="0.3">
      <c r="F142" s="15" t="s">
        <v>29</v>
      </c>
      <c r="J142" s="476" t="s">
        <v>68</v>
      </c>
      <c r="O142" s="489">
        <f t="shared" si="14"/>
        <v>0.86012033935544063</v>
      </c>
      <c r="P142" s="489">
        <f t="shared" si="14"/>
        <v>1.2889683462142252</v>
      </c>
      <c r="Q142" s="489">
        <f t="shared" si="14"/>
        <v>1.4979121196909511</v>
      </c>
      <c r="R142" s="489">
        <f t="shared" si="14"/>
        <v>1.4940903539610602</v>
      </c>
      <c r="S142" s="489">
        <f t="shared" si="14"/>
        <v>1.7358807398793017</v>
      </c>
      <c r="T142" s="489">
        <f t="shared" si="14"/>
        <v>2.4343256789920389</v>
      </c>
      <c r="U142" s="489">
        <f t="shared" si="14"/>
        <v>2.255817717686198</v>
      </c>
      <c r="V142" s="489">
        <f t="shared" si="14"/>
        <v>2.3329801564888375</v>
      </c>
      <c r="W142" s="467"/>
      <c r="X142" s="605">
        <f t="shared" ref="X142:X148" si="15">SUM(O142:V142)</f>
        <v>13.900095452268054</v>
      </c>
      <c r="Y142" s="513"/>
    </row>
    <row r="143" spans="1:25" x14ac:dyDescent="0.3">
      <c r="F143" s="15" t="s">
        <v>30</v>
      </c>
      <c r="J143" s="476" t="s">
        <v>68</v>
      </c>
      <c r="O143" s="489">
        <f t="shared" si="14"/>
        <v>0.39176098530256376</v>
      </c>
      <c r="P143" s="489">
        <f t="shared" si="14"/>
        <v>0.76008505917159774</v>
      </c>
      <c r="Q143" s="489">
        <f t="shared" si="14"/>
        <v>0.85237696793108952</v>
      </c>
      <c r="R143" s="489">
        <f t="shared" si="14"/>
        <v>0.69246337907860001</v>
      </c>
      <c r="S143" s="489">
        <f t="shared" si="14"/>
        <v>1.2968594955305841</v>
      </c>
      <c r="T143" s="489">
        <f t="shared" si="14"/>
        <v>2.1924419027761926</v>
      </c>
      <c r="U143" s="489">
        <f t="shared" si="14"/>
        <v>2.1685001826922026</v>
      </c>
      <c r="V143" s="489">
        <f t="shared" si="14"/>
        <v>2.527273649123289</v>
      </c>
      <c r="W143" s="467"/>
      <c r="X143" s="605">
        <f t="shared" si="15"/>
        <v>10.88176162160612</v>
      </c>
      <c r="Y143" s="513"/>
    </row>
    <row r="144" spans="1:25" x14ac:dyDescent="0.3">
      <c r="F144" s="15" t="s">
        <v>65</v>
      </c>
      <c r="J144" s="476" t="s">
        <v>68</v>
      </c>
      <c r="O144" s="489">
        <f t="shared" si="14"/>
        <v>0</v>
      </c>
      <c r="P144" s="489">
        <f t="shared" si="14"/>
        <v>0</v>
      </c>
      <c r="Q144" s="489">
        <f t="shared" si="14"/>
        <v>0</v>
      </c>
      <c r="R144" s="489">
        <f t="shared" si="14"/>
        <v>0</v>
      </c>
      <c r="S144" s="489">
        <f t="shared" si="14"/>
        <v>0.12198308400024774</v>
      </c>
      <c r="T144" s="489">
        <f t="shared" si="14"/>
        <v>0.6472811997954353</v>
      </c>
      <c r="U144" s="489">
        <f t="shared" si="14"/>
        <v>1.4576802631593502</v>
      </c>
      <c r="V144" s="489">
        <f t="shared" si="14"/>
        <v>1.3014208522277235</v>
      </c>
      <c r="W144" s="467"/>
      <c r="X144" s="605">
        <f t="shared" si="15"/>
        <v>3.528365399182757</v>
      </c>
      <c r="Y144" s="513"/>
    </row>
    <row r="145" spans="6:25" x14ac:dyDescent="0.3">
      <c r="F145" s="15" t="s">
        <v>66</v>
      </c>
      <c r="J145" s="476" t="s">
        <v>68</v>
      </c>
      <c r="O145" s="489">
        <f t="shared" si="14"/>
        <v>0.56625149142622555</v>
      </c>
      <c r="P145" s="489">
        <f t="shared" si="14"/>
        <v>0.99155342078513065</v>
      </c>
      <c r="Q145" s="489">
        <f t="shared" si="14"/>
        <v>1.0121312683934931</v>
      </c>
      <c r="R145" s="489">
        <f t="shared" si="14"/>
        <v>0.88888497119650312</v>
      </c>
      <c r="S145" s="489">
        <f>SUM(S134,S124,S114,S104)</f>
        <v>1.6440970807704245</v>
      </c>
      <c r="T145" s="489">
        <f t="shared" si="14"/>
        <v>2.6474460511857338</v>
      </c>
      <c r="U145" s="489">
        <f t="shared" si="14"/>
        <v>2.9828477548176844</v>
      </c>
      <c r="V145" s="489">
        <f t="shared" si="14"/>
        <v>2.6380970959471082</v>
      </c>
      <c r="W145" s="467"/>
      <c r="X145" s="605">
        <f t="shared" si="15"/>
        <v>13.371309134522305</v>
      </c>
      <c r="Y145" s="513"/>
    </row>
    <row r="146" spans="6:25" x14ac:dyDescent="0.3">
      <c r="F146" s="15" t="s">
        <v>32</v>
      </c>
      <c r="J146" s="476" t="s">
        <v>68</v>
      </c>
      <c r="O146" s="489">
        <f t="shared" si="14"/>
        <v>0.22341958720239105</v>
      </c>
      <c r="P146" s="489">
        <f t="shared" si="14"/>
        <v>0.33691013314634077</v>
      </c>
      <c r="Q146" s="489">
        <f t="shared" si="14"/>
        <v>0.20211944495550521</v>
      </c>
      <c r="R146" s="489">
        <f t="shared" si="14"/>
        <v>0.45403864422258572</v>
      </c>
      <c r="S146" s="489">
        <f t="shared" si="14"/>
        <v>1.0806171806153404</v>
      </c>
      <c r="T146" s="489">
        <f t="shared" si="14"/>
        <v>2.7378329380557864</v>
      </c>
      <c r="U146" s="489">
        <f t="shared" si="14"/>
        <v>2.0268022002711512</v>
      </c>
      <c r="V146" s="489">
        <f t="shared" si="14"/>
        <v>1.4964571046563495</v>
      </c>
      <c r="W146" s="467"/>
      <c r="X146" s="605">
        <f t="shared" si="15"/>
        <v>8.5581972331254494</v>
      </c>
      <c r="Y146" s="513"/>
    </row>
    <row r="147" spans="6:25" x14ac:dyDescent="0.3">
      <c r="F147" s="15" t="s">
        <v>31</v>
      </c>
      <c r="J147" s="476" t="s">
        <v>68</v>
      </c>
      <c r="O147" s="489">
        <f t="shared" si="14"/>
        <v>0.31213487855260513</v>
      </c>
      <c r="P147" s="489">
        <f t="shared" si="14"/>
        <v>0.79628904154569302</v>
      </c>
      <c r="Q147" s="489">
        <f t="shared" si="14"/>
        <v>0.82472061798534591</v>
      </c>
      <c r="R147" s="489">
        <f t="shared" si="14"/>
        <v>0.97874487733406035</v>
      </c>
      <c r="S147" s="489">
        <f t="shared" si="14"/>
        <v>1.4602818619948337</v>
      </c>
      <c r="T147" s="489">
        <f t="shared" si="14"/>
        <v>1.9357176889022616</v>
      </c>
      <c r="U147" s="489">
        <f t="shared" si="14"/>
        <v>1.685366193816727</v>
      </c>
      <c r="V147" s="489">
        <f t="shared" si="14"/>
        <v>1.2889929515620091</v>
      </c>
      <c r="W147" s="467"/>
      <c r="X147" s="605">
        <f t="shared" si="15"/>
        <v>9.2822481116935371</v>
      </c>
      <c r="Y147" s="513"/>
    </row>
    <row r="148" spans="6:25" x14ac:dyDescent="0.3">
      <c r="F148" s="15" t="s">
        <v>28</v>
      </c>
      <c r="J148" s="476" t="s">
        <v>68</v>
      </c>
      <c r="O148" s="489">
        <f t="shared" si="14"/>
        <v>1.0574642393947447</v>
      </c>
      <c r="P148" s="489">
        <f t="shared" si="14"/>
        <v>1.2552304014293549</v>
      </c>
      <c r="Q148" s="489">
        <f t="shared" si="14"/>
        <v>1.2536679647002851</v>
      </c>
      <c r="R148" s="489">
        <f t="shared" si="14"/>
        <v>1.5370428592575864</v>
      </c>
      <c r="S148" s="489">
        <f t="shared" si="14"/>
        <v>1.3894927556541619</v>
      </c>
      <c r="T148" s="489">
        <f t="shared" si="14"/>
        <v>1.3425619989415685</v>
      </c>
      <c r="U148" s="489">
        <f t="shared" si="14"/>
        <v>1.4496766017388669</v>
      </c>
      <c r="V148" s="489">
        <f t="shared" si="14"/>
        <v>1.3894042920032268</v>
      </c>
      <c r="W148" s="467"/>
      <c r="X148" s="605">
        <f t="shared" si="15"/>
        <v>10.674541113119798</v>
      </c>
      <c r="Y148" s="513"/>
    </row>
    <row r="149" spans="6:25" x14ac:dyDescent="0.3">
      <c r="F149" s="32" t="s">
        <v>59</v>
      </c>
      <c r="G149" s="32"/>
      <c r="H149" s="57"/>
      <c r="I149" s="32"/>
      <c r="J149" s="478" t="s">
        <v>68</v>
      </c>
      <c r="K149" s="32"/>
      <c r="L149" s="32"/>
      <c r="M149" s="35"/>
      <c r="N149" s="32"/>
      <c r="O149" s="32">
        <f t="shared" ref="O149:V149" si="16">SUM(O141:O148)</f>
        <v>4.5000933900833671</v>
      </c>
      <c r="P149" s="32">
        <f t="shared" si="16"/>
        <v>6.5923675920297748</v>
      </c>
      <c r="Q149" s="32">
        <f t="shared" si="16"/>
        <v>7.0988753013720816</v>
      </c>
      <c r="R149" s="32">
        <f t="shared" si="16"/>
        <v>7.3914146002410144</v>
      </c>
      <c r="S149" s="32">
        <f t="shared" si="16"/>
        <v>10.814503413579361</v>
      </c>
      <c r="T149" s="32">
        <f t="shared" si="16"/>
        <v>14.807077847377034</v>
      </c>
      <c r="U149" s="32">
        <f t="shared" si="16"/>
        <v>14.836456443443621</v>
      </c>
      <c r="V149" s="32">
        <f t="shared" si="16"/>
        <v>13.88426827610785</v>
      </c>
      <c r="W149" s="32"/>
      <c r="X149" s="596">
        <f>SUM(X141:X148)</f>
        <v>79.925056864234122</v>
      </c>
      <c r="Y149" s="607"/>
    </row>
    <row r="150" spans="6:25" x14ac:dyDescent="0.3">
      <c r="H150" s="56"/>
      <c r="M150" s="15"/>
    </row>
    <row r="151" spans="6:25" x14ac:dyDescent="0.3">
      <c r="O151" s="467"/>
      <c r="P151" s="467"/>
      <c r="Q151" s="467"/>
      <c r="R151" s="467"/>
      <c r="S151" s="612"/>
      <c r="T151" s="612"/>
      <c r="U151" s="612"/>
      <c r="V151" s="612"/>
    </row>
    <row r="152" spans="6:25" x14ac:dyDescent="0.3">
      <c r="O152" s="467"/>
      <c r="P152" s="467"/>
      <c r="Q152" s="467"/>
      <c r="R152" s="467"/>
      <c r="S152" s="467"/>
      <c r="T152" s="467"/>
      <c r="U152" s="467"/>
      <c r="V152" s="467"/>
    </row>
    <row r="153" spans="6:25" x14ac:dyDescent="0.3">
      <c r="O153" s="467"/>
      <c r="P153" s="467"/>
      <c r="Q153" s="467"/>
      <c r="R153" s="467"/>
      <c r="S153" s="467"/>
      <c r="T153" s="467"/>
      <c r="U153" s="467"/>
      <c r="V153" s="467"/>
    </row>
    <row r="154" spans="6:25" x14ac:dyDescent="0.3">
      <c r="O154" s="467"/>
      <c r="P154" s="467"/>
      <c r="Q154" s="467"/>
      <c r="R154" s="467"/>
      <c r="S154" s="467"/>
      <c r="T154" s="467"/>
      <c r="U154" s="467"/>
      <c r="V154" s="467"/>
    </row>
  </sheetData>
  <hyperlinks>
    <hyperlink ref="A3" location="Intro!A1" display="Return to Intro tab" xr:uid="{FE019821-B929-4415-A063-360380C08DB9}"/>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239B-ED4E-4B45-8BBE-B926EE903103}">
  <sheetPr>
    <tabColor theme="8" tint="0.59999389629810485"/>
    <pageSetUpPr autoPageBreaks="0"/>
  </sheetPr>
  <dimension ref="A1:Z89"/>
  <sheetViews>
    <sheetView showGridLines="0" zoomScale="90" zoomScaleNormal="90" workbookViewId="0">
      <pane xSplit="10" ySplit="6" topLeftCell="K7" activePane="bottomRight" state="frozen"/>
      <selection pane="topRight" activeCell="H21" sqref="H21"/>
      <selection pane="bottomLeft" activeCell="H21" sqref="H21"/>
      <selection pane="bottomRight" activeCell="K7" sqref="K7"/>
    </sheetView>
  </sheetViews>
  <sheetFormatPr defaultColWidth="8.81640625" defaultRowHeight="13" x14ac:dyDescent="0.3"/>
  <cols>
    <col min="1" max="2" width="2.1796875" style="15" customWidth="1"/>
    <col min="3" max="3" width="2.1796875" style="41" customWidth="1"/>
    <col min="4" max="5" width="2.1796875" style="31" customWidth="1"/>
    <col min="6" max="6" width="30.1796875" style="15" bestFit="1" customWidth="1"/>
    <col min="7" max="7" width="2.453125" style="15" customWidth="1"/>
    <col min="8" max="8" width="10.81640625" style="53" customWidth="1"/>
    <col min="9" max="9" width="2.453125" style="15" customWidth="1"/>
    <col min="10" max="10" width="13.453125" style="15" bestFit="1" customWidth="1"/>
    <col min="11" max="12" width="2.1796875" style="15" customWidth="1"/>
    <col min="13" max="13" width="2.1796875" style="6" customWidth="1"/>
    <col min="14" max="14" width="2.1796875" style="15" customWidth="1"/>
    <col min="15" max="15" width="8.81640625" style="15" bestFit="1" customWidth="1"/>
    <col min="16" max="22" width="11.453125" style="15" customWidth="1"/>
    <col min="23" max="23" width="2.453125" style="15" customWidth="1"/>
    <col min="24" max="24" width="11.453125" style="15" customWidth="1"/>
    <col min="25" max="25" width="2.453125" style="15" customWidth="1"/>
    <col min="26" max="16384" width="8.81640625" style="15"/>
  </cols>
  <sheetData>
    <row r="1" spans="1:24" s="21" customFormat="1" ht="17.5" x14ac:dyDescent="0.35">
      <c r="A1" s="19" t="str" cm="1">
        <f t="array" aca="1" ref="A1" ca="1">RIGHT(CELL("filename",A$2),LEN(CELL("filename",A$2))-FIND("]",CELL("filename",A$2)))</f>
        <v>Volumes</v>
      </c>
      <c r="B1" s="19"/>
      <c r="C1" s="19"/>
      <c r="D1" s="19"/>
      <c r="E1" s="19"/>
      <c r="F1" s="19"/>
      <c r="G1" s="19"/>
      <c r="H1" s="49"/>
      <c r="I1" s="19"/>
      <c r="J1" s="20"/>
      <c r="K1" s="19"/>
      <c r="L1" s="19"/>
      <c r="M1" s="19"/>
      <c r="N1" s="19"/>
      <c r="O1" s="19"/>
      <c r="P1" s="19"/>
      <c r="Q1" s="19"/>
      <c r="R1" s="19"/>
      <c r="S1" s="19"/>
      <c r="T1" s="19"/>
      <c r="U1" s="19"/>
      <c r="V1" s="19"/>
      <c r="W1" s="19"/>
      <c r="X1" s="19"/>
    </row>
    <row r="2" spans="1:24" s="1" customFormat="1" x14ac:dyDescent="0.3">
      <c r="A2" s="22" t="str">
        <f>"["&amp;_xlfn.SINGLE(_ModelStatus)&amp;"] "&amp;_xlfn.SINGLE(_ModelName)&amp;" - "&amp;_xlfn.SINGLE(_OrganisationName)&amp;" - "&amp;_xlfn.SINGLE(_ModelVersion)&amp;" ("&amp;TEXT(_xlfn.SINGLE(_ModelDate),"dd/mm/yyyy")&amp;")"</f>
        <v>[Final] ED1CloseOut_StreetWorks Costs - Ofgem - Version 2 (02/10/2024)</v>
      </c>
      <c r="B2" s="22"/>
      <c r="C2" s="22"/>
      <c r="D2" s="22"/>
      <c r="E2" s="22"/>
      <c r="F2" s="22"/>
      <c r="G2" s="22"/>
      <c r="H2" s="50"/>
      <c r="I2" s="22"/>
      <c r="J2" s="22"/>
      <c r="K2" s="22"/>
      <c r="L2" s="22"/>
      <c r="M2" s="22"/>
      <c r="N2" s="22"/>
      <c r="O2" s="22"/>
      <c r="P2" s="22"/>
      <c r="Q2" s="22"/>
      <c r="R2" s="22"/>
      <c r="S2" s="22"/>
      <c r="T2" s="22"/>
      <c r="U2" s="22"/>
      <c r="V2" s="22"/>
      <c r="W2" s="22"/>
      <c r="X2" s="22"/>
    </row>
    <row r="3" spans="1:24" customFormat="1" x14ac:dyDescent="0.3">
      <c r="A3" s="40" t="s">
        <v>22</v>
      </c>
      <c r="C3" s="3"/>
      <c r="D3" s="42"/>
      <c r="E3" s="42"/>
      <c r="H3" s="51"/>
    </row>
    <row r="4" spans="1:24" ht="13.5" customHeight="1" x14ac:dyDescent="0.3">
      <c r="D4" s="41"/>
      <c r="E4" s="41"/>
      <c r="F4" s="41"/>
      <c r="G4" s="41"/>
      <c r="H4" s="52"/>
      <c r="I4" s="41"/>
      <c r="J4" s="41"/>
      <c r="K4" s="41"/>
      <c r="L4" s="41"/>
    </row>
    <row r="5" spans="1:24" customFormat="1" x14ac:dyDescent="0.3">
      <c r="B5" s="29"/>
      <c r="C5" s="29"/>
      <c r="D5" s="29"/>
      <c r="E5" s="29"/>
      <c r="F5" s="29" t="s">
        <v>34</v>
      </c>
      <c r="G5" s="29"/>
      <c r="H5" s="29" t="s">
        <v>35</v>
      </c>
      <c r="I5" s="30"/>
      <c r="J5" s="29" t="s">
        <v>36</v>
      </c>
      <c r="K5" s="29"/>
      <c r="L5" s="29"/>
      <c r="M5" s="29"/>
      <c r="N5" s="29"/>
      <c r="O5" s="461">
        <v>2016</v>
      </c>
      <c r="P5" s="461">
        <f>O5+1</f>
        <v>2017</v>
      </c>
      <c r="Q5" s="461">
        <f t="shared" ref="Q5:V5" si="0">P5+1</f>
        <v>2018</v>
      </c>
      <c r="R5" s="461">
        <f t="shared" si="0"/>
        <v>2019</v>
      </c>
      <c r="S5" s="461">
        <f t="shared" si="0"/>
        <v>2020</v>
      </c>
      <c r="T5" s="461">
        <f t="shared" si="0"/>
        <v>2021</v>
      </c>
      <c r="U5" s="461">
        <f t="shared" si="0"/>
        <v>2022</v>
      </c>
      <c r="V5" s="461">
        <f t="shared" si="0"/>
        <v>2023</v>
      </c>
      <c r="W5" s="461"/>
      <c r="X5" s="461" t="s">
        <v>59</v>
      </c>
    </row>
    <row r="6" spans="1:24" s="16" customFormat="1" ht="13.4" customHeight="1" x14ac:dyDescent="0.3">
      <c r="C6" s="41"/>
      <c r="D6" s="31"/>
      <c r="E6" s="31"/>
      <c r="F6" t="s">
        <v>85</v>
      </c>
      <c r="H6" s="18"/>
      <c r="I6" s="17"/>
      <c r="J6" s="17"/>
      <c r="K6" s="17"/>
      <c r="L6" s="17"/>
      <c r="M6" s="14"/>
      <c r="N6" s="14"/>
      <c r="O6" s="14"/>
      <c r="P6" s="14"/>
      <c r="Q6" s="14"/>
      <c r="R6" s="14"/>
      <c r="S6" s="14"/>
      <c r="T6" s="14"/>
      <c r="U6" s="14"/>
      <c r="V6" s="14"/>
      <c r="W6" s="14"/>
      <c r="X6" s="14"/>
    </row>
    <row r="7" spans="1:24" ht="13.4" customHeight="1" x14ac:dyDescent="0.3">
      <c r="F7"/>
      <c r="H7" s="18"/>
      <c r="I7" s="12"/>
      <c r="J7" s="12"/>
      <c r="K7" s="12"/>
      <c r="L7" s="12"/>
      <c r="M7"/>
      <c r="N7"/>
      <c r="O7"/>
      <c r="P7"/>
      <c r="Q7"/>
      <c r="R7"/>
      <c r="S7"/>
      <c r="T7"/>
      <c r="U7"/>
      <c r="V7"/>
      <c r="W7"/>
      <c r="X7"/>
    </row>
    <row r="8" spans="1:24" customFormat="1" x14ac:dyDescent="0.3">
      <c r="A8" s="15"/>
      <c r="B8" s="23" t="s">
        <v>37</v>
      </c>
      <c r="C8" s="23"/>
      <c r="D8" s="23"/>
      <c r="E8" s="23"/>
      <c r="F8" s="23"/>
      <c r="G8" s="23"/>
      <c r="H8" s="49"/>
      <c r="I8" s="23"/>
      <c r="J8" s="23"/>
      <c r="K8" s="23"/>
      <c r="L8" s="23"/>
      <c r="M8" s="23"/>
      <c r="N8" s="23"/>
      <c r="O8" s="23"/>
      <c r="P8" s="23"/>
      <c r="Q8" s="23"/>
      <c r="R8" s="23"/>
      <c r="S8" s="23"/>
      <c r="T8" s="23"/>
      <c r="U8" s="23"/>
      <c r="V8" s="23"/>
      <c r="W8" s="23"/>
      <c r="X8" s="23"/>
    </row>
    <row r="10" spans="1:24" x14ac:dyDescent="0.3">
      <c r="C10" s="462" t="s">
        <v>86</v>
      </c>
      <c r="D10" s="462"/>
      <c r="E10" s="462"/>
      <c r="F10" s="462"/>
      <c r="G10" s="462"/>
      <c r="H10" s="462"/>
      <c r="I10" s="463"/>
      <c r="J10" s="462"/>
      <c r="K10" s="462"/>
      <c r="L10" s="462"/>
      <c r="M10" s="462"/>
      <c r="N10" s="462"/>
      <c r="O10" s="462"/>
      <c r="P10" s="462"/>
      <c r="Q10" s="462"/>
      <c r="R10" s="462"/>
      <c r="S10" s="462"/>
      <c r="T10" s="462"/>
      <c r="U10" s="462"/>
      <c r="V10" s="462"/>
      <c r="W10" s="462"/>
      <c r="X10" s="462"/>
    </row>
    <row r="11" spans="1:24" s="464" customFormat="1" x14ac:dyDescent="0.3">
      <c r="C11" s="465"/>
      <c r="D11" s="465"/>
      <c r="E11" s="465"/>
      <c r="F11" s="465"/>
      <c r="G11" s="465"/>
      <c r="H11" s="465"/>
      <c r="I11" s="466"/>
      <c r="J11" s="465"/>
      <c r="K11" s="465"/>
      <c r="L11" s="465"/>
      <c r="M11" s="465"/>
      <c r="N11" s="465"/>
      <c r="O11" s="465"/>
      <c r="P11" s="465"/>
      <c r="Q11" s="465"/>
      <c r="R11" s="465"/>
      <c r="S11" s="465"/>
      <c r="T11" s="465"/>
      <c r="U11" s="465"/>
      <c r="V11" s="465"/>
      <c r="W11" s="465"/>
      <c r="X11" s="465"/>
    </row>
    <row r="12" spans="1:24" x14ac:dyDescent="0.3">
      <c r="D12" s="15"/>
      <c r="E12" s="31" t="s">
        <v>67</v>
      </c>
      <c r="F12" s="31"/>
      <c r="G12" s="31"/>
      <c r="H12" s="55"/>
      <c r="I12" s="31"/>
      <c r="J12" s="31"/>
      <c r="K12" s="31"/>
      <c r="L12" s="31"/>
      <c r="M12" s="31"/>
      <c r="N12" s="31"/>
      <c r="O12" s="31"/>
      <c r="P12" s="31"/>
      <c r="Q12" s="31"/>
      <c r="R12" s="31"/>
      <c r="S12" s="31"/>
      <c r="T12" s="31"/>
      <c r="U12" s="31"/>
      <c r="V12" s="31"/>
      <c r="W12" s="31"/>
      <c r="X12" s="31"/>
    </row>
    <row r="13" spans="1:24" x14ac:dyDescent="0.3">
      <c r="F13" s="15" t="s">
        <v>64</v>
      </c>
      <c r="J13" s="476" t="s">
        <v>42</v>
      </c>
      <c r="O13" s="479">
        <f>IFERROR(IF(O$5&lt;2020,INDEX('2019ReopenerDecision'!$B$6:$J$13,MATCH($F13,'2019ReopenerDecision'!$A$6:$A$13,0),MATCH(O$5,'2019ReopenerDecision'!$B$5:$J$5,0)),0),0)</f>
        <v>7614</v>
      </c>
      <c r="P13" s="479">
        <f>IFERROR(IF(P$5&lt;2020,INDEX('2019ReopenerDecision'!$B$6:$J$13,MATCH($F13,'2019ReopenerDecision'!$A$6:$A$13,0),MATCH(P$5,'2019ReopenerDecision'!$B$5:$J$5,0)),0),0)</f>
        <v>7266</v>
      </c>
      <c r="Q13" s="479">
        <f>IFERROR(IF(Q$5&lt;2020,INDEX('2019ReopenerDecision'!$B$6:$J$13,MATCH($F13,'2019ReopenerDecision'!$A$6:$A$13,0),MATCH(Q$5,'2019ReopenerDecision'!$B$5:$J$5,0)),0),0)</f>
        <v>9289</v>
      </c>
      <c r="R13" s="479">
        <f>IFERROR(IF(R$5&lt;2020,INDEX('2019ReopenerDecision'!$B$6:$J$13,MATCH($F13,'2019ReopenerDecision'!$A$6:$A$13,0),MATCH(R$5,'2019ReopenerDecision'!$B$5:$J$5,0)),0),0)</f>
        <v>9990</v>
      </c>
      <c r="S13" s="479">
        <f>IFERROR(IF(S$5&lt;2020,INDEX('2019ReopenerDecision'!$B$6:$J$13,MATCH($F13,'2019ReopenerDecision'!$A$6:$A$13,0),MATCH(S$5,'2019ReopenerDecision'!$B$5:$J$5,0)),0),0)</f>
        <v>0</v>
      </c>
      <c r="T13" s="479">
        <f>IFERROR(IF(T$5&lt;2020,INDEX('2019ReopenerDecision'!$B$6:$J$13,MATCH($F13,'2019ReopenerDecision'!$A$6:$A$13,0),MATCH(T$5,'2019ReopenerDecision'!$B$5:$J$5,0)),0),0)</f>
        <v>0</v>
      </c>
      <c r="U13" s="479">
        <f>IFERROR(IF(U$5&lt;2020,INDEX('2019ReopenerDecision'!$B$6:$J$13,MATCH($F13,'2019ReopenerDecision'!$A$6:$A$13,0),MATCH(U$5,'2019ReopenerDecision'!$B$5:$J$5,0)),0),0)</f>
        <v>0</v>
      </c>
      <c r="V13" s="479">
        <f>IFERROR(IF(V$5&lt;2020,INDEX('2019ReopenerDecision'!$B$6:$J$13,MATCH($F13,'2019ReopenerDecision'!$A$6:$A$13,0),MATCH(V$5,'2019ReopenerDecision'!$B$5:$J$5,0)),0),0)</f>
        <v>0</v>
      </c>
      <c r="W13" s="480"/>
      <c r="X13" s="481">
        <f>SUM(O13:V13)</f>
        <v>34159</v>
      </c>
    </row>
    <row r="14" spans="1:24" x14ac:dyDescent="0.3">
      <c r="F14" s="15" t="s">
        <v>29</v>
      </c>
      <c r="J14" s="476" t="s">
        <v>42</v>
      </c>
      <c r="O14" s="479">
        <f>IFERROR(IF(O$5&lt;2020,INDEX('2019ReopenerDecision'!$B$6:$J$13,MATCH($F14,'2019ReopenerDecision'!$A$6:$A$13,0),MATCH(O$5,'2019ReopenerDecision'!$B$5:$J$5,0)),0),0)</f>
        <v>3074.5888504218815</v>
      </c>
      <c r="P14" s="479">
        <f>IFERROR(IF(P$5&lt;2020,INDEX('2019ReopenerDecision'!$B$6:$J$13,MATCH($F14,'2019ReopenerDecision'!$A$6:$A$13,0),MATCH(P$5,'2019ReopenerDecision'!$B$5:$J$5,0)),0),0)</f>
        <v>4459.3620940167675</v>
      </c>
      <c r="Q14" s="479">
        <f>IFERROR(IF(Q$5&lt;2020,INDEX('2019ReopenerDecision'!$B$6:$J$13,MATCH($F14,'2019ReopenerDecision'!$A$6:$A$13,0),MATCH(Q$5,'2019ReopenerDecision'!$B$5:$J$5,0)),0),0)</f>
        <v>5982.6422274890028</v>
      </c>
      <c r="R14" s="479">
        <f>IFERROR(IF(R$5&lt;2020,INDEX('2019ReopenerDecision'!$B$6:$J$13,MATCH($F14,'2019ReopenerDecision'!$A$6:$A$13,0),MATCH(R$5,'2019ReopenerDecision'!$B$5:$J$5,0)),0),0)</f>
        <v>8666.3935130163227</v>
      </c>
      <c r="S14" s="479">
        <f>IFERROR(IF(S$5&lt;2020,INDEX('2019ReopenerDecision'!$B$6:$J$13,MATCH($F14,'2019ReopenerDecision'!$A$6:$A$13,0),MATCH(S$5,'2019ReopenerDecision'!$B$5:$J$5,0)),0),0)</f>
        <v>0</v>
      </c>
      <c r="T14" s="479">
        <f>IFERROR(IF(T$5&lt;2020,INDEX('2019ReopenerDecision'!$B$6:$J$13,MATCH($F14,'2019ReopenerDecision'!$A$6:$A$13,0),MATCH(T$5,'2019ReopenerDecision'!$B$5:$J$5,0)),0),0)</f>
        <v>0</v>
      </c>
      <c r="U14" s="479">
        <f>IFERROR(IF(U$5&lt;2020,INDEX('2019ReopenerDecision'!$B$6:$J$13,MATCH($F14,'2019ReopenerDecision'!$A$6:$A$13,0),MATCH(U$5,'2019ReopenerDecision'!$B$5:$J$5,0)),0),0)</f>
        <v>0</v>
      </c>
      <c r="V14" s="479">
        <f>IFERROR(IF(V$5&lt;2020,INDEX('2019ReopenerDecision'!$B$6:$J$13,MATCH($F14,'2019ReopenerDecision'!$A$6:$A$13,0),MATCH(V$5,'2019ReopenerDecision'!$B$5:$J$5,0)),0),0)</f>
        <v>0</v>
      </c>
      <c r="W14" s="480"/>
      <c r="X14" s="481">
        <f t="shared" ref="X14:X20" si="1">SUM(O14:V14)</f>
        <v>22182.986684943975</v>
      </c>
    </row>
    <row r="15" spans="1:24" x14ac:dyDescent="0.3">
      <c r="F15" s="15" t="s">
        <v>30</v>
      </c>
      <c r="J15" s="476" t="s">
        <v>42</v>
      </c>
      <c r="O15" s="479">
        <f>IFERROR(IF(O$5&lt;2020,INDEX('2019ReopenerDecision'!$B$6:$J$13,MATCH($F15,'2019ReopenerDecision'!$A$6:$A$13,0),MATCH(O$5,'2019ReopenerDecision'!$B$5:$J$5,0)),0),0)</f>
        <v>632.51367006212661</v>
      </c>
      <c r="P15" s="479">
        <f>IFERROR(IF(P$5&lt;2020,INDEX('2019ReopenerDecision'!$B$6:$J$13,MATCH($F15,'2019ReopenerDecision'!$A$6:$A$13,0),MATCH(P$5,'2019ReopenerDecision'!$B$5:$J$5,0)),0),0)</f>
        <v>1527.5706022181002</v>
      </c>
      <c r="Q15" s="479">
        <f>IFERROR(IF(Q$5&lt;2020,INDEX('2019ReopenerDecision'!$B$6:$J$13,MATCH($F15,'2019ReopenerDecision'!$A$6:$A$13,0),MATCH(Q$5,'2019ReopenerDecision'!$B$5:$J$5,0)),0),0)</f>
        <v>1772.4872013254112</v>
      </c>
      <c r="R15" s="479">
        <f>IFERROR(IF(R$5&lt;2020,INDEX('2019ReopenerDecision'!$B$6:$J$13,MATCH($F15,'2019ReopenerDecision'!$A$6:$A$13,0),MATCH(R$5,'2019ReopenerDecision'!$B$5:$J$5,0)),0),0)</f>
        <v>2206.7231060132835</v>
      </c>
      <c r="S15" s="479">
        <f>IFERROR(IF(S$5&lt;2020,INDEX('2019ReopenerDecision'!$B$6:$J$13,MATCH($F15,'2019ReopenerDecision'!$A$6:$A$13,0),MATCH(S$5,'2019ReopenerDecision'!$B$5:$J$5,0)),0),0)</f>
        <v>0</v>
      </c>
      <c r="T15" s="479">
        <f>IFERROR(IF(T$5&lt;2020,INDEX('2019ReopenerDecision'!$B$6:$J$13,MATCH($F15,'2019ReopenerDecision'!$A$6:$A$13,0),MATCH(T$5,'2019ReopenerDecision'!$B$5:$J$5,0)),0),0)</f>
        <v>0</v>
      </c>
      <c r="U15" s="479">
        <f>IFERROR(IF(U$5&lt;2020,INDEX('2019ReopenerDecision'!$B$6:$J$13,MATCH($F15,'2019ReopenerDecision'!$A$6:$A$13,0),MATCH(U$5,'2019ReopenerDecision'!$B$5:$J$5,0)),0),0)</f>
        <v>0</v>
      </c>
      <c r="V15" s="479">
        <f>IFERROR(IF(V$5&lt;2020,INDEX('2019ReopenerDecision'!$B$6:$J$13,MATCH($F15,'2019ReopenerDecision'!$A$6:$A$13,0),MATCH(V$5,'2019ReopenerDecision'!$B$5:$J$5,0)),0),0)</f>
        <v>0</v>
      </c>
      <c r="W15" s="480"/>
      <c r="X15" s="481">
        <f t="shared" si="1"/>
        <v>6139.2945796189215</v>
      </c>
    </row>
    <row r="16" spans="1:24" x14ac:dyDescent="0.3">
      <c r="F16" s="15" t="s">
        <v>65</v>
      </c>
      <c r="J16" s="476" t="s">
        <v>42</v>
      </c>
      <c r="O16" s="479">
        <f>IFERROR(IF(O$5&lt;2020,INDEX('2019ReopenerDecision'!$B$6:$J$13,MATCH($F16,'2019ReopenerDecision'!$A$6:$A$13,0),MATCH(O$5,'2019ReopenerDecision'!$B$5:$J$5,0)),0),0)</f>
        <v>0</v>
      </c>
      <c r="P16" s="479">
        <f>IFERROR(IF(P$5&lt;2020,INDEX('2019ReopenerDecision'!$B$6:$J$13,MATCH($F16,'2019ReopenerDecision'!$A$6:$A$13,0),MATCH(P$5,'2019ReopenerDecision'!$B$5:$J$5,0)),0),0)</f>
        <v>0</v>
      </c>
      <c r="Q16" s="479">
        <f>IFERROR(IF(Q$5&lt;2020,INDEX('2019ReopenerDecision'!$B$6:$J$13,MATCH($F16,'2019ReopenerDecision'!$A$6:$A$13,0),MATCH(Q$5,'2019ReopenerDecision'!$B$5:$J$5,0)),0),0)</f>
        <v>0</v>
      </c>
      <c r="R16" s="479">
        <f>IFERROR(IF(R$5&lt;2020,INDEX('2019ReopenerDecision'!$B$6:$J$13,MATCH($F16,'2019ReopenerDecision'!$A$6:$A$13,0),MATCH(R$5,'2019ReopenerDecision'!$B$5:$J$5,0)),0),0)</f>
        <v>0</v>
      </c>
      <c r="S16" s="479">
        <f>IFERROR(IF(S$5&lt;2020,INDEX('2019ReopenerDecision'!$B$6:$J$13,MATCH($F16,'2019ReopenerDecision'!$A$6:$A$13,0),MATCH(S$5,'2019ReopenerDecision'!$B$5:$J$5,0)),0),0)</f>
        <v>0</v>
      </c>
      <c r="T16" s="479">
        <f>IFERROR(IF(T$5&lt;2020,INDEX('2019ReopenerDecision'!$B$6:$J$13,MATCH($F16,'2019ReopenerDecision'!$A$6:$A$13,0),MATCH(T$5,'2019ReopenerDecision'!$B$5:$J$5,0)),0),0)</f>
        <v>0</v>
      </c>
      <c r="U16" s="479">
        <f>IFERROR(IF(U$5&lt;2020,INDEX('2019ReopenerDecision'!$B$6:$J$13,MATCH($F16,'2019ReopenerDecision'!$A$6:$A$13,0),MATCH(U$5,'2019ReopenerDecision'!$B$5:$J$5,0)),0),0)</f>
        <v>0</v>
      </c>
      <c r="V16" s="479">
        <f>IFERROR(IF(V$5&lt;2020,INDEX('2019ReopenerDecision'!$B$6:$J$13,MATCH($F16,'2019ReopenerDecision'!$A$6:$A$13,0),MATCH(V$5,'2019ReopenerDecision'!$B$5:$J$5,0)),0),0)</f>
        <v>0</v>
      </c>
      <c r="W16" s="480"/>
      <c r="X16" s="481">
        <f t="shared" si="1"/>
        <v>0</v>
      </c>
    </row>
    <row r="17" spans="3:24" x14ac:dyDescent="0.3">
      <c r="F17" s="15" t="s">
        <v>66</v>
      </c>
      <c r="J17" s="476" t="s">
        <v>42</v>
      </c>
      <c r="O17" s="479">
        <f>IFERROR(IF(O$5&lt;2020,INDEX('2019ReopenerDecision'!$B$6:$J$13,MATCH($F17,'2019ReopenerDecision'!$A$6:$A$13,0),MATCH(O$5,'2019ReopenerDecision'!$B$5:$J$5,0)),0),0)</f>
        <v>6371</v>
      </c>
      <c r="P17" s="479">
        <f>IFERROR(IF(P$5&lt;2020,INDEX('2019ReopenerDecision'!$B$6:$J$13,MATCH($F17,'2019ReopenerDecision'!$A$6:$A$13,0),MATCH(P$5,'2019ReopenerDecision'!$B$5:$J$5,0)),0),0)</f>
        <v>6238</v>
      </c>
      <c r="Q17" s="479">
        <f>IFERROR(IF(Q$5&lt;2020,INDEX('2019ReopenerDecision'!$B$6:$J$13,MATCH($F17,'2019ReopenerDecision'!$A$6:$A$13,0),MATCH(Q$5,'2019ReopenerDecision'!$B$5:$J$5,0)),0),0)</f>
        <v>6025</v>
      </c>
      <c r="R17" s="479">
        <f>IFERROR(IF(R$5&lt;2020,INDEX('2019ReopenerDecision'!$B$6:$J$13,MATCH($F17,'2019ReopenerDecision'!$A$6:$A$13,0),MATCH(R$5,'2019ReopenerDecision'!$B$5:$J$5,0)),0),0)</f>
        <v>7409</v>
      </c>
      <c r="S17" s="479">
        <f>IFERROR(IF(S$5&lt;2020,INDEX('2019ReopenerDecision'!$B$6:$J$13,MATCH($F17,'2019ReopenerDecision'!$A$6:$A$13,0),MATCH(S$5,'2019ReopenerDecision'!$B$5:$J$5,0)),0),0)</f>
        <v>0</v>
      </c>
      <c r="T17" s="479">
        <f>IFERROR(IF(T$5&lt;2020,INDEX('2019ReopenerDecision'!$B$6:$J$13,MATCH($F17,'2019ReopenerDecision'!$A$6:$A$13,0),MATCH(T$5,'2019ReopenerDecision'!$B$5:$J$5,0)),0),0)</f>
        <v>0</v>
      </c>
      <c r="U17" s="479">
        <f>IFERROR(IF(U$5&lt;2020,INDEX('2019ReopenerDecision'!$B$6:$J$13,MATCH($F17,'2019ReopenerDecision'!$A$6:$A$13,0),MATCH(U$5,'2019ReopenerDecision'!$B$5:$J$5,0)),0),0)</f>
        <v>0</v>
      </c>
      <c r="V17" s="479">
        <f>IFERROR(IF(V$5&lt;2020,INDEX('2019ReopenerDecision'!$B$6:$J$13,MATCH($F17,'2019ReopenerDecision'!$A$6:$A$13,0),MATCH(V$5,'2019ReopenerDecision'!$B$5:$J$5,0)),0),0)</f>
        <v>0</v>
      </c>
      <c r="W17" s="480"/>
      <c r="X17" s="481">
        <f t="shared" si="1"/>
        <v>26043</v>
      </c>
    </row>
    <row r="18" spans="3:24" x14ac:dyDescent="0.3">
      <c r="F18" s="15" t="s">
        <v>32</v>
      </c>
      <c r="J18" s="476" t="s">
        <v>42</v>
      </c>
      <c r="O18" s="479">
        <f>IFERROR(IF(O$5&lt;2020,INDEX('2019ReopenerDecision'!$B$6:$J$13,MATCH($F18,'2019ReopenerDecision'!$A$6:$A$13,0),MATCH(O$5,'2019ReopenerDecision'!$B$5:$J$5,0)),0),0)</f>
        <v>1405</v>
      </c>
      <c r="P18" s="479">
        <f>IFERROR(IF(P$5&lt;2020,INDEX('2019ReopenerDecision'!$B$6:$J$13,MATCH($F18,'2019ReopenerDecision'!$A$6:$A$13,0),MATCH(P$5,'2019ReopenerDecision'!$B$5:$J$5,0)),0),0)</f>
        <v>942</v>
      </c>
      <c r="Q18" s="479">
        <f>IFERROR(IF(Q$5&lt;2020,INDEX('2019ReopenerDecision'!$B$6:$J$13,MATCH($F18,'2019ReopenerDecision'!$A$6:$A$13,0),MATCH(Q$5,'2019ReopenerDecision'!$B$5:$J$5,0)),0),0)</f>
        <v>1275</v>
      </c>
      <c r="R18" s="479">
        <f>IFERROR(IF(R$5&lt;2020,INDEX('2019ReopenerDecision'!$B$6:$J$13,MATCH($F18,'2019ReopenerDecision'!$A$6:$A$13,0),MATCH(R$5,'2019ReopenerDecision'!$B$5:$J$5,0)),0),0)</f>
        <v>3121</v>
      </c>
      <c r="S18" s="479">
        <f>IFERROR(IF(S$5&lt;2020,INDEX('2019ReopenerDecision'!$B$6:$J$13,MATCH($F18,'2019ReopenerDecision'!$A$6:$A$13,0),MATCH(S$5,'2019ReopenerDecision'!$B$5:$J$5,0)),0),0)</f>
        <v>0</v>
      </c>
      <c r="T18" s="479">
        <f>IFERROR(IF(T$5&lt;2020,INDEX('2019ReopenerDecision'!$B$6:$J$13,MATCH($F18,'2019ReopenerDecision'!$A$6:$A$13,0),MATCH(T$5,'2019ReopenerDecision'!$B$5:$J$5,0)),0),0)</f>
        <v>0</v>
      </c>
      <c r="U18" s="479">
        <f>IFERROR(IF(U$5&lt;2020,INDEX('2019ReopenerDecision'!$B$6:$J$13,MATCH($F18,'2019ReopenerDecision'!$A$6:$A$13,0),MATCH(U$5,'2019ReopenerDecision'!$B$5:$J$5,0)),0),0)</f>
        <v>0</v>
      </c>
      <c r="V18" s="479">
        <f>IFERROR(IF(V$5&lt;2020,INDEX('2019ReopenerDecision'!$B$6:$J$13,MATCH($F18,'2019ReopenerDecision'!$A$6:$A$13,0),MATCH(V$5,'2019ReopenerDecision'!$B$5:$J$5,0)),0),0)</f>
        <v>0</v>
      </c>
      <c r="W18" s="480"/>
      <c r="X18" s="481">
        <f t="shared" si="1"/>
        <v>6743</v>
      </c>
    </row>
    <row r="19" spans="3:24" x14ac:dyDescent="0.3">
      <c r="F19" s="15" t="s">
        <v>31</v>
      </c>
      <c r="J19" s="476" t="s">
        <v>42</v>
      </c>
      <c r="O19" s="479">
        <f>IFERROR(IF(O$5&lt;2020,INDEX('2019ReopenerDecision'!$B$6:$J$13,MATCH($F19,'2019ReopenerDecision'!$A$6:$A$13,0),MATCH(O$5,'2019ReopenerDecision'!$B$5:$J$5,0)),0),0)</f>
        <v>8355</v>
      </c>
      <c r="P19" s="479">
        <f>IFERROR(IF(P$5&lt;2020,INDEX('2019ReopenerDecision'!$B$6:$J$13,MATCH($F19,'2019ReopenerDecision'!$A$6:$A$13,0),MATCH(P$5,'2019ReopenerDecision'!$B$5:$J$5,0)),0),0)</f>
        <v>4823</v>
      </c>
      <c r="Q19" s="479">
        <f>IFERROR(IF(Q$5&lt;2020,INDEX('2019ReopenerDecision'!$B$6:$J$13,MATCH($F19,'2019ReopenerDecision'!$A$6:$A$13,0),MATCH(Q$5,'2019ReopenerDecision'!$B$5:$J$5,0)),0),0)</f>
        <v>5019</v>
      </c>
      <c r="R19" s="479">
        <f>IFERROR(IF(R$5&lt;2020,INDEX('2019ReopenerDecision'!$B$6:$J$13,MATCH($F19,'2019ReopenerDecision'!$A$6:$A$13,0),MATCH(R$5,'2019ReopenerDecision'!$B$5:$J$5,0)),0),0)</f>
        <v>7961</v>
      </c>
      <c r="S19" s="479">
        <f>IFERROR(IF(S$5&lt;2020,INDEX('2019ReopenerDecision'!$B$6:$J$13,MATCH($F19,'2019ReopenerDecision'!$A$6:$A$13,0),MATCH(S$5,'2019ReopenerDecision'!$B$5:$J$5,0)),0),0)</f>
        <v>0</v>
      </c>
      <c r="T19" s="479">
        <f>IFERROR(IF(T$5&lt;2020,INDEX('2019ReopenerDecision'!$B$6:$J$13,MATCH($F19,'2019ReopenerDecision'!$A$6:$A$13,0),MATCH(T$5,'2019ReopenerDecision'!$B$5:$J$5,0)),0),0)</f>
        <v>0</v>
      </c>
      <c r="U19" s="479">
        <f>IFERROR(IF(U$5&lt;2020,INDEX('2019ReopenerDecision'!$B$6:$J$13,MATCH($F19,'2019ReopenerDecision'!$A$6:$A$13,0),MATCH(U$5,'2019ReopenerDecision'!$B$5:$J$5,0)),0),0)</f>
        <v>0</v>
      </c>
      <c r="V19" s="479">
        <f>IFERROR(IF(V$5&lt;2020,INDEX('2019ReopenerDecision'!$B$6:$J$13,MATCH($F19,'2019ReopenerDecision'!$A$6:$A$13,0),MATCH(V$5,'2019ReopenerDecision'!$B$5:$J$5,0)),0),0)</f>
        <v>0</v>
      </c>
      <c r="W19" s="480"/>
      <c r="X19" s="481">
        <f t="shared" si="1"/>
        <v>26158</v>
      </c>
    </row>
    <row r="20" spans="3:24" x14ac:dyDescent="0.3">
      <c r="F20" s="15" t="s">
        <v>28</v>
      </c>
      <c r="J20" s="476" t="s">
        <v>42</v>
      </c>
      <c r="O20" s="479">
        <f>IFERROR(IF(O$5&lt;2020,INDEX('2019ReopenerDecision'!$B$6:$J$13,MATCH($F20,'2019ReopenerDecision'!$A$6:$A$13,0),MATCH(O$5,'2019ReopenerDecision'!$B$5:$J$5,0)),0),0)</f>
        <v>7451</v>
      </c>
      <c r="P20" s="479">
        <f>IFERROR(IF(P$5&lt;2020,INDEX('2019ReopenerDecision'!$B$6:$J$13,MATCH($F20,'2019ReopenerDecision'!$A$6:$A$13,0),MATCH(P$5,'2019ReopenerDecision'!$B$5:$J$5,0)),0),0)</f>
        <v>8454</v>
      </c>
      <c r="Q20" s="479">
        <f>IFERROR(IF(Q$5&lt;2020,INDEX('2019ReopenerDecision'!$B$6:$J$13,MATCH($F20,'2019ReopenerDecision'!$A$6:$A$13,0),MATCH(Q$5,'2019ReopenerDecision'!$B$5:$J$5,0)),0),0)</f>
        <v>8842</v>
      </c>
      <c r="R20" s="479">
        <f>IFERROR(IF(R$5&lt;2020,INDEX('2019ReopenerDecision'!$B$6:$J$13,MATCH($F20,'2019ReopenerDecision'!$A$6:$A$13,0),MATCH(R$5,'2019ReopenerDecision'!$B$5:$J$5,0)),0),0)</f>
        <v>10219</v>
      </c>
      <c r="S20" s="479">
        <f>IFERROR(IF(S$5&lt;2020,INDEX('2019ReopenerDecision'!$B$6:$J$13,MATCH($F20,'2019ReopenerDecision'!$A$6:$A$13,0),MATCH(S$5,'2019ReopenerDecision'!$B$5:$J$5,0)),0),0)</f>
        <v>0</v>
      </c>
      <c r="T20" s="479">
        <f>IFERROR(IF(T$5&lt;2020,INDEX('2019ReopenerDecision'!$B$6:$J$13,MATCH($F20,'2019ReopenerDecision'!$A$6:$A$13,0),MATCH(T$5,'2019ReopenerDecision'!$B$5:$J$5,0)),0),0)</f>
        <v>0</v>
      </c>
      <c r="U20" s="479">
        <f>IFERROR(IF(U$5&lt;2020,INDEX('2019ReopenerDecision'!$B$6:$J$13,MATCH($F20,'2019ReopenerDecision'!$A$6:$A$13,0),MATCH(U$5,'2019ReopenerDecision'!$B$5:$J$5,0)),0),0)</f>
        <v>0</v>
      </c>
      <c r="V20" s="479">
        <f>IFERROR(IF(V$5&lt;2020,INDEX('2019ReopenerDecision'!$B$6:$J$13,MATCH($F20,'2019ReopenerDecision'!$A$6:$A$13,0),MATCH(V$5,'2019ReopenerDecision'!$B$5:$J$5,0)),0),0)</f>
        <v>0</v>
      </c>
      <c r="W20" s="480"/>
      <c r="X20" s="481">
        <f t="shared" si="1"/>
        <v>34966</v>
      </c>
    </row>
    <row r="21" spans="3:24" customFormat="1" x14ac:dyDescent="0.3">
      <c r="H21" s="51"/>
      <c r="O21" s="480"/>
      <c r="P21" s="480"/>
      <c r="Q21" s="480"/>
      <c r="R21" s="480"/>
      <c r="S21" s="480"/>
      <c r="T21" s="480"/>
      <c r="U21" s="480"/>
      <c r="V21" s="480"/>
      <c r="W21" s="480"/>
      <c r="X21" s="480"/>
    </row>
    <row r="22" spans="3:24" x14ac:dyDescent="0.3">
      <c r="C22" s="462" t="s">
        <v>87</v>
      </c>
      <c r="D22" s="462"/>
      <c r="E22" s="462"/>
      <c r="F22" s="462"/>
      <c r="G22" s="462"/>
      <c r="H22" s="462"/>
      <c r="I22" s="463"/>
      <c r="J22" s="462"/>
      <c r="K22" s="462"/>
      <c r="L22" s="462"/>
      <c r="M22" s="462"/>
      <c r="N22" s="462"/>
      <c r="O22" s="462"/>
      <c r="P22" s="462"/>
      <c r="Q22" s="462"/>
      <c r="R22" s="462"/>
      <c r="S22" s="462"/>
      <c r="T22" s="462"/>
      <c r="U22" s="462"/>
      <c r="V22" s="462"/>
      <c r="W22" s="462"/>
      <c r="X22" s="462"/>
    </row>
    <row r="23" spans="3:24" s="464" customFormat="1" x14ac:dyDescent="0.3">
      <c r="C23" s="465"/>
      <c r="D23" s="465"/>
      <c r="E23" s="465"/>
      <c r="F23" s="465"/>
      <c r="G23" s="465"/>
      <c r="H23" s="465"/>
      <c r="I23" s="466"/>
      <c r="J23" s="465"/>
      <c r="K23" s="465"/>
      <c r="L23" s="465"/>
      <c r="M23" s="465"/>
      <c r="N23" s="465"/>
      <c r="O23" s="465"/>
      <c r="P23" s="465"/>
      <c r="Q23" s="465"/>
      <c r="R23" s="465"/>
      <c r="S23" s="465"/>
      <c r="T23" s="465"/>
      <c r="U23" s="465"/>
      <c r="V23" s="465"/>
      <c r="W23" s="465"/>
      <c r="X23" s="465"/>
    </row>
    <row r="24" spans="3:24" x14ac:dyDescent="0.3">
      <c r="D24" s="15"/>
      <c r="E24" s="31" t="s">
        <v>67</v>
      </c>
      <c r="F24" s="31"/>
      <c r="G24" s="31"/>
      <c r="H24" s="55"/>
      <c r="I24" s="31"/>
      <c r="J24" s="31"/>
      <c r="K24" s="31"/>
      <c r="L24" s="31"/>
      <c r="M24" s="31"/>
      <c r="N24" s="31"/>
      <c r="O24" s="31"/>
      <c r="P24" s="31"/>
      <c r="Q24" s="31"/>
      <c r="R24" s="31"/>
      <c r="S24" s="31"/>
      <c r="T24" s="31"/>
      <c r="U24" s="31"/>
      <c r="V24" s="31"/>
      <c r="W24" s="31"/>
      <c r="X24" s="31"/>
    </row>
    <row r="25" spans="3:24" x14ac:dyDescent="0.3">
      <c r="F25" s="15" t="s">
        <v>64</v>
      </c>
      <c r="J25" s="476" t="s">
        <v>42</v>
      </c>
      <c r="O25" s="479">
        <f>INDEX('M9c - ENWL'!$Y$72:$AM$72,MATCH(O$5,'M9c - ENWL'!$Y$7:$AM$7,0))+INDEX('M9c - ENWL'!$Y$75:$AM$75,MATCH(O$5,'M9c - ENWL'!$Y$7:$AM$7,0))</f>
        <v>0</v>
      </c>
      <c r="P25" s="479">
        <f>INDEX('M9c - ENWL'!$Y$72:$AM$72,MATCH(P$5,'M9c - ENWL'!$Y$7:$AM$7,0))+INDEX('M9c - ENWL'!$Y$75:$AM$75,MATCH(P$5,'M9c - ENWL'!$Y$7:$AM$7,0))</f>
        <v>0</v>
      </c>
      <c r="Q25" s="479">
        <f>INDEX('M9c - ENWL'!$Y$72:$AM$72,MATCH(Q$5,'M9c - ENWL'!$Y$7:$AM$7,0))+INDEX('M9c - ENWL'!$Y$75:$AM$75,MATCH(Q$5,'M9c - ENWL'!$Y$7:$AM$7,0))</f>
        <v>0</v>
      </c>
      <c r="R25" s="479">
        <f>INDEX('M9c - ENWL'!$Y$72:$AM$72,MATCH(R$5,'M9c - ENWL'!$Y$7:$AM$7,0))+INDEX('M9c - ENWL'!$Y$75:$AM$75,MATCH(R$5,'M9c - ENWL'!$Y$7:$AM$7,0))</f>
        <v>0</v>
      </c>
      <c r="S25" s="479">
        <f>INDEX('M9c - ENWL'!$Y$72:$AM$72,MATCH(S$5,'M9c - ENWL'!$Y$7:$AM$7,0))+INDEX('M9c - ENWL'!$Y$75:$AM$75,MATCH(S$5,'M9c - ENWL'!$Y$7:$AM$7,0))</f>
        <v>7735</v>
      </c>
      <c r="T25" s="479">
        <f>INDEX('M9c - ENWL'!$Y$72:$AM$72,MATCH(T$5,'M9c - ENWL'!$Y$7:$AM$7,0))+INDEX('M9c - ENWL'!$Y$75:$AM$75,MATCH(T$5,'M9c - ENWL'!$Y$7:$AM$7,0))</f>
        <v>9084</v>
      </c>
      <c r="U25" s="479">
        <f>INDEX('M9c - ENWL'!$Y$72:$AM$72,MATCH(U$5,'M9c - ENWL'!$Y$7:$AM$7,0))+INDEX('M9c - ENWL'!$Y$75:$AM$75,MATCH(U$5,'M9c - ENWL'!$Y$7:$AM$7,0))</f>
        <v>9126</v>
      </c>
      <c r="V25" s="479">
        <f>INDEX('M9c - ENWL'!$Y$72:$AM$72,MATCH(V$5,'M9c - ENWL'!$Y$7:$AM$7,0))+INDEX('M9c - ENWL'!$Y$75:$AM$75,MATCH(V$5,'M9c - ENWL'!$Y$7:$AM$7,0))</f>
        <v>8648</v>
      </c>
      <c r="W25" s="480"/>
      <c r="X25" s="481">
        <f>SUM(O25:V25)</f>
        <v>34593</v>
      </c>
    </row>
    <row r="26" spans="3:24" x14ac:dyDescent="0.3">
      <c r="F26" s="15" t="s">
        <v>29</v>
      </c>
      <c r="J26" s="476" t="s">
        <v>42</v>
      </c>
      <c r="O26" s="479">
        <f>INDEX('M9c - EMID'!$Y$72:$AM$72,MATCH(O$5,'M9c - EMID'!$Y$7:$AM$7,0))+INDEX('M9c - EMID'!$Y$75:$AM$75,MATCH(O$5,'M9c - EMID'!$Y$7:$AM$7,0))</f>
        <v>3075</v>
      </c>
      <c r="P26" s="479">
        <f>INDEX('M9c - EMID'!$Y$72:$AM$72,MATCH(P$5,'M9c - EMID'!$Y$7:$AM$7,0))+INDEX('M9c - EMID'!$Y$75:$AM$75,MATCH(P$5,'M9c - EMID'!$Y$7:$AM$7,0))</f>
        <v>4460</v>
      </c>
      <c r="Q26" s="479">
        <f>INDEX('M9c - EMID'!$Y$72:$AM$72,MATCH(Q$5,'M9c - EMID'!$Y$7:$AM$7,0))+INDEX('M9c - EMID'!$Y$75:$AM$75,MATCH(Q$5,'M9c - EMID'!$Y$7:$AM$7,0))</f>
        <v>5983</v>
      </c>
      <c r="R26" s="479">
        <f>INDEX('M9c - EMID'!$Y$72:$AM$72,MATCH(R$5,'M9c - EMID'!$Y$7:$AM$7,0))+INDEX('M9c - EMID'!$Y$75:$AM$75,MATCH(R$5,'M9c - EMID'!$Y$7:$AM$7,0))</f>
        <v>8681</v>
      </c>
      <c r="S26" s="479">
        <f>INDEX('M9c - EMID'!$Y$72:$AM$72,MATCH(S$5,'M9c - EMID'!$Y$7:$AM$7,0))+INDEX('M9c - EMID'!$Y$75:$AM$75,MATCH(S$5,'M9c - EMID'!$Y$7:$AM$7,0))</f>
        <v>9148</v>
      </c>
      <c r="T26" s="479">
        <f>INDEX('M9c - EMID'!$Y$72:$AM$72,MATCH(T$5,'M9c - EMID'!$Y$7:$AM$7,0))+INDEX('M9c - EMID'!$Y$75:$AM$75,MATCH(T$5,'M9c - EMID'!$Y$7:$AM$7,0))</f>
        <v>10134</v>
      </c>
      <c r="U26" s="479">
        <f>INDEX('M9c - EMID'!$Y$72:$AM$72,MATCH(U$5,'M9c - EMID'!$Y$7:$AM$7,0))+INDEX('M9c - EMID'!$Y$75:$AM$75,MATCH(U$5,'M9c - EMID'!$Y$7:$AM$7,0))</f>
        <v>11065.40003745357</v>
      </c>
      <c r="V26" s="479">
        <f>INDEX('M9c - EMID'!$Y$72:$AM$72,MATCH(V$5,'M9c - EMID'!$Y$7:$AM$7,0))+INDEX('M9c - EMID'!$Y$75:$AM$75,MATCH(V$5,'M9c - EMID'!$Y$7:$AM$7,0))</f>
        <v>11031.371130665422</v>
      </c>
      <c r="W26" s="480"/>
      <c r="X26" s="481">
        <f t="shared" ref="X26:X32" si="2">SUM(O26:V26)</f>
        <v>63577.77116811899</v>
      </c>
    </row>
    <row r="27" spans="3:24" x14ac:dyDescent="0.3">
      <c r="F27" s="15" t="s">
        <v>30</v>
      </c>
      <c r="J27" s="476" t="s">
        <v>42</v>
      </c>
      <c r="O27" s="479">
        <f>INDEX('M9c - WMID'!$Y$72:$AM$72,MATCH(O$5,'M9c - WMID'!$Y$7:$AM$7,0))+INDEX('M9c - WMID'!$Y$75:$AM$75,MATCH(O$5,'M9c - WMID'!$Y$7:$AM$7,0))</f>
        <v>0</v>
      </c>
      <c r="P27" s="479">
        <f>INDEX('M9c - WMID'!$Y$72:$AM$72,MATCH(P$5,'M9c - WMID'!$Y$7:$AM$7,0))+INDEX('M9c - WMID'!$Y$75:$AM$75,MATCH(P$5,'M9c - WMID'!$Y$7:$AM$7,0))</f>
        <v>0</v>
      </c>
      <c r="Q27" s="479">
        <f>INDEX('M9c - WMID'!$Y$72:$AM$72,MATCH(Q$5,'M9c - WMID'!$Y$7:$AM$7,0))+INDEX('M9c - WMID'!$Y$75:$AM$75,MATCH(Q$5,'M9c - WMID'!$Y$7:$AM$7,0))</f>
        <v>0</v>
      </c>
      <c r="R27" s="479">
        <f>INDEX('M9c - WMID'!$Y$72:$AM$72,MATCH(R$5,'M9c - WMID'!$Y$7:$AM$7,0))+INDEX('M9c - WMID'!$Y$75:$AM$75,MATCH(R$5,'M9c - WMID'!$Y$7:$AM$7,0))</f>
        <v>0</v>
      </c>
      <c r="S27" s="479">
        <f>INDEX('M9c - WMID'!$Y$72:$AM$72,MATCH(S$5,'M9c - WMID'!$Y$7:$AM$7,0))+INDEX('M9c - WMID'!$Y$75:$AM$75,MATCH(S$5,'M9c - WMID'!$Y$7:$AM$7,0))</f>
        <v>0</v>
      </c>
      <c r="T27" s="479">
        <f>INDEX('M9c - WMID'!$Y$72:$AM$72,MATCH(T$5,'M9c - WMID'!$Y$7:$AM$7,0))+INDEX('M9c - WMID'!$Y$75:$AM$75,MATCH(T$5,'M9c - WMID'!$Y$7:$AM$7,0))</f>
        <v>0</v>
      </c>
      <c r="U27" s="479">
        <f>INDEX('M9c - WMID'!$Y$72:$AM$72,MATCH(U$5,'M9c - WMID'!$Y$7:$AM$7,0))+INDEX('M9c - WMID'!$Y$75:$AM$75,MATCH(U$5,'M9c - WMID'!$Y$7:$AM$7,0))</f>
        <v>0</v>
      </c>
      <c r="V27" s="479">
        <f>INDEX('M9c - WMID'!$Y$72:$AM$72,MATCH(V$5,'M9c - WMID'!$Y$7:$AM$7,0))+INDEX('M9c - WMID'!$Y$75:$AM$75,MATCH(V$5,'M9c - WMID'!$Y$7:$AM$7,0))</f>
        <v>0</v>
      </c>
      <c r="W27" s="480"/>
      <c r="X27" s="481">
        <f t="shared" si="2"/>
        <v>0</v>
      </c>
    </row>
    <row r="28" spans="3:24" x14ac:dyDescent="0.3">
      <c r="F28" s="15" t="s">
        <v>65</v>
      </c>
      <c r="J28" s="476" t="s">
        <v>42</v>
      </c>
      <c r="O28" s="479">
        <f>INDEX('M9c - SWEST'!$Y$72:$AM$72,MATCH(O$5,'M9c - SWEST'!$Y$7:$AM$7,0))+INDEX('M9c - SWEST'!$Y$75:$AM$75,MATCH(O$5,'M9c - SWEST'!$Y$7:$AM$7,0))</f>
        <v>0</v>
      </c>
      <c r="P28" s="479">
        <f>INDEX('M9c - SWEST'!$Y$72:$AM$72,MATCH(P$5,'M9c - SWEST'!$Y$7:$AM$7,0))+INDEX('M9c - SWEST'!$Y$75:$AM$75,MATCH(P$5,'M9c - SWEST'!$Y$7:$AM$7,0))</f>
        <v>0</v>
      </c>
      <c r="Q28" s="479">
        <f>INDEX('M9c - SWEST'!$Y$72:$AM$72,MATCH(Q$5,'M9c - SWEST'!$Y$7:$AM$7,0))+INDEX('M9c - SWEST'!$Y$75:$AM$75,MATCH(Q$5,'M9c - SWEST'!$Y$7:$AM$7,0))</f>
        <v>0</v>
      </c>
      <c r="R28" s="479">
        <f>INDEX('M9c - SWEST'!$Y$72:$AM$72,MATCH(R$5,'M9c - SWEST'!$Y$7:$AM$7,0))+INDEX('M9c - SWEST'!$Y$75:$AM$75,MATCH(R$5,'M9c - SWEST'!$Y$7:$AM$7,0))</f>
        <v>0</v>
      </c>
      <c r="S28" s="479">
        <f>INDEX('M9c - SWEST'!$Y$72:$AM$72,MATCH(S$5,'M9c - SWEST'!$Y$7:$AM$7,0))+INDEX('M9c - SWEST'!$Y$75:$AM$75,MATCH(S$5,'M9c - SWEST'!$Y$7:$AM$7,0))</f>
        <v>0</v>
      </c>
      <c r="T28" s="479">
        <f>INDEX('M9c - SWEST'!$Y$72:$AM$72,MATCH(T$5,'M9c - SWEST'!$Y$7:$AM$7,0))+INDEX('M9c - SWEST'!$Y$75:$AM$75,MATCH(T$5,'M9c - SWEST'!$Y$7:$AM$7,0))</f>
        <v>0</v>
      </c>
      <c r="U28" s="479">
        <f>INDEX('M9c - SWEST'!$Y$72:$AM$72,MATCH(U$5,'M9c - SWEST'!$Y$7:$AM$7,0))+INDEX('M9c - SWEST'!$Y$75:$AM$75,MATCH(U$5,'M9c - SWEST'!$Y$7:$AM$7,0))</f>
        <v>0</v>
      </c>
      <c r="V28" s="479">
        <f>INDEX('M9c - SWEST'!$Y$72:$AM$72,MATCH(V$5,'M9c - SWEST'!$Y$7:$AM$7,0))+INDEX('M9c - SWEST'!$Y$75:$AM$75,MATCH(V$5,'M9c - SWEST'!$Y$7:$AM$7,0))</f>
        <v>0</v>
      </c>
      <c r="W28" s="480"/>
      <c r="X28" s="481">
        <f t="shared" si="2"/>
        <v>0</v>
      </c>
    </row>
    <row r="29" spans="3:24" x14ac:dyDescent="0.3">
      <c r="F29" s="15" t="s">
        <v>66</v>
      </c>
      <c r="J29" s="476" t="s">
        <v>42</v>
      </c>
      <c r="O29" s="479">
        <f>INDEX('M9c - NPGY'!$Y$72:$AM$72,MATCH(O$5,'M9c - NPGY'!$Y$7:$AM$7,0))+INDEX('M9c - NPGY'!$Y$75:$AM$75,MATCH(O$5,'M9c - NPGY'!$Y$7:$AM$7,0))</f>
        <v>1209</v>
      </c>
      <c r="P29" s="479">
        <f>INDEX('M9c - NPGY'!$Y$72:$AM$72,MATCH(P$5,'M9c - NPGY'!$Y$7:$AM$7,0))+INDEX('M9c - NPGY'!$Y$75:$AM$75,MATCH(P$5,'M9c - NPGY'!$Y$7:$AM$7,0))</f>
        <v>1435</v>
      </c>
      <c r="Q29" s="479">
        <f>INDEX('M9c - NPGY'!$Y$72:$AM$72,MATCH(Q$5,'M9c - NPGY'!$Y$7:$AM$7,0))+INDEX('M9c - NPGY'!$Y$75:$AM$75,MATCH(Q$5,'M9c - NPGY'!$Y$7:$AM$7,0))</f>
        <v>1647</v>
      </c>
      <c r="R29" s="479">
        <f>INDEX('M9c - NPGY'!$Y$72:$AM$72,MATCH(R$5,'M9c - NPGY'!$Y$7:$AM$7,0))+INDEX('M9c - NPGY'!$Y$75:$AM$75,MATCH(R$5,'M9c - NPGY'!$Y$7:$AM$7,0))</f>
        <v>2740</v>
      </c>
      <c r="S29" s="479">
        <f>INDEX('M9c - NPGY'!$Y$72:$AM$72,MATCH(S$5,'M9c - NPGY'!$Y$7:$AM$7,0))+INDEX('M9c - NPGY'!$Y$75:$AM$75,MATCH(S$5,'M9c - NPGY'!$Y$7:$AM$7,0))</f>
        <v>5394.374273345702</v>
      </c>
      <c r="T29" s="479">
        <f>INDEX('M9c - NPGY'!$Y$72:$AM$72,MATCH(T$5,'M9c - NPGY'!$Y$7:$AM$7,0))+INDEX('M9c - NPGY'!$Y$75:$AM$75,MATCH(T$5,'M9c - NPGY'!$Y$7:$AM$7,0))</f>
        <v>13748</v>
      </c>
      <c r="U29" s="479">
        <f>INDEX('M9c - NPGY'!$Y$72:$AM$72,MATCH(U$5,'M9c - NPGY'!$Y$7:$AM$7,0))+INDEX('M9c - NPGY'!$Y$75:$AM$75,MATCH(U$5,'M9c - NPGY'!$Y$7:$AM$7,0))</f>
        <v>13318</v>
      </c>
      <c r="V29" s="479">
        <f>INDEX('M9c - NPGY'!$Y$72:$AM$72,MATCH(V$5,'M9c - NPGY'!$Y$7:$AM$7,0))+INDEX('M9c - NPGY'!$Y$75:$AM$75,MATCH(V$5,'M9c - NPGY'!$Y$7:$AM$7,0))</f>
        <v>12637</v>
      </c>
      <c r="W29" s="480"/>
      <c r="X29" s="481">
        <f t="shared" si="2"/>
        <v>52128.374273345704</v>
      </c>
    </row>
    <row r="30" spans="3:24" x14ac:dyDescent="0.3">
      <c r="F30" s="15" t="s">
        <v>32</v>
      </c>
      <c r="J30" s="476" t="s">
        <v>42</v>
      </c>
      <c r="O30" s="479">
        <f>INDEX('M9c - NPGN'!$Y$72:$AM$72,MATCH(O$5,'M9c - NPGN'!$Y$7:$AM$7,0))+INDEX('M9c - NPGN'!$Y$75:$AM$75,MATCH(O$5,'M9c - NPGN'!$Y$7:$AM$7,0))</f>
        <v>0</v>
      </c>
      <c r="P30" s="479">
        <f>INDEX('M9c - NPGN'!$Y$72:$AM$72,MATCH(P$5,'M9c - NPGN'!$Y$7:$AM$7,0))+INDEX('M9c - NPGN'!$Y$75:$AM$75,MATCH(P$5,'M9c - NPGN'!$Y$7:$AM$7,0))</f>
        <v>0</v>
      </c>
      <c r="Q30" s="479">
        <f>INDEX('M9c - NPGN'!$Y$72:$AM$72,MATCH(Q$5,'M9c - NPGN'!$Y$7:$AM$7,0))+INDEX('M9c - NPGN'!$Y$75:$AM$75,MATCH(Q$5,'M9c - NPGN'!$Y$7:$AM$7,0))</f>
        <v>0</v>
      </c>
      <c r="R30" s="479">
        <f>INDEX('M9c - NPGN'!$Y$72:$AM$72,MATCH(R$5,'M9c - NPGN'!$Y$7:$AM$7,0))+INDEX('M9c - NPGN'!$Y$75:$AM$75,MATCH(R$5,'M9c - NPGN'!$Y$7:$AM$7,0))</f>
        <v>0</v>
      </c>
      <c r="S30" s="479">
        <f>INDEX('M9c - NPGN'!$Y$72:$AM$72,MATCH(S$5,'M9c - NPGN'!$Y$7:$AM$7,0))+INDEX('M9c - NPGN'!$Y$75:$AM$75,MATCH(S$5,'M9c - NPGN'!$Y$7:$AM$7,0))</f>
        <v>0</v>
      </c>
      <c r="T30" s="479">
        <f>INDEX('M9c - NPGN'!$Y$72:$AM$72,MATCH(T$5,'M9c - NPGN'!$Y$7:$AM$7,0))+INDEX('M9c - NPGN'!$Y$75:$AM$75,MATCH(T$5,'M9c - NPGN'!$Y$7:$AM$7,0))</f>
        <v>0</v>
      </c>
      <c r="U30" s="479">
        <f>INDEX('M9c - NPGN'!$Y$72:$AM$72,MATCH(U$5,'M9c - NPGN'!$Y$7:$AM$7,0))+INDEX('M9c - NPGN'!$Y$75:$AM$75,MATCH(U$5,'M9c - NPGN'!$Y$7:$AM$7,0))</f>
        <v>0</v>
      </c>
      <c r="V30" s="479">
        <f>INDEX('M9c - NPGN'!$Y$72:$AM$72,MATCH(V$5,'M9c - NPGN'!$Y$7:$AM$7,0))+INDEX('M9c - NPGN'!$Y$75:$AM$75,MATCH(V$5,'M9c - NPGN'!$Y$7:$AM$7,0))</f>
        <v>0</v>
      </c>
      <c r="W30" s="480"/>
      <c r="X30" s="481">
        <f t="shared" si="2"/>
        <v>0</v>
      </c>
    </row>
    <row r="31" spans="3:24" x14ac:dyDescent="0.3">
      <c r="F31" s="15" t="s">
        <v>31</v>
      </c>
      <c r="J31" s="476" t="s">
        <v>42</v>
      </c>
      <c r="O31" s="479">
        <f>INDEX('M9c - SPMW'!$Y$72:$AM$72,MATCH(O$5,'M9c - SPMW'!$Y$7:$AM$7,0))+INDEX('M9c - SPMW'!$Y$75:$AM$75,MATCH(O$5,'M9c - SPMW'!$Y$7:$AM$7,0))</f>
        <v>0</v>
      </c>
      <c r="P31" s="479">
        <f>INDEX('M9c - SPMW'!$Y$72:$AM$72,MATCH(P$5,'M9c - SPMW'!$Y$7:$AM$7,0))+INDEX('M9c - SPMW'!$Y$75:$AM$75,MATCH(P$5,'M9c - SPMW'!$Y$7:$AM$7,0))</f>
        <v>0</v>
      </c>
      <c r="Q31" s="479">
        <f>INDEX('M9c - SPMW'!$Y$72:$AM$72,MATCH(Q$5,'M9c - SPMW'!$Y$7:$AM$7,0))+INDEX('M9c - SPMW'!$Y$75:$AM$75,MATCH(Q$5,'M9c - SPMW'!$Y$7:$AM$7,0))</f>
        <v>0</v>
      </c>
      <c r="R31" s="479">
        <f>INDEX('M9c - SPMW'!$Y$72:$AM$72,MATCH(R$5,'M9c - SPMW'!$Y$7:$AM$7,0))+INDEX('M9c - SPMW'!$Y$75:$AM$75,MATCH(R$5,'M9c - SPMW'!$Y$7:$AM$7,0))</f>
        <v>0</v>
      </c>
      <c r="S31" s="479">
        <f>INDEX('M9c - SPMW'!$Y$72:$AM$72,MATCH(S$5,'M9c - SPMW'!$Y$7:$AM$7,0))+INDEX('M9c - SPMW'!$Y$75:$AM$75,MATCH(S$5,'M9c - SPMW'!$Y$7:$AM$7,0))</f>
        <v>11654</v>
      </c>
      <c r="T31" s="479">
        <f>INDEX('M9c - SPMW'!$Y$72:$AM$72,MATCH(T$5,'M9c - SPMW'!$Y$7:$AM$7,0))+INDEX('M9c - SPMW'!$Y$75:$AM$75,MATCH(T$5,'M9c - SPMW'!$Y$7:$AM$7,0))</f>
        <v>11118</v>
      </c>
      <c r="U31" s="479">
        <f>INDEX('M9c - SPMW'!$Y$72:$AM$72,MATCH(U$5,'M9c - SPMW'!$Y$7:$AM$7,0))+INDEX('M9c - SPMW'!$Y$75:$AM$75,MATCH(U$5,'M9c - SPMW'!$Y$7:$AM$7,0))</f>
        <v>11156</v>
      </c>
      <c r="V31" s="479">
        <f>INDEX('M9c - SPMW'!$Y$72:$AM$72,MATCH(V$5,'M9c - SPMW'!$Y$7:$AM$7,0))+INDEX('M9c - SPMW'!$Y$75:$AM$75,MATCH(V$5,'M9c - SPMW'!$Y$7:$AM$7,0))</f>
        <v>8831</v>
      </c>
      <c r="W31" s="480"/>
      <c r="X31" s="481">
        <f t="shared" si="2"/>
        <v>42759</v>
      </c>
    </row>
    <row r="32" spans="3:24" x14ac:dyDescent="0.3">
      <c r="F32" s="15" t="s">
        <v>28</v>
      </c>
      <c r="J32" s="476" t="s">
        <v>42</v>
      </c>
      <c r="O32" s="479">
        <f>INDEX('M9c - EPN'!$Y$72:$AM$72,MATCH(O$5,'M9c - EPN'!$Y$7:$AM$7,0))+INDEX('M9c - EPN'!$Y$75:$AM$75,MATCH(O$5,'M9c - EPN'!$Y$7:$AM$7,0))</f>
        <v>5496.4084494416948</v>
      </c>
      <c r="P32" s="479">
        <f>INDEX('M9c - EPN'!$Y$72:$AM$72,MATCH(P$5,'M9c - EPN'!$Y$7:$AM$7,0))+INDEX('M9c - EPN'!$Y$75:$AM$75,MATCH(P$5,'M9c - EPN'!$Y$7:$AM$7,0))</f>
        <v>5956.8598646418304</v>
      </c>
      <c r="Q32" s="479">
        <f>INDEX('M9c - EPN'!$Y$72:$AM$72,MATCH(Q$5,'M9c - EPN'!$Y$7:$AM$7,0))+INDEX('M9c - EPN'!$Y$75:$AM$75,MATCH(Q$5,'M9c - EPN'!$Y$7:$AM$7,0))</f>
        <v>5977.7777022139062</v>
      </c>
      <c r="R32" s="479">
        <f>INDEX('M9c - EPN'!$Y$72:$AM$72,MATCH(R$5,'M9c - EPN'!$Y$7:$AM$7,0))+INDEX('M9c - EPN'!$Y$75:$AM$75,MATCH(R$5,'M9c - EPN'!$Y$7:$AM$7,0))</f>
        <v>6897.3429829834313</v>
      </c>
      <c r="S32" s="479">
        <f>INDEX('M9c - EPN'!$Y$72:$AM$72,MATCH(S$5,'M9c - EPN'!$Y$7:$AM$7,0))+INDEX('M9c - EPN'!$Y$75:$AM$75,MATCH(S$5,'M9c - EPN'!$Y$7:$AM$7,0))</f>
        <v>6506.1713636429622</v>
      </c>
      <c r="T32" s="479">
        <f>INDEX('M9c - EPN'!$Y$72:$AM$72,MATCH(T$5,'M9c - EPN'!$Y$7:$AM$7,0))+INDEX('M9c - EPN'!$Y$75:$AM$75,MATCH(T$5,'M9c - EPN'!$Y$7:$AM$7,0))</f>
        <v>6965.3548707712143</v>
      </c>
      <c r="U32" s="479">
        <f>INDEX('M9c - EPN'!$Y$72:$AM$72,MATCH(U$5,'M9c - EPN'!$Y$7:$AM$7,0))+INDEX('M9c - EPN'!$Y$75:$AM$75,MATCH(U$5,'M9c - EPN'!$Y$7:$AM$7,0))</f>
        <v>4426</v>
      </c>
      <c r="V32" s="479">
        <f>INDEX('M9c - EPN'!$Y$72:$AM$72,MATCH(V$5,'M9c - EPN'!$Y$7:$AM$7,0))+INDEX('M9c - EPN'!$Y$75:$AM$75,MATCH(V$5,'M9c - EPN'!$Y$7:$AM$7,0))</f>
        <v>4072</v>
      </c>
      <c r="W32" s="480"/>
      <c r="X32" s="481">
        <f t="shared" si="2"/>
        <v>46297.915233695036</v>
      </c>
    </row>
    <row r="33" spans="3:24" customFormat="1" x14ac:dyDescent="0.3">
      <c r="H33" s="51"/>
      <c r="O33" s="480"/>
      <c r="P33" s="480"/>
      <c r="Q33" s="480"/>
      <c r="R33" s="480"/>
      <c r="S33" s="480"/>
      <c r="T33" s="480"/>
      <c r="U33" s="480"/>
      <c r="V33" s="480"/>
      <c r="W33" s="480"/>
      <c r="X33" s="480"/>
    </row>
    <row r="34" spans="3:24" x14ac:dyDescent="0.3">
      <c r="D34" s="15"/>
      <c r="E34" s="31" t="s">
        <v>69</v>
      </c>
      <c r="F34" s="31"/>
      <c r="G34" s="31"/>
      <c r="H34" s="55"/>
      <c r="I34" s="31"/>
      <c r="J34" s="31"/>
      <c r="K34" s="31"/>
      <c r="L34" s="31"/>
      <c r="M34" s="31"/>
      <c r="N34" s="31"/>
      <c r="O34" s="482"/>
      <c r="P34" s="482"/>
      <c r="Q34" s="482"/>
      <c r="R34" s="482"/>
      <c r="S34" s="482"/>
      <c r="T34" s="482"/>
      <c r="U34" s="482"/>
      <c r="V34" s="482"/>
      <c r="W34" s="482"/>
      <c r="X34" s="482"/>
    </row>
    <row r="35" spans="3:24" x14ac:dyDescent="0.3">
      <c r="F35" s="15" t="s">
        <v>64</v>
      </c>
      <c r="J35" s="476" t="s">
        <v>42</v>
      </c>
      <c r="O35" s="479">
        <f>INDEX('M9c - ENWL'!$Y$73:$AM$73,MATCH(O$5,'M9c - ENWL'!$Y$7:$AM$7,0))+INDEX('M9c - ENWL'!$Y$76:$AM$76,MATCH(O$5,'M9c - ENWL'!$Y$7:$AM$7,0))</f>
        <v>0</v>
      </c>
      <c r="P35" s="479">
        <f>INDEX('M9c - ENWL'!$Y$73:$AM$73,MATCH(P$5,'M9c - ENWL'!$Y$7:$AM$7,0))+INDEX('M9c - ENWL'!$Y$76:$AM$76,MATCH(P$5,'M9c - ENWL'!$Y$7:$AM$7,0))</f>
        <v>0</v>
      </c>
      <c r="Q35" s="479">
        <f>INDEX('M9c - ENWL'!$Y$73:$AM$73,MATCH(Q$5,'M9c - ENWL'!$Y$7:$AM$7,0))+INDEX('M9c - ENWL'!$Y$76:$AM$76,MATCH(Q$5,'M9c - ENWL'!$Y$7:$AM$7,0))</f>
        <v>0</v>
      </c>
      <c r="R35" s="479">
        <f>INDEX('M9c - ENWL'!$Y$73:$AM$73,MATCH(R$5,'M9c - ENWL'!$Y$7:$AM$7,0))+INDEX('M9c - ENWL'!$Y$76:$AM$76,MATCH(R$5,'M9c - ENWL'!$Y$7:$AM$7,0))</f>
        <v>0</v>
      </c>
      <c r="S35" s="479">
        <f>INDEX('M9c - ENWL'!$Y$73:$AM$73,MATCH(S$5,'M9c - ENWL'!$Y$7:$AM$7,0))+INDEX('M9c - ENWL'!$Y$76:$AM$76,MATCH(S$5,'M9c - ENWL'!$Y$7:$AM$7,0))</f>
        <v>2790</v>
      </c>
      <c r="T35" s="479">
        <f>INDEX('M9c - ENWL'!$Y$73:$AM$73,MATCH(T$5,'M9c - ENWL'!$Y$7:$AM$7,0))+INDEX('M9c - ENWL'!$Y$76:$AM$76,MATCH(T$5,'M9c - ENWL'!$Y$7:$AM$7,0))</f>
        <v>3354</v>
      </c>
      <c r="U35" s="479">
        <f>INDEX('M9c - ENWL'!$Y$73:$AM$73,MATCH(U$5,'M9c - ENWL'!$Y$7:$AM$7,0))+INDEX('M9c - ENWL'!$Y$76:$AM$76,MATCH(U$5,'M9c - ENWL'!$Y$7:$AM$7,0))</f>
        <v>3567</v>
      </c>
      <c r="V35" s="479">
        <f>INDEX('M9c - ENWL'!$Y$73:$AM$73,MATCH(V$5,'M9c - ENWL'!$Y$7:$AM$7,0))+INDEX('M9c - ENWL'!$Y$76:$AM$76,MATCH(V$5,'M9c - ENWL'!$Y$7:$AM$7,0))</f>
        <v>2856</v>
      </c>
      <c r="W35" s="480"/>
      <c r="X35" s="481">
        <f>SUM(O35:V35)</f>
        <v>12567</v>
      </c>
    </row>
    <row r="36" spans="3:24" x14ac:dyDescent="0.3">
      <c r="F36" s="15" t="s">
        <v>29</v>
      </c>
      <c r="J36" s="476" t="s">
        <v>42</v>
      </c>
      <c r="O36" s="479">
        <f>INDEX('M9c - EMID'!$Y$73:$AM$73,MATCH(O$5,'M9c - EMID'!$Y$7:$AM$7,0))+INDEX('M9c - EMID'!$Y$76:$AM$76,MATCH(O$5,'M9c - EMID'!$Y$7:$AM$7,0))</f>
        <v>1375</v>
      </c>
      <c r="P36" s="479">
        <f>INDEX('M9c - EMID'!$Y$73:$AM$73,MATCH(P$5,'M9c - EMID'!$Y$7:$AM$7,0))+INDEX('M9c - EMID'!$Y$76:$AM$76,MATCH(P$5,'M9c - EMID'!$Y$7:$AM$7,0))</f>
        <v>1714</v>
      </c>
      <c r="Q36" s="479">
        <f>INDEX('M9c - EMID'!$Y$73:$AM$73,MATCH(Q$5,'M9c - EMID'!$Y$7:$AM$7,0))+INDEX('M9c - EMID'!$Y$76:$AM$76,MATCH(Q$5,'M9c - EMID'!$Y$7:$AM$7,0))</f>
        <v>2489</v>
      </c>
      <c r="R36" s="479">
        <f>INDEX('M9c - EMID'!$Y$73:$AM$73,MATCH(R$5,'M9c - EMID'!$Y$7:$AM$7,0))+INDEX('M9c - EMID'!$Y$76:$AM$76,MATCH(R$5,'M9c - EMID'!$Y$7:$AM$7,0))</f>
        <v>3287</v>
      </c>
      <c r="S36" s="479">
        <f>INDEX('M9c - EMID'!$Y$73:$AM$73,MATCH(S$5,'M9c - EMID'!$Y$7:$AM$7,0))+INDEX('M9c - EMID'!$Y$76:$AM$76,MATCH(S$5,'M9c - EMID'!$Y$7:$AM$7,0))</f>
        <v>3447</v>
      </c>
      <c r="T36" s="479">
        <f>INDEX('M9c - EMID'!$Y$73:$AM$73,MATCH(T$5,'M9c - EMID'!$Y$7:$AM$7,0))+INDEX('M9c - EMID'!$Y$76:$AM$76,MATCH(T$5,'M9c - EMID'!$Y$7:$AM$7,0))</f>
        <v>1914</v>
      </c>
      <c r="U36" s="479">
        <f>INDEX('M9c - EMID'!$Y$73:$AM$73,MATCH(U$5,'M9c - EMID'!$Y$7:$AM$7,0))+INDEX('M9c - EMID'!$Y$76:$AM$76,MATCH(U$5,'M9c - EMID'!$Y$7:$AM$7,0))</f>
        <v>3613.3493496552946</v>
      </c>
      <c r="V36" s="479">
        <f>INDEX('M9c - EMID'!$Y$73:$AM$73,MATCH(V$5,'M9c - EMID'!$Y$7:$AM$7,0))+INDEX('M9c - EMID'!$Y$76:$AM$76,MATCH(V$5,'M9c - EMID'!$Y$7:$AM$7,0))</f>
        <v>2614.8492527355047</v>
      </c>
      <c r="W36" s="480"/>
      <c r="X36" s="481">
        <f t="shared" ref="X36:X42" si="3">SUM(O36:V36)</f>
        <v>20454.198602390799</v>
      </c>
    </row>
    <row r="37" spans="3:24" x14ac:dyDescent="0.3">
      <c r="F37" s="15" t="s">
        <v>30</v>
      </c>
      <c r="J37" s="476" t="s">
        <v>42</v>
      </c>
      <c r="O37" s="479">
        <f>INDEX('M9c - WMID'!$Y$73:$AM$73,MATCH(O$5,'M9c - WMID'!$Y$7:$AM$7,0))+INDEX('M9c - WMID'!$Y$76:$AM$76,MATCH(O$5,'M9c - WMID'!$Y$7:$AM$7,0))</f>
        <v>0</v>
      </c>
      <c r="P37" s="479">
        <f>INDEX('M9c - WMID'!$Y$73:$AM$73,MATCH(P$5,'M9c - WMID'!$Y$7:$AM$7,0))+INDEX('M9c - WMID'!$Y$76:$AM$76,MATCH(P$5,'M9c - WMID'!$Y$7:$AM$7,0))</f>
        <v>0</v>
      </c>
      <c r="Q37" s="479">
        <f>INDEX('M9c - WMID'!$Y$73:$AM$73,MATCH(Q$5,'M9c - WMID'!$Y$7:$AM$7,0))+INDEX('M9c - WMID'!$Y$76:$AM$76,MATCH(Q$5,'M9c - WMID'!$Y$7:$AM$7,0))</f>
        <v>0</v>
      </c>
      <c r="R37" s="479">
        <f>INDEX('M9c - WMID'!$Y$73:$AM$73,MATCH(R$5,'M9c - WMID'!$Y$7:$AM$7,0))+INDEX('M9c - WMID'!$Y$76:$AM$76,MATCH(R$5,'M9c - WMID'!$Y$7:$AM$7,0))</f>
        <v>0</v>
      </c>
      <c r="S37" s="479">
        <f>INDEX('M9c - WMID'!$Y$73:$AM$73,MATCH(S$5,'M9c - WMID'!$Y$7:$AM$7,0))+INDEX('M9c - WMID'!$Y$76:$AM$76,MATCH(S$5,'M9c - WMID'!$Y$7:$AM$7,0))</f>
        <v>0</v>
      </c>
      <c r="T37" s="479">
        <f>INDEX('M9c - WMID'!$Y$73:$AM$73,MATCH(T$5,'M9c - WMID'!$Y$7:$AM$7,0))+INDEX('M9c - WMID'!$Y$76:$AM$76,MATCH(T$5,'M9c - WMID'!$Y$7:$AM$7,0))</f>
        <v>0</v>
      </c>
      <c r="U37" s="479">
        <f>INDEX('M9c - WMID'!$Y$73:$AM$73,MATCH(U$5,'M9c - WMID'!$Y$7:$AM$7,0))+INDEX('M9c - WMID'!$Y$76:$AM$76,MATCH(U$5,'M9c - WMID'!$Y$7:$AM$7,0))</f>
        <v>0</v>
      </c>
      <c r="V37" s="479">
        <f>INDEX('M9c - WMID'!$Y$73:$AM$73,MATCH(V$5,'M9c - WMID'!$Y$7:$AM$7,0))+INDEX('M9c - WMID'!$Y$76:$AM$76,MATCH(V$5,'M9c - WMID'!$Y$7:$AM$7,0))</f>
        <v>0</v>
      </c>
      <c r="W37" s="480"/>
      <c r="X37" s="481">
        <f t="shared" si="3"/>
        <v>0</v>
      </c>
    </row>
    <row r="38" spans="3:24" x14ac:dyDescent="0.3">
      <c r="F38" s="15" t="s">
        <v>65</v>
      </c>
      <c r="J38" s="476" t="s">
        <v>42</v>
      </c>
      <c r="O38" s="479">
        <f>INDEX('M9c - SWEST'!$Y$73:$AM$73,MATCH(O$5,'M9c - SWEST'!$Y$7:$AM$7,0))+INDEX('M9c - SWEST'!$Y$76:$AM$76,MATCH(O$5,'M9c - SWEST'!$Y$7:$AM$7,0))</f>
        <v>0</v>
      </c>
      <c r="P38" s="479">
        <f>INDEX('M9c - SWEST'!$Y$73:$AM$73,MATCH(P$5,'M9c - SWEST'!$Y$7:$AM$7,0))+INDEX('M9c - SWEST'!$Y$76:$AM$76,MATCH(P$5,'M9c - SWEST'!$Y$7:$AM$7,0))</f>
        <v>0</v>
      </c>
      <c r="Q38" s="479">
        <f>INDEX('M9c - SWEST'!$Y$73:$AM$73,MATCH(Q$5,'M9c - SWEST'!$Y$7:$AM$7,0))+INDEX('M9c - SWEST'!$Y$76:$AM$76,MATCH(Q$5,'M9c - SWEST'!$Y$7:$AM$7,0))</f>
        <v>0</v>
      </c>
      <c r="R38" s="479">
        <f>INDEX('M9c - SWEST'!$Y$73:$AM$73,MATCH(R$5,'M9c - SWEST'!$Y$7:$AM$7,0))+INDEX('M9c - SWEST'!$Y$76:$AM$76,MATCH(R$5,'M9c - SWEST'!$Y$7:$AM$7,0))</f>
        <v>0</v>
      </c>
      <c r="S38" s="479">
        <f>INDEX('M9c - SWEST'!$Y$73:$AM$73,MATCH(S$5,'M9c - SWEST'!$Y$7:$AM$7,0))+INDEX('M9c - SWEST'!$Y$76:$AM$76,MATCH(S$5,'M9c - SWEST'!$Y$7:$AM$7,0))</f>
        <v>0</v>
      </c>
      <c r="T38" s="479">
        <f>INDEX('M9c - SWEST'!$Y$73:$AM$73,MATCH(T$5,'M9c - SWEST'!$Y$7:$AM$7,0))+INDEX('M9c - SWEST'!$Y$76:$AM$76,MATCH(T$5,'M9c - SWEST'!$Y$7:$AM$7,0))</f>
        <v>0</v>
      </c>
      <c r="U38" s="479">
        <f>INDEX('M9c - SWEST'!$Y$73:$AM$73,MATCH(U$5,'M9c - SWEST'!$Y$7:$AM$7,0))+INDEX('M9c - SWEST'!$Y$76:$AM$76,MATCH(U$5,'M9c - SWEST'!$Y$7:$AM$7,0))</f>
        <v>0</v>
      </c>
      <c r="V38" s="479">
        <f>INDEX('M9c - SWEST'!$Y$73:$AM$73,MATCH(V$5,'M9c - SWEST'!$Y$7:$AM$7,0))+INDEX('M9c - SWEST'!$Y$76:$AM$76,MATCH(V$5,'M9c - SWEST'!$Y$7:$AM$7,0))</f>
        <v>0</v>
      </c>
      <c r="W38" s="480"/>
      <c r="X38" s="481">
        <f t="shared" si="3"/>
        <v>0</v>
      </c>
    </row>
    <row r="39" spans="3:24" x14ac:dyDescent="0.3">
      <c r="F39" s="15" t="s">
        <v>66</v>
      </c>
      <c r="J39" s="476" t="s">
        <v>42</v>
      </c>
      <c r="O39" s="479">
        <f>INDEX('M9c - NPGY'!$Y$73:$AM$73,MATCH(O$5,'M9c - NPGY'!$Y$7:$AM$7,0))+INDEX('M9c - NPGY'!$Y$76:$AM$76,MATCH(O$5,'M9c - NPGY'!$Y$7:$AM$7,0))</f>
        <v>109</v>
      </c>
      <c r="P39" s="479">
        <f>INDEX('M9c - NPGY'!$Y$73:$AM$73,MATCH(P$5,'M9c - NPGY'!$Y$7:$AM$7,0))+INDEX('M9c - NPGY'!$Y$76:$AM$76,MATCH(P$5,'M9c - NPGY'!$Y$7:$AM$7,0))</f>
        <v>197</v>
      </c>
      <c r="Q39" s="479">
        <f>INDEX('M9c - NPGY'!$Y$73:$AM$73,MATCH(Q$5,'M9c - NPGY'!$Y$7:$AM$7,0))+INDEX('M9c - NPGY'!$Y$76:$AM$76,MATCH(Q$5,'M9c - NPGY'!$Y$7:$AM$7,0))</f>
        <v>274</v>
      </c>
      <c r="R39" s="479">
        <f>INDEX('M9c - NPGY'!$Y$73:$AM$73,MATCH(R$5,'M9c - NPGY'!$Y$7:$AM$7,0))+INDEX('M9c - NPGY'!$Y$76:$AM$76,MATCH(R$5,'M9c - NPGY'!$Y$7:$AM$7,0))</f>
        <v>342</v>
      </c>
      <c r="S39" s="479">
        <f>INDEX('M9c - NPGY'!$Y$73:$AM$73,MATCH(S$5,'M9c - NPGY'!$Y$7:$AM$7,0))+INDEX('M9c - NPGY'!$Y$76:$AM$76,MATCH(S$5,'M9c - NPGY'!$Y$7:$AM$7,0))</f>
        <v>729.46759431045143</v>
      </c>
      <c r="T39" s="479">
        <f>INDEX('M9c - NPGY'!$Y$73:$AM$73,MATCH(T$5,'M9c - NPGY'!$Y$7:$AM$7,0))+INDEX('M9c - NPGY'!$Y$76:$AM$76,MATCH(T$5,'M9c - NPGY'!$Y$7:$AM$7,0))</f>
        <v>4512</v>
      </c>
      <c r="U39" s="479">
        <f>INDEX('M9c - NPGY'!$Y$73:$AM$73,MATCH(U$5,'M9c - NPGY'!$Y$7:$AM$7,0))+INDEX('M9c - NPGY'!$Y$76:$AM$76,MATCH(U$5,'M9c - NPGY'!$Y$7:$AM$7,0))</f>
        <v>6755</v>
      </c>
      <c r="V39" s="479">
        <f>INDEX('M9c - NPGY'!$Y$73:$AM$73,MATCH(V$5,'M9c - NPGY'!$Y$7:$AM$7,0))+INDEX('M9c - NPGY'!$Y$76:$AM$76,MATCH(V$5,'M9c - NPGY'!$Y$7:$AM$7,0))</f>
        <v>6977</v>
      </c>
      <c r="W39" s="480"/>
      <c r="X39" s="481">
        <f t="shared" si="3"/>
        <v>19895.467594310452</v>
      </c>
    </row>
    <row r="40" spans="3:24" x14ac:dyDescent="0.3">
      <c r="F40" s="15" t="s">
        <v>32</v>
      </c>
      <c r="J40" s="476" t="s">
        <v>42</v>
      </c>
      <c r="O40" s="479">
        <f>INDEX('M9c - NPGN'!$Y$73:$AM$73,MATCH(O$5,'M9c - NPGN'!$Y$7:$AM$7,0))+INDEX('M9c - NPGN'!$Y$76:$AM$76,MATCH(O$5,'M9c - NPGN'!$Y$7:$AM$7,0))</f>
        <v>0</v>
      </c>
      <c r="P40" s="479">
        <f>INDEX('M9c - NPGN'!$Y$73:$AM$73,MATCH(P$5,'M9c - NPGN'!$Y$7:$AM$7,0))+INDEX('M9c - NPGN'!$Y$76:$AM$76,MATCH(P$5,'M9c - NPGN'!$Y$7:$AM$7,0))</f>
        <v>0</v>
      </c>
      <c r="Q40" s="479">
        <f>INDEX('M9c - NPGN'!$Y$73:$AM$73,MATCH(Q$5,'M9c - NPGN'!$Y$7:$AM$7,0))+INDEX('M9c - NPGN'!$Y$76:$AM$76,MATCH(Q$5,'M9c - NPGN'!$Y$7:$AM$7,0))</f>
        <v>0</v>
      </c>
      <c r="R40" s="479">
        <f>INDEX('M9c - NPGN'!$Y$73:$AM$73,MATCH(R$5,'M9c - NPGN'!$Y$7:$AM$7,0))+INDEX('M9c - NPGN'!$Y$76:$AM$76,MATCH(R$5,'M9c - NPGN'!$Y$7:$AM$7,0))</f>
        <v>0</v>
      </c>
      <c r="S40" s="479">
        <f>INDEX('M9c - NPGN'!$Y$73:$AM$73,MATCH(S$5,'M9c - NPGN'!$Y$7:$AM$7,0))+INDEX('M9c - NPGN'!$Y$76:$AM$76,MATCH(S$5,'M9c - NPGN'!$Y$7:$AM$7,0))</f>
        <v>0</v>
      </c>
      <c r="T40" s="479">
        <f>INDEX('M9c - NPGN'!$Y$73:$AM$73,MATCH(T$5,'M9c - NPGN'!$Y$7:$AM$7,0))+INDEX('M9c - NPGN'!$Y$76:$AM$76,MATCH(T$5,'M9c - NPGN'!$Y$7:$AM$7,0))</f>
        <v>0</v>
      </c>
      <c r="U40" s="479">
        <f>INDEX('M9c - NPGN'!$Y$73:$AM$73,MATCH(U$5,'M9c - NPGN'!$Y$7:$AM$7,0))+INDEX('M9c - NPGN'!$Y$76:$AM$76,MATCH(U$5,'M9c - NPGN'!$Y$7:$AM$7,0))</f>
        <v>0</v>
      </c>
      <c r="V40" s="479">
        <f>INDEX('M9c - NPGN'!$Y$73:$AM$73,MATCH(V$5,'M9c - NPGN'!$Y$7:$AM$7,0))+INDEX('M9c - NPGN'!$Y$76:$AM$76,MATCH(V$5,'M9c - NPGN'!$Y$7:$AM$7,0))</f>
        <v>0</v>
      </c>
      <c r="W40" s="480"/>
      <c r="X40" s="481">
        <f t="shared" si="3"/>
        <v>0</v>
      </c>
    </row>
    <row r="41" spans="3:24" x14ac:dyDescent="0.3">
      <c r="F41" s="15" t="s">
        <v>31</v>
      </c>
      <c r="J41" s="476" t="s">
        <v>42</v>
      </c>
      <c r="O41" s="479">
        <f>INDEX('M9c - SPMW'!$Y$73:$AM$73,MATCH(O$5,'M9c - SPMW'!$Y$7:$AM$7,0))+INDEX('M9c - SPMW'!$Y$76:$AM$76,MATCH(O$5,'M9c - SPMW'!$Y$7:$AM$7,0))</f>
        <v>0</v>
      </c>
      <c r="P41" s="479">
        <f>INDEX('M9c - SPMW'!$Y$73:$AM$73,MATCH(P$5,'M9c - SPMW'!$Y$7:$AM$7,0))+INDEX('M9c - SPMW'!$Y$76:$AM$76,MATCH(P$5,'M9c - SPMW'!$Y$7:$AM$7,0))</f>
        <v>0</v>
      </c>
      <c r="Q41" s="479">
        <f>INDEX('M9c - SPMW'!$Y$73:$AM$73,MATCH(Q$5,'M9c - SPMW'!$Y$7:$AM$7,0))+INDEX('M9c - SPMW'!$Y$76:$AM$76,MATCH(Q$5,'M9c - SPMW'!$Y$7:$AM$7,0))</f>
        <v>0</v>
      </c>
      <c r="R41" s="479">
        <f>INDEX('M9c - SPMW'!$Y$73:$AM$73,MATCH(R$5,'M9c - SPMW'!$Y$7:$AM$7,0))+INDEX('M9c - SPMW'!$Y$76:$AM$76,MATCH(R$5,'M9c - SPMW'!$Y$7:$AM$7,0))</f>
        <v>0</v>
      </c>
      <c r="S41" s="479">
        <f>INDEX('M9c - SPMW'!$Y$73:$AM$73,MATCH(S$5,'M9c - SPMW'!$Y$7:$AM$7,0))+INDEX('M9c - SPMW'!$Y$76:$AM$76,MATCH(S$5,'M9c - SPMW'!$Y$7:$AM$7,0))</f>
        <v>935</v>
      </c>
      <c r="T41" s="479">
        <f>INDEX('M9c - SPMW'!$Y$73:$AM$73,MATCH(T$5,'M9c - SPMW'!$Y$7:$AM$7,0))+INDEX('M9c - SPMW'!$Y$76:$AM$76,MATCH(T$5,'M9c - SPMW'!$Y$7:$AM$7,0))</f>
        <v>1221</v>
      </c>
      <c r="U41" s="479">
        <f>INDEX('M9c - SPMW'!$Y$73:$AM$73,MATCH(U$5,'M9c - SPMW'!$Y$7:$AM$7,0))+INDEX('M9c - SPMW'!$Y$76:$AM$76,MATCH(U$5,'M9c - SPMW'!$Y$7:$AM$7,0))</f>
        <v>1346</v>
      </c>
      <c r="V41" s="479">
        <f>INDEX('M9c - SPMW'!$Y$73:$AM$73,MATCH(V$5,'M9c - SPMW'!$Y$7:$AM$7,0))+INDEX('M9c - SPMW'!$Y$76:$AM$76,MATCH(V$5,'M9c - SPMW'!$Y$7:$AM$7,0))</f>
        <v>1128</v>
      </c>
      <c r="W41" s="480"/>
      <c r="X41" s="481">
        <f t="shared" si="3"/>
        <v>4630</v>
      </c>
    </row>
    <row r="42" spans="3:24" x14ac:dyDescent="0.3">
      <c r="F42" s="15" t="s">
        <v>28</v>
      </c>
      <c r="J42" s="476" t="s">
        <v>42</v>
      </c>
      <c r="O42" s="479">
        <f>INDEX('M9c - EPN'!$Y$73:$AM$73,MATCH(O$5,'M9c - EPN'!$Y$7:$AM$7,0))+INDEX('M9c - EPN'!$Y$76:$AM$76,MATCH(O$5,'M9c - EPN'!$Y$7:$AM$7,0))</f>
        <v>1954.7024363761991</v>
      </c>
      <c r="P42" s="479">
        <f>INDEX('M9c - EPN'!$Y$73:$AM$73,MATCH(P$5,'M9c - EPN'!$Y$7:$AM$7,0))+INDEX('M9c - EPN'!$Y$76:$AM$76,MATCH(P$5,'M9c - EPN'!$Y$7:$AM$7,0))</f>
        <v>2496.8825763694385</v>
      </c>
      <c r="Q42" s="479">
        <f>INDEX('M9c - EPN'!$Y$73:$AM$73,MATCH(Q$5,'M9c - EPN'!$Y$7:$AM$7,0))+INDEX('M9c - EPN'!$Y$76:$AM$76,MATCH(Q$5,'M9c - EPN'!$Y$7:$AM$7,0))</f>
        <v>2864.2222977860938</v>
      </c>
      <c r="R42" s="479">
        <f>INDEX('M9c - EPN'!$Y$73:$AM$73,MATCH(R$5,'M9c - EPN'!$Y$7:$AM$7,0))+INDEX('M9c - EPN'!$Y$76:$AM$76,MATCH(R$5,'M9c - EPN'!$Y$7:$AM$7,0))</f>
        <v>3321.9552652122657</v>
      </c>
      <c r="S42" s="479">
        <f>INDEX('M9c - EPN'!$Y$73:$AM$73,MATCH(S$5,'M9c - EPN'!$Y$7:$AM$7,0))+INDEX('M9c - EPN'!$Y$76:$AM$76,MATCH(S$5,'M9c - EPN'!$Y$7:$AM$7,0))</f>
        <v>3478.9306410855575</v>
      </c>
      <c r="T42" s="479">
        <f>INDEX('M9c - EPN'!$Y$73:$AM$73,MATCH(T$5,'M9c - EPN'!$Y$7:$AM$7,0))+INDEX('M9c - EPN'!$Y$76:$AM$76,MATCH(T$5,'M9c - EPN'!$Y$7:$AM$7,0))</f>
        <v>3550.392095096573</v>
      </c>
      <c r="U42" s="479">
        <f>INDEX('M9c - EPN'!$Y$73:$AM$73,MATCH(U$5,'M9c - EPN'!$Y$7:$AM$7,0))+INDEX('M9c - EPN'!$Y$76:$AM$76,MATCH(U$5,'M9c - EPN'!$Y$7:$AM$7,0))</f>
        <v>4471</v>
      </c>
      <c r="V42" s="479">
        <f>INDEX('M9c - EPN'!$Y$73:$AM$73,MATCH(V$5,'M9c - EPN'!$Y$7:$AM$7,0))+INDEX('M9c - EPN'!$Y$76:$AM$76,MATCH(V$5,'M9c - EPN'!$Y$7:$AM$7,0))</f>
        <v>4723</v>
      </c>
      <c r="W42" s="480"/>
      <c r="X42" s="481">
        <f t="shared" si="3"/>
        <v>26861.085311926126</v>
      </c>
    </row>
    <row r="43" spans="3:24" customFormat="1" x14ac:dyDescent="0.3">
      <c r="H43" s="51"/>
      <c r="O43" s="480"/>
      <c r="P43" s="480"/>
      <c r="Q43" s="480"/>
      <c r="R43" s="480"/>
      <c r="S43" s="480"/>
      <c r="T43" s="480"/>
      <c r="U43" s="480"/>
      <c r="V43" s="480"/>
      <c r="W43" s="480"/>
      <c r="X43" s="480"/>
    </row>
    <row r="44" spans="3:24" x14ac:dyDescent="0.3">
      <c r="C44" s="462" t="s">
        <v>88</v>
      </c>
      <c r="D44" s="462"/>
      <c r="E44" s="462"/>
      <c r="F44" s="462"/>
      <c r="G44" s="462"/>
      <c r="H44" s="462"/>
      <c r="I44" s="463"/>
      <c r="J44" s="462"/>
      <c r="K44" s="462"/>
      <c r="L44" s="462"/>
      <c r="M44" s="462"/>
      <c r="N44" s="462"/>
      <c r="O44" s="483"/>
      <c r="P44" s="483"/>
      <c r="Q44" s="483"/>
      <c r="R44" s="483"/>
      <c r="S44" s="483"/>
      <c r="T44" s="483"/>
      <c r="U44" s="483"/>
      <c r="V44" s="483"/>
      <c r="W44" s="483"/>
      <c r="X44" s="483"/>
    </row>
    <row r="45" spans="3:24" s="464" customFormat="1" x14ac:dyDescent="0.3">
      <c r="C45" s="465"/>
      <c r="D45" s="465"/>
      <c r="E45" s="465"/>
      <c r="F45" s="465"/>
      <c r="G45" s="465"/>
      <c r="H45" s="465"/>
      <c r="I45" s="466"/>
      <c r="J45" s="465"/>
      <c r="K45" s="465"/>
      <c r="L45" s="465"/>
      <c r="M45" s="465"/>
      <c r="N45" s="465"/>
      <c r="O45" s="484"/>
      <c r="P45" s="484"/>
      <c r="Q45" s="484"/>
      <c r="R45" s="484"/>
      <c r="S45" s="484"/>
      <c r="T45" s="484"/>
      <c r="U45" s="484"/>
      <c r="V45" s="484"/>
      <c r="W45" s="484"/>
      <c r="X45" s="484"/>
    </row>
    <row r="46" spans="3:24" x14ac:dyDescent="0.3">
      <c r="D46" s="15"/>
      <c r="E46" s="31" t="s">
        <v>67</v>
      </c>
      <c r="F46" s="31"/>
      <c r="G46" s="31"/>
      <c r="H46" s="55"/>
      <c r="I46" s="31"/>
      <c r="J46" s="31"/>
      <c r="K46" s="31"/>
      <c r="L46" s="31"/>
      <c r="M46" s="31"/>
      <c r="N46" s="31"/>
      <c r="O46" s="482"/>
      <c r="P46" s="482"/>
      <c r="Q46" s="482"/>
      <c r="R46" s="482"/>
      <c r="S46" s="482"/>
      <c r="T46" s="482"/>
      <c r="U46" s="482"/>
      <c r="V46" s="482"/>
      <c r="W46" s="482"/>
      <c r="X46" s="482"/>
    </row>
    <row r="47" spans="3:24" x14ac:dyDescent="0.3">
      <c r="F47" s="15" t="s">
        <v>64</v>
      </c>
      <c r="J47" s="476" t="s">
        <v>42</v>
      </c>
      <c r="O47" s="479">
        <f>INDEX('M9d - ENWL'!$Y$72:$AM$72,MATCH(O$5,'M9d - ENWL'!$Y$7:$AM$7,0))+INDEX('M9d - ENWL'!$Y$75:$AM$75,MATCH(O$5,'M9d - ENWL'!$Y$7:$AM$7,0))</f>
        <v>0</v>
      </c>
      <c r="P47" s="479">
        <f>INDEX('M9d - ENWL'!$Y$72:$AM$72,MATCH(P$5,'M9d - ENWL'!$Y$7:$AM$7,0))+INDEX('M9d - ENWL'!$Y$75:$AM$75,MATCH(P$5,'M9d - ENWL'!$Y$7:$AM$7,0))</f>
        <v>0</v>
      </c>
      <c r="Q47" s="479">
        <f>INDEX('M9d - ENWL'!$Y$72:$AM$72,MATCH(Q$5,'M9d - ENWL'!$Y$7:$AM$7,0))+INDEX('M9d - ENWL'!$Y$75:$AM$75,MATCH(Q$5,'M9d - ENWL'!$Y$7:$AM$7,0))</f>
        <v>0</v>
      </c>
      <c r="R47" s="479">
        <f>INDEX('M9d - ENWL'!$Y$72:$AM$72,MATCH(R$5,'M9d - ENWL'!$Y$7:$AM$7,0))+INDEX('M9d - ENWL'!$Y$75:$AM$75,MATCH(R$5,'M9d - ENWL'!$Y$7:$AM$7,0))</f>
        <v>0</v>
      </c>
      <c r="S47" s="479">
        <f>INDEX('M9d - ENWL'!$Y$72:$AM$72,MATCH(S$5,'M9d - ENWL'!$Y$7:$AM$7,0))+INDEX('M9d - ENWL'!$Y$75:$AM$75,MATCH(S$5,'M9d - ENWL'!$Y$7:$AM$7,0))</f>
        <v>0</v>
      </c>
      <c r="T47" s="479">
        <f>INDEX('M9d - ENWL'!$Y$72:$AM$72,MATCH(T$5,'M9d - ENWL'!$Y$7:$AM$7,0))+INDEX('M9d - ENWL'!$Y$75:$AM$75,MATCH(T$5,'M9d - ENWL'!$Y$7:$AM$7,0))</f>
        <v>0</v>
      </c>
      <c r="U47" s="479">
        <f>INDEX('M9d - ENWL'!$Y$72:$AM$72,MATCH(U$5,'M9d - ENWL'!$Y$7:$AM$7,0))+INDEX('M9d - ENWL'!$Y$75:$AM$75,MATCH(U$5,'M9d - ENWL'!$Y$7:$AM$7,0))</f>
        <v>0</v>
      </c>
      <c r="V47" s="479">
        <f>INDEX('M9d - ENWL'!$Y$72:$AM$72,MATCH(V$5,'M9d - ENWL'!$Y$7:$AM$7,0))+INDEX('M9d - ENWL'!$Y$75:$AM$75,MATCH(V$5,'M9d - ENWL'!$Y$7:$AM$7,0))</f>
        <v>0</v>
      </c>
      <c r="W47" s="480"/>
      <c r="X47" s="481">
        <f>SUM(O47:V47)</f>
        <v>0</v>
      </c>
    </row>
    <row r="48" spans="3:24" x14ac:dyDescent="0.3">
      <c r="F48" s="15" t="s">
        <v>29</v>
      </c>
      <c r="J48" s="476" t="s">
        <v>42</v>
      </c>
      <c r="O48" s="479">
        <f>INDEX('M9d - EMID'!$Y$72:$AM$72,MATCH(O$5,'M9d - EMID'!$Y$7:$AM$7,0))+INDEX('M9d - EMID'!$Y$75:$AM$75,MATCH(O$5,'M9d - EMID'!$Y$7:$AM$7,0))</f>
        <v>0</v>
      </c>
      <c r="P48" s="479">
        <f>INDEX('M9d - EMID'!$Y$72:$AM$72,MATCH(P$5,'M9d - EMID'!$Y$7:$AM$7,0))+INDEX('M9d - EMID'!$Y$75:$AM$75,MATCH(P$5,'M9d - EMID'!$Y$7:$AM$7,0))</f>
        <v>0</v>
      </c>
      <c r="Q48" s="479">
        <f>INDEX('M9d - EMID'!$Y$72:$AM$72,MATCH(Q$5,'M9d - EMID'!$Y$7:$AM$7,0))+INDEX('M9d - EMID'!$Y$75:$AM$75,MATCH(Q$5,'M9d - EMID'!$Y$7:$AM$7,0))</f>
        <v>0</v>
      </c>
      <c r="R48" s="479">
        <f>INDEX('M9d - EMID'!$Y$72:$AM$72,MATCH(R$5,'M9d - EMID'!$Y$7:$AM$7,0))+INDEX('M9d - EMID'!$Y$75:$AM$75,MATCH(R$5,'M9d - EMID'!$Y$7:$AM$7,0))</f>
        <v>0</v>
      </c>
      <c r="S48" s="479">
        <f>INDEX('M9d - EMID'!$Y$72:$AM$72,MATCH(S$5,'M9d - EMID'!$Y$7:$AM$7,0))+INDEX('M9d - EMID'!$Y$75:$AM$75,MATCH(S$5,'M9d - EMID'!$Y$7:$AM$7,0))</f>
        <v>0</v>
      </c>
      <c r="T48" s="479">
        <f>INDEX('M9d - EMID'!$Y$72:$AM$72,MATCH(T$5,'M9d - EMID'!$Y$7:$AM$7,0))+INDEX('M9d - EMID'!$Y$75:$AM$75,MATCH(T$5,'M9d - EMID'!$Y$7:$AM$7,0))</f>
        <v>0</v>
      </c>
      <c r="U48" s="479">
        <f>INDEX('M9d - EMID'!$Y$72:$AM$72,MATCH(U$5,'M9d - EMID'!$Y$7:$AM$7,0))+INDEX('M9d - EMID'!$Y$75:$AM$75,MATCH(U$5,'M9d - EMID'!$Y$7:$AM$7,0))</f>
        <v>0</v>
      </c>
      <c r="V48" s="479">
        <f>INDEX('M9d - EMID'!$Y$72:$AM$72,MATCH(V$5,'M9d - EMID'!$Y$7:$AM$7,0))+INDEX('M9d - EMID'!$Y$75:$AM$75,MATCH(V$5,'M9d - EMID'!$Y$7:$AM$7,0))</f>
        <v>0</v>
      </c>
      <c r="W48" s="480"/>
      <c r="X48" s="481">
        <f t="shared" ref="X48:X54" si="4">SUM(O48:V48)</f>
        <v>0</v>
      </c>
    </row>
    <row r="49" spans="4:24" x14ac:dyDescent="0.3">
      <c r="F49" s="15" t="s">
        <v>30</v>
      </c>
      <c r="J49" s="476" t="s">
        <v>42</v>
      </c>
      <c r="O49" s="479">
        <f>INDEX('M9d - WMID'!$Y$72:$AM$72,MATCH(O$5,'M9d - WMID'!$Y$7:$AM$7,0))+INDEX('M9d - WMID'!$Y$75:$AM$75,MATCH(O$5,'M9d - WMID'!$Y$7:$AM$7,0))</f>
        <v>633</v>
      </c>
      <c r="P49" s="479">
        <f>INDEX('M9d - WMID'!$Y$72:$AM$72,MATCH(P$5,'M9d - WMID'!$Y$7:$AM$7,0))+INDEX('M9d - WMID'!$Y$75:$AM$75,MATCH(P$5,'M9d - WMID'!$Y$7:$AM$7,0))</f>
        <v>1528</v>
      </c>
      <c r="Q49" s="479">
        <f>INDEX('M9d - WMID'!$Y$72:$AM$72,MATCH(Q$5,'M9d - WMID'!$Y$7:$AM$7,0))+INDEX('M9d - WMID'!$Y$75:$AM$75,MATCH(Q$5,'M9d - WMID'!$Y$7:$AM$7,0))</f>
        <v>1772</v>
      </c>
      <c r="R49" s="479">
        <f>INDEX('M9d - WMID'!$Y$72:$AM$72,MATCH(R$5,'M9d - WMID'!$Y$7:$AM$7,0))+INDEX('M9d - WMID'!$Y$75:$AM$75,MATCH(R$5,'M9d - WMID'!$Y$7:$AM$7,0))</f>
        <v>2186</v>
      </c>
      <c r="S49" s="479">
        <f>INDEX('M9d - WMID'!$Y$72:$AM$72,MATCH(S$5,'M9d - WMID'!$Y$7:$AM$7,0))+INDEX('M9d - WMID'!$Y$75:$AM$75,MATCH(S$5,'M9d - WMID'!$Y$7:$AM$7,0))</f>
        <v>4544</v>
      </c>
      <c r="T49" s="479">
        <f>INDEX('M9d - WMID'!$Y$72:$AM$72,MATCH(T$5,'M9d - WMID'!$Y$7:$AM$7,0))+INDEX('M9d - WMID'!$Y$75:$AM$75,MATCH(T$5,'M9d - WMID'!$Y$7:$AM$7,0))</f>
        <v>7627</v>
      </c>
      <c r="U49" s="479">
        <f>INDEX('M9d - WMID'!$Y$72:$AM$72,MATCH(U$5,'M9d - WMID'!$Y$7:$AM$7,0))+INDEX('M9d - WMID'!$Y$75:$AM$75,MATCH(U$5,'M9d - WMID'!$Y$7:$AM$7,0))</f>
        <v>9739</v>
      </c>
      <c r="V49" s="479">
        <f>INDEX('M9d - WMID'!$Y$72:$AM$72,MATCH(V$5,'M9d - WMID'!$Y$7:$AM$7,0))+INDEX('M9d - WMID'!$Y$75:$AM$75,MATCH(V$5,'M9d - WMID'!$Y$7:$AM$7,0))</f>
        <v>10140</v>
      </c>
      <c r="W49" s="480"/>
      <c r="X49" s="481">
        <f t="shared" si="4"/>
        <v>38169</v>
      </c>
    </row>
    <row r="50" spans="4:24" x14ac:dyDescent="0.3">
      <c r="F50" s="15" t="s">
        <v>65</v>
      </c>
      <c r="J50" s="476" t="s">
        <v>42</v>
      </c>
      <c r="O50" s="479">
        <f>INDEX('M9d - SWEST'!$Y$72:$AM$72,MATCH(O$5,'M9d - SWEST'!$Y$7:$AM$7,0))+INDEX('M9d - SWEST'!$Y$75:$AM$75,MATCH(O$5,'M9d - SWEST'!$Y$7:$AM$7,0))</f>
        <v>0</v>
      </c>
      <c r="P50" s="479">
        <f>INDEX('M9d - SWEST'!$Y$72:$AM$72,MATCH(P$5,'M9d - SWEST'!$Y$7:$AM$7,0))+INDEX('M9d - SWEST'!$Y$75:$AM$75,MATCH(P$5,'M9d - SWEST'!$Y$7:$AM$7,0))</f>
        <v>0</v>
      </c>
      <c r="Q50" s="479">
        <f>INDEX('M9d - SWEST'!$Y$72:$AM$72,MATCH(Q$5,'M9d - SWEST'!$Y$7:$AM$7,0))+INDEX('M9d - SWEST'!$Y$75:$AM$75,MATCH(Q$5,'M9d - SWEST'!$Y$7:$AM$7,0))</f>
        <v>0</v>
      </c>
      <c r="R50" s="479">
        <f>INDEX('M9d - SWEST'!$Y$72:$AM$72,MATCH(R$5,'M9d - SWEST'!$Y$7:$AM$7,0))+INDEX('M9d - SWEST'!$Y$75:$AM$75,MATCH(R$5,'M9d - SWEST'!$Y$7:$AM$7,0))</f>
        <v>0</v>
      </c>
      <c r="S50" s="479">
        <f>INDEX('M9d - SWEST'!$Y$72:$AM$72,MATCH(S$5,'M9d - SWEST'!$Y$7:$AM$7,0))+INDEX('M9d - SWEST'!$Y$75:$AM$75,MATCH(S$5,'M9d - SWEST'!$Y$7:$AM$7,0))</f>
        <v>540</v>
      </c>
      <c r="T50" s="479">
        <f>INDEX('M9d - SWEST'!$Y$72:$AM$72,MATCH(T$5,'M9d - SWEST'!$Y$7:$AM$7,0))+INDEX('M9d - SWEST'!$Y$75:$AM$75,MATCH(T$5,'M9d - SWEST'!$Y$7:$AM$7,0))</f>
        <v>7938</v>
      </c>
      <c r="U50" s="479">
        <f>INDEX('M9d - SWEST'!$Y$72:$AM$72,MATCH(U$5,'M9d - SWEST'!$Y$7:$AM$7,0))+INDEX('M9d - SWEST'!$Y$75:$AM$75,MATCH(U$5,'M9d - SWEST'!$Y$7:$AM$7,0))</f>
        <v>9208.9361714891074</v>
      </c>
      <c r="V50" s="479">
        <f>INDEX('M9d - SWEST'!$Y$72:$AM$72,MATCH(V$5,'M9d - SWEST'!$Y$7:$AM$7,0))+INDEX('M9d - SWEST'!$Y$75:$AM$75,MATCH(V$5,'M9d - SWEST'!$Y$7:$AM$7,0))</f>
        <v>9016.5703117965659</v>
      </c>
      <c r="W50" s="480"/>
      <c r="X50" s="481">
        <f t="shared" si="4"/>
        <v>26703.506483285673</v>
      </c>
    </row>
    <row r="51" spans="4:24" x14ac:dyDescent="0.3">
      <c r="F51" s="15" t="s">
        <v>66</v>
      </c>
      <c r="J51" s="476" t="s">
        <v>42</v>
      </c>
      <c r="O51" s="479">
        <f>INDEX('M9d - NPGY'!$Y$72:$AM$72,MATCH(O$5,'M9d - NPGY'!$Y$7:$AM$7,0))+INDEX('M9d - NPGY'!$Y$75:$AM$75,MATCH(O$5,'M9d - NPGY'!$Y$7:$AM$7,0))</f>
        <v>0</v>
      </c>
      <c r="P51" s="479">
        <f>INDEX('M9d - NPGY'!$Y$72:$AM$72,MATCH(P$5,'M9d - NPGY'!$Y$7:$AM$7,0))+INDEX('M9d - NPGY'!$Y$75:$AM$75,MATCH(P$5,'M9d - NPGY'!$Y$7:$AM$7,0))</f>
        <v>0</v>
      </c>
      <c r="Q51" s="479">
        <f>INDEX('M9d - NPGY'!$Y$72:$AM$72,MATCH(Q$5,'M9d - NPGY'!$Y$7:$AM$7,0))+INDEX('M9d - NPGY'!$Y$75:$AM$75,MATCH(Q$5,'M9d - NPGY'!$Y$7:$AM$7,0))</f>
        <v>0</v>
      </c>
      <c r="R51" s="479">
        <f>INDEX('M9d - NPGY'!$Y$72:$AM$72,MATCH(R$5,'M9d - NPGY'!$Y$7:$AM$7,0))+INDEX('M9d - NPGY'!$Y$75:$AM$75,MATCH(R$5,'M9d - NPGY'!$Y$7:$AM$7,0))</f>
        <v>0</v>
      </c>
      <c r="S51" s="479">
        <f>INDEX('M9d - NPGY'!$Y$72:$AM$72,MATCH(S$5,'M9d - NPGY'!$Y$7:$AM$7,0))+INDEX('M9d - NPGY'!$Y$75:$AM$75,MATCH(S$5,'M9d - NPGY'!$Y$7:$AM$7,0))</f>
        <v>0</v>
      </c>
      <c r="T51" s="479">
        <f>INDEX('M9d - NPGY'!$Y$72:$AM$72,MATCH(T$5,'M9d - NPGY'!$Y$7:$AM$7,0))+INDEX('M9d - NPGY'!$Y$75:$AM$75,MATCH(T$5,'M9d - NPGY'!$Y$7:$AM$7,0))</f>
        <v>0</v>
      </c>
      <c r="U51" s="479">
        <f>INDEX('M9d - NPGY'!$Y$72:$AM$72,MATCH(U$5,'M9d - NPGY'!$Y$7:$AM$7,0))+INDEX('M9d - NPGY'!$Y$75:$AM$75,MATCH(U$5,'M9d - NPGY'!$Y$7:$AM$7,0))</f>
        <v>0</v>
      </c>
      <c r="V51" s="479">
        <f>INDEX('M9d - NPGY'!$Y$72:$AM$72,MATCH(V$5,'M9d - NPGY'!$Y$7:$AM$7,0))+INDEX('M9d - NPGY'!$Y$75:$AM$75,MATCH(V$5,'M9d - NPGY'!$Y$7:$AM$7,0))</f>
        <v>0</v>
      </c>
      <c r="W51" s="480"/>
      <c r="X51" s="481">
        <f t="shared" si="4"/>
        <v>0</v>
      </c>
    </row>
    <row r="52" spans="4:24" x14ac:dyDescent="0.3">
      <c r="F52" s="15" t="s">
        <v>32</v>
      </c>
      <c r="J52" s="476" t="s">
        <v>42</v>
      </c>
      <c r="O52" s="479">
        <f>INDEX('M9d - NPGN'!$Y$72:$AM$72,MATCH(O$5,'M9d - NPGN'!$Y$7:$AM$7,0))+INDEX('M9d - NPGN'!$Y$75:$AM$75,MATCH(O$5,'M9d - NPGN'!$Y$7:$AM$7,0))</f>
        <v>558</v>
      </c>
      <c r="P52" s="479">
        <f>INDEX('M9d - NPGN'!$Y$72:$AM$72,MATCH(P$5,'M9d - NPGN'!$Y$7:$AM$7,0))+INDEX('M9d - NPGN'!$Y$75:$AM$75,MATCH(P$5,'M9d - NPGN'!$Y$7:$AM$7,0))</f>
        <v>627</v>
      </c>
      <c r="Q52" s="479">
        <f>INDEX('M9d - NPGN'!$Y$72:$AM$72,MATCH(Q$5,'M9d - NPGN'!$Y$7:$AM$7,0))+INDEX('M9d - NPGN'!$Y$75:$AM$75,MATCH(Q$5,'M9d - NPGN'!$Y$7:$AM$7,0))</f>
        <v>919</v>
      </c>
      <c r="R52" s="479">
        <f>INDEX('M9d - NPGN'!$Y$72:$AM$72,MATCH(R$5,'M9d - NPGN'!$Y$7:$AM$7,0))+INDEX('M9d - NPGN'!$Y$75:$AM$75,MATCH(R$5,'M9d - NPGN'!$Y$7:$AM$7,0))</f>
        <v>2239</v>
      </c>
      <c r="S52" s="479">
        <f>INDEX('M9d - NPGN'!$Y$72:$AM$72,MATCH(S$5,'M9d - NPGN'!$Y$7:$AM$7,0))+INDEX('M9d - NPGN'!$Y$75:$AM$75,MATCH(S$5,'M9d - NPGN'!$Y$7:$AM$7,0))</f>
        <v>2809</v>
      </c>
      <c r="T52" s="479">
        <f>INDEX('M9d - NPGN'!$Y$72:$AM$72,MATCH(T$5,'M9d - NPGN'!$Y$7:$AM$7,0))+INDEX('M9d - NPGN'!$Y$75:$AM$75,MATCH(T$5,'M9d - NPGN'!$Y$7:$AM$7,0))</f>
        <v>12145</v>
      </c>
      <c r="U52" s="479">
        <f>INDEX('M9d - NPGN'!$Y$72:$AM$72,MATCH(U$5,'M9d - NPGN'!$Y$7:$AM$7,0))+INDEX('M9d - NPGN'!$Y$75:$AM$75,MATCH(U$5,'M9d - NPGN'!$Y$7:$AM$7,0))</f>
        <v>9624</v>
      </c>
      <c r="V52" s="479">
        <f>INDEX('M9d - NPGN'!$Y$72:$AM$72,MATCH(V$5,'M9d - NPGN'!$Y$7:$AM$7,0))+INDEX('M9d - NPGN'!$Y$75:$AM$75,MATCH(V$5,'M9d - NPGN'!$Y$7:$AM$7,0))</f>
        <v>8491</v>
      </c>
      <c r="W52" s="480"/>
      <c r="X52" s="481">
        <f t="shared" si="4"/>
        <v>37412</v>
      </c>
    </row>
    <row r="53" spans="4:24" x14ac:dyDescent="0.3">
      <c r="F53" s="15" t="s">
        <v>31</v>
      </c>
      <c r="J53" s="476" t="s">
        <v>42</v>
      </c>
      <c r="O53" s="479">
        <f>INDEX('M9d - SPMW'!$Y$72:$AM$72,MATCH(O$5,'M9d - SPMW'!$Y$7:$AM$7,0))+INDEX('M9d - SPMW'!$Y$75:$AM$75,MATCH(O$5,'M9d - SPMW'!$Y$7:$AM$7,0))</f>
        <v>0</v>
      </c>
      <c r="P53" s="479">
        <f>INDEX('M9d - SPMW'!$Y$72:$AM$72,MATCH(P$5,'M9d - SPMW'!$Y$7:$AM$7,0))+INDEX('M9d - SPMW'!$Y$75:$AM$75,MATCH(P$5,'M9d - SPMW'!$Y$7:$AM$7,0))</f>
        <v>0</v>
      </c>
      <c r="Q53" s="479">
        <f>INDEX('M9d - SPMW'!$Y$72:$AM$72,MATCH(Q$5,'M9d - SPMW'!$Y$7:$AM$7,0))+INDEX('M9d - SPMW'!$Y$75:$AM$75,MATCH(Q$5,'M9d - SPMW'!$Y$7:$AM$7,0))</f>
        <v>0</v>
      </c>
      <c r="R53" s="479">
        <f>INDEX('M9d - SPMW'!$Y$72:$AM$72,MATCH(R$5,'M9d - SPMW'!$Y$7:$AM$7,0))+INDEX('M9d - SPMW'!$Y$75:$AM$75,MATCH(R$5,'M9d - SPMW'!$Y$7:$AM$7,0))</f>
        <v>0</v>
      </c>
      <c r="S53" s="479">
        <f>INDEX('M9d - SPMW'!$Y$72:$AM$72,MATCH(S$5,'M9d - SPMW'!$Y$7:$AM$7,0))+INDEX('M9d - SPMW'!$Y$75:$AM$75,MATCH(S$5,'M9d - SPMW'!$Y$7:$AM$7,0))</f>
        <v>0</v>
      </c>
      <c r="T53" s="479">
        <f>INDEX('M9d - SPMW'!$Y$72:$AM$72,MATCH(T$5,'M9d - SPMW'!$Y$7:$AM$7,0))+INDEX('M9d - SPMW'!$Y$75:$AM$75,MATCH(T$5,'M9d - SPMW'!$Y$7:$AM$7,0))</f>
        <v>0</v>
      </c>
      <c r="U53" s="479">
        <f>INDEX('M9d - SPMW'!$Y$72:$AM$72,MATCH(U$5,'M9d - SPMW'!$Y$7:$AM$7,0))+INDEX('M9d - SPMW'!$Y$75:$AM$75,MATCH(U$5,'M9d - SPMW'!$Y$7:$AM$7,0))</f>
        <v>0</v>
      </c>
      <c r="V53" s="479">
        <f>INDEX('M9d - SPMW'!$Y$72:$AM$72,MATCH(V$5,'M9d - SPMW'!$Y$7:$AM$7,0))+INDEX('M9d - SPMW'!$Y$75:$AM$75,MATCH(V$5,'M9d - SPMW'!$Y$7:$AM$7,0))</f>
        <v>0</v>
      </c>
      <c r="W53" s="480"/>
      <c r="X53" s="481">
        <f t="shared" si="4"/>
        <v>0</v>
      </c>
    </row>
    <row r="54" spans="4:24" x14ac:dyDescent="0.3">
      <c r="F54" s="15" t="s">
        <v>28</v>
      </c>
      <c r="J54" s="476" t="s">
        <v>42</v>
      </c>
      <c r="O54" s="479">
        <f>INDEX('M9d - EPN'!$Y$72:$AM$72,MATCH(O$5,'M9d - EPN'!$Y$7:$AM$7,0))+INDEX('M9d - EPN'!$Y$75:$AM$75,MATCH(O$5,'M9d - EPN'!$Y$7:$AM$7,0))</f>
        <v>0</v>
      </c>
      <c r="P54" s="479">
        <f>INDEX('M9d - EPN'!$Y$72:$AM$72,MATCH(P$5,'M9d - EPN'!$Y$7:$AM$7,0))+INDEX('M9d - EPN'!$Y$75:$AM$75,MATCH(P$5,'M9d - EPN'!$Y$7:$AM$7,0))</f>
        <v>0</v>
      </c>
      <c r="Q54" s="479">
        <f>INDEX('M9d - EPN'!$Y$72:$AM$72,MATCH(Q$5,'M9d - EPN'!$Y$7:$AM$7,0))+INDEX('M9d - EPN'!$Y$75:$AM$75,MATCH(Q$5,'M9d - EPN'!$Y$7:$AM$7,0))</f>
        <v>0</v>
      </c>
      <c r="R54" s="479">
        <f>INDEX('M9d - EPN'!$Y$72:$AM$72,MATCH(R$5,'M9d - EPN'!$Y$7:$AM$7,0))+INDEX('M9d - EPN'!$Y$75:$AM$75,MATCH(R$5,'M9d - EPN'!$Y$7:$AM$7,0))</f>
        <v>0</v>
      </c>
      <c r="S54" s="479">
        <f>INDEX('M9d - EPN'!$Y$72:$AM$72,MATCH(S$5,'M9d - EPN'!$Y$7:$AM$7,0))+INDEX('M9d - EPN'!$Y$75:$AM$75,MATCH(S$5,'M9d - EPN'!$Y$7:$AM$7,0))</f>
        <v>0</v>
      </c>
      <c r="T54" s="479">
        <f>INDEX('M9d - EPN'!$Y$72:$AM$72,MATCH(T$5,'M9d - EPN'!$Y$7:$AM$7,0))+INDEX('M9d - EPN'!$Y$75:$AM$75,MATCH(T$5,'M9d - EPN'!$Y$7:$AM$7,0))</f>
        <v>0</v>
      </c>
      <c r="U54" s="479">
        <f>INDEX('M9d - EPN'!$Y$72:$AM$72,MATCH(U$5,'M9d - EPN'!$Y$7:$AM$7,0))+INDEX('M9d - EPN'!$Y$75:$AM$75,MATCH(U$5,'M9d - EPN'!$Y$7:$AM$7,0))</f>
        <v>1124</v>
      </c>
      <c r="V54" s="479">
        <f>INDEX('M9d - EPN'!$Y$72:$AM$72,MATCH(V$5,'M9d - EPN'!$Y$7:$AM$7,0))+INDEX('M9d - EPN'!$Y$75:$AM$75,MATCH(V$5,'M9d - EPN'!$Y$7:$AM$7,0))</f>
        <v>1068</v>
      </c>
      <c r="W54" s="480"/>
      <c r="X54" s="481">
        <f t="shared" si="4"/>
        <v>2192</v>
      </c>
    </row>
    <row r="55" spans="4:24" customFormat="1" x14ac:dyDescent="0.3">
      <c r="H55" s="51"/>
      <c r="O55" s="480"/>
      <c r="P55" s="480"/>
      <c r="Q55" s="480"/>
      <c r="R55" s="480"/>
      <c r="S55" s="480"/>
      <c r="T55" s="480"/>
      <c r="U55" s="480"/>
      <c r="V55" s="480"/>
      <c r="W55" s="480"/>
      <c r="X55" s="480"/>
    </row>
    <row r="56" spans="4:24" x14ac:dyDescent="0.3">
      <c r="D56" s="15"/>
      <c r="E56" s="31" t="s">
        <v>69</v>
      </c>
      <c r="F56" s="31"/>
      <c r="G56" s="31"/>
      <c r="H56" s="55"/>
      <c r="I56" s="31"/>
      <c r="J56" s="31"/>
      <c r="K56" s="31"/>
      <c r="L56" s="31"/>
      <c r="M56" s="31"/>
      <c r="N56" s="31"/>
      <c r="O56" s="482"/>
      <c r="P56" s="482"/>
      <c r="Q56" s="482"/>
      <c r="R56" s="482"/>
      <c r="S56" s="482"/>
      <c r="T56" s="482"/>
      <c r="U56" s="482"/>
      <c r="V56" s="482"/>
      <c r="W56" s="482"/>
      <c r="X56" s="482"/>
    </row>
    <row r="57" spans="4:24" x14ac:dyDescent="0.3">
      <c r="F57" s="15" t="s">
        <v>64</v>
      </c>
      <c r="J57" s="476" t="s">
        <v>42</v>
      </c>
      <c r="O57" s="479">
        <f>INDEX('M9d - ENWL'!$Y$73:$AM$73,MATCH(O$5,'M9d - ENWL'!$Y$7:$AM$7,0))+INDEX('M9d - ENWL'!$Y$76:$AM$76,MATCH(O$5,'M9d - ENWL'!$Y$7:$AM$7,0))</f>
        <v>0</v>
      </c>
      <c r="P57" s="479">
        <f>INDEX('M9d - ENWL'!$Y$73:$AM$73,MATCH(P$5,'M9d - ENWL'!$Y$7:$AM$7,0))+INDEX('M9d - ENWL'!$Y$76:$AM$76,MATCH(P$5,'M9d - ENWL'!$Y$7:$AM$7,0))</f>
        <v>0</v>
      </c>
      <c r="Q57" s="479">
        <f>INDEX('M9d - ENWL'!$Y$73:$AM$73,MATCH(Q$5,'M9d - ENWL'!$Y$7:$AM$7,0))+INDEX('M9d - ENWL'!$Y$76:$AM$76,MATCH(Q$5,'M9d - ENWL'!$Y$7:$AM$7,0))</f>
        <v>0</v>
      </c>
      <c r="R57" s="479">
        <f>INDEX('M9d - ENWL'!$Y$73:$AM$73,MATCH(R$5,'M9d - ENWL'!$Y$7:$AM$7,0))+INDEX('M9d - ENWL'!$Y$76:$AM$76,MATCH(R$5,'M9d - ENWL'!$Y$7:$AM$7,0))</f>
        <v>0</v>
      </c>
      <c r="S57" s="479">
        <f>INDEX('M9d - ENWL'!$Y$73:$AM$73,MATCH(S$5,'M9d - ENWL'!$Y$7:$AM$7,0))+INDEX('M9d - ENWL'!$Y$76:$AM$76,MATCH(S$5,'M9d - ENWL'!$Y$7:$AM$7,0))</f>
        <v>0</v>
      </c>
      <c r="T57" s="479">
        <f>INDEX('M9d - ENWL'!$Y$73:$AM$73,MATCH(T$5,'M9d - ENWL'!$Y$7:$AM$7,0))+INDEX('M9d - ENWL'!$Y$76:$AM$76,MATCH(T$5,'M9d - ENWL'!$Y$7:$AM$7,0))</f>
        <v>0</v>
      </c>
      <c r="U57" s="479">
        <f>INDEX('M9d - ENWL'!$Y$73:$AM$73,MATCH(U$5,'M9d - ENWL'!$Y$7:$AM$7,0))+INDEX('M9d - ENWL'!$Y$76:$AM$76,MATCH(U$5,'M9d - ENWL'!$Y$7:$AM$7,0))</f>
        <v>0</v>
      </c>
      <c r="V57" s="479">
        <f>INDEX('M9d - ENWL'!$Y$73:$AM$73,MATCH(V$5,'M9d - ENWL'!$Y$7:$AM$7,0))+INDEX('M9d - ENWL'!$Y$76:$AM$76,MATCH(V$5,'M9d - ENWL'!$Y$7:$AM$7,0))</f>
        <v>0</v>
      </c>
      <c r="W57" s="480"/>
      <c r="X57" s="481">
        <f>SUM(O57:V57)</f>
        <v>0</v>
      </c>
    </row>
    <row r="58" spans="4:24" x14ac:dyDescent="0.3">
      <c r="F58" s="15" t="s">
        <v>29</v>
      </c>
      <c r="J58" s="476" t="s">
        <v>42</v>
      </c>
      <c r="O58" s="479">
        <f>INDEX('M9d - EMID'!$Y$73:$AM$73,MATCH(O$5,'M9d - EMID'!$Y$7:$AM$7,0))+INDEX('M9d - EMID'!$Y$76:$AM$76,MATCH(O$5,'M9d - EMID'!$Y$7:$AM$7,0))</f>
        <v>0</v>
      </c>
      <c r="P58" s="479">
        <f>INDEX('M9d - EMID'!$Y$73:$AM$73,MATCH(P$5,'M9d - EMID'!$Y$7:$AM$7,0))+INDEX('M9d - EMID'!$Y$76:$AM$76,MATCH(P$5,'M9d - EMID'!$Y$7:$AM$7,0))</f>
        <v>0</v>
      </c>
      <c r="Q58" s="479">
        <f>INDEX('M9d - EMID'!$Y$73:$AM$73,MATCH(Q$5,'M9d - EMID'!$Y$7:$AM$7,0))+INDEX('M9d - EMID'!$Y$76:$AM$76,MATCH(Q$5,'M9d - EMID'!$Y$7:$AM$7,0))</f>
        <v>0</v>
      </c>
      <c r="R58" s="479">
        <f>INDEX('M9d - EMID'!$Y$73:$AM$73,MATCH(R$5,'M9d - EMID'!$Y$7:$AM$7,0))+INDEX('M9d - EMID'!$Y$76:$AM$76,MATCH(R$5,'M9d - EMID'!$Y$7:$AM$7,0))</f>
        <v>0</v>
      </c>
      <c r="S58" s="479">
        <f>INDEX('M9d - EMID'!$Y$73:$AM$73,MATCH(S$5,'M9d - EMID'!$Y$7:$AM$7,0))+INDEX('M9d - EMID'!$Y$76:$AM$76,MATCH(S$5,'M9d - EMID'!$Y$7:$AM$7,0))</f>
        <v>0</v>
      </c>
      <c r="T58" s="479">
        <f>INDEX('M9d - EMID'!$Y$73:$AM$73,MATCH(T$5,'M9d - EMID'!$Y$7:$AM$7,0))+INDEX('M9d - EMID'!$Y$76:$AM$76,MATCH(T$5,'M9d - EMID'!$Y$7:$AM$7,0))</f>
        <v>0</v>
      </c>
      <c r="U58" s="479">
        <f>INDEX('M9d - EMID'!$Y$73:$AM$73,MATCH(U$5,'M9d - EMID'!$Y$7:$AM$7,0))+INDEX('M9d - EMID'!$Y$76:$AM$76,MATCH(U$5,'M9d - EMID'!$Y$7:$AM$7,0))</f>
        <v>0</v>
      </c>
      <c r="V58" s="479">
        <f>INDEX('M9d - EMID'!$Y$73:$AM$73,MATCH(V$5,'M9d - EMID'!$Y$7:$AM$7,0))+INDEX('M9d - EMID'!$Y$76:$AM$76,MATCH(V$5,'M9d - EMID'!$Y$7:$AM$7,0))</f>
        <v>0</v>
      </c>
      <c r="W58" s="480"/>
      <c r="X58" s="481">
        <f t="shared" ref="X58:X64" si="5">SUM(O58:V58)</f>
        <v>0</v>
      </c>
    </row>
    <row r="59" spans="4:24" x14ac:dyDescent="0.3">
      <c r="F59" s="15" t="s">
        <v>30</v>
      </c>
      <c r="J59" s="476" t="s">
        <v>42</v>
      </c>
      <c r="O59" s="479">
        <f>INDEX('M9d - WMID'!$Y$73:$AM$73,MATCH(O$5,'M9d - WMID'!$Y$7:$AM$7,0))+INDEX('M9d - WMID'!$Y$76:$AM$76,MATCH(O$5,'M9d - WMID'!$Y$7:$AM$7,0))</f>
        <v>252</v>
      </c>
      <c r="P59" s="479">
        <f>INDEX('M9d - WMID'!$Y$73:$AM$73,MATCH(P$5,'M9d - WMID'!$Y$7:$AM$7,0))+INDEX('M9d - WMID'!$Y$76:$AM$76,MATCH(P$5,'M9d - WMID'!$Y$7:$AM$7,0))</f>
        <v>564</v>
      </c>
      <c r="Q59" s="479">
        <f>INDEX('M9d - WMID'!$Y$73:$AM$73,MATCH(Q$5,'M9d - WMID'!$Y$7:$AM$7,0))+INDEX('M9d - WMID'!$Y$76:$AM$76,MATCH(Q$5,'M9d - WMID'!$Y$7:$AM$7,0))</f>
        <v>727</v>
      </c>
      <c r="R59" s="479">
        <f>INDEX('M9d - WMID'!$Y$73:$AM$73,MATCH(R$5,'M9d - WMID'!$Y$7:$AM$7,0))+INDEX('M9d - WMID'!$Y$76:$AM$76,MATCH(R$5,'M9d - WMID'!$Y$7:$AM$7,0))</f>
        <v>788</v>
      </c>
      <c r="S59" s="479">
        <f>INDEX('M9d - WMID'!$Y$73:$AM$73,MATCH(S$5,'M9d - WMID'!$Y$7:$AM$7,0))+INDEX('M9d - WMID'!$Y$76:$AM$76,MATCH(S$5,'M9d - WMID'!$Y$7:$AM$7,0))</f>
        <v>1631</v>
      </c>
      <c r="T59" s="479">
        <f>INDEX('M9d - WMID'!$Y$73:$AM$73,MATCH(T$5,'M9d - WMID'!$Y$7:$AM$7,0))+INDEX('M9d - WMID'!$Y$76:$AM$76,MATCH(T$5,'M9d - WMID'!$Y$7:$AM$7,0))</f>
        <v>1419</v>
      </c>
      <c r="U59" s="479">
        <f>INDEX('M9d - WMID'!$Y$73:$AM$73,MATCH(U$5,'M9d - WMID'!$Y$7:$AM$7,0))+INDEX('M9d - WMID'!$Y$76:$AM$76,MATCH(U$5,'M9d - WMID'!$Y$7:$AM$7,0))</f>
        <v>4853</v>
      </c>
      <c r="V59" s="479">
        <f>INDEX('M9d - WMID'!$Y$73:$AM$73,MATCH(V$5,'M9d - WMID'!$Y$7:$AM$7,0))+INDEX('M9d - WMID'!$Y$76:$AM$76,MATCH(V$5,'M9d - WMID'!$Y$7:$AM$7,0))</f>
        <v>3943</v>
      </c>
      <c r="W59" s="480"/>
      <c r="X59" s="481">
        <f t="shared" si="5"/>
        <v>14177</v>
      </c>
    </row>
    <row r="60" spans="4:24" x14ac:dyDescent="0.3">
      <c r="F60" s="15" t="s">
        <v>65</v>
      </c>
      <c r="J60" s="476" t="s">
        <v>42</v>
      </c>
      <c r="O60" s="479">
        <f>INDEX('M9d - SWEST'!$Y$73:$AM$73,MATCH(O$5,'M9d - SWEST'!$Y$7:$AM$7,0))+INDEX('M9d - SWEST'!$Y$76:$AM$76,MATCH(O$5,'M9d - SWEST'!$Y$7:$AM$7,0))</f>
        <v>0</v>
      </c>
      <c r="P60" s="479">
        <f>INDEX('M9d - SWEST'!$Y$73:$AM$73,MATCH(P$5,'M9d - SWEST'!$Y$7:$AM$7,0))+INDEX('M9d - SWEST'!$Y$76:$AM$76,MATCH(P$5,'M9d - SWEST'!$Y$7:$AM$7,0))</f>
        <v>0</v>
      </c>
      <c r="Q60" s="479">
        <f>INDEX('M9d - SWEST'!$Y$73:$AM$73,MATCH(Q$5,'M9d - SWEST'!$Y$7:$AM$7,0))+INDEX('M9d - SWEST'!$Y$76:$AM$76,MATCH(Q$5,'M9d - SWEST'!$Y$7:$AM$7,0))</f>
        <v>0</v>
      </c>
      <c r="R60" s="479">
        <f>INDEX('M9d - SWEST'!$Y$73:$AM$73,MATCH(R$5,'M9d - SWEST'!$Y$7:$AM$7,0))+INDEX('M9d - SWEST'!$Y$76:$AM$76,MATCH(R$5,'M9d - SWEST'!$Y$7:$AM$7,0))</f>
        <v>0</v>
      </c>
      <c r="S60" s="479">
        <f>INDEX('M9d - SWEST'!$Y$73:$AM$73,MATCH(S$5,'M9d - SWEST'!$Y$7:$AM$7,0))+INDEX('M9d - SWEST'!$Y$76:$AM$76,MATCH(S$5,'M9d - SWEST'!$Y$7:$AM$7,0))</f>
        <v>20</v>
      </c>
      <c r="T60" s="479">
        <f>INDEX('M9d - SWEST'!$Y$73:$AM$73,MATCH(T$5,'M9d - SWEST'!$Y$7:$AM$7,0))+INDEX('M9d - SWEST'!$Y$76:$AM$76,MATCH(T$5,'M9d - SWEST'!$Y$7:$AM$7,0))</f>
        <v>600</v>
      </c>
      <c r="U60" s="479">
        <f>INDEX('M9d - SWEST'!$Y$73:$AM$73,MATCH(U$5,'M9d - SWEST'!$Y$7:$AM$7,0))+INDEX('M9d - SWEST'!$Y$76:$AM$76,MATCH(U$5,'M9d - SWEST'!$Y$7:$AM$7,0))</f>
        <v>2203.5815195206897</v>
      </c>
      <c r="V60" s="479">
        <f>INDEX('M9d - SWEST'!$Y$73:$AM$73,MATCH(V$5,'M9d - SWEST'!$Y$7:$AM$7,0))+INDEX('M9d - SWEST'!$Y$76:$AM$76,MATCH(V$5,'M9d - SWEST'!$Y$7:$AM$7,0))</f>
        <v>2241.2406989257206</v>
      </c>
      <c r="W60" s="480"/>
      <c r="X60" s="481">
        <f t="shared" si="5"/>
        <v>5064.8222184464103</v>
      </c>
    </row>
    <row r="61" spans="4:24" x14ac:dyDescent="0.3">
      <c r="F61" s="15" t="s">
        <v>66</v>
      </c>
      <c r="J61" s="476" t="s">
        <v>42</v>
      </c>
      <c r="O61" s="479">
        <f>INDEX('M9d - NPGY'!$Y$73:$AM$73,MATCH(O$5,'M9d - NPGY'!$Y$7:$AM$7,0))+INDEX('M9d - NPGY'!$Y$76:$AM$76,MATCH(O$5,'M9d - NPGY'!$Y$7:$AM$7,0))</f>
        <v>0</v>
      </c>
      <c r="P61" s="479">
        <f>INDEX('M9d - NPGY'!$Y$73:$AM$73,MATCH(P$5,'M9d - NPGY'!$Y$7:$AM$7,0))+INDEX('M9d - NPGY'!$Y$76:$AM$76,MATCH(P$5,'M9d - NPGY'!$Y$7:$AM$7,0))</f>
        <v>0</v>
      </c>
      <c r="Q61" s="479">
        <f>INDEX('M9d - NPGY'!$Y$73:$AM$73,MATCH(Q$5,'M9d - NPGY'!$Y$7:$AM$7,0))+INDEX('M9d - NPGY'!$Y$76:$AM$76,MATCH(Q$5,'M9d - NPGY'!$Y$7:$AM$7,0))</f>
        <v>0</v>
      </c>
      <c r="R61" s="479">
        <f>INDEX('M9d - NPGY'!$Y$73:$AM$73,MATCH(R$5,'M9d - NPGY'!$Y$7:$AM$7,0))+INDEX('M9d - NPGY'!$Y$76:$AM$76,MATCH(R$5,'M9d - NPGY'!$Y$7:$AM$7,0))</f>
        <v>0</v>
      </c>
      <c r="S61" s="479">
        <f>INDEX('M9d - NPGY'!$Y$73:$AM$73,MATCH(S$5,'M9d - NPGY'!$Y$7:$AM$7,0))+INDEX('M9d - NPGY'!$Y$76:$AM$76,MATCH(S$5,'M9d - NPGY'!$Y$7:$AM$7,0))</f>
        <v>0</v>
      </c>
      <c r="T61" s="479">
        <f>INDEX('M9d - NPGY'!$Y$73:$AM$73,MATCH(T$5,'M9d - NPGY'!$Y$7:$AM$7,0))+INDEX('M9d - NPGY'!$Y$76:$AM$76,MATCH(T$5,'M9d - NPGY'!$Y$7:$AM$7,0))</f>
        <v>0</v>
      </c>
      <c r="U61" s="479">
        <f>INDEX('M9d - NPGY'!$Y$73:$AM$73,MATCH(U$5,'M9d - NPGY'!$Y$7:$AM$7,0))+INDEX('M9d - NPGY'!$Y$76:$AM$76,MATCH(U$5,'M9d - NPGY'!$Y$7:$AM$7,0))</f>
        <v>0</v>
      </c>
      <c r="V61" s="479">
        <f>INDEX('M9d - NPGY'!$Y$73:$AM$73,MATCH(V$5,'M9d - NPGY'!$Y$7:$AM$7,0))+INDEX('M9d - NPGY'!$Y$76:$AM$76,MATCH(V$5,'M9d - NPGY'!$Y$7:$AM$7,0))</f>
        <v>0</v>
      </c>
      <c r="W61" s="480"/>
      <c r="X61" s="481">
        <f t="shared" si="5"/>
        <v>0</v>
      </c>
    </row>
    <row r="62" spans="4:24" x14ac:dyDescent="0.3">
      <c r="F62" s="15" t="s">
        <v>32</v>
      </c>
      <c r="J62" s="476" t="s">
        <v>42</v>
      </c>
      <c r="O62" s="479">
        <f>INDEX('M9d - NPGN'!$Y$73:$AM$73,MATCH(O$5,'M9d - NPGN'!$Y$7:$AM$7,0))+INDEX('M9d - NPGN'!$Y$76:$AM$76,MATCH(O$5,'M9d - NPGN'!$Y$7:$AM$7,0))</f>
        <v>55</v>
      </c>
      <c r="P62" s="479">
        <f>INDEX('M9d - NPGN'!$Y$73:$AM$73,MATCH(P$5,'M9d - NPGN'!$Y$7:$AM$7,0))+INDEX('M9d - NPGN'!$Y$76:$AM$76,MATCH(P$5,'M9d - NPGN'!$Y$7:$AM$7,0))</f>
        <v>104</v>
      </c>
      <c r="Q62" s="479">
        <f>INDEX('M9d - NPGN'!$Y$73:$AM$73,MATCH(Q$5,'M9d - NPGN'!$Y$7:$AM$7,0))+INDEX('M9d - NPGN'!$Y$76:$AM$76,MATCH(Q$5,'M9d - NPGN'!$Y$7:$AM$7,0))</f>
        <v>169</v>
      </c>
      <c r="R62" s="479">
        <f>INDEX('M9d - NPGN'!$Y$73:$AM$73,MATCH(R$5,'M9d - NPGN'!$Y$7:$AM$7,0))+INDEX('M9d - NPGN'!$Y$76:$AM$76,MATCH(R$5,'M9d - NPGN'!$Y$7:$AM$7,0))</f>
        <v>613</v>
      </c>
      <c r="S62" s="479">
        <f>INDEX('M9d - NPGN'!$Y$73:$AM$73,MATCH(S$5,'M9d - NPGN'!$Y$7:$AM$7,0))+INDEX('M9d - NPGN'!$Y$76:$AM$76,MATCH(S$5,'M9d - NPGN'!$Y$7:$AM$7,0))</f>
        <v>1043</v>
      </c>
      <c r="T62" s="479">
        <f>INDEX('M9d - NPGN'!$Y$73:$AM$73,MATCH(T$5,'M9d - NPGN'!$Y$7:$AM$7,0))+INDEX('M9d - NPGN'!$Y$76:$AM$76,MATCH(T$5,'M9d - NPGN'!$Y$7:$AM$7,0))</f>
        <v>4586</v>
      </c>
      <c r="U62" s="479">
        <f>INDEX('M9d - NPGN'!$Y$73:$AM$73,MATCH(U$5,'M9d - NPGN'!$Y$7:$AM$7,0))+INDEX('M9d - NPGN'!$Y$76:$AM$76,MATCH(U$5,'M9d - NPGN'!$Y$7:$AM$7,0))</f>
        <v>5305</v>
      </c>
      <c r="V62" s="479">
        <f>INDEX('M9d - NPGN'!$Y$73:$AM$73,MATCH(V$5,'M9d - NPGN'!$Y$7:$AM$7,0))+INDEX('M9d - NPGN'!$Y$76:$AM$76,MATCH(V$5,'M9d - NPGN'!$Y$7:$AM$7,0))</f>
        <v>4410</v>
      </c>
      <c r="W62" s="480"/>
      <c r="X62" s="481">
        <f t="shared" si="5"/>
        <v>16285</v>
      </c>
    </row>
    <row r="63" spans="4:24" x14ac:dyDescent="0.3">
      <c r="F63" s="15" t="s">
        <v>31</v>
      </c>
      <c r="J63" s="476" t="s">
        <v>42</v>
      </c>
      <c r="O63" s="479">
        <f>INDEX('M9d - SPMW'!$Y$73:$AM$73,MATCH(O$5,'M9d - SPMW'!$Y$7:$AM$7,0))+INDEX('M9d - SPMW'!$Y$76:$AM$76,MATCH(O$5,'M9d - SPMW'!$Y$7:$AM$7,0))</f>
        <v>0</v>
      </c>
      <c r="P63" s="479">
        <f>INDEX('M9d - SPMW'!$Y$73:$AM$73,MATCH(P$5,'M9d - SPMW'!$Y$7:$AM$7,0))+INDEX('M9d - SPMW'!$Y$76:$AM$76,MATCH(P$5,'M9d - SPMW'!$Y$7:$AM$7,0))</f>
        <v>0</v>
      </c>
      <c r="Q63" s="479">
        <f>INDEX('M9d - SPMW'!$Y$73:$AM$73,MATCH(Q$5,'M9d - SPMW'!$Y$7:$AM$7,0))+INDEX('M9d - SPMW'!$Y$76:$AM$76,MATCH(Q$5,'M9d - SPMW'!$Y$7:$AM$7,0))</f>
        <v>0</v>
      </c>
      <c r="R63" s="479">
        <f>INDEX('M9d - SPMW'!$Y$73:$AM$73,MATCH(R$5,'M9d - SPMW'!$Y$7:$AM$7,0))+INDEX('M9d - SPMW'!$Y$76:$AM$76,MATCH(R$5,'M9d - SPMW'!$Y$7:$AM$7,0))</f>
        <v>0</v>
      </c>
      <c r="S63" s="479">
        <f>INDEX('M9d - SPMW'!$Y$73:$AM$73,MATCH(S$5,'M9d - SPMW'!$Y$7:$AM$7,0))+INDEX('M9d - SPMW'!$Y$76:$AM$76,MATCH(S$5,'M9d - SPMW'!$Y$7:$AM$7,0))</f>
        <v>0</v>
      </c>
      <c r="T63" s="479">
        <f>INDEX('M9d - SPMW'!$Y$73:$AM$73,MATCH(T$5,'M9d - SPMW'!$Y$7:$AM$7,0))+INDEX('M9d - SPMW'!$Y$76:$AM$76,MATCH(T$5,'M9d - SPMW'!$Y$7:$AM$7,0))</f>
        <v>0</v>
      </c>
      <c r="U63" s="479">
        <f>INDEX('M9d - SPMW'!$Y$73:$AM$73,MATCH(U$5,'M9d - SPMW'!$Y$7:$AM$7,0))+INDEX('M9d - SPMW'!$Y$76:$AM$76,MATCH(U$5,'M9d - SPMW'!$Y$7:$AM$7,0))</f>
        <v>0</v>
      </c>
      <c r="V63" s="479">
        <f>INDEX('M9d - SPMW'!$Y$73:$AM$73,MATCH(V$5,'M9d - SPMW'!$Y$7:$AM$7,0))+INDEX('M9d - SPMW'!$Y$76:$AM$76,MATCH(V$5,'M9d - SPMW'!$Y$7:$AM$7,0))</f>
        <v>0</v>
      </c>
      <c r="W63" s="480"/>
      <c r="X63" s="481">
        <f t="shared" si="5"/>
        <v>0</v>
      </c>
    </row>
    <row r="64" spans="4:24" x14ac:dyDescent="0.3">
      <c r="F64" s="15" t="s">
        <v>28</v>
      </c>
      <c r="J64" s="476" t="s">
        <v>42</v>
      </c>
      <c r="O64" s="479">
        <f>INDEX('M9d - EPN'!$Y$73:$AM$73,MATCH(O$5,'M9d - EPN'!$Y$7:$AM$7,0))+INDEX('M9d - EPN'!$Y$76:$AM$76,MATCH(O$5,'M9d - EPN'!$Y$7:$AM$7,0))</f>
        <v>0</v>
      </c>
      <c r="P64" s="479">
        <f>INDEX('M9d - EPN'!$Y$73:$AM$73,MATCH(P$5,'M9d - EPN'!$Y$7:$AM$7,0))+INDEX('M9d - EPN'!$Y$76:$AM$76,MATCH(P$5,'M9d - EPN'!$Y$7:$AM$7,0))</f>
        <v>0</v>
      </c>
      <c r="Q64" s="479">
        <f>INDEX('M9d - EPN'!$Y$73:$AM$73,MATCH(Q$5,'M9d - EPN'!$Y$7:$AM$7,0))+INDEX('M9d - EPN'!$Y$76:$AM$76,MATCH(Q$5,'M9d - EPN'!$Y$7:$AM$7,0))</f>
        <v>0</v>
      </c>
      <c r="R64" s="479">
        <f>INDEX('M9d - EPN'!$Y$73:$AM$73,MATCH(R$5,'M9d - EPN'!$Y$7:$AM$7,0))+INDEX('M9d - EPN'!$Y$76:$AM$76,MATCH(R$5,'M9d - EPN'!$Y$7:$AM$7,0))</f>
        <v>0</v>
      </c>
      <c r="S64" s="479">
        <f>INDEX('M9d - EPN'!$Y$73:$AM$73,MATCH(S$5,'M9d - EPN'!$Y$7:$AM$7,0))+INDEX('M9d - EPN'!$Y$76:$AM$76,MATCH(S$5,'M9d - EPN'!$Y$7:$AM$7,0))</f>
        <v>0</v>
      </c>
      <c r="T64" s="479">
        <f>INDEX('M9d - EPN'!$Y$73:$AM$73,MATCH(T$5,'M9d - EPN'!$Y$7:$AM$7,0))+INDEX('M9d - EPN'!$Y$76:$AM$76,MATCH(T$5,'M9d - EPN'!$Y$7:$AM$7,0))</f>
        <v>0</v>
      </c>
      <c r="U64" s="479">
        <f>INDEX('M9d - EPN'!$Y$73:$AM$73,MATCH(U$5,'M9d - EPN'!$Y$7:$AM$7,0))+INDEX('M9d - EPN'!$Y$76:$AM$76,MATCH(U$5,'M9d - EPN'!$Y$7:$AM$7,0))</f>
        <v>351</v>
      </c>
      <c r="V64" s="479">
        <f>INDEX('M9d - EPN'!$Y$73:$AM$73,MATCH(V$5,'M9d - EPN'!$Y$7:$AM$7,0))+INDEX('M9d - EPN'!$Y$76:$AM$76,MATCH(V$5,'M9d - EPN'!$Y$7:$AM$7,0))</f>
        <v>449</v>
      </c>
      <c r="W64" s="480"/>
      <c r="X64" s="481">
        <f t="shared" si="5"/>
        <v>800</v>
      </c>
    </row>
    <row r="65" spans="1:26" customFormat="1" x14ac:dyDescent="0.3">
      <c r="H65" s="51"/>
      <c r="O65" s="480"/>
      <c r="P65" s="480"/>
      <c r="Q65" s="480"/>
      <c r="R65" s="480"/>
      <c r="S65" s="480"/>
      <c r="T65" s="480"/>
      <c r="U65" s="480"/>
      <c r="V65" s="480"/>
      <c r="W65" s="480"/>
      <c r="X65" s="480"/>
    </row>
    <row r="66" spans="1:26" x14ac:dyDescent="0.3">
      <c r="B66" s="23" t="s">
        <v>53</v>
      </c>
      <c r="C66" s="23"/>
      <c r="D66" s="23"/>
      <c r="E66" s="23"/>
      <c r="F66" s="23"/>
      <c r="G66" s="23"/>
      <c r="H66" s="49"/>
      <c r="I66" s="23"/>
      <c r="J66" s="23"/>
      <c r="K66" s="23"/>
      <c r="L66" s="23"/>
      <c r="M66" s="23"/>
      <c r="N66" s="23"/>
      <c r="O66" s="485"/>
      <c r="P66" s="485"/>
      <c r="Q66" s="485"/>
      <c r="R66" s="485"/>
      <c r="S66" s="485"/>
      <c r="T66" s="485"/>
      <c r="U66" s="485"/>
      <c r="V66" s="485"/>
      <c r="W66" s="485"/>
      <c r="X66" s="485"/>
    </row>
    <row r="67" spans="1:26" x14ac:dyDescent="0.3">
      <c r="O67" s="480"/>
      <c r="P67" s="480"/>
      <c r="Q67" s="480"/>
      <c r="R67" s="480"/>
      <c r="S67" s="480"/>
      <c r="T67" s="480"/>
      <c r="U67" s="480"/>
      <c r="V67" s="480"/>
      <c r="W67" s="480"/>
      <c r="X67" s="480"/>
    </row>
    <row r="68" spans="1:26" s="13" customFormat="1" x14ac:dyDescent="0.3">
      <c r="A68" s="15"/>
      <c r="C68" s="3" t="s">
        <v>89</v>
      </c>
      <c r="D68" s="42"/>
      <c r="E68" s="42"/>
      <c r="F68" s="3"/>
      <c r="G68" s="3"/>
      <c r="H68" s="54"/>
      <c r="I68" s="3"/>
      <c r="J68" s="3"/>
      <c r="K68" s="3"/>
      <c r="L68" s="3"/>
      <c r="M68" s="3"/>
      <c r="N68" s="3"/>
      <c r="O68" s="486"/>
      <c r="P68" s="486"/>
      <c r="Q68" s="486"/>
      <c r="R68" s="486"/>
      <c r="S68" s="486"/>
      <c r="T68" s="486"/>
      <c r="U68" s="486"/>
      <c r="V68" s="486"/>
      <c r="W68" s="486"/>
      <c r="X68" s="486"/>
    </row>
    <row r="69" spans="1:26" x14ac:dyDescent="0.3">
      <c r="F69" s="15" t="s">
        <v>64</v>
      </c>
      <c r="J69" s="476" t="s">
        <v>42</v>
      </c>
      <c r="O69" s="481">
        <f t="shared" ref="O69:V76" si="6">SUM(O57,O47,O35,O25)</f>
        <v>0</v>
      </c>
      <c r="P69" s="481">
        <f t="shared" si="6"/>
        <v>0</v>
      </c>
      <c r="Q69" s="481">
        <f t="shared" si="6"/>
        <v>0</v>
      </c>
      <c r="R69" s="481">
        <f t="shared" si="6"/>
        <v>0</v>
      </c>
      <c r="S69" s="481">
        <f t="shared" si="6"/>
        <v>10525</v>
      </c>
      <c r="T69" s="481">
        <f t="shared" si="6"/>
        <v>12438</v>
      </c>
      <c r="U69" s="481">
        <f t="shared" si="6"/>
        <v>12693</v>
      </c>
      <c r="V69" s="481">
        <f t="shared" si="6"/>
        <v>11504</v>
      </c>
      <c r="W69" s="480"/>
      <c r="X69" s="481">
        <f>SUM(O69:V69)</f>
        <v>47160</v>
      </c>
      <c r="Z69" s="597" t="b">
        <f>SUM(O69:V69)='M9c - ENWL'!$AM$78+'M9d - ENWL'!$AM$78</f>
        <v>1</v>
      </c>
    </row>
    <row r="70" spans="1:26" x14ac:dyDescent="0.3">
      <c r="F70" s="15" t="s">
        <v>29</v>
      </c>
      <c r="J70" s="476" t="s">
        <v>42</v>
      </c>
      <c r="O70" s="481">
        <f t="shared" si="6"/>
        <v>4450</v>
      </c>
      <c r="P70" s="481">
        <f t="shared" si="6"/>
        <v>6174</v>
      </c>
      <c r="Q70" s="481">
        <f t="shared" si="6"/>
        <v>8472</v>
      </c>
      <c r="R70" s="481">
        <f t="shared" si="6"/>
        <v>11968</v>
      </c>
      <c r="S70" s="481">
        <f t="shared" si="6"/>
        <v>12595</v>
      </c>
      <c r="T70" s="481">
        <f t="shared" si="6"/>
        <v>12048</v>
      </c>
      <c r="U70" s="481">
        <f t="shared" si="6"/>
        <v>14678.749387108865</v>
      </c>
      <c r="V70" s="481">
        <f t="shared" si="6"/>
        <v>13646.220383400927</v>
      </c>
      <c r="W70" s="480"/>
      <c r="X70" s="481">
        <f t="shared" ref="X70:X76" si="7">SUM(O70:V70)</f>
        <v>84031.969770509793</v>
      </c>
      <c r="Z70" s="597" t="b">
        <f>SUM(O70:V70)='M9c - EMID'!$AM$78+'M9d - EMID'!$AM$78</f>
        <v>1</v>
      </c>
    </row>
    <row r="71" spans="1:26" x14ac:dyDescent="0.3">
      <c r="F71" s="15" t="s">
        <v>30</v>
      </c>
      <c r="J71" s="476" t="s">
        <v>42</v>
      </c>
      <c r="O71" s="481">
        <f t="shared" si="6"/>
        <v>885</v>
      </c>
      <c r="P71" s="481">
        <f t="shared" si="6"/>
        <v>2092</v>
      </c>
      <c r="Q71" s="481">
        <f t="shared" si="6"/>
        <v>2499</v>
      </c>
      <c r="R71" s="481">
        <f t="shared" si="6"/>
        <v>2974</v>
      </c>
      <c r="S71" s="481">
        <f t="shared" si="6"/>
        <v>6175</v>
      </c>
      <c r="T71" s="481">
        <f t="shared" si="6"/>
        <v>9046</v>
      </c>
      <c r="U71" s="481">
        <f t="shared" si="6"/>
        <v>14592</v>
      </c>
      <c r="V71" s="481">
        <f t="shared" si="6"/>
        <v>14083</v>
      </c>
      <c r="W71" s="480"/>
      <c r="X71" s="481">
        <f t="shared" si="7"/>
        <v>52346</v>
      </c>
      <c r="Z71" s="597" t="b">
        <f>SUM(O71:V71)='M9c - WMID'!$AM$78+'M9d - WMID'!$AM$78</f>
        <v>1</v>
      </c>
    </row>
    <row r="72" spans="1:26" x14ac:dyDescent="0.3">
      <c r="F72" s="15" t="s">
        <v>65</v>
      </c>
      <c r="J72" s="476" t="s">
        <v>42</v>
      </c>
      <c r="O72" s="481">
        <f t="shared" si="6"/>
        <v>0</v>
      </c>
      <c r="P72" s="481">
        <f t="shared" si="6"/>
        <v>0</v>
      </c>
      <c r="Q72" s="481">
        <f t="shared" si="6"/>
        <v>0</v>
      </c>
      <c r="R72" s="481">
        <f t="shared" si="6"/>
        <v>0</v>
      </c>
      <c r="S72" s="481">
        <f t="shared" si="6"/>
        <v>560</v>
      </c>
      <c r="T72" s="481">
        <f t="shared" si="6"/>
        <v>8538</v>
      </c>
      <c r="U72" s="481">
        <f t="shared" si="6"/>
        <v>11412.517691009798</v>
      </c>
      <c r="V72" s="481">
        <f t="shared" si="6"/>
        <v>11257.811010722286</v>
      </c>
      <c r="W72" s="480"/>
      <c r="X72" s="481">
        <f t="shared" si="7"/>
        <v>31768.328701732084</v>
      </c>
      <c r="Z72" s="597" t="b">
        <f>SUM(O72:V72)='M9c - SWEST'!$AM$78+'M9d - SWEST'!$AM$78</f>
        <v>1</v>
      </c>
    </row>
    <row r="73" spans="1:26" x14ac:dyDescent="0.3">
      <c r="F73" s="15" t="s">
        <v>66</v>
      </c>
      <c r="J73" s="476" t="s">
        <v>42</v>
      </c>
      <c r="O73" s="481">
        <f t="shared" si="6"/>
        <v>1318</v>
      </c>
      <c r="P73" s="481">
        <f t="shared" si="6"/>
        <v>1632</v>
      </c>
      <c r="Q73" s="481">
        <f t="shared" si="6"/>
        <v>1921</v>
      </c>
      <c r="R73" s="481">
        <f t="shared" si="6"/>
        <v>3082</v>
      </c>
      <c r="S73" s="481">
        <f t="shared" si="6"/>
        <v>6123.8418676561532</v>
      </c>
      <c r="T73" s="481">
        <f t="shared" si="6"/>
        <v>18260</v>
      </c>
      <c r="U73" s="481">
        <f t="shared" si="6"/>
        <v>20073</v>
      </c>
      <c r="V73" s="481">
        <f t="shared" si="6"/>
        <v>19614</v>
      </c>
      <c r="W73" s="480"/>
      <c r="X73" s="481">
        <f t="shared" si="7"/>
        <v>72023.841867656156</v>
      </c>
      <c r="Z73" s="597" t="b">
        <f>SUM(O73:V73)='M9c - NPGY'!$AM$78+'M9d - NPGY'!$AM$78</f>
        <v>1</v>
      </c>
    </row>
    <row r="74" spans="1:26" x14ac:dyDescent="0.3">
      <c r="F74" s="15" t="s">
        <v>32</v>
      </c>
      <c r="J74" s="476" t="s">
        <v>42</v>
      </c>
      <c r="O74" s="481">
        <f t="shared" si="6"/>
        <v>613</v>
      </c>
      <c r="P74" s="481">
        <f t="shared" si="6"/>
        <v>731</v>
      </c>
      <c r="Q74" s="481">
        <f t="shared" si="6"/>
        <v>1088</v>
      </c>
      <c r="R74" s="481">
        <f t="shared" si="6"/>
        <v>2852</v>
      </c>
      <c r="S74" s="481">
        <f t="shared" si="6"/>
        <v>3852</v>
      </c>
      <c r="T74" s="481">
        <f t="shared" si="6"/>
        <v>16731</v>
      </c>
      <c r="U74" s="481">
        <f t="shared" si="6"/>
        <v>14929</v>
      </c>
      <c r="V74" s="481">
        <f t="shared" si="6"/>
        <v>12901</v>
      </c>
      <c r="W74" s="480"/>
      <c r="X74" s="481">
        <f t="shared" si="7"/>
        <v>53697</v>
      </c>
      <c r="Z74" s="597" t="b">
        <f>SUM(O74:V74)='M9c - NPGN'!$AM$78+'M9d - NPGN'!$AM$78</f>
        <v>1</v>
      </c>
    </row>
    <row r="75" spans="1:26" x14ac:dyDescent="0.3">
      <c r="F75" s="15" t="s">
        <v>31</v>
      </c>
      <c r="J75" s="476" t="s">
        <v>42</v>
      </c>
      <c r="O75" s="481">
        <f t="shared" si="6"/>
        <v>0</v>
      </c>
      <c r="P75" s="481">
        <f t="shared" si="6"/>
        <v>0</v>
      </c>
      <c r="Q75" s="481">
        <f t="shared" si="6"/>
        <v>0</v>
      </c>
      <c r="R75" s="481">
        <f t="shared" si="6"/>
        <v>0</v>
      </c>
      <c r="S75" s="481">
        <f t="shared" si="6"/>
        <v>12589</v>
      </c>
      <c r="T75" s="481">
        <f t="shared" si="6"/>
        <v>12339</v>
      </c>
      <c r="U75" s="481">
        <f t="shared" si="6"/>
        <v>12502</v>
      </c>
      <c r="V75" s="481">
        <f t="shared" si="6"/>
        <v>9959</v>
      </c>
      <c r="W75" s="480"/>
      <c r="X75" s="481">
        <f t="shared" si="7"/>
        <v>47389</v>
      </c>
      <c r="Z75" s="597" t="b">
        <f>SUM(O75:V75)='M9c - SPMW'!$AM$78+'M9d - SPMW'!$AM$78</f>
        <v>1</v>
      </c>
    </row>
    <row r="76" spans="1:26" x14ac:dyDescent="0.3">
      <c r="F76" s="15" t="s">
        <v>28</v>
      </c>
      <c r="J76" s="476" t="s">
        <v>42</v>
      </c>
      <c r="O76" s="481">
        <f t="shared" si="6"/>
        <v>7451.1108858178941</v>
      </c>
      <c r="P76" s="481">
        <f t="shared" si="6"/>
        <v>8453.742441011269</v>
      </c>
      <c r="Q76" s="481">
        <f t="shared" si="6"/>
        <v>8842</v>
      </c>
      <c r="R76" s="481">
        <f t="shared" si="6"/>
        <v>10219.298248195697</v>
      </c>
      <c r="S76" s="481">
        <f t="shared" si="6"/>
        <v>9985.1020047285201</v>
      </c>
      <c r="T76" s="481">
        <f t="shared" si="6"/>
        <v>10515.746965867787</v>
      </c>
      <c r="U76" s="481">
        <f t="shared" si="6"/>
        <v>10372</v>
      </c>
      <c r="V76" s="481">
        <f t="shared" si="6"/>
        <v>10312</v>
      </c>
      <c r="W76" s="480"/>
      <c r="X76" s="481">
        <f t="shared" si="7"/>
        <v>76151.00054562118</v>
      </c>
      <c r="Z76" s="597" t="b">
        <f>SUM(O76:V76)='M9c - EPN'!$AM$78+'M9d - EPN'!$AM$78</f>
        <v>1</v>
      </c>
    </row>
    <row r="77" spans="1:26" x14ac:dyDescent="0.3">
      <c r="F77" s="32" t="s">
        <v>59</v>
      </c>
      <c r="G77" s="32"/>
      <c r="H77" s="57"/>
      <c r="I77" s="32"/>
      <c r="J77" s="477" t="s">
        <v>42</v>
      </c>
      <c r="K77" s="32"/>
      <c r="L77" s="32"/>
      <c r="M77" s="35"/>
      <c r="N77" s="32"/>
      <c r="O77" s="487">
        <f t="shared" ref="O77:V77" si="8">SUM(O69:O76)</f>
        <v>14717.110885817894</v>
      </c>
      <c r="P77" s="487">
        <f t="shared" si="8"/>
        <v>19082.742441011269</v>
      </c>
      <c r="Q77" s="487">
        <f t="shared" si="8"/>
        <v>22822</v>
      </c>
      <c r="R77" s="487">
        <f t="shared" si="8"/>
        <v>31095.298248195697</v>
      </c>
      <c r="S77" s="487">
        <f t="shared" si="8"/>
        <v>62404.943872384676</v>
      </c>
      <c r="T77" s="487">
        <f t="shared" si="8"/>
        <v>99915.746965867787</v>
      </c>
      <c r="U77" s="487">
        <f t="shared" si="8"/>
        <v>111252.26707811866</v>
      </c>
      <c r="V77" s="487">
        <f t="shared" si="8"/>
        <v>103277.03139412322</v>
      </c>
      <c r="W77" s="487"/>
      <c r="X77" s="487">
        <f>SUM(X69:X76)</f>
        <v>464567.14088551921</v>
      </c>
    </row>
    <row r="78" spans="1:26" x14ac:dyDescent="0.3">
      <c r="H78" s="56"/>
      <c r="M78" s="15"/>
    </row>
    <row r="79" spans="1:26" s="13" customFormat="1" x14ac:dyDescent="0.3">
      <c r="A79" s="15"/>
      <c r="C79" s="3" t="s">
        <v>90</v>
      </c>
      <c r="D79" s="42"/>
      <c r="E79" s="42"/>
      <c r="F79" s="3"/>
      <c r="G79" s="3"/>
      <c r="H79" s="54"/>
      <c r="I79" s="3"/>
      <c r="J79" s="3"/>
      <c r="K79" s="3"/>
      <c r="L79" s="3"/>
      <c r="M79" s="3"/>
      <c r="N79" s="3"/>
      <c r="O79" s="486"/>
      <c r="P79" s="486"/>
      <c r="Q79" s="486"/>
      <c r="R79" s="486"/>
      <c r="S79" s="486"/>
      <c r="T79" s="486"/>
      <c r="U79" s="486"/>
      <c r="V79" s="486"/>
      <c r="W79" s="486"/>
      <c r="X79" s="486"/>
    </row>
    <row r="80" spans="1:26" x14ac:dyDescent="0.3">
      <c r="F80" s="15" t="s">
        <v>64</v>
      </c>
      <c r="J80" s="476" t="s">
        <v>42</v>
      </c>
      <c r="O80" s="481">
        <f t="shared" ref="O80:V87" si="9">IF(AND(O$5&lt;2020,SUM(O47,O25)=0),O13,SUM(O47,O25))</f>
        <v>7614</v>
      </c>
      <c r="P80" s="481">
        <f t="shared" si="9"/>
        <v>7266</v>
      </c>
      <c r="Q80" s="481">
        <f t="shared" si="9"/>
        <v>9289</v>
      </c>
      <c r="R80" s="481">
        <f t="shared" si="9"/>
        <v>9990</v>
      </c>
      <c r="S80" s="481">
        <f t="shared" si="9"/>
        <v>7735</v>
      </c>
      <c r="T80" s="481">
        <f t="shared" si="9"/>
        <v>9084</v>
      </c>
      <c r="U80" s="481">
        <f t="shared" si="9"/>
        <v>9126</v>
      </c>
      <c r="V80" s="481">
        <f t="shared" si="9"/>
        <v>8648</v>
      </c>
      <c r="W80" s="480"/>
      <c r="X80" s="481">
        <f>SUM(O80:V80)</f>
        <v>68752</v>
      </c>
      <c r="Z80" s="13"/>
    </row>
    <row r="81" spans="6:26" x14ac:dyDescent="0.3">
      <c r="F81" s="15" t="s">
        <v>29</v>
      </c>
      <c r="J81" s="476" t="s">
        <v>42</v>
      </c>
      <c r="O81" s="481">
        <f t="shared" si="9"/>
        <v>3075</v>
      </c>
      <c r="P81" s="481">
        <f t="shared" si="9"/>
        <v>4460</v>
      </c>
      <c r="Q81" s="481">
        <f t="shared" si="9"/>
        <v>5983</v>
      </c>
      <c r="R81" s="481">
        <f t="shared" si="9"/>
        <v>8681</v>
      </c>
      <c r="S81" s="481">
        <f t="shared" si="9"/>
        <v>9148</v>
      </c>
      <c r="T81" s="481">
        <f t="shared" si="9"/>
        <v>10134</v>
      </c>
      <c r="U81" s="481">
        <f t="shared" si="9"/>
        <v>11065.40003745357</v>
      </c>
      <c r="V81" s="481">
        <f t="shared" si="9"/>
        <v>11031.371130665422</v>
      </c>
      <c r="W81" s="480"/>
      <c r="X81" s="481">
        <f t="shared" ref="X81:X87" si="10">SUM(O81:V81)</f>
        <v>63577.77116811899</v>
      </c>
      <c r="Z81" s="13"/>
    </row>
    <row r="82" spans="6:26" x14ac:dyDescent="0.3">
      <c r="F82" s="15" t="s">
        <v>30</v>
      </c>
      <c r="J82" s="476" t="s">
        <v>42</v>
      </c>
      <c r="O82" s="481">
        <f t="shared" si="9"/>
        <v>633</v>
      </c>
      <c r="P82" s="481">
        <f t="shared" si="9"/>
        <v>1528</v>
      </c>
      <c r="Q82" s="481">
        <f t="shared" si="9"/>
        <v>1772</v>
      </c>
      <c r="R82" s="481">
        <f t="shared" si="9"/>
        <v>2186</v>
      </c>
      <c r="S82" s="481">
        <f t="shared" si="9"/>
        <v>4544</v>
      </c>
      <c r="T82" s="481">
        <f t="shared" si="9"/>
        <v>7627</v>
      </c>
      <c r="U82" s="481">
        <f t="shared" si="9"/>
        <v>9739</v>
      </c>
      <c r="V82" s="481">
        <f t="shared" si="9"/>
        <v>10140</v>
      </c>
      <c r="W82" s="480"/>
      <c r="X82" s="481">
        <f t="shared" si="10"/>
        <v>38169</v>
      </c>
      <c r="Z82" s="13"/>
    </row>
    <row r="83" spans="6:26" x14ac:dyDescent="0.3">
      <c r="F83" s="15" t="s">
        <v>65</v>
      </c>
      <c r="J83" s="476" t="s">
        <v>42</v>
      </c>
      <c r="O83" s="481">
        <f t="shared" si="9"/>
        <v>0</v>
      </c>
      <c r="P83" s="481">
        <f t="shared" si="9"/>
        <v>0</v>
      </c>
      <c r="Q83" s="481">
        <f t="shared" si="9"/>
        <v>0</v>
      </c>
      <c r="R83" s="481">
        <f t="shared" si="9"/>
        <v>0</v>
      </c>
      <c r="S83" s="481">
        <f t="shared" si="9"/>
        <v>540</v>
      </c>
      <c r="T83" s="481">
        <f t="shared" si="9"/>
        <v>7938</v>
      </c>
      <c r="U83" s="481">
        <f t="shared" si="9"/>
        <v>9208.9361714891074</v>
      </c>
      <c r="V83" s="481">
        <f t="shared" si="9"/>
        <v>9016.5703117965659</v>
      </c>
      <c r="W83" s="480"/>
      <c r="X83" s="481">
        <f t="shared" si="10"/>
        <v>26703.506483285673</v>
      </c>
      <c r="Z83" s="13"/>
    </row>
    <row r="84" spans="6:26" x14ac:dyDescent="0.3">
      <c r="F84" s="15" t="s">
        <v>66</v>
      </c>
      <c r="J84" s="476" t="s">
        <v>42</v>
      </c>
      <c r="O84" s="481">
        <f t="shared" si="9"/>
        <v>1209</v>
      </c>
      <c r="P84" s="481">
        <f t="shared" si="9"/>
        <v>1435</v>
      </c>
      <c r="Q84" s="481">
        <f t="shared" si="9"/>
        <v>1647</v>
      </c>
      <c r="R84" s="481">
        <f t="shared" si="9"/>
        <v>2740</v>
      </c>
      <c r="S84" s="481">
        <f t="shared" si="9"/>
        <v>5394.374273345702</v>
      </c>
      <c r="T84" s="481">
        <f t="shared" si="9"/>
        <v>13748</v>
      </c>
      <c r="U84" s="481">
        <f t="shared" si="9"/>
        <v>13318</v>
      </c>
      <c r="V84" s="481">
        <f>IF(AND(V$5&lt;2020,SUM(V51,V29)=0),V17,SUM(V51,V29))</f>
        <v>12637</v>
      </c>
      <c r="W84" s="480"/>
      <c r="X84" s="481">
        <f t="shared" si="10"/>
        <v>52128.374273345704</v>
      </c>
      <c r="Z84" s="13"/>
    </row>
    <row r="85" spans="6:26" x14ac:dyDescent="0.3">
      <c r="F85" s="15" t="s">
        <v>32</v>
      </c>
      <c r="J85" s="476" t="s">
        <v>42</v>
      </c>
      <c r="O85" s="481">
        <f t="shared" si="9"/>
        <v>558</v>
      </c>
      <c r="P85" s="481">
        <f t="shared" si="9"/>
        <v>627</v>
      </c>
      <c r="Q85" s="481">
        <f t="shared" si="9"/>
        <v>919</v>
      </c>
      <c r="R85" s="481">
        <f t="shared" si="9"/>
        <v>2239</v>
      </c>
      <c r="S85" s="481">
        <f t="shared" si="9"/>
        <v>2809</v>
      </c>
      <c r="T85" s="481">
        <f t="shared" si="9"/>
        <v>12145</v>
      </c>
      <c r="U85" s="481">
        <f t="shared" si="9"/>
        <v>9624</v>
      </c>
      <c r="V85" s="481">
        <f t="shared" si="9"/>
        <v>8491</v>
      </c>
      <c r="W85" s="480"/>
      <c r="X85" s="481">
        <f t="shared" si="10"/>
        <v>37412</v>
      </c>
      <c r="Z85" s="13"/>
    </row>
    <row r="86" spans="6:26" x14ac:dyDescent="0.3">
      <c r="F86" s="15" t="s">
        <v>31</v>
      </c>
      <c r="J86" s="476" t="s">
        <v>42</v>
      </c>
      <c r="O86" s="481">
        <f t="shared" si="9"/>
        <v>8355</v>
      </c>
      <c r="P86" s="481">
        <f t="shared" si="9"/>
        <v>4823</v>
      </c>
      <c r="Q86" s="481">
        <f t="shared" si="9"/>
        <v>5019</v>
      </c>
      <c r="R86" s="481">
        <f t="shared" si="9"/>
        <v>7961</v>
      </c>
      <c r="S86" s="481">
        <f t="shared" si="9"/>
        <v>11654</v>
      </c>
      <c r="T86" s="481">
        <f t="shared" si="9"/>
        <v>11118</v>
      </c>
      <c r="U86" s="481">
        <f t="shared" si="9"/>
        <v>11156</v>
      </c>
      <c r="V86" s="481">
        <f t="shared" si="9"/>
        <v>8831</v>
      </c>
      <c r="W86" s="480"/>
      <c r="X86" s="481">
        <f t="shared" si="10"/>
        <v>68917</v>
      </c>
      <c r="Z86" s="13"/>
    </row>
    <row r="87" spans="6:26" x14ac:dyDescent="0.3">
      <c r="F87" s="15" t="s">
        <v>28</v>
      </c>
      <c r="J87" s="476" t="s">
        <v>42</v>
      </c>
      <c r="O87" s="481">
        <f t="shared" si="9"/>
        <v>5496.4084494416948</v>
      </c>
      <c r="P87" s="481">
        <f t="shared" si="9"/>
        <v>5956.8598646418304</v>
      </c>
      <c r="Q87" s="481">
        <f t="shared" si="9"/>
        <v>5977.7777022139062</v>
      </c>
      <c r="R87" s="481">
        <f t="shared" si="9"/>
        <v>6897.3429829834313</v>
      </c>
      <c r="S87" s="481">
        <f t="shared" si="9"/>
        <v>6506.1713636429622</v>
      </c>
      <c r="T87" s="481">
        <f t="shared" si="9"/>
        <v>6965.3548707712143</v>
      </c>
      <c r="U87" s="481">
        <f t="shared" si="9"/>
        <v>5550</v>
      </c>
      <c r="V87" s="481">
        <f t="shared" si="9"/>
        <v>5140</v>
      </c>
      <c r="W87" s="480"/>
      <c r="X87" s="481">
        <f t="shared" si="10"/>
        <v>48489.915233695036</v>
      </c>
      <c r="Z87" s="13"/>
    </row>
    <row r="88" spans="6:26" x14ac:dyDescent="0.3">
      <c r="F88" s="32" t="s">
        <v>59</v>
      </c>
      <c r="G88" s="32"/>
      <c r="H88" s="57"/>
      <c r="I88" s="32"/>
      <c r="J88" s="477" t="s">
        <v>42</v>
      </c>
      <c r="K88" s="32"/>
      <c r="L88" s="32"/>
      <c r="M88" s="35"/>
      <c r="N88" s="32"/>
      <c r="O88" s="487">
        <f t="shared" ref="O88:V88" si="11">SUM(O80:O87)</f>
        <v>26940.408449441697</v>
      </c>
      <c r="P88" s="487">
        <f t="shared" si="11"/>
        <v>26095.859864641832</v>
      </c>
      <c r="Q88" s="487">
        <f t="shared" si="11"/>
        <v>30606.777702213905</v>
      </c>
      <c r="R88" s="487">
        <f t="shared" si="11"/>
        <v>40694.342982983435</v>
      </c>
      <c r="S88" s="487">
        <f t="shared" si="11"/>
        <v>48330.545636988667</v>
      </c>
      <c r="T88" s="487">
        <f t="shared" si="11"/>
        <v>78759.354870771218</v>
      </c>
      <c r="U88" s="487">
        <f t="shared" si="11"/>
        <v>78787.336208942666</v>
      </c>
      <c r="V88" s="487">
        <f t="shared" si="11"/>
        <v>73934.94144246199</v>
      </c>
      <c r="W88" s="487"/>
      <c r="X88" s="487">
        <f>SUM(X80:X87)</f>
        <v>404149.56715844537</v>
      </c>
    </row>
    <row r="89" spans="6:26" x14ac:dyDescent="0.3">
      <c r="H89" s="56"/>
      <c r="M89" s="15"/>
    </row>
  </sheetData>
  <hyperlinks>
    <hyperlink ref="A3" location="Intro!A1" display="Return to Intro tab" xr:uid="{3E1C21F5-487F-4A5B-ADB6-6E3D3A1D8851}"/>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A431-BA34-4326-A90A-A8C7B14315D1}">
  <sheetPr codeName="Sheet7">
    <tabColor theme="2"/>
    <pageSetUpPr autoPageBreaks="0"/>
  </sheetPr>
  <dimension ref="B2"/>
  <sheetViews>
    <sheetView workbookViewId="0"/>
  </sheetViews>
  <sheetFormatPr defaultColWidth="8" defaultRowHeight="13" x14ac:dyDescent="0.3"/>
  <cols>
    <col min="1" max="1" width="2.453125" style="28" customWidth="1"/>
    <col min="2" max="16384" width="8" style="28"/>
  </cols>
  <sheetData>
    <row r="2" spans="2:2" ht="29" x14ac:dyDescent="0.3">
      <c r="B2" s="27" t="s">
        <v>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ce99671-f09b-4148-8a46-ffda6f023446">
      <UserInfo>
        <DisplayName>Jon Clyne</DisplayName>
        <AccountId>24581</AccountId>
        <AccountType/>
      </UserInfo>
      <UserInfo>
        <DisplayName>Asen Velyov</DisplayName>
        <AccountId>24593</AccountId>
        <AccountType/>
      </UserInfo>
      <UserInfo>
        <DisplayName>Elly Shafran</DisplayName>
        <AccountId>24586</AccountId>
        <AccountType/>
      </UserInfo>
      <UserInfo>
        <DisplayName>Lewis Heather</DisplayName>
        <AccountId>513</AccountId>
        <AccountType/>
      </UserInfo>
      <UserInfo>
        <DisplayName>Nick Hodges</DisplayName>
        <AccountId>73</AccountId>
        <AccountType/>
      </UserInfo>
      <UserInfo>
        <DisplayName>Emmanuella Gentzoglanis</DisplayName>
        <AccountId>908</AccountId>
        <AccountType/>
      </UserInfo>
      <UserInfo>
        <DisplayName>James Gillingham</DisplayName>
        <AccountId>435</AccountId>
        <AccountType/>
      </UserInfo>
      <UserInfo>
        <DisplayName>Paget Fulcher</DisplayName>
        <AccountId>75</AccountId>
        <AccountType/>
      </UserInfo>
      <UserInfo>
        <DisplayName>Oliver Bubb-Humfryes</DisplayName>
        <AccountId>74</AccountId>
        <AccountType/>
      </UserInfo>
      <UserInfo>
        <DisplayName>Andrei Vladareanu</DisplayName>
        <AccountId>53</AccountId>
        <AccountType/>
      </UserInfo>
      <UserInfo>
        <DisplayName>Benjamin Osenius-Eite</DisplayName>
        <AccountId>11941</AccountId>
        <AccountType/>
      </UserInfo>
      <UserInfo>
        <DisplayName>Ella Pybus</DisplayName>
        <AccountId>340</AccountId>
        <AccountType/>
      </UserInfo>
      <UserInfo>
        <DisplayName>Shafiq Pandor</DisplayName>
        <AccountId>6658</AccountId>
        <AccountType/>
      </UserInfo>
      <UserInfo>
        <DisplayName>Will Edmonds</DisplayName>
        <AccountId>23262</AccountId>
        <AccountType/>
      </UserInfo>
      <UserInfo>
        <DisplayName>Gary Keane</DisplayName>
        <AccountId>7059</AccountId>
        <AccountType/>
      </UserInfo>
      <UserInfo>
        <DisplayName>Rakhee Pabari</DisplayName>
        <AccountId>115</AccountId>
        <AccountType/>
      </UserInfo>
      <UserInfo>
        <DisplayName>Gaynor Mather</DisplayName>
        <AccountId>60</AccountId>
        <AccountType/>
      </UserInfo>
      <UserInfo>
        <DisplayName>Patrick Taylor</DisplayName>
        <AccountId>76</AccountId>
        <AccountType/>
      </UserInfo>
      <UserInfo>
        <DisplayName>Mark Cockburn</DisplayName>
        <AccountId>71</AccountId>
        <AccountType/>
      </UserInfo>
      <UserInfo>
        <DisplayName>Attila Hajos</DisplayName>
        <AccountId>55</AccountId>
        <AccountType/>
      </UserInfo>
    </SharedWithUsers>
    <_Flow_SignoffStatus xmlns="6f6e41ba-5da1-4c18-a655-ac13d5f53462" xsi:nil="true"/>
    <BJSCdd9eba61_x002D_d6b9_x002D_469b_x xmlns="6f6e41ba-5da1-4c18-a655-ac13d5f53462" xsi:nil="true"/>
    <BJSCSummaryMarking xmlns="6f6e41ba-5da1-4c18-a655-ac13d5f53462" xsi:nil="true"/>
    <_ip_UnifiedCompliancePolicyUIAction xmlns="http://schemas.microsoft.com/sharepoint/v3" xsi:nil="true"/>
    <lcf76f155ced4ddcb4097134ff3c332f xmlns="6f6e41ba-5da1-4c18-a655-ac13d5f53462">
      <Terms xmlns="http://schemas.microsoft.com/office/infopath/2007/PartnerControls"/>
    </lcf76f155ced4ddcb4097134ff3c332f>
    <BJSCc5a055b0_x002D_1bed_x002D_4579_x xmlns="6f6e41ba-5da1-4c18-a655-ac13d5f53462" xsi:nil="true"/>
    <_ip_UnifiedCompliancePolicyProperties xmlns="http://schemas.microsoft.com/sharepoint/v3" xsi:nil="true"/>
    <TaxCatchAll xmlns="0ce99671-f09b-4148-8a46-ffda6f0234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1B985445427A4E93BBECE5B2164A7F" ma:contentTypeVersion="70" ma:contentTypeDescription="Create a new document." ma:contentTypeScope="" ma:versionID="7af4f692fef6a739dced403d76169e67">
  <xsd:schema xmlns:xsd="http://www.w3.org/2001/XMLSchema" xmlns:xs="http://www.w3.org/2001/XMLSchema" xmlns:p="http://schemas.microsoft.com/office/2006/metadata/properties" xmlns:ns1="http://schemas.microsoft.com/sharepoint/v3" xmlns:ns2="6f6e41ba-5da1-4c18-a655-ac13d5f53462" xmlns:ns3="0ce99671-f09b-4148-8a46-ffda6f023446" targetNamespace="http://schemas.microsoft.com/office/2006/metadata/properties" ma:root="true" ma:fieldsID="918e156d63971635ac1752cd5cf40db2" ns1:_="" ns2:_="" ns3:_="">
    <xsd:import namespace="http://schemas.microsoft.com/sharepoint/v3"/>
    <xsd:import namespace="6f6e41ba-5da1-4c18-a655-ac13d5f53462"/>
    <xsd:import namespace="0ce99671-f09b-4148-8a46-ffda6f023446"/>
    <xsd:element name="properties">
      <xsd:complexType>
        <xsd:sequence>
          <xsd:element name="documentManagement">
            <xsd:complexType>
              <xsd:all>
                <xsd:element ref="ns2:BJSCdd9eba61_x002D_d6b9_x002D_469b_x" minOccurs="0"/>
                <xsd:element ref="ns2:BJSCc5a055b0_x002D_1bed_x002D_4579_x" minOccurs="0"/>
                <xsd:element ref="ns2:BJSCSummaryMarking" minOccurs="0"/>
                <xsd:element ref="ns1:_ip_UnifiedCompliancePolicyProperties" minOccurs="0"/>
                <xsd:element ref="ns1:_ip_UnifiedCompliancePolicyUIAction" minOccurs="0"/>
                <xsd:element ref="ns3:SharedWithUsers" minOccurs="0"/>
                <xsd:element ref="ns3:SharedWithDetails" minOccurs="0"/>
                <xsd:element ref="ns2:MediaServiceMetadata" minOccurs="0"/>
                <xsd:element ref="ns2:MediaServiceFastMetadata" minOccurs="0"/>
                <xsd:element ref="ns2:MediaLengthInSecond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_Flow_SignoffStatu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hidden="true" ma:internalName="_ip_UnifiedCompliancePolicyProperties">
      <xsd:simpleType>
        <xsd:restriction base="dms:Note"/>
      </xsd:simpleType>
    </xsd:element>
    <xsd:element name="_ip_UnifiedCompliancePolicyUIAction" ma:index="1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6e41ba-5da1-4c18-a655-ac13d5f53462" elementFormDefault="qualified">
    <xsd:import namespace="http://schemas.microsoft.com/office/2006/documentManagement/types"/>
    <xsd:import namespace="http://schemas.microsoft.com/office/infopath/2007/PartnerControls"/>
    <xsd:element name="BJSCdd9eba61_x002D_d6b9_x002D_469b_x" ma:index="8" nillable="true" ma:displayName="Audience" ma:internalName="BJSCdd9eba61_x002D_d6b9_x002D_469b_x" ma:readOnly="false">
      <xsd:simpleType>
        <xsd:restriction base="dms:Text"/>
      </xsd:simpleType>
    </xsd:element>
    <xsd:element name="BJSCc5a055b0_x002D_1bed_x002D_4579_x" ma:index="9" nillable="true" ma:displayName="Visual marking" ma:internalName="BJSCc5a055b0_x002D_1bed_x002D_4579_x" ma:readOnly="false">
      <xsd:simpleType>
        <xsd:restriction base="dms:Text"/>
      </xsd:simpleType>
    </xsd:element>
    <xsd:element name="BJSCSummaryMarking" ma:index="10" nillable="true" ma:displayName="Summary Marking" ma:internalName="BJSCSummaryMarking" ma:readOnly="false">
      <xsd:simpleType>
        <xsd:restriction base="dms:Text"/>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description="" ma:hidden="true" ma:indexed="true" ma:internalName="MediaServiceDateTaken"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f5a386f-55ab-48a5-b86f-ad9be920cf34}" ma:internalName="TaxCatchAll" ma:showField="CatchAllData" ma:web="0ce99671-f09b-4148-8a46-ffda6f0234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24EA1C87-3A8E-42FD-95B9-030B8D67EF0B}">
  <ds:schemaRefs>
    <ds:schemaRef ds:uri="http://schemas.microsoft.com/office/infopath/2007/PartnerControls"/>
    <ds:schemaRef ds:uri="6f6e41ba-5da1-4c18-a655-ac13d5f53462"/>
    <ds:schemaRef ds:uri="http://schemas.microsoft.com/office/2006/metadata/properties"/>
    <ds:schemaRef ds:uri="http://www.w3.org/XML/1998/namespace"/>
    <ds:schemaRef ds:uri="http://schemas.microsoft.com/office/2006/documentManagement/types"/>
    <ds:schemaRef ds:uri="http://purl.org/dc/dcmitype/"/>
    <ds:schemaRef ds:uri="http://purl.org/dc/elements/1.1/"/>
    <ds:schemaRef ds:uri="http://purl.org/dc/terms/"/>
    <ds:schemaRef ds:uri="http://schemas.openxmlformats.org/package/2006/metadata/core-properties"/>
    <ds:schemaRef ds:uri="0ce99671-f09b-4148-8a46-ffda6f023446"/>
    <ds:schemaRef ds:uri="http://schemas.microsoft.com/sharepoint/v3"/>
  </ds:schemaRefs>
</ds:datastoreItem>
</file>

<file path=customXml/itemProps2.xml><?xml version="1.0" encoding="utf-8"?>
<ds:datastoreItem xmlns:ds="http://schemas.openxmlformats.org/officeDocument/2006/customXml" ds:itemID="{BC30EE5F-22DC-4813-B372-5F7FF4ED13D8}">
  <ds:schemaRefs>
    <ds:schemaRef ds:uri="http://schemas.microsoft.com/sharepoint/v3/contenttype/forms"/>
  </ds:schemaRefs>
</ds:datastoreItem>
</file>

<file path=customXml/itemProps3.xml><?xml version="1.0" encoding="utf-8"?>
<ds:datastoreItem xmlns:ds="http://schemas.openxmlformats.org/officeDocument/2006/customXml" ds:itemID="{98DBB42D-B44F-4249-BEBA-1F9BB4B6D9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f6e41ba-5da1-4c18-a655-ac13d5f53462"/>
    <ds:schemaRef ds:uri="0ce99671-f09b-4148-8a46-ffda6f0234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B4B841D-3B39-4D9E-8A03-AABF25E92E0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vt:i4>
      </vt:variant>
    </vt:vector>
  </HeadingPairs>
  <TitlesOfParts>
    <vt:vector size="58" baseType="lpstr">
      <vt:lpstr>Intro</vt:lpstr>
      <vt:lpstr>O&gt;</vt:lpstr>
      <vt:lpstr>Tables &amp; Charts</vt:lpstr>
      <vt:lpstr>Allowance</vt:lpstr>
      <vt:lpstr>C&gt;</vt:lpstr>
      <vt:lpstr>Unit Costs</vt:lpstr>
      <vt:lpstr>Costs</vt:lpstr>
      <vt:lpstr>Volumes</vt:lpstr>
      <vt:lpstr>I &gt;</vt:lpstr>
      <vt:lpstr>Submissions</vt:lpstr>
      <vt:lpstr>2019ReopenerDecision</vt:lpstr>
      <vt:lpstr>M9c - EMID</vt:lpstr>
      <vt:lpstr>M9d - EMID</vt:lpstr>
      <vt:lpstr>M9b - EMID</vt:lpstr>
      <vt:lpstr>M9b - WMID</vt:lpstr>
      <vt:lpstr>M9c - WMID</vt:lpstr>
      <vt:lpstr>M9d - WMID</vt:lpstr>
      <vt:lpstr>M9b - SWEST</vt:lpstr>
      <vt:lpstr>M9c - SWEST</vt:lpstr>
      <vt:lpstr>M9d - SWEST</vt:lpstr>
      <vt:lpstr>M9b - SWALES</vt:lpstr>
      <vt:lpstr>M9c - SWALES</vt:lpstr>
      <vt:lpstr>M9d - SWALES</vt:lpstr>
      <vt:lpstr>M9b - ENWL</vt:lpstr>
      <vt:lpstr>M9c - ENWL</vt:lpstr>
      <vt:lpstr>M9d - ENWL</vt:lpstr>
      <vt:lpstr>M9b - NPGY</vt:lpstr>
      <vt:lpstr>M9c - NPGY</vt:lpstr>
      <vt:lpstr>M9d - NPGY</vt:lpstr>
      <vt:lpstr>M9b - NPGN</vt:lpstr>
      <vt:lpstr>M9c - NPGN</vt:lpstr>
      <vt:lpstr>M9d - NPGN</vt:lpstr>
      <vt:lpstr>M9b - SPD</vt:lpstr>
      <vt:lpstr>M9c - SPD</vt:lpstr>
      <vt:lpstr>M9d - SPD</vt:lpstr>
      <vt:lpstr>M9b - SPMW</vt:lpstr>
      <vt:lpstr>M9c - SPMW</vt:lpstr>
      <vt:lpstr>M9d - SPMW</vt:lpstr>
      <vt:lpstr>M9b - LPN</vt:lpstr>
      <vt:lpstr>M9c - LPN</vt:lpstr>
      <vt:lpstr>M9d - LPN</vt:lpstr>
      <vt:lpstr>M9b - SPN</vt:lpstr>
      <vt:lpstr>M9c - SPN</vt:lpstr>
      <vt:lpstr>M9d - SPN</vt:lpstr>
      <vt:lpstr>M9b - EPN</vt:lpstr>
      <vt:lpstr>M9c - EPN</vt:lpstr>
      <vt:lpstr>M9d - EPN</vt:lpstr>
      <vt:lpstr>M9b - SSES</vt:lpstr>
      <vt:lpstr>M9c - SSES</vt:lpstr>
      <vt:lpstr>M9d - SSES</vt:lpstr>
      <vt:lpstr>M9b - SSEH</vt:lpstr>
      <vt:lpstr>M9c - SSEH</vt:lpstr>
      <vt:lpstr>M9d - SSEH</vt:lpstr>
      <vt:lpstr>_ModelDate</vt:lpstr>
      <vt:lpstr>_ModelName</vt:lpstr>
      <vt:lpstr>_ModelStatus</vt:lpstr>
      <vt:lpstr>_ModelVersion</vt:lpstr>
      <vt:lpstr>_OrganisationName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Street Works Costs</dc:title>
  <dc:subject/>
  <dc:creator>Steven.Alcorn@ofgem.gov.uk</dc:creator>
  <cp:keywords/>
  <dc:description/>
  <cp:lastModifiedBy>Erin Baillie</cp:lastModifiedBy>
  <cp:revision/>
  <dcterms:created xsi:type="dcterms:W3CDTF">2019-08-13T06:43:34Z</dcterms:created>
  <dcterms:modified xsi:type="dcterms:W3CDTF">2024-10-02T08:00:25Z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da7fe984-74c4-41ca-a3a0-07b0cd9b0000</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0x010100701B985445427A4E93BBECE5B2164A7F</vt:lpwstr>
  </property>
  <property fmtid="{D5CDD505-2E9C-101B-9397-08002B2CF9AE}" pid="6" name="Comparison_Temp4RowInsertions">
    <vt:lpwstr/>
  </property>
  <property fmtid="{D5CDD505-2E9C-101B-9397-08002B2CF9AE}" pid="7" name="Comparison_Temp4ColumnInsertions">
    <vt:lpwstr/>
  </property>
  <property fmtid="{D5CDD505-2E9C-101B-9397-08002B2CF9AE}" pid="8" name="Comparison_Temp4CellChanges1_1">
    <vt:lpwstr>CgAAAB+LCAAAAAAABAAzNzcxNjI2qnE0BAD0Bb+rCgAAAA==</vt:lpwstr>
  </property>
  <property fmtid="{D5CDD505-2E9C-101B-9397-08002B2CF9AE}" pid="9" name="Comparison_Thoughts_todo13RowInsertions">
    <vt:lpwstr/>
  </property>
  <property fmtid="{D5CDD505-2E9C-101B-9397-08002B2CF9AE}" pid="10" name="Comparison_Thoughts_todo13ColumnInsertions">
    <vt:lpwstr/>
  </property>
  <property fmtid="{D5CDD505-2E9C-101B-9397-08002B2CF9AE}" pid="11" name="Comparison_Intro5RowInsertions">
    <vt:lpwstr/>
  </property>
  <property fmtid="{D5CDD505-2E9C-101B-9397-08002B2CF9AE}" pid="12" name="Comparison_Intro5ColumnInsertions">
    <vt:lpwstr/>
  </property>
  <property fmtid="{D5CDD505-2E9C-101B-9397-08002B2CF9AE}" pid="13" name="Comparison_Lists5RowInsertions">
    <vt:lpwstr/>
  </property>
  <property fmtid="{D5CDD505-2E9C-101B-9397-08002B2CF9AE}" pid="14" name="Comparison_Lists5ColumnInsertions">
    <vt:lpwstr/>
  </property>
  <property fmtid="{D5CDD505-2E9C-101B-9397-08002B2CF9AE}" pid="15" name="Comparison_Constants9RowInsertions">
    <vt:lpwstr/>
  </property>
  <property fmtid="{D5CDD505-2E9C-101B-9397-08002B2CF9AE}" pid="16" name="Comparison_Constants9ColumnInsertions">
    <vt:lpwstr/>
  </property>
  <property fmtid="{D5CDD505-2E9C-101B-9397-08002B2CF9AE}" pid="17" name="Comparison_Constants9CellChanges1_1">
    <vt:lpwstr>CgAAAB+LCAAAAAAABAAzNzcxNjI2qnE0BAD0Bb+rCgAAAA==</vt:lpwstr>
  </property>
  <property fmtid="{D5CDD505-2E9C-101B-9397-08002B2CF9AE}" pid="18" name="Comparison_Settings8RowInsertions">
    <vt:lpwstr>176,177,178,179,180,181,182,183,184,185,186,187,188</vt:lpwstr>
  </property>
  <property fmtid="{D5CDD505-2E9C-101B-9397-08002B2CF9AE}" pid="19" name="Comparison_Settings8ColumnInsertions">
    <vt:lpwstr/>
  </property>
  <property fmtid="{D5CDD505-2E9C-101B-9397-08002B2CF9AE}" pid="20" name="Comparison_Settings8CellChanges1_1">
    <vt:lpwstr>bQUAAB+LCAAAAAAABAAtlEty3TgMRTekKgskAZKeObZeqSuTLOgtvs9RMiD+vIAAUHOO3np7f8VHjGijz/X+rnnctY//an/+hn9H7OOCfL6U7r9qU216HzIajtE+ouacLfJ9cfvF7T/wr18I1zw/X/M8bs4f5K9fCK8ZGAJDaAiiGlGAca7H0XQ0hK7QsQ4iBhGD6x254xw6NSSOxJAakugiojAWso7SUUROHBPD1KCwFBYeKp/7eC0KXtS4Ah7</vt:lpwstr>
  </property>
  <property fmtid="{D5CDD505-2E9C-101B-9397-08002B2CF9AE}" pid="21" name="Comparison_Settings8CellChanges1_2">
    <vt:lpwstr>H9yNT3mrELGKIXRSwOpzcK5ETTspFhkWGNeHruDa2jW1PZGybHJsccZ6SkDRJlwxJSkoiBvHriV8Sm3+qxgketWzNEY4oHNZSWs7pdE6nkt6mtzUl07Wu2o8fHXe0lJS2YchQnariNfG6eP1k5L1xrXsNCYeV99QrSrf8Xkp+Q586ppJQfemw5u6n9C3UAGUIP069rho3fmJYxvDG0JZ6044lzYeomjytOZ/gJ0QpG5WmtaSlpaVBrkhryQfPPp</vt:lpwstr>
  </property>
  <property fmtid="{D5CDD505-2E9C-101B-9397-08002B2CF9AE}" pid="22" name="Comparison_Settings8CellChanges1_3">
    <vt:lpwstr>Z5y1mUbSrhyzaVbSoTlTnKHOV8SrxK6ks7VH6gL0eUWwmbn1p+ZZWS3SibOL3rqkp+sPFu2qix+/tmnW/W8Wa7brbt9+JRjTP26vt9se/X8wYmnBSsKue4WFUOPOCMmIsc/As/GVlTDpwes6YceMGZNWvKgbumrhOYW0z48qmzbRLXyj1iy65/W+bcm918dobhS1T9ekYuUXq8S/VZIfG6eClKisIoJUpDyV1I8Z5hMR2JNq+VFZR3GZFESYASo</vt:lpwstr>
  </property>
  <property fmtid="{D5CDD505-2E9C-101B-9397-08002B2CF9AE}" pid="23" name="Comparison_Settings8CellChanges1_4">
    <vt:lpwstr>AQoAUqAegBKyTLm+KjMzg8q/DWE/wYJqhO08xJUh+cQJKju6XRfpstqk8OOhq8egsOmho8foiqo/wCI6vwfMyUlA20FAAA=</vt:lpwstr>
  </property>
  <property fmtid="{D5CDD505-2E9C-101B-9397-08002B2CF9AE}" pid="24" name="Comparison_I &gt;3RowInsertions">
    <vt:lpwstr/>
  </property>
  <property fmtid="{D5CDD505-2E9C-101B-9397-08002B2CF9AE}" pid="25" name="Comparison_I &gt;3ColumnInsertions">
    <vt:lpwstr/>
  </property>
  <property fmtid="{D5CDD505-2E9C-101B-9397-08002B2CF9AE}" pid="26" name="Comparison_Historic8RowInsertions">
    <vt:lpwstr/>
  </property>
  <property fmtid="{D5CDD505-2E9C-101B-9397-08002B2CF9AE}" pid="27" name="Comparison_Historic8ColumnInsertions">
    <vt:lpwstr/>
  </property>
  <property fmtid="{D5CDD505-2E9C-101B-9397-08002B2CF9AE}" pid="28" name="Comparison_Historic8CellChanges1_1">
    <vt:lpwstr>CgAAAB+LCAAAAAAABAAzNzcxNjI2qnE0BAD0Bb+rCgAAAA==</vt:lpwstr>
  </property>
  <property fmtid="{D5CDD505-2E9C-101B-9397-08002B2CF9AE}" pid="29" name="Comparison_PriceEffects12RowInsertions">
    <vt:lpwstr/>
  </property>
  <property fmtid="{D5CDD505-2E9C-101B-9397-08002B2CF9AE}" pid="30" name="Comparison_PriceEffects12ColumnInsertions">
    <vt:lpwstr/>
  </property>
  <property fmtid="{D5CDD505-2E9C-101B-9397-08002B2CF9AE}" pid="31" name="Comparison_PriceEffects12CellChanges1_1">
    <vt:lpwstr>CgAAAB+LCAAAAAAABAAzNzcxNjI2qnE0BAD0Bb+rCgAAAA==</vt:lpwstr>
  </property>
  <property fmtid="{D5CDD505-2E9C-101B-9397-08002B2CF9AE}" pid="32" name="Comparison_Efficiencies12RowInsertions">
    <vt:lpwstr/>
  </property>
  <property fmtid="{D5CDD505-2E9C-101B-9397-08002B2CF9AE}" pid="33" name="Comparison_Efficiencies12ColumnInsertions">
    <vt:lpwstr/>
  </property>
  <property fmtid="{D5CDD505-2E9C-101B-9397-08002B2CF9AE}" pid="34" name="Comparison_Efficiencies12CellChanges1_1">
    <vt:lpwstr>CgAAAB+LCAAAAAAABAAzNzcxNjI2qnE0BAD0Bb+rCgAAAA==</vt:lpwstr>
  </property>
  <property fmtid="{D5CDD505-2E9C-101B-9397-08002B2CF9AE}" pid="35" name="Comparison_Drivers7RowInsertions">
    <vt:lpwstr/>
  </property>
  <property fmtid="{D5CDD505-2E9C-101B-9397-08002B2CF9AE}" pid="36" name="Comparison_Drivers7ColumnInsertions">
    <vt:lpwstr/>
  </property>
  <property fmtid="{D5CDD505-2E9C-101B-9397-08002B2CF9AE}" pid="37" name="Comparison_Drivers7CellChanges1_1">
    <vt:lpwstr>1AYAAB+LCAAAAAAABAAllEtuHEEMQy/UQFok+zc7x0gQwAFSm9xmDh89ZeEyx0RRrCdjriuW9f6o7fvRP7X3ob1eHP3xqG91XtelOt5furbful5/+veX7tZ367v10/pp/Wxf3rff3l9/+veXq3W1rtZqrdZq7dZu7dZpndZpfbQ+Wh+tz9Zn63P7qf3YfnH87eP18R3Zf7xeHDgXzjXOhXPj3Dg3zj3OjfPgPDgPzjPO007tL452+vjLx3Za9h8</vt:lpwstr>
  </property>
  <property fmtid="{D5CDD505-2E9C-101B-9397-08002B2CF9AE}" pid="38" name="Comparison_Drivers7CellChanges1_2">
    <vt:lpwstr>Lp3AKp8YpHOEIRzgaRzjGMY5xPI5xghOc4GSc4Bw4vLR4ac1Li5fWiXPinDjnOIApGBQMCgY1DAoGBYOCQcGghkHBoGBQMCgY1DAoGAgGgoFgoGEgGAgGgoFgoGEgGAgGgoFgoGEgGAgGgoFgoGEgGIjWorVorWktWovWorVorWktWovWorVorWktWpvWprVp7WltWpvWprVp7WltWpvWprVp7WltWpvWprVp7WltWpvNmc2ZzXk2ZzZnNmc2Zz</vt:lpwstr>
  </property>
  <property fmtid="{D5CDD505-2E9C-101B-9397-08002B2CF9AE}" pid="39" name="Comparison_Drivers7CellChanges1_3">
    <vt:lpwstr>bn2ZzZnNmc2ZzZnGdz8y8dWofWoWqoGqqGfqFf6BdKhVKhVGgSmoQmYXwYH8aHmWFmmJkZBOwAOxAOhAPhgDVgDVjzfKvj6X+E/Xyv/yu5tvV/A3eLAf5sa/g23jU4m+Yaeg1vDaxmtYZNo1mDokmseXk/fIXr/eQVrvdjV7jez1zhej9whev9tBWu96NWuB6uU6wfskKxfsIKxfoFSxMNzqUJB+XSxINxaQaAcGlGgG9phoBuacaAbWkGgWxpR</vt:lpwstr>
  </property>
  <property fmtid="{D5CDD505-2E9C-101B-9397-08002B2CF9AE}" pid="40" name="Comparison_Drivers7CellChanges1_4">
    <vt:lpwstr>oFraYYNquz13H7eH3xZcmw/+AriQN2oG/Wgnlb9lcKBKhQ3+iuDA2WUUUEFdaAO1Ik6UcwoZhQzihnFjGKGmCFmiBlihpghZogZYoZIESkiRaSIFJFiUkyKSTEpJsWkmBSTYpqapqapaWqamqYhJaSElJASUkJKSAkpISWkhJSQElIyKTQNTUPT0DQ0nSVUR1z3+1O7t0/p6MP3P+r9TJ3UBgAA</vt:lpwstr>
  </property>
  <property fmtid="{D5CDD505-2E9C-101B-9397-08002B2CF9AE}" pid="41" name="Comparison_Elasticities12RowInsertions">
    <vt:lpwstr/>
  </property>
  <property fmtid="{D5CDD505-2E9C-101B-9397-08002B2CF9AE}" pid="42" name="Comparison_Elasticities12ColumnInsertions">
    <vt:lpwstr/>
  </property>
  <property fmtid="{D5CDD505-2E9C-101B-9397-08002B2CF9AE}" pid="43" name="Comparison_Elasticities12CellChanges1_1">
    <vt:lpwstr>xw0AAB+LCAAAAAAABAAll0Fy3DoMBS+kqpgiQUneJanvzSBF8D4+/O8eL6D3ptolDp8BxLmu0c9+fv9ux595H39a43G2+9MHH+f9q83rus4W36/z/KSOfyh1LJQ6Nkodr3PCJ3zCJ3zCJ3zCJ/yCX/ALfsEv+AW/4Bf8ht/wG37Db/gNv+E3/IE/8Af+wB/4A3/gz/HqH5/U8Q+ljoVSx0YpeIM3eIM3eIM3eIM3OPfr3A+l4NwP3SgF7/AO7/A</vt:lpwstr>
  </property>
  <property fmtid="{D5CDD505-2E9C-101B-9397-08002B2CF9AE}" pid="44" name="Comparison_Elasticities12CellChanges1_2">
    <vt:lpwstr>O7/AO7/AOH/ABH/ABH/ABH/ABD3jAAx7wgAc84AEnv05+KAUnP3SjFJz8OvmhFJz80I1ScPLr5IdScPJDN0rBya+TH0rByQ/dKHW8BvkN8kOpY6HUsVEKTn6D/FAKTn7oRik4+Q3yQyk4+aEbpeDkN8gPpeDkh26UgpPfID+UgpMfulEKzv0G90MpOPdDN0rBud/gfigF537oRqnjFdwvuB9KHQuljo1ScO4X3A+l4NwP3SgF537B/VAKzv3QjV</vt:lpwstr>
  </property>
  <property fmtid="{D5CDD505-2E9C-101B-9397-08002B2CF9AE}" pid="45" name="Comparison_Elasticities12CellChanges1_3">
    <vt:lpwstr>Jw7hfcD6Xg3A/dKAXnfsH9UArO/dCNUnD6I+gPlILTH+hGKTj9EfQHSsHpD3SjFJz+CPoDpeD0B7pRCk5+QX4oBSc/dKMUnPyC/FAKTn7oRqnjNclvkh9KHQuljo1ScPKb5IdScPJDN0rByW+SH0rByQ/dKAUnv0l+KAUnP3SjFJz8JvmhFJz80I1ScPKb5IdScPJDN0rByW+SH0rByQ/dKHV8nSwyH2waXJ4/O+78LB1gSt1juDzfGw5XOsAld</vt:lpwstr>
  </property>
  <property fmtid="{D5CDD505-2E9C-101B-9397-08002B2CF9AE}" pid="46" name="Comparison_Elasticities12CellChanges1_4">
    <vt:lpwstr>Yvh8nzvN1zpALfUHYbL873dcKUDPNJH+kjdbbjSfZ2sLx9QXOqWrnSAJm3SJm3SJm1Sb+Tu0qVu6UoH6NIu7dIu7dIuHdIhHdIhHdIhDWlIQxrSkIbUrNxZutQtXekAZuXG0qVu6UoHMCv3lS51S1c6gFm5rXSpW7rSfZ3DrNxVutQtXekAZuWm0qVu6UoHMCv3lC51S1c6gFm5pXSpW7rSAczKHaVL3dKVDuCN3FC61C1d6QDeyP2kS93Sle7r</vt:lpwstr>
  </property>
  <property fmtid="{D5CDD505-2E9C-101B-9397-08002B2CF9AE}" pid="47" name="Comparison_Elasticities12CellChanges1_5">
    <vt:lpwstr>DG/kdtKlbulKB/BG7iZd6paudABv5GbSpW7pSgfwRu4lXeqWrnQAb+RW0qVu6UoH8LfvTtKlbulKB/C370bSpW7pSgfwt+8+0qVu6UoHMCu3kS51S1c6gFm5i3SpW7rSfZ3TrNxEutQtXekAZuUe0qVu6UoHMKv5/ivGrNxPutIBzModpEvd0pUOYFZuIF3qlq50ALNy/+hSt3SlA5jVNKtpVvP9d5NZzfmrxXO252N+588+OupnGx353kCTz++</vt:lpwstr>
  </property>
  <property fmtid="{D5CDD505-2E9C-101B-9397-08002B2CF9AE}" pid="48" name="Comparison_Elasticities12CellChanges1_6">
    <vt:lpwstr>f5LNJXnw2x4vPZnfz2eRuPpvWw2ezeo50k7A+yj2CpruDhVFuDjTdFqyIcleg6X5gKZTbAU03Amug3AdougMY/HIDoOnUM+rlzKPpnDPc5ZSj6WQzzuVco+ksM8DlJKPp9DKy5eyi6bwypOW0oumEMpblfKLpTDKI5USi6RQyeuUMouncMWzl1KHppDFe5Zyh6WwxUOVkoek0MULlLKHp/DA05fSg6cQwJuW8oOmMMBjlhKDpVDAK5Uyg6RzQ/O</vt:lpwstr>
  </property>
  <property fmtid="{D5CDD505-2E9C-101B-9397-08002B2CF9AE}" pid="49" name="Comparison_Elasticities12CellChanges1_7">
    <vt:lpwstr>UUoGnn0+5l36Npr9PgZaejaXfT0mVvo2k/08RlN6NpB9O2Zf+iac/SqGXHommX0pplj6JpX9KMZVeiaSfSfmUfomnv0Xpl59l446M9d3++f/t/AR/Hf/5L6EM3dVN36S7drXv/3KN7cHSXD13TNZ1v6b6FXvKhG7qhC13oPKN7RveM7hndM7pndM/onjE8Y3jG8IzhGcMzhmcMzxieMTxjeMbwLcO3DN8yfEv4lvAt4VvCt4RvCd8SviV8S/iW8</vt:lpwstr>
  </property>
  <property fmtid="{D5CDD505-2E9C-101B-9397-08002B2CF9AE}" pid="50" name="Comparison_Elasticities12CellChanges1_8">
    <vt:lpwstr>C3hNw2/afhNw28aftPwm4ZnhGeEZ4RnTM+YnjE9Y3rG9IzpGdMzpmdMz5ieMT1jesb0jPcvpnGd6/7+e54fB4/BY8z/AUU2nVbHDQAA</vt:lpwstr>
  </property>
  <property fmtid="{D5CDD505-2E9C-101B-9397-08002B2CF9AE}" pid="51" name="Comparison_Overlays8RowInsertions">
    <vt:lpwstr/>
  </property>
  <property fmtid="{D5CDD505-2E9C-101B-9397-08002B2CF9AE}" pid="52" name="Comparison_Overlays8ColumnInsertions">
    <vt:lpwstr/>
  </property>
  <property fmtid="{D5CDD505-2E9C-101B-9397-08002B2CF9AE}" pid="53" name="Comparison_Overlays8CellChanges1_1">
    <vt:lpwstr>CgAAAB+LCAAAAAAABAAzNzcxNjI2qnE0BAD0Bb+rCgAAAA==</vt:lpwstr>
  </property>
  <property fmtid="{D5CDD505-2E9C-101B-9397-08002B2CF9AE}" pid="54" name="Comparison_C&gt;2RowInsertions">
    <vt:lpwstr/>
  </property>
  <property fmtid="{D5CDD505-2E9C-101B-9397-08002B2CF9AE}" pid="55" name="Comparison_C&gt;2ColumnInsertions">
    <vt:lpwstr/>
  </property>
  <property fmtid="{D5CDD505-2E9C-101B-9397-08002B2CF9AE}" pid="56" name="Comparison_RevsForecast(Nom)17RowInsertions">
    <vt:lpwstr/>
  </property>
  <property fmtid="{D5CDD505-2E9C-101B-9397-08002B2CF9AE}" pid="57" name="Comparison_RevsForecast(Nom)17ColumnInsertions">
    <vt:lpwstr/>
  </property>
  <property fmtid="{D5CDD505-2E9C-101B-9397-08002B2CF9AE}" pid="58" name="Comparison_RevsForecast(Nom)17CellChanges1_1">
    <vt:lpwstr>CgAAAB+LCAAAAAAABAAzNzcxNjI2qnE0BAD0Bb+rCgAAAA==</vt:lpwstr>
  </property>
  <property fmtid="{D5CDD505-2E9C-101B-9397-08002B2CF9AE}" pid="59" name="Comparison_OpexForecast(Nom)17RowInsertions">
    <vt:lpwstr/>
  </property>
  <property fmtid="{D5CDD505-2E9C-101B-9397-08002B2CF9AE}" pid="60" name="Comparison_OpexForecast(Nom)17ColumnInsertions">
    <vt:lpwstr/>
  </property>
  <property fmtid="{D5CDD505-2E9C-101B-9397-08002B2CF9AE}" pid="61" name="Comparison_OpexForecast(Nom)17CellChanges1_1">
    <vt:lpwstr>CgAAAB+LCAAAAAAABAAzNzcxNjI2qnE0BAD0Bb+rCgAAAA==</vt:lpwstr>
  </property>
  <property fmtid="{D5CDD505-2E9C-101B-9397-08002B2CF9AE}" pid="62" name="Comparison_Forecast(Real)14RowInsertions">
    <vt:lpwstr/>
  </property>
  <property fmtid="{D5CDD505-2E9C-101B-9397-08002B2CF9AE}" pid="63" name="Comparison_Forecast(Real)14ColumnInsertions">
    <vt:lpwstr/>
  </property>
  <property fmtid="{D5CDD505-2E9C-101B-9397-08002B2CF9AE}" pid="64" name="Comparison_Forecast(Real)14CellChanges1_1">
    <vt:lpwstr>CgAAAB+LCAAAAAAABAAzNzcxNjI2qnE0BAD0Bb+rCgAAAA==</vt:lpwstr>
  </property>
  <property fmtid="{D5CDD505-2E9C-101B-9397-08002B2CF9AE}" pid="65" name="Comparison_O&gt;2RowInsertions">
    <vt:lpwstr/>
  </property>
  <property fmtid="{D5CDD505-2E9C-101B-9397-08002B2CF9AE}" pid="66" name="Comparison_O&gt;2ColumnInsertions">
    <vt:lpwstr/>
  </property>
  <property fmtid="{D5CDD505-2E9C-101B-9397-08002B2CF9AE}" pid="67" name="MSIP_Label_3196a3aa-34a9-4b82-9eed-745e5fc3f53e_Enabled">
    <vt:lpwstr>true</vt:lpwstr>
  </property>
  <property fmtid="{D5CDD505-2E9C-101B-9397-08002B2CF9AE}" pid="68" name="MSIP_Label_3196a3aa-34a9-4b82-9eed-745e5fc3f53e_SetDate">
    <vt:lpwstr>2021-08-03T11:26:00Z</vt:lpwstr>
  </property>
  <property fmtid="{D5CDD505-2E9C-101B-9397-08002B2CF9AE}" pid="69" name="MSIP_Label_3196a3aa-34a9-4b82-9eed-745e5fc3f53e_Method">
    <vt:lpwstr>Standard</vt:lpwstr>
  </property>
  <property fmtid="{D5CDD505-2E9C-101B-9397-08002B2CF9AE}" pid="70" name="MSIP_Label_3196a3aa-34a9-4b82-9eed-745e5fc3f53e_Name">
    <vt:lpwstr>3196a3aa-34a9-4b82-9eed-745e5fc3f53e</vt:lpwstr>
  </property>
  <property fmtid="{D5CDD505-2E9C-101B-9397-08002B2CF9AE}" pid="71" name="MSIP_Label_3196a3aa-34a9-4b82-9eed-745e5fc3f53e_SiteId">
    <vt:lpwstr>c4edd5ba-10c3-4fe3-946a-7c9c446ab8c8</vt:lpwstr>
  </property>
  <property fmtid="{D5CDD505-2E9C-101B-9397-08002B2CF9AE}" pid="72" name="MSIP_Label_3196a3aa-34a9-4b82-9eed-745e5fc3f53e_ActionId">
    <vt:lpwstr>a9812351-cb77-44e8-8b4b-39943decae95</vt:lpwstr>
  </property>
  <property fmtid="{D5CDD505-2E9C-101B-9397-08002B2CF9AE}" pid="73" name="MSIP_Label_3196a3aa-34a9-4b82-9eed-745e5fc3f53e_ContentBits">
    <vt:lpwstr>0</vt:lpwstr>
  </property>
  <property fmtid="{D5CDD505-2E9C-101B-9397-08002B2CF9AE}" pid="74" name="docIndexRef">
    <vt:lpwstr>da3fa9dd-5c4c-48aa-9d8b-086687272262</vt:lpwstr>
  </property>
  <property fmtid="{D5CDD505-2E9C-101B-9397-08002B2CF9AE}" pid="75" name="bjDocumentSecurityLabel">
    <vt:lpwstr>This item has no classification</vt:lpwstr>
  </property>
  <property fmtid="{D5CDD505-2E9C-101B-9397-08002B2CF9AE}" pid="76" name="bjSaver">
    <vt:lpwstr>XveeP/RdDcmnaMPGQOLI53jdrh0lN/wS</vt:lpwstr>
  </property>
  <property fmtid="{D5CDD505-2E9C-101B-9397-08002B2CF9AE}" pid="77" name="bjClsUserRVM">
    <vt:lpwstr>[]</vt:lpwstr>
  </property>
</Properties>
</file>