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ofgemcloud-my.sharepoint.com/personal/erin_baillie_ofgem_gov_uk/Documents/Desktop/a89830/"/>
    </mc:Choice>
  </mc:AlternateContent>
  <xr:revisionPtr revIDLastSave="1" documentId="8_{A33FCED8-AFE9-4EE2-9D47-D2500988542A}" xr6:coauthVersionLast="47" xr6:coauthVersionMax="47" xr10:uidLastSave="{4373C49B-EE7F-412C-9EFF-43CCABFE6310}"/>
  <bookViews>
    <workbookView xWindow="-110" yWindow="-110" windowWidth="19420" windowHeight="10420" activeTab="1" xr2:uid="{00000000-000D-0000-FFFF-FFFF00000000}"/>
  </bookViews>
  <sheets>
    <sheet name="Cover" sheetId="1" r:id="rId1"/>
    <sheet name="HVP" sheetId="4" r:id="rId2"/>
    <sheet name="LRR" sheetId="6" r:id="rId3"/>
  </sheets>
  <externalReferences>
    <externalReference r:id="rId4"/>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tn1" localSheetId="2">LRR!$B$94</definedName>
    <definedName name="_ftnref1" localSheetId="2">LRR!$I$44</definedName>
    <definedName name="_Order2" hidden="1">0</definedName>
    <definedName name="m_PCFM_year_t">[1]UserInterface!$E$70</definedName>
    <definedName name="Million" localSheetId="2">#REF!</definedName>
    <definedName name="Million">#REF!</definedName>
    <definedName name="OLE_LINK1" localSheetId="2">LRR!$I$8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 name="Thousa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8" i="6" l="1"/>
  <c r="E88" i="6"/>
  <c r="E89" i="6"/>
  <c r="E90" i="6"/>
  <c r="F90" i="6" s="1"/>
  <c r="F81" i="6"/>
  <c r="F76" i="6"/>
  <c r="C72" i="6"/>
  <c r="E86" i="6" l="1"/>
  <c r="F71" i="6" l="1"/>
  <c r="F70" i="6"/>
  <c r="F69" i="6"/>
  <c r="F68" i="6"/>
  <c r="F67" i="6"/>
  <c r="F66" i="6"/>
  <c r="F65" i="6"/>
  <c r="F64" i="6"/>
  <c r="F63" i="6"/>
  <c r="F62" i="6"/>
  <c r="F61" i="6"/>
  <c r="D72" i="6"/>
  <c r="E87" i="6" s="1"/>
  <c r="E72" i="6"/>
  <c r="E30" i="6"/>
  <c r="D30" i="6"/>
  <c r="C30" i="6"/>
  <c r="D20" i="6"/>
  <c r="E20" i="6"/>
  <c r="F20" i="6"/>
  <c r="C20" i="6"/>
  <c r="F19" i="6"/>
  <c r="F18" i="6"/>
  <c r="F17" i="6"/>
  <c r="F16" i="6"/>
  <c r="F15" i="6"/>
  <c r="F14" i="6"/>
  <c r="F13" i="6"/>
  <c r="F12" i="6"/>
  <c r="F10" i="6"/>
  <c r="F9" i="6"/>
  <c r="F11" i="6"/>
  <c r="F72" i="6" l="1"/>
  <c r="C150" i="6"/>
  <c r="F148" i="6"/>
  <c r="E148" i="6"/>
  <c r="C148" i="6"/>
  <c r="F146" i="6"/>
  <c r="E146" i="6"/>
  <c r="D146" i="6"/>
  <c r="D148" i="6" s="1"/>
  <c r="D149" i="6" s="1"/>
  <c r="C146" i="6"/>
  <c r="F140" i="6"/>
  <c r="F149" i="6" s="1"/>
  <c r="E140" i="6"/>
  <c r="E149" i="6" s="1"/>
  <c r="D140" i="6"/>
  <c r="C140" i="6"/>
  <c r="C149" i="6" s="1"/>
  <c r="F138" i="6"/>
  <c r="F155" i="6" s="1"/>
  <c r="E138" i="6"/>
  <c r="E150" i="6" s="1"/>
  <c r="D138" i="6"/>
  <c r="D150" i="6" s="1"/>
  <c r="C138" i="6"/>
  <c r="G121" i="6"/>
  <c r="F119" i="6"/>
  <c r="C119" i="6"/>
  <c r="C120" i="6" s="1"/>
  <c r="H117" i="6"/>
  <c r="H119" i="6" s="1"/>
  <c r="G117" i="6"/>
  <c r="G119" i="6" s="1"/>
  <c r="F117" i="6"/>
  <c r="E117" i="6"/>
  <c r="D117" i="6"/>
  <c r="D124" i="6" s="1"/>
  <c r="D125" i="6" s="1"/>
  <c r="C117" i="6"/>
  <c r="C124" i="6" s="1"/>
  <c r="C125" i="6" s="1"/>
  <c r="H104" i="6"/>
  <c r="G104" i="6"/>
  <c r="G120" i="6" s="1"/>
  <c r="F104" i="6"/>
  <c r="E104" i="6"/>
  <c r="D104" i="6"/>
  <c r="C104" i="6"/>
  <c r="H102" i="6"/>
  <c r="H126" i="6" s="1"/>
  <c r="G102" i="6"/>
  <c r="G126" i="6" s="1"/>
  <c r="F102" i="6"/>
  <c r="F126" i="6" s="1"/>
  <c r="E102" i="6"/>
  <c r="E126" i="6" s="1"/>
  <c r="D102" i="6"/>
  <c r="D121" i="6" s="1"/>
  <c r="C102" i="6"/>
  <c r="C121" i="6" s="1"/>
  <c r="H90" i="6"/>
  <c r="F89" i="6"/>
  <c r="H89" i="6" s="1"/>
  <c r="F88" i="6"/>
  <c r="H88" i="6" s="1"/>
  <c r="F87" i="6"/>
  <c r="H87" i="6" s="1"/>
  <c r="F86" i="6"/>
  <c r="H86" i="6" s="1"/>
  <c r="F51" i="6"/>
  <c r="H51" i="6" s="1"/>
  <c r="F50" i="6"/>
  <c r="H50" i="6" s="1"/>
  <c r="H49" i="6"/>
  <c r="F49" i="6"/>
  <c r="F48" i="6"/>
  <c r="H48" i="6" s="1"/>
  <c r="F47" i="6"/>
  <c r="H47" i="6" s="1"/>
  <c r="F46" i="6"/>
  <c r="H46" i="6" s="1"/>
  <c r="H45" i="6"/>
  <c r="F45" i="6"/>
  <c r="F44" i="6"/>
  <c r="H44" i="6" s="1"/>
  <c r="F43" i="6"/>
  <c r="H43" i="6" s="1"/>
  <c r="F42" i="6"/>
  <c r="H42" i="6" s="1"/>
  <c r="H41" i="6"/>
  <c r="F41" i="6"/>
  <c r="F40" i="6"/>
  <c r="H40" i="6" s="1"/>
  <c r="F39" i="6"/>
  <c r="H39" i="6" s="1"/>
  <c r="F38" i="6"/>
  <c r="H38" i="6" s="1"/>
  <c r="L10" i="4"/>
  <c r="L14" i="4" s="1"/>
  <c r="O9" i="4"/>
  <c r="O8" i="4"/>
  <c r="O10" i="4" s="1"/>
  <c r="O14" i="4" s="1"/>
  <c r="N8" i="4"/>
  <c r="N10" i="4" s="1"/>
  <c r="N14" i="4" s="1"/>
  <c r="L8" i="4"/>
  <c r="K8" i="4"/>
  <c r="K10" i="4" s="1"/>
  <c r="K14" i="4" s="1"/>
  <c r="I8" i="4"/>
  <c r="I10" i="4" s="1"/>
  <c r="I14" i="4" s="1"/>
  <c r="H8" i="4"/>
  <c r="H10" i="4" s="1"/>
  <c r="G8" i="4"/>
  <c r="G10" i="4" s="1"/>
  <c r="E8" i="4"/>
  <c r="E10" i="4" s="1"/>
  <c r="E14" i="4" s="1"/>
  <c r="D8" i="4"/>
  <c r="D10" i="4" s="1"/>
  <c r="D14" i="4" s="1"/>
  <c r="C8" i="4"/>
  <c r="C10" i="4" s="1"/>
  <c r="A1" i="6" a="1"/>
  <c r="A1" i="6" s="1"/>
  <c r="F150" i="6" l="1"/>
  <c r="F153" i="6" s="1"/>
  <c r="F154" i="6" s="1"/>
  <c r="F156" i="6" s="1"/>
  <c r="I90" i="6" s="1"/>
  <c r="H120" i="6"/>
  <c r="F120" i="6"/>
  <c r="C127" i="6"/>
  <c r="I38" i="6" s="1"/>
  <c r="E121" i="6"/>
  <c r="E124" i="6" s="1"/>
  <c r="E125" i="6" s="1"/>
  <c r="E127" i="6" s="1"/>
  <c r="I40" i="6" s="1"/>
  <c r="G124" i="6"/>
  <c r="G125" i="6" s="1"/>
  <c r="G127" i="6" s="1"/>
  <c r="I87" i="6" s="1"/>
  <c r="C126" i="6"/>
  <c r="F121" i="6"/>
  <c r="F124" i="6" s="1"/>
  <c r="F125" i="6" s="1"/>
  <c r="F127" i="6" s="1"/>
  <c r="I86" i="6" s="1"/>
  <c r="D126" i="6"/>
  <c r="D127" i="6" s="1"/>
  <c r="I39" i="6" s="1"/>
  <c r="D119" i="6"/>
  <c r="D120" i="6" s="1"/>
  <c r="H121" i="6"/>
  <c r="H124" i="6" s="1"/>
  <c r="H125" i="6" s="1"/>
  <c r="H127" i="6" s="1"/>
  <c r="I88" i="6" s="1"/>
  <c r="E119" i="6"/>
  <c r="E120" i="6" s="1"/>
  <c r="C15" i="4"/>
  <c r="C14" i="4"/>
  <c r="H15" i="4"/>
  <c r="H14" i="4"/>
  <c r="G15" i="4"/>
  <c r="G14" i="4"/>
  <c r="A1" i="4" l="1" a="1"/>
  <c r="A1" i="4" s="1"/>
  <c r="C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<sst xmlns="http://schemas.openxmlformats.org/spreadsheetml/2006/main" count="322" uniqueCount="127">
  <si>
    <t>Pass 3F test?</t>
  </si>
  <si>
    <t>LPN</t>
  </si>
  <si>
    <t>SPN</t>
  </si>
  <si>
    <t>EPN</t>
  </si>
  <si>
    <t>SSES</t>
  </si>
  <si>
    <t>SSEH</t>
  </si>
  <si>
    <t>SPD</t>
  </si>
  <si>
    <t>SPMW</t>
  </si>
  <si>
    <t>NPgN</t>
  </si>
  <si>
    <t>WMID</t>
  </si>
  <si>
    <t>EMID</t>
  </si>
  <si>
    <t xml:space="preserve">SWALES </t>
  </si>
  <si>
    <t>SWEST</t>
  </si>
  <si>
    <t>ENWL</t>
  </si>
  <si>
    <t>SSEN</t>
  </si>
  <si>
    <t>SPEN</t>
  </si>
  <si>
    <t>NGED</t>
  </si>
  <si>
    <t>NPg</t>
  </si>
  <si>
    <t>Ofgem View</t>
  </si>
  <si>
    <t>SSEN submission</t>
  </si>
  <si>
    <t>No ED1 HVP allowance</t>
  </si>
  <si>
    <t>Closeout Assessment</t>
  </si>
  <si>
    <t>HVP Allowance (a)</t>
  </si>
  <si>
    <t>Overspend/(underspend) (c) = (b - a)</t>
  </si>
  <si>
    <t>HVP Actuals (b)</t>
  </si>
  <si>
    <t>Closeout reductions:- ED2 Forecast (d)</t>
  </si>
  <si>
    <t>HVP Underspend after closeout reductions (e) = (c - d)</t>
  </si>
  <si>
    <t>Materiality Amount (f)</t>
  </si>
  <si>
    <t>20% of Allowance (g)</t>
  </si>
  <si>
    <t>Threshold to Pass 3F Test (h)</t>
  </si>
  <si>
    <t>Closeout Adjustment (e + g)</t>
  </si>
  <si>
    <t>Notes</t>
  </si>
  <si>
    <t>Electricity Distribution</t>
  </si>
  <si>
    <t>RIIO ED1 Closeout Datafile</t>
  </si>
  <si>
    <r>
      <t>UKPN Submisson</t>
    </r>
    <r>
      <rPr>
        <b/>
        <vertAlign val="superscript"/>
        <sz val="12"/>
        <rFont val="Gill Sans MT"/>
        <family val="2"/>
      </rPr>
      <t>1</t>
    </r>
  </si>
  <si>
    <r>
      <t>NPg Submission</t>
    </r>
    <r>
      <rPr>
        <b/>
        <vertAlign val="superscript"/>
        <sz val="12"/>
        <rFont val="Gill Sans MT"/>
        <family val="2"/>
      </rPr>
      <t>2</t>
    </r>
  </si>
  <si>
    <r>
      <t>Ofgem View</t>
    </r>
    <r>
      <rPr>
        <b/>
        <vertAlign val="superscript"/>
        <sz val="12"/>
        <rFont val="Gill Sans MT"/>
        <family val="2"/>
      </rPr>
      <t>3</t>
    </r>
  </si>
  <si>
    <r>
      <t>NPgY</t>
    </r>
    <r>
      <rPr>
        <vertAlign val="superscript"/>
        <sz val="10"/>
        <rFont val="Gill Sans MT"/>
        <family val="2"/>
      </rPr>
      <t>2</t>
    </r>
  </si>
  <si>
    <r>
      <t>NPgY</t>
    </r>
    <r>
      <rPr>
        <vertAlign val="superscript"/>
        <sz val="10"/>
        <rFont val="Gill Sans MT"/>
        <family val="2"/>
      </rPr>
      <t>3</t>
    </r>
  </si>
  <si>
    <t>All amounts shown in the datafile are in £m 12/13 prices, unless stated otherwise</t>
  </si>
  <si>
    <r>
      <rPr>
        <vertAlign val="superscript"/>
        <sz val="10"/>
        <color theme="1"/>
        <rFont val="Gill Sans MT"/>
        <family val="2"/>
      </rPr>
      <t xml:space="preserve">1 </t>
    </r>
    <r>
      <rPr>
        <sz val="10"/>
        <color theme="1"/>
        <rFont val="Gill Sans MT"/>
        <family val="2"/>
      </rPr>
      <t>UKPN submission rounded HVP actuals to 2 decimal places, Ofgem view used RRP values unrounded</t>
    </r>
  </si>
  <si>
    <r>
      <rPr>
        <vertAlign val="superscript"/>
        <sz val="10"/>
        <color theme="1"/>
        <rFont val="Gill Sans MT"/>
        <family val="2"/>
      </rPr>
      <t xml:space="preserve">2 </t>
    </r>
    <r>
      <rPr>
        <sz val="10"/>
        <color theme="1"/>
        <rFont val="Gill Sans MT"/>
        <family val="2"/>
      </rPr>
      <t>NPg view of</t>
    </r>
    <r>
      <rPr>
        <vertAlign val="superscript"/>
        <sz val="10"/>
        <color theme="1"/>
        <rFont val="Gill Sans MT"/>
        <family val="2"/>
      </rPr>
      <t xml:space="preserve"> </t>
    </r>
    <r>
      <rPr>
        <sz val="10"/>
        <color theme="1"/>
        <rFont val="Gill Sans MT"/>
        <family val="2"/>
      </rPr>
      <t>NPgY applies 3F test for ED1 allowance and actuals  and  claims closeout adjsutment based on the combined DPCR5 and ED1 allowances and actuals</t>
    </r>
  </si>
  <si>
    <r>
      <rPr>
        <vertAlign val="superscript"/>
        <sz val="10"/>
        <color theme="1"/>
        <rFont val="Gill Sans MT"/>
        <family val="2"/>
      </rPr>
      <t xml:space="preserve">3 </t>
    </r>
    <r>
      <rPr>
        <sz val="10"/>
        <color theme="1"/>
        <rFont val="Gill Sans MT"/>
        <family val="2"/>
      </rPr>
      <t>Ofgem view of</t>
    </r>
    <r>
      <rPr>
        <vertAlign val="superscript"/>
        <sz val="10"/>
        <color theme="1"/>
        <rFont val="Gill Sans MT"/>
        <family val="2"/>
      </rPr>
      <t xml:space="preserve"> </t>
    </r>
    <r>
      <rPr>
        <sz val="10"/>
        <color theme="1"/>
        <rFont val="Gill Sans MT"/>
        <family val="2"/>
      </rPr>
      <t>NPgY shows combined DPCR5 and ED1 allowances and actuals</t>
    </r>
  </si>
  <si>
    <t>PCFM adjustments</t>
  </si>
  <si>
    <t>LPN - Row 23: “Actual load-related capex expenditure” in the sheet ‘Legacy Summary’</t>
  </si>
  <si>
    <t>SPN - Row 24:  “Actual non-load related capex expenditure - asset replacement”  in the sheet ‘Legacy Summary’</t>
  </si>
  <si>
    <t>Companies submissions</t>
  </si>
  <si>
    <t>UKPN's non-traditional solutions</t>
  </si>
  <si>
    <t>Licensee</t>
  </si>
  <si>
    <t xml:space="preserve">EPN </t>
  </si>
  <si>
    <t xml:space="preserve">UKPN </t>
  </si>
  <si>
    <t>Green Recovery carry-over</t>
  </si>
  <si>
    <t>LV visibility</t>
  </si>
  <si>
    <t>Innovative savings</t>
  </si>
  <si>
    <t>LPN Interconnection</t>
  </si>
  <si>
    <t xml:space="preserve"> - </t>
  </si>
  <si>
    <t>Fun-LV</t>
  </si>
  <si>
    <t>Load Blinding Relays</t>
  </si>
  <si>
    <t>Load Share</t>
  </si>
  <si>
    <t>Flexible Connections</t>
  </si>
  <si>
    <t>Timed Connections</t>
  </si>
  <si>
    <t>LBR for Busbar protection</t>
  </si>
  <si>
    <t>Flexibility savings</t>
  </si>
  <si>
    <t>Total</t>
  </si>
  <si>
    <t>SSE's non-traditional solutions</t>
  </si>
  <si>
    <t>Isle of Wight ANM</t>
  </si>
  <si>
    <t>Logie Pert CMZ</t>
  </si>
  <si>
    <t>Other Drivers</t>
  </si>
  <si>
    <t>ED1-ED2 Cross Over</t>
  </si>
  <si>
    <t>DNOs expenditure and materiality test</t>
  </si>
  <si>
    <t>DNO's expenditure and materiality test</t>
  </si>
  <si>
    <t>Allowance</t>
  </si>
  <si>
    <t>Outturn</t>
  </si>
  <si>
    <t xml:space="preserve">Deduction </t>
  </si>
  <si>
    <t>Underspend - deductions</t>
  </si>
  <si>
    <t xml:space="preserve">Threshold to pass test  </t>
  </si>
  <si>
    <t xml:space="preserve">Pass Test? </t>
  </si>
  <si>
    <t>Close-out  return to users[1]</t>
  </si>
  <si>
    <t>-</t>
  </si>
  <si>
    <t>NPgY</t>
  </si>
  <si>
    <t>SWALES</t>
  </si>
  <si>
    <t>Proposed Adjustment Values</t>
  </si>
  <si>
    <t>UKPN</t>
  </si>
  <si>
    <t>SSE</t>
  </si>
  <si>
    <t xml:space="preserve"> -   </t>
  </si>
  <si>
    <t>Proposed adjustments</t>
  </si>
  <si>
    <t>LRR Test and TIM interaction</t>
  </si>
  <si>
    <t>UKPN Submission</t>
  </si>
  <si>
    <t>Ofgem Assessment</t>
  </si>
  <si>
    <t>Costs</t>
  </si>
  <si>
    <t>Allowance (a)</t>
  </si>
  <si>
    <t>Actuals (b)</t>
  </si>
  <si>
    <t>Underspend c = (a – b)</t>
  </si>
  <si>
    <t>Close-out reductions &amp; non-traditional solutions</t>
  </si>
  <si>
    <t>Total l = (h+i+j+k)</t>
  </si>
  <si>
    <t>Green recovery (h)</t>
  </si>
  <si>
    <t>LV Visibility (i)</t>
  </si>
  <si>
    <t>Innovative savings (j)</t>
  </si>
  <si>
    <t>Flexibility (k)</t>
  </si>
  <si>
    <t>Materiality Test</t>
  </si>
  <si>
    <t>20% of Allowance (d)  = a*0.2</t>
  </si>
  <si>
    <t>Materiality Amount (e)</t>
  </si>
  <si>
    <t xml:space="preserve">Threshold to trigger test (d) + (e) </t>
  </si>
  <si>
    <t>Test Passed?</t>
  </si>
  <si>
    <t>Value of underspend below the threshold f=(c-d)</t>
  </si>
  <si>
    <t>Interaction with TIM</t>
  </si>
  <si>
    <t>Sharing Factor</t>
  </si>
  <si>
    <t>Initial assessment of total value to be returned to customers g=((0.4672 x d)+f)</t>
  </si>
  <si>
    <t>Total ED1 value to be returned to customers, protecting avoided costs m = (g-l)</t>
  </si>
  <si>
    <t>Amount  already returned to customers in period via operation of TIM  n = (0.4672 x c)</t>
  </si>
  <si>
    <t>Valu to be returned to customers from closeout (m-n)</t>
  </si>
  <si>
    <t>SSE Submission</t>
  </si>
  <si>
    <t>Isle of Wight ANM (h)</t>
  </si>
  <si>
    <t>Logie Pert CMZ (i)</t>
  </si>
  <si>
    <t>ED1-ED2 Cross Over (j)</t>
  </si>
  <si>
    <t>n.a.</t>
  </si>
  <si>
    <t>Initial assessment of total value to be returned to customers g=((0.4353 x d)+f)</t>
  </si>
  <si>
    <t>Amount  already returned to customers in period via operation of TIM  n = (0.4353 x c)</t>
  </si>
  <si>
    <t>Value to be returned to customers from closeout (m-n)</t>
  </si>
  <si>
    <t>Contents</t>
  </si>
  <si>
    <t>HVP data</t>
  </si>
  <si>
    <t>LRR data</t>
  </si>
  <si>
    <t>Return to Cover tab</t>
  </si>
  <si>
    <t xml:space="preserve">          </t>
  </si>
  <si>
    <r>
      <t>Close-out  return to users</t>
    </r>
    <r>
      <rPr>
        <b/>
        <i/>
        <vertAlign val="superscript"/>
        <sz val="10"/>
        <color theme="4" tint="-0.249977111117893"/>
        <rFont val="Verdana"/>
        <family val="2"/>
      </rPr>
      <t>[1]</t>
    </r>
  </si>
  <si>
    <r>
      <rPr>
        <i/>
        <u/>
        <vertAlign val="superscript"/>
        <sz val="10"/>
        <color theme="4" tint="-0.249977111117893"/>
        <rFont val="Verdana"/>
        <family val="2"/>
      </rPr>
      <t>[1]</t>
    </r>
    <r>
      <rPr>
        <i/>
        <u/>
        <sz val="10"/>
        <color theme="4" tint="-0.249977111117893"/>
        <rFont val="Verdana"/>
        <family val="2"/>
      </rPr>
      <t xml:space="preserve"> Close-out return to users captures the amount of underspend that will be shared with consumers as a result of the application of the Load Related Re-opener at close-out. This amount is shared through the application of the TIM and is additional to the underspend already shared through the TIM in its annual iterations. For detail on the mechanics behind this derivation see Appendix 1.</t>
    </r>
  </si>
  <si>
    <t>There may be some rounding errors in the financial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</si>
</sst>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Red]\-#,##0.00;&quot;-&quot;_0_0;@"/>
    <numFmt numFmtId="165" formatCode="#,##0.00_-;[Red]\(#,##0.00\)"/>
    <numFmt numFmtId="166" formatCode="#,##0.00_-;[Red]\(#,##0.00\);&quot;-&quot;_0_0;@"/>
    <numFmt numFmtId="167" formatCode="[$£]#,##0.0"/>
    <numFmt numFmtId="168" formatCode="_-* #,##0.000_-;\-* #,##0.000_-;_-* &quot;-&quot;??_-;_-@_-"/>
    <numFmt numFmtId="169" formatCode="#,##0.00000_-;[Red]\(#,##0.00000\);&quot;-&quot;_0_0;@"/>
    <numFmt numFmtId="170" formatCode="0.0"/>
    <numFmt numFmtId="171" formatCode="[$£-452]#,##0.000"/>
    <numFmt numFmtId="172" formatCode="[$£-452]#,##0.00"/>
    <numFmt numFmtId="173" formatCode="#,##0.00;[Red]#,##0.00"/>
  </numFmts>
  <fonts count="47" x14ac:knownFonts="1">
    <font>
      <sz val="10"/>
      <color theme="1"/>
      <name val="Verdana"/>
      <family val="2"/>
    </font>
    <font>
      <sz val="11"/>
      <color theme="1"/>
      <name val="Calibri"/>
      <family val="2"/>
      <scheme val="minor"/>
    </font>
    <font>
      <sz val="10"/>
      <color theme="1"/>
      <name val="Verdana"/>
      <family val="2"/>
    </font>
    <font>
      <sz val="11"/>
      <color rgb="FF9C0006"/>
      <name val="Calibri"/>
      <family val="2"/>
      <scheme val="minor"/>
    </font>
    <font>
      <sz val="10"/>
      <color theme="1"/>
      <name val="Calibri"/>
      <family val="2"/>
      <scheme val="minor"/>
    </font>
    <font>
      <b/>
      <sz val="10"/>
      <color theme="1"/>
      <name val="Gill Sans MT"/>
      <family val="2"/>
    </font>
    <font>
      <sz val="10"/>
      <color theme="1"/>
      <name val="Gill Sans MT"/>
      <family val="2"/>
    </font>
    <font>
      <vertAlign val="superscript"/>
      <sz val="10"/>
      <color theme="1"/>
      <name val="Gill Sans MT"/>
      <family val="2"/>
    </font>
    <font>
      <b/>
      <sz val="12"/>
      <color theme="0"/>
      <name val="Gill Sans MT"/>
      <family val="2"/>
    </font>
    <font>
      <sz val="12"/>
      <color theme="0"/>
      <name val="Gill Sans MT"/>
      <family val="2"/>
    </font>
    <font>
      <sz val="11"/>
      <color rgb="FF9C0006"/>
      <name val="Gill Sans MT"/>
      <family val="2"/>
    </font>
    <font>
      <sz val="12"/>
      <color rgb="FF006100"/>
      <name val="Gill Sans MT"/>
      <family val="2"/>
    </font>
    <font>
      <sz val="8"/>
      <color theme="1"/>
      <name val="Gill Sans MT"/>
      <family val="2"/>
    </font>
    <font>
      <sz val="16"/>
      <color theme="1"/>
      <name val="Gill Sans MT"/>
      <family val="2"/>
    </font>
    <font>
      <sz val="12"/>
      <color theme="1"/>
      <name val="Gill Sans MT"/>
      <family val="2"/>
    </font>
    <font>
      <b/>
      <sz val="10"/>
      <color indexed="9"/>
      <name val="Gill Sans MT"/>
      <family val="2"/>
    </font>
    <font>
      <b/>
      <sz val="12"/>
      <name val="Gill Sans MT"/>
      <family val="2"/>
    </font>
    <font>
      <b/>
      <vertAlign val="superscript"/>
      <sz val="12"/>
      <name val="Gill Sans MT"/>
      <family val="2"/>
    </font>
    <font>
      <sz val="12"/>
      <name val="Gill Sans MT"/>
      <family val="2"/>
    </font>
    <font>
      <vertAlign val="superscript"/>
      <sz val="10"/>
      <name val="Gill Sans MT"/>
      <family val="2"/>
    </font>
    <font>
      <sz val="11"/>
      <color theme="1"/>
      <name val="Aptos"/>
      <family val="2"/>
    </font>
    <font>
      <u/>
      <sz val="10"/>
      <color theme="10"/>
      <name val="Verdana"/>
      <family val="2"/>
    </font>
    <font>
      <sz val="11"/>
      <color rgb="FF000000"/>
      <name val="Aptos Narrow"/>
      <family val="2"/>
    </font>
    <font>
      <sz val="11"/>
      <color rgb="FF9C0006"/>
      <name val="Aptos Narrow"/>
      <family val="2"/>
    </font>
    <font>
      <sz val="11"/>
      <color rgb="FF006100"/>
      <name val="Aptos Narrow"/>
      <family val="2"/>
    </font>
    <font>
      <b/>
      <sz val="18"/>
      <name val="Gill Sans MT"/>
      <family val="2"/>
    </font>
    <font>
      <sz val="18"/>
      <name val="Gill Sans MT"/>
      <family val="2"/>
    </font>
    <font>
      <sz val="10"/>
      <name val="Gill Sans MT"/>
      <family val="2"/>
    </font>
    <font>
      <b/>
      <sz val="12"/>
      <color theme="1"/>
      <name val="Gill Sans MT"/>
      <family val="2"/>
    </font>
    <font>
      <b/>
      <sz val="10"/>
      <name val="Verdana"/>
      <family val="2"/>
    </font>
    <font>
      <i/>
      <sz val="9"/>
      <color theme="1"/>
      <name val="Verdana"/>
      <family val="2"/>
    </font>
    <font>
      <b/>
      <sz val="10"/>
      <color theme="1"/>
      <name val="Verdana"/>
      <family val="2"/>
    </font>
    <font>
      <sz val="10"/>
      <color rgb="FF000000"/>
      <name val="Verdana"/>
      <family val="2"/>
    </font>
    <font>
      <b/>
      <sz val="12"/>
      <name val="Arial"/>
      <family val="2"/>
    </font>
    <font>
      <sz val="12"/>
      <name val="Arial"/>
      <family val="2"/>
    </font>
    <font>
      <sz val="12"/>
      <color rgb="FF000000"/>
      <name val="Arial"/>
      <family val="2"/>
    </font>
    <font>
      <sz val="11"/>
      <name val="Aptos Narrow"/>
      <family val="2"/>
    </font>
    <font>
      <b/>
      <sz val="12"/>
      <color theme="5" tint="-0.249977111117893"/>
      <name val="Arial"/>
      <family val="2"/>
    </font>
    <font>
      <i/>
      <sz val="10"/>
      <color rgb="FF000000"/>
      <name val="Arial"/>
      <family val="2"/>
    </font>
    <font>
      <sz val="11"/>
      <color rgb="FF9C0006"/>
      <name val="Arial"/>
      <family val="2"/>
    </font>
    <font>
      <sz val="12"/>
      <color theme="5" tint="-0.249977111117893"/>
      <name val="Arial"/>
      <family val="2"/>
    </font>
    <font>
      <sz val="11"/>
      <color theme="5" tint="-0.249977111117893"/>
      <name val="Arial"/>
      <family val="2"/>
    </font>
    <font>
      <i/>
      <u/>
      <sz val="10"/>
      <color theme="4" tint="-0.249977111117893"/>
      <name val="Verdana"/>
      <family val="2"/>
    </font>
    <font>
      <b/>
      <i/>
      <vertAlign val="superscript"/>
      <sz val="10"/>
      <color theme="4" tint="-0.249977111117893"/>
      <name val="Verdana"/>
      <family val="2"/>
    </font>
    <font>
      <i/>
      <u/>
      <vertAlign val="superscript"/>
      <sz val="10"/>
      <color theme="4" tint="-0.249977111117893"/>
      <name val="Verdana"/>
      <family val="2"/>
    </font>
    <font>
      <b/>
      <u/>
      <sz val="10"/>
      <name val="Verdana"/>
      <family val="2"/>
    </font>
    <font>
      <b/>
      <sz val="10"/>
      <color rgb="FF000000"/>
      <name val="Verdana"/>
      <family val="2"/>
    </font>
  </fonts>
  <fills count="12">
    <fill>
      <patternFill patternType="none"/>
    </fill>
    <fill>
      <patternFill patternType="gray125"/>
    </fill>
    <fill>
      <patternFill patternType="solid">
        <fgColor rgb="FFFFC7CE"/>
      </patternFill>
    </fill>
    <fill>
      <patternFill patternType="solid">
        <fgColor rgb="FFC6EFCE"/>
        <bgColor rgb="FFC6EFCE"/>
      </patternFill>
    </fill>
    <fill>
      <patternFill patternType="solid">
        <fgColor theme="0" tint="-0.249977111117893"/>
        <bgColor indexed="64"/>
      </patternFill>
    </fill>
    <fill>
      <patternFill patternType="solid">
        <fgColor rgb="FFF1A00F"/>
        <bgColor rgb="FF0E2841"/>
      </patternFill>
    </fill>
    <fill>
      <patternFill patternType="solid">
        <fgColor rgb="FFFF9900"/>
        <bgColor indexed="64"/>
      </patternFill>
    </fill>
    <fill>
      <patternFill patternType="solid">
        <fgColor theme="5"/>
        <bgColor indexed="64"/>
      </patternFill>
    </fill>
    <fill>
      <patternFill patternType="solid">
        <fgColor rgb="FFFFC7CE"/>
        <bgColor rgb="FFFFC7CE"/>
      </patternFill>
    </fill>
    <fill>
      <patternFill patternType="solid">
        <fgColor rgb="FFF1A00F"/>
        <bgColor indexed="64"/>
      </patternFill>
    </fill>
    <fill>
      <patternFill patternType="solid">
        <fgColor theme="0" tint="-0.34998626667073579"/>
        <bgColor rgb="FF0E2841"/>
      </patternFill>
    </fill>
    <fill>
      <patternFill patternType="solid">
        <fgColor theme="0" tint="-0.34998626667073579"/>
        <bgColor indexed="64"/>
      </patternFill>
    </fill>
  </fills>
  <borders count="38">
    <border>
      <left/>
      <right/>
      <top/>
      <bottom/>
      <diagonal/>
    </border>
    <border>
      <left style="thin">
        <color rgb="FF000000"/>
      </left>
      <right/>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rgb="FF000000"/>
      </bottom>
      <diagonal/>
    </border>
    <border>
      <left style="thin">
        <color rgb="FF000000"/>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rgb="FF000000"/>
      </left>
      <right/>
      <top style="thin">
        <color indexed="64"/>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medium">
        <color rgb="FFB6BABE"/>
      </left>
      <right style="medium">
        <color rgb="FFB6BABE"/>
      </right>
      <top style="medium">
        <color rgb="FFB6BABE"/>
      </top>
      <bottom style="medium">
        <color rgb="FFB6BABE"/>
      </bottom>
      <diagonal/>
    </border>
    <border>
      <left/>
      <right style="medium">
        <color rgb="FFB6BABE"/>
      </right>
      <top style="medium">
        <color rgb="FFB6BABE"/>
      </top>
      <bottom style="medium">
        <color rgb="FFB6BABE"/>
      </bottom>
      <diagonal/>
    </border>
    <border>
      <left style="medium">
        <color rgb="FFB6BABE"/>
      </left>
      <right style="medium">
        <color rgb="FFB6BABE"/>
      </right>
      <top/>
      <bottom style="medium">
        <color rgb="FFB6BABE"/>
      </bottom>
      <diagonal/>
    </border>
    <border>
      <left/>
      <right style="medium">
        <color rgb="FFB6BABE"/>
      </right>
      <top/>
      <bottom style="medium">
        <color rgb="FFB6BABE"/>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indexed="64"/>
      </top>
      <bottom/>
      <diagonal/>
    </border>
  </borders>
  <cellStyleXfs count="13">
    <xf numFmtId="0" fontId="0" fillId="0" borderId="0"/>
    <xf numFmtId="43" fontId="2" fillId="0" borderId="0" applyFont="0" applyFill="0" applyBorder="0" applyAlignment="0" applyProtection="0"/>
    <xf numFmtId="0" fontId="3" fillId="2"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164" fontId="4" fillId="0" borderId="0" applyFont="0" applyFill="0" applyBorder="0" applyProtection="0">
      <alignment vertical="top"/>
    </xf>
    <xf numFmtId="0" fontId="21" fillId="0" borderId="0" applyNumberFormat="0" applyFill="0" applyBorder="0" applyAlignment="0" applyProtection="0"/>
    <xf numFmtId="0" fontId="22" fillId="0" borderId="0"/>
    <xf numFmtId="0" fontId="23" fillId="8" borderId="0" applyNumberFormat="0" applyBorder="0" applyAlignment="0" applyProtection="0"/>
    <xf numFmtId="0" fontId="24" fillId="3" borderId="0" applyNumberFormat="0" applyBorder="0" applyAlignment="0" applyProtection="0"/>
    <xf numFmtId="9" fontId="22" fillId="0" borderId="0" applyFont="0" applyFill="0" applyBorder="0" applyAlignment="0" applyProtection="0"/>
    <xf numFmtId="0" fontId="21" fillId="0" borderId="0" applyNumberFormat="0" applyFill="0" applyBorder="0" applyAlignment="0" applyProtection="0"/>
  </cellStyleXfs>
  <cellXfs count="190">
    <xf numFmtId="0" fontId="0" fillId="0" borderId="0" xfId="0"/>
    <xf numFmtId="0" fontId="5" fillId="0" borderId="0" xfId="0" applyFont="1"/>
    <xf numFmtId="0" fontId="6" fillId="0" borderId="0" xfId="0" applyFont="1"/>
    <xf numFmtId="0" fontId="6" fillId="0" borderId="7" xfId="0" applyFont="1" applyBorder="1" applyAlignment="1">
      <alignment wrapText="1"/>
    </xf>
    <xf numFmtId="166" fontId="6" fillId="0" borderId="8" xfId="3" applyNumberFormat="1" applyFont="1" applyBorder="1"/>
    <xf numFmtId="165" fontId="6" fillId="0" borderId="7" xfId="0" applyNumberFormat="1" applyFont="1" applyBorder="1"/>
    <xf numFmtId="165" fontId="6" fillId="0" borderId="8" xfId="0" applyNumberFormat="1" applyFont="1" applyBorder="1"/>
    <xf numFmtId="166" fontId="6" fillId="0" borderId="7" xfId="3" applyNumberFormat="1" applyFont="1" applyBorder="1"/>
    <xf numFmtId="0" fontId="6" fillId="0" borderId="7" xfId="0" applyFont="1" applyBorder="1"/>
    <xf numFmtId="165" fontId="6" fillId="0" borderId="7" xfId="3" applyNumberFormat="1" applyFont="1" applyBorder="1"/>
    <xf numFmtId="165" fontId="6" fillId="0" borderId="8" xfId="3" applyNumberFormat="1" applyFont="1" applyBorder="1"/>
    <xf numFmtId="0" fontId="6" fillId="0" borderId="9" xfId="0" applyFont="1" applyBorder="1"/>
    <xf numFmtId="166" fontId="6" fillId="0" borderId="10" xfId="3" applyNumberFormat="1" applyFont="1" applyBorder="1"/>
    <xf numFmtId="166" fontId="6" fillId="0" borderId="11" xfId="3" applyNumberFormat="1" applyFont="1" applyBorder="1"/>
    <xf numFmtId="166" fontId="6" fillId="0" borderId="9" xfId="3" applyNumberFormat="1" applyFont="1" applyBorder="1"/>
    <xf numFmtId="0" fontId="6" fillId="0" borderId="13" xfId="0" applyFont="1" applyBorder="1"/>
    <xf numFmtId="166" fontId="6" fillId="0" borderId="15" xfId="3" applyNumberFormat="1" applyFont="1" applyBorder="1"/>
    <xf numFmtId="166" fontId="6" fillId="0" borderId="14" xfId="3" applyNumberFormat="1" applyFont="1" applyBorder="1"/>
    <xf numFmtId="168" fontId="10" fillId="2" borderId="13" xfId="2" applyNumberFormat="1" applyFont="1" applyBorder="1" applyAlignment="1">
      <alignment horizontal="center" vertical="center" readingOrder="1"/>
    </xf>
    <xf numFmtId="168" fontId="10" fillId="2" borderId="16" xfId="2" applyNumberFormat="1" applyFont="1" applyBorder="1" applyAlignment="1">
      <alignment horizontal="center" vertical="center" readingOrder="1"/>
    </xf>
    <xf numFmtId="168" fontId="10" fillId="2" borderId="4" xfId="2" applyNumberFormat="1" applyFont="1" applyBorder="1" applyAlignment="1">
      <alignment horizontal="center" vertical="center" readingOrder="1"/>
    </xf>
    <xf numFmtId="166" fontId="6" fillId="0" borderId="13" xfId="3" applyNumberFormat="1" applyFont="1" applyBorder="1"/>
    <xf numFmtId="0" fontId="6" fillId="0" borderId="9" xfId="0" applyFont="1" applyBorder="1" applyAlignment="1">
      <alignment wrapText="1"/>
    </xf>
    <xf numFmtId="0" fontId="6" fillId="0" borderId="13" xfId="0" applyFont="1" applyBorder="1" applyAlignment="1">
      <alignment wrapText="1"/>
    </xf>
    <xf numFmtId="165" fontId="6" fillId="0" borderId="13" xfId="0" applyNumberFormat="1" applyFont="1" applyBorder="1"/>
    <xf numFmtId="165" fontId="6" fillId="0" borderId="15" xfId="0" applyNumberFormat="1" applyFont="1" applyBorder="1"/>
    <xf numFmtId="165" fontId="6" fillId="0" borderId="14" xfId="0" applyNumberFormat="1" applyFont="1" applyBorder="1"/>
    <xf numFmtId="168" fontId="11" fillId="3" borderId="17" xfId="1" applyNumberFormat="1" applyFont="1" applyFill="1" applyBorder="1" applyAlignment="1">
      <alignment horizontal="center" vertical="center" readingOrder="1"/>
    </xf>
    <xf numFmtId="167" fontId="10" fillId="2" borderId="18" xfId="2" applyNumberFormat="1" applyFont="1" applyBorder="1" applyAlignment="1">
      <alignment horizontal="center" vertical="center" readingOrder="1"/>
    </xf>
    <xf numFmtId="167" fontId="10" fillId="2" borderId="19" xfId="2" applyNumberFormat="1" applyFont="1" applyBorder="1" applyAlignment="1">
      <alignment horizontal="center" vertical="center" readingOrder="1"/>
    </xf>
    <xf numFmtId="168" fontId="11" fillId="3" borderId="20" xfId="1" applyNumberFormat="1" applyFont="1" applyFill="1" applyBorder="1" applyAlignment="1">
      <alignment horizontal="center" vertical="center" readingOrder="1"/>
    </xf>
    <xf numFmtId="167" fontId="10" fillId="2" borderId="9" xfId="2" applyNumberFormat="1" applyFont="1" applyBorder="1" applyAlignment="1">
      <alignment horizontal="center" vertical="center" readingOrder="1"/>
    </xf>
    <xf numFmtId="166" fontId="5" fillId="0" borderId="22" xfId="3" applyNumberFormat="1" applyFont="1" applyBorder="1"/>
    <xf numFmtId="166" fontId="6" fillId="0" borderId="22" xfId="3" applyNumberFormat="1" applyFont="1" applyBorder="1"/>
    <xf numFmtId="166" fontId="6" fillId="0" borderId="23" xfId="3" applyNumberFormat="1" applyFont="1" applyBorder="1"/>
    <xf numFmtId="165" fontId="5" fillId="0" borderId="21" xfId="3" applyNumberFormat="1" applyFont="1" applyBorder="1"/>
    <xf numFmtId="165" fontId="5" fillId="0" borderId="22" xfId="3" applyNumberFormat="1" applyFont="1" applyBorder="1"/>
    <xf numFmtId="166" fontId="5" fillId="0" borderId="21" xfId="3" applyNumberFormat="1" applyFont="1" applyBorder="1"/>
    <xf numFmtId="166" fontId="6" fillId="0" borderId="21" xfId="3" applyNumberFormat="1" applyFont="1" applyBorder="1"/>
    <xf numFmtId="0" fontId="12" fillId="0" borderId="0" xfId="0" applyFont="1"/>
    <xf numFmtId="0" fontId="13" fillId="6" borderId="0" xfId="0" applyFont="1" applyFill="1" applyAlignment="1">
      <alignment horizontal="left" vertical="center"/>
    </xf>
    <xf numFmtId="0" fontId="6" fillId="6" borderId="0" xfId="0" applyFont="1" applyFill="1" applyAlignment="1">
      <alignment horizontal="left" vertical="center"/>
    </xf>
    <xf numFmtId="0" fontId="6" fillId="6" borderId="0" xfId="0" applyFont="1" applyFill="1" applyAlignment="1">
      <alignment vertical="center"/>
    </xf>
    <xf numFmtId="0" fontId="14" fillId="6" borderId="0" xfId="0" applyFont="1" applyFill="1" applyAlignment="1">
      <alignment horizontal="left" vertical="center"/>
    </xf>
    <xf numFmtId="0" fontId="15" fillId="6" borderId="0" xfId="0" applyFont="1" applyFill="1" applyAlignment="1">
      <alignment horizontal="left" vertical="center"/>
    </xf>
    <xf numFmtId="0" fontId="15" fillId="6" borderId="0" xfId="0" applyFont="1" applyFill="1" applyAlignment="1">
      <alignment vertical="center"/>
    </xf>
    <xf numFmtId="169" fontId="6" fillId="0" borderId="0" xfId="3" applyNumberFormat="1" applyFont="1"/>
    <xf numFmtId="0" fontId="18" fillId="5" borderId="1" xfId="0" applyFont="1" applyFill="1" applyBorder="1" applyAlignment="1">
      <alignment horizontal="center" vertical="center" readingOrder="1"/>
    </xf>
    <xf numFmtId="0" fontId="18" fillId="5" borderId="6" xfId="0" applyFont="1" applyFill="1" applyBorder="1" applyAlignment="1">
      <alignment horizontal="center" vertical="center" readingOrder="1"/>
    </xf>
    <xf numFmtId="0" fontId="18" fillId="5" borderId="7" xfId="0" applyFont="1" applyFill="1" applyBorder="1" applyAlignment="1">
      <alignment horizontal="center" vertical="center" readingOrder="1"/>
    </xf>
    <xf numFmtId="0" fontId="16" fillId="5" borderId="13" xfId="0" applyFont="1" applyFill="1" applyBorder="1" applyAlignment="1">
      <alignment horizontal="center" vertical="center" readingOrder="1"/>
    </xf>
    <xf numFmtId="0" fontId="16" fillId="5" borderId="4" xfId="0" applyFont="1" applyFill="1" applyBorder="1" applyAlignment="1">
      <alignment horizontal="center" vertical="center" readingOrder="1"/>
    </xf>
    <xf numFmtId="0" fontId="18" fillId="5" borderId="13" xfId="0" applyFont="1" applyFill="1" applyBorder="1" applyAlignment="1">
      <alignment horizontal="center" vertical="center" readingOrder="1"/>
    </xf>
    <xf numFmtId="0" fontId="18" fillId="5" borderId="4" xfId="0" applyFont="1" applyFill="1" applyBorder="1" applyAlignment="1">
      <alignment horizontal="center" vertical="center" readingOrder="1"/>
    </xf>
    <xf numFmtId="0" fontId="16" fillId="5" borderId="1" xfId="0" applyFont="1" applyFill="1" applyBorder="1" applyAlignment="1">
      <alignment horizontal="left" vertical="center" readingOrder="1"/>
    </xf>
    <xf numFmtId="168" fontId="10" fillId="2" borderId="25" xfId="2" applyNumberFormat="1" applyFont="1" applyBorder="1" applyAlignment="1">
      <alignment horizontal="center" vertical="center" readingOrder="1"/>
    </xf>
    <xf numFmtId="0" fontId="20" fillId="0" borderId="0" xfId="0" applyFont="1"/>
    <xf numFmtId="0" fontId="5" fillId="0" borderId="0" xfId="0" applyFont="1" applyAlignment="1">
      <alignment horizontal="left"/>
    </xf>
    <xf numFmtId="0" fontId="6" fillId="7" borderId="0" xfId="0" applyFont="1" applyFill="1"/>
    <xf numFmtId="0" fontId="26" fillId="9" borderId="0" xfId="0" applyFont="1" applyFill="1"/>
    <xf numFmtId="0" fontId="6" fillId="9" borderId="0" xfId="0" applyFont="1" applyFill="1"/>
    <xf numFmtId="0" fontId="25" fillId="9" borderId="0" xfId="0" applyFont="1" applyFill="1"/>
    <xf numFmtId="0" fontId="27" fillId="9" borderId="0" xfId="0" applyFont="1" applyFill="1"/>
    <xf numFmtId="0" fontId="27" fillId="0" borderId="0" xfId="0" applyFont="1"/>
    <xf numFmtId="0" fontId="21" fillId="0" borderId="0" xfId="12"/>
    <xf numFmtId="0" fontId="21" fillId="0" borderId="0" xfId="12" applyAlignment="1">
      <alignment horizontal="left"/>
    </xf>
    <xf numFmtId="0" fontId="28" fillId="0" borderId="0" xfId="0" applyFont="1"/>
    <xf numFmtId="0" fontId="16" fillId="5" borderId="1" xfId="0" applyFont="1" applyFill="1" applyBorder="1" applyAlignment="1">
      <alignment horizontal="center" vertical="center" readingOrder="1"/>
    </xf>
    <xf numFmtId="166" fontId="6" fillId="0" borderId="0" xfId="3" applyNumberFormat="1" applyFont="1"/>
    <xf numFmtId="165" fontId="6" fillId="0" borderId="0" xfId="0" applyNumberFormat="1" applyFont="1"/>
    <xf numFmtId="165" fontId="6" fillId="0" borderId="0" xfId="3" applyNumberFormat="1" applyFont="1"/>
    <xf numFmtId="0" fontId="5" fillId="0" borderId="0" xfId="0" applyFont="1" applyAlignment="1">
      <alignment wrapText="1"/>
    </xf>
    <xf numFmtId="0" fontId="29" fillId="0" borderId="0" xfId="0" applyFont="1" applyAlignment="1">
      <alignment vertical="center"/>
    </xf>
    <xf numFmtId="0" fontId="29" fillId="9" borderId="26" xfId="0" applyFont="1" applyFill="1" applyBorder="1" applyAlignment="1">
      <alignment vertical="center" wrapText="1"/>
    </xf>
    <xf numFmtId="0" fontId="29" fillId="9" borderId="27" xfId="0" applyFont="1" applyFill="1" applyBorder="1" applyAlignment="1">
      <alignment vertical="center" wrapText="1"/>
    </xf>
    <xf numFmtId="0" fontId="0" fillId="0" borderId="28" xfId="0" applyBorder="1" applyAlignment="1">
      <alignment vertical="center" wrapText="1"/>
    </xf>
    <xf numFmtId="0" fontId="0" fillId="0" borderId="29" xfId="0" applyBorder="1" applyAlignment="1">
      <alignment horizontal="right" vertical="center" wrapText="1"/>
    </xf>
    <xf numFmtId="0" fontId="30" fillId="0" borderId="28" xfId="0" applyFont="1" applyBorder="1" applyAlignment="1">
      <alignment horizontal="right" vertical="center" wrapText="1"/>
    </xf>
    <xf numFmtId="0" fontId="30" fillId="0" borderId="29" xfId="0" applyFont="1" applyBorder="1" applyAlignment="1">
      <alignment horizontal="right" vertical="center" wrapText="1"/>
    </xf>
    <xf numFmtId="0" fontId="0" fillId="0" borderId="28" xfId="0" applyBorder="1" applyAlignment="1">
      <alignment horizontal="right" vertical="center" wrapText="1"/>
    </xf>
    <xf numFmtId="0" fontId="31" fillId="0" borderId="28" xfId="0" applyFont="1" applyBorder="1" applyAlignment="1">
      <alignment vertical="center" wrapText="1"/>
    </xf>
    <xf numFmtId="0" fontId="31" fillId="0" borderId="29" xfId="0" applyFont="1" applyBorder="1" applyAlignment="1">
      <alignment horizontal="right" vertical="center" wrapText="1"/>
    </xf>
    <xf numFmtId="0" fontId="32" fillId="0" borderId="29" xfId="0" applyFont="1" applyBorder="1" applyAlignment="1">
      <alignment vertical="center" wrapText="1"/>
    </xf>
    <xf numFmtId="167" fontId="32" fillId="0" borderId="29" xfId="0" applyNumberFormat="1" applyFont="1" applyBorder="1" applyAlignment="1">
      <alignment vertical="center" wrapText="1"/>
    </xf>
    <xf numFmtId="0" fontId="0" fillId="0" borderId="29" xfId="0" applyBorder="1" applyAlignment="1">
      <alignment vertical="center" wrapText="1"/>
    </xf>
    <xf numFmtId="0" fontId="3" fillId="2" borderId="29" xfId="2" applyBorder="1" applyAlignment="1">
      <alignment horizontal="right" vertical="center" wrapText="1"/>
    </xf>
    <xf numFmtId="0" fontId="31" fillId="0" borderId="29" xfId="0" applyFont="1" applyBorder="1" applyAlignment="1">
      <alignment vertical="center" wrapText="1"/>
    </xf>
    <xf numFmtId="0" fontId="33" fillId="5" borderId="0" xfId="8" applyFont="1" applyFill="1"/>
    <xf numFmtId="0" fontId="22" fillId="0" borderId="0" xfId="8"/>
    <xf numFmtId="0" fontId="34" fillId="5" borderId="1" xfId="8" applyFont="1" applyFill="1" applyBorder="1" applyAlignment="1">
      <alignment horizontal="center" vertical="center" readingOrder="1"/>
    </xf>
    <xf numFmtId="0" fontId="34" fillId="5" borderId="0" xfId="8" applyFont="1" applyFill="1" applyAlignment="1">
      <alignment horizontal="center" vertical="center" readingOrder="1"/>
    </xf>
    <xf numFmtId="0" fontId="34" fillId="5" borderId="24" xfId="8" applyFont="1" applyFill="1" applyBorder="1" applyAlignment="1">
      <alignment horizontal="center" vertical="center" readingOrder="1"/>
    </xf>
    <xf numFmtId="0" fontId="33" fillId="10" borderId="0" xfId="8" applyFont="1" applyFill="1" applyAlignment="1">
      <alignment horizontal="left" vertical="center" readingOrder="1"/>
    </xf>
    <xf numFmtId="0" fontId="34" fillId="10" borderId="1" xfId="8" applyFont="1" applyFill="1" applyBorder="1" applyAlignment="1">
      <alignment horizontal="center" vertical="center" readingOrder="1"/>
    </xf>
    <xf numFmtId="0" fontId="34" fillId="10" borderId="0" xfId="8" applyFont="1" applyFill="1" applyAlignment="1">
      <alignment horizontal="center" vertical="center" readingOrder="1"/>
    </xf>
    <xf numFmtId="0" fontId="34" fillId="10" borderId="24" xfId="8" applyFont="1" applyFill="1" applyBorder="1" applyAlignment="1">
      <alignment horizontal="center" vertical="center" readingOrder="1"/>
    </xf>
    <xf numFmtId="0" fontId="35" fillId="0" borderId="32" xfId="8" applyFont="1" applyBorder="1" applyAlignment="1">
      <alignment horizontal="left" vertical="center" readingOrder="1"/>
    </xf>
    <xf numFmtId="167" fontId="35" fillId="0" borderId="32" xfId="8" applyNumberFormat="1" applyFont="1" applyBorder="1" applyAlignment="1">
      <alignment horizontal="center" vertical="center" readingOrder="1"/>
    </xf>
    <xf numFmtId="167" fontId="35" fillId="0" borderId="33" xfId="8" applyNumberFormat="1" applyFont="1" applyBorder="1" applyAlignment="1">
      <alignment horizontal="center" vertical="center" readingOrder="1"/>
    </xf>
    <xf numFmtId="167" fontId="35" fillId="0" borderId="34" xfId="8" applyNumberFormat="1" applyFont="1" applyBorder="1" applyAlignment="1">
      <alignment horizontal="center" vertical="center" readingOrder="1"/>
    </xf>
    <xf numFmtId="0" fontId="35" fillId="0" borderId="1" xfId="8" applyFont="1" applyBorder="1" applyAlignment="1">
      <alignment horizontal="left" vertical="center" readingOrder="1"/>
    </xf>
    <xf numFmtId="167" fontId="35" fillId="0" borderId="1" xfId="8" applyNumberFormat="1" applyFont="1" applyBorder="1" applyAlignment="1">
      <alignment horizontal="center" vertical="center" readingOrder="1"/>
    </xf>
    <xf numFmtId="167" fontId="35" fillId="0" borderId="0" xfId="8" applyNumberFormat="1" applyFont="1" applyAlignment="1">
      <alignment horizontal="center" vertical="center" readingOrder="1"/>
    </xf>
    <xf numFmtId="167" fontId="35" fillId="0" borderId="24" xfId="8" applyNumberFormat="1" applyFont="1" applyBorder="1" applyAlignment="1">
      <alignment horizontal="center" vertical="center" readingOrder="1"/>
    </xf>
    <xf numFmtId="0" fontId="35" fillId="0" borderId="35" xfId="8" applyFont="1" applyBorder="1" applyAlignment="1">
      <alignment horizontal="left" vertical="center" readingOrder="1"/>
    </xf>
    <xf numFmtId="167" fontId="35" fillId="0" borderId="35" xfId="8" applyNumberFormat="1" applyFont="1" applyBorder="1" applyAlignment="1">
      <alignment horizontal="center" vertical="center" readingOrder="1"/>
    </xf>
    <xf numFmtId="167" fontId="35" fillId="0" borderId="36" xfId="8" applyNumberFormat="1" applyFont="1" applyBorder="1" applyAlignment="1">
      <alignment horizontal="center" vertical="center" readingOrder="1"/>
    </xf>
    <xf numFmtId="167" fontId="35" fillId="0" borderId="30" xfId="8" applyNumberFormat="1" applyFont="1" applyBorder="1" applyAlignment="1">
      <alignment horizontal="center" vertical="center" readingOrder="1"/>
    </xf>
    <xf numFmtId="0" fontId="34" fillId="11" borderId="32" xfId="8" applyFont="1" applyFill="1" applyBorder="1" applyAlignment="1">
      <alignment horizontal="left" vertical="center" readingOrder="1"/>
    </xf>
    <xf numFmtId="0" fontId="36" fillId="11" borderId="0" xfId="8" applyFont="1" applyFill="1"/>
    <xf numFmtId="0" fontId="37" fillId="0" borderId="1" xfId="8" applyFont="1" applyBorder="1" applyAlignment="1">
      <alignment horizontal="left" vertical="center" readingOrder="1"/>
    </xf>
    <xf numFmtId="167" fontId="37" fillId="0" borderId="32" xfId="8" applyNumberFormat="1" applyFont="1" applyBorder="1" applyAlignment="1">
      <alignment horizontal="center" vertical="center" readingOrder="1"/>
    </xf>
    <xf numFmtId="167" fontId="37" fillId="0" borderId="33" xfId="8" applyNumberFormat="1" applyFont="1" applyBorder="1" applyAlignment="1">
      <alignment horizontal="center" vertical="center" readingOrder="1"/>
    </xf>
    <xf numFmtId="167" fontId="37" fillId="0" borderId="34" xfId="8" applyNumberFormat="1" applyFont="1" applyBorder="1" applyAlignment="1">
      <alignment horizontal="center" vertical="center" readingOrder="1"/>
    </xf>
    <xf numFmtId="0" fontId="35" fillId="0" borderId="1" xfId="8" applyFont="1" applyBorder="1" applyAlignment="1">
      <alignment horizontal="right" vertical="center" readingOrder="1"/>
    </xf>
    <xf numFmtId="0" fontId="38" fillId="0" borderId="1" xfId="8" applyFont="1" applyBorder="1" applyAlignment="1">
      <alignment horizontal="right" vertical="center" readingOrder="1"/>
    </xf>
    <xf numFmtId="167" fontId="38" fillId="0" borderId="1" xfId="8" applyNumberFormat="1" applyFont="1" applyBorder="1" applyAlignment="1">
      <alignment horizontal="center" vertical="center" readingOrder="1"/>
    </xf>
    <xf numFmtId="167" fontId="38" fillId="0" borderId="0" xfId="8" applyNumberFormat="1" applyFont="1" applyAlignment="1">
      <alignment horizontal="center" vertical="center" readingOrder="1"/>
    </xf>
    <xf numFmtId="167" fontId="38" fillId="0" borderId="24" xfId="8" applyNumberFormat="1" applyFont="1" applyBorder="1" applyAlignment="1">
      <alignment horizontal="center" vertical="center" readingOrder="1"/>
    </xf>
    <xf numFmtId="167" fontId="39" fillId="8" borderId="0" xfId="9" applyNumberFormat="1" applyFont="1" applyAlignment="1">
      <alignment horizontal="center" vertical="center" readingOrder="1"/>
    </xf>
    <xf numFmtId="167" fontId="39" fillId="8" borderId="8" xfId="9" applyNumberFormat="1" applyFont="1" applyBorder="1" applyAlignment="1">
      <alignment horizontal="center" vertical="center" readingOrder="1"/>
    </xf>
    <xf numFmtId="167" fontId="39" fillId="8" borderId="24" xfId="9" applyNumberFormat="1" applyFont="1" applyBorder="1" applyAlignment="1">
      <alignment horizontal="center" vertical="center" readingOrder="1"/>
    </xf>
    <xf numFmtId="167" fontId="23" fillId="8" borderId="0" xfId="9" applyNumberFormat="1" applyAlignment="1">
      <alignment horizontal="center" vertical="center" readingOrder="1"/>
    </xf>
    <xf numFmtId="0" fontId="35" fillId="0" borderId="35" xfId="8" applyFont="1" applyBorder="1" applyAlignment="1">
      <alignment horizontal="right" vertical="center" readingOrder="1"/>
    </xf>
    <xf numFmtId="167" fontId="37" fillId="3" borderId="1" xfId="10" applyNumberFormat="1" applyFont="1" applyBorder="1" applyAlignment="1">
      <alignment horizontal="center" vertical="center" readingOrder="1"/>
    </xf>
    <xf numFmtId="167" fontId="37" fillId="3" borderId="0" xfId="10" applyNumberFormat="1" applyFont="1" applyAlignment="1">
      <alignment horizontal="center" vertical="center" readingOrder="1"/>
    </xf>
    <xf numFmtId="167" fontId="37" fillId="3" borderId="24" xfId="10" applyNumberFormat="1" applyFont="1" applyBorder="1" applyAlignment="1">
      <alignment horizontal="center" vertical="center" readingOrder="1"/>
    </xf>
    <xf numFmtId="0" fontId="33" fillId="11" borderId="1" xfId="8" applyFont="1" applyFill="1" applyBorder="1" applyAlignment="1">
      <alignment horizontal="left" vertical="center" readingOrder="1"/>
    </xf>
    <xf numFmtId="167" fontId="33" fillId="11" borderId="1" xfId="8" applyNumberFormat="1" applyFont="1" applyFill="1" applyBorder="1" applyAlignment="1">
      <alignment horizontal="center" vertical="center" readingOrder="1"/>
    </xf>
    <xf numFmtId="167" fontId="33" fillId="11" borderId="0" xfId="8" applyNumberFormat="1" applyFont="1" applyFill="1" applyAlignment="1">
      <alignment horizontal="center" vertical="center" readingOrder="1"/>
    </xf>
    <xf numFmtId="167" fontId="33" fillId="11" borderId="24" xfId="8" applyNumberFormat="1" applyFont="1" applyFill="1" applyBorder="1" applyAlignment="1">
      <alignment horizontal="center" vertical="center" readingOrder="1"/>
    </xf>
    <xf numFmtId="10" fontId="35" fillId="0" borderId="32" xfId="11" applyNumberFormat="1" applyFont="1" applyFill="1" applyBorder="1" applyAlignment="1">
      <alignment horizontal="center" vertical="center" readingOrder="1"/>
    </xf>
    <xf numFmtId="10" fontId="35" fillId="0" borderId="33" xfId="11" applyNumberFormat="1" applyFont="1" applyFill="1" applyBorder="1" applyAlignment="1">
      <alignment horizontal="center" vertical="center" readingOrder="1"/>
    </xf>
    <xf numFmtId="10" fontId="35" fillId="0" borderId="34" xfId="11" applyNumberFormat="1" applyFont="1" applyFill="1" applyBorder="1" applyAlignment="1">
      <alignment horizontal="center" vertical="center" readingOrder="1"/>
    </xf>
    <xf numFmtId="0" fontId="37" fillId="0" borderId="35" xfId="8" applyFont="1" applyBorder="1" applyAlignment="1">
      <alignment horizontal="left" vertical="center" readingOrder="1"/>
    </xf>
    <xf numFmtId="167" fontId="37" fillId="0" borderId="35" xfId="8" applyNumberFormat="1" applyFont="1" applyBorder="1" applyAlignment="1">
      <alignment horizontal="center" vertical="center" readingOrder="1"/>
    </xf>
    <xf numFmtId="167" fontId="37" fillId="0" borderId="36" xfId="8" applyNumberFormat="1" applyFont="1" applyBorder="1" applyAlignment="1">
      <alignment horizontal="center" vertical="center" readingOrder="1"/>
    </xf>
    <xf numFmtId="167" fontId="37" fillId="0" borderId="30" xfId="8" applyNumberFormat="1" applyFont="1" applyBorder="1" applyAlignment="1">
      <alignment horizontal="center" vertical="center" readingOrder="1"/>
    </xf>
    <xf numFmtId="167" fontId="37" fillId="3" borderId="36" xfId="10" applyNumberFormat="1" applyFont="1" applyBorder="1" applyAlignment="1">
      <alignment horizontal="center" vertical="center" readingOrder="1"/>
    </xf>
    <xf numFmtId="167" fontId="37" fillId="3" borderId="30" xfId="10" applyNumberFormat="1" applyFont="1" applyBorder="1" applyAlignment="1">
      <alignment horizontal="center" vertical="center" readingOrder="1"/>
    </xf>
    <xf numFmtId="170" fontId="22" fillId="0" borderId="0" xfId="8" applyNumberFormat="1"/>
    <xf numFmtId="171" fontId="22" fillId="0" borderId="0" xfId="8" applyNumberFormat="1"/>
    <xf numFmtId="0" fontId="33" fillId="5" borderId="33" xfId="8" applyFont="1" applyFill="1" applyBorder="1"/>
    <xf numFmtId="0" fontId="33" fillId="5" borderId="34" xfId="8" applyFont="1" applyFill="1" applyBorder="1"/>
    <xf numFmtId="0" fontId="34" fillId="11" borderId="0" xfId="8" applyFont="1" applyFill="1" applyAlignment="1">
      <alignment horizontal="left" vertical="center" readingOrder="1"/>
    </xf>
    <xf numFmtId="167" fontId="40" fillId="0" borderId="1" xfId="8" applyNumberFormat="1" applyFont="1" applyBorder="1" applyAlignment="1">
      <alignment horizontal="center" vertical="center" readingOrder="1"/>
    </xf>
    <xf numFmtId="167" fontId="40" fillId="0" borderId="24" xfId="8" applyNumberFormat="1" applyFont="1" applyBorder="1" applyAlignment="1">
      <alignment horizontal="center" vertical="center" readingOrder="1"/>
    </xf>
    <xf numFmtId="167" fontId="41" fillId="8" borderId="1" xfId="9" applyNumberFormat="1" applyFont="1" applyBorder="1" applyAlignment="1">
      <alignment horizontal="center" vertical="center" readingOrder="1"/>
    </xf>
    <xf numFmtId="167" fontId="41" fillId="8" borderId="24" xfId="9" applyNumberFormat="1" applyFont="1" applyBorder="1" applyAlignment="1">
      <alignment horizontal="center" vertical="center" readingOrder="1"/>
    </xf>
    <xf numFmtId="167" fontId="41" fillId="8" borderId="0" xfId="9" applyNumberFormat="1" applyFont="1" applyAlignment="1">
      <alignment horizontal="center" vertical="center" readingOrder="1"/>
    </xf>
    <xf numFmtId="167" fontId="40" fillId="3" borderId="24" xfId="10" applyNumberFormat="1" applyFont="1" applyBorder="1" applyAlignment="1">
      <alignment horizontal="center" vertical="center" readingOrder="1"/>
    </xf>
    <xf numFmtId="0" fontId="33" fillId="11" borderId="0" xfId="8" applyFont="1" applyFill="1" applyAlignment="1">
      <alignment horizontal="left" vertical="center" readingOrder="1"/>
    </xf>
    <xf numFmtId="10" fontId="35" fillId="0" borderId="13" xfId="11" applyNumberFormat="1" applyFont="1" applyFill="1" applyBorder="1" applyAlignment="1">
      <alignment horizontal="center" vertical="center" readingOrder="1"/>
    </xf>
    <xf numFmtId="10" fontId="35" fillId="0" borderId="37" xfId="11" applyNumberFormat="1" applyFont="1" applyFill="1" applyBorder="1" applyAlignment="1">
      <alignment horizontal="center" vertical="center" readingOrder="1"/>
    </xf>
    <xf numFmtId="10" fontId="35" fillId="0" borderId="15" xfId="11" applyNumberFormat="1" applyFont="1" applyFill="1" applyBorder="1" applyAlignment="1">
      <alignment horizontal="center" vertical="center" readingOrder="1"/>
    </xf>
    <xf numFmtId="10" fontId="35" fillId="0" borderId="14" xfId="11" applyNumberFormat="1" applyFont="1" applyFill="1" applyBorder="1" applyAlignment="1">
      <alignment horizontal="center" vertical="center" readingOrder="1"/>
    </xf>
    <xf numFmtId="167" fontId="35" fillId="0" borderId="7" xfId="8" applyNumberFormat="1" applyFont="1" applyBorder="1" applyAlignment="1">
      <alignment horizontal="center" vertical="center" readingOrder="1"/>
    </xf>
    <xf numFmtId="167" fontId="35" fillId="0" borderId="8" xfId="8" applyNumberFormat="1" applyFont="1" applyBorder="1" applyAlignment="1">
      <alignment horizontal="center" vertical="center" readingOrder="1"/>
    </xf>
    <xf numFmtId="167" fontId="37" fillId="0" borderId="9" xfId="8" applyNumberFormat="1" applyFont="1" applyBorder="1" applyAlignment="1">
      <alignment horizontal="center" vertical="center" readingOrder="1"/>
    </xf>
    <xf numFmtId="167" fontId="37" fillId="0" borderId="10" xfId="8" applyNumberFormat="1" applyFont="1" applyBorder="1" applyAlignment="1">
      <alignment horizontal="center" vertical="center" readingOrder="1"/>
    </xf>
    <xf numFmtId="167" fontId="37" fillId="3" borderId="11" xfId="10" applyNumberFormat="1" applyFont="1" applyBorder="1" applyAlignment="1">
      <alignment horizontal="center" vertical="center" readingOrder="1"/>
    </xf>
    <xf numFmtId="0" fontId="29" fillId="9" borderId="27" xfId="0" applyFont="1" applyFill="1" applyBorder="1" applyAlignment="1">
      <alignment horizontal="center" vertical="center" wrapText="1"/>
    </xf>
    <xf numFmtId="170" fontId="32" fillId="0" borderId="29" xfId="0" applyNumberFormat="1" applyFont="1" applyBorder="1" applyAlignment="1">
      <alignment vertical="center" wrapText="1"/>
    </xf>
    <xf numFmtId="0" fontId="45" fillId="9" borderId="27" xfId="7" applyFont="1" applyFill="1" applyBorder="1" applyAlignment="1">
      <alignment vertical="center" wrapText="1"/>
    </xf>
    <xf numFmtId="167" fontId="46" fillId="0" borderId="29" xfId="0" applyNumberFormat="1" applyFont="1" applyBorder="1" applyAlignment="1">
      <alignment vertical="center" wrapText="1"/>
    </xf>
    <xf numFmtId="0" fontId="46" fillId="0" borderId="29" xfId="0" applyFont="1" applyBorder="1" applyAlignment="1">
      <alignment vertical="center" wrapText="1"/>
    </xf>
    <xf numFmtId="170" fontId="0" fillId="0" borderId="29" xfId="0" applyNumberFormat="1" applyBorder="1" applyAlignment="1">
      <alignment horizontal="right" vertical="center" wrapText="1"/>
    </xf>
    <xf numFmtId="170" fontId="31" fillId="0" borderId="29" xfId="0" applyNumberFormat="1" applyFont="1" applyBorder="1" applyAlignment="1">
      <alignment horizontal="right" vertical="center" wrapText="1"/>
    </xf>
    <xf numFmtId="170" fontId="31" fillId="0" borderId="29" xfId="0" applyNumberFormat="1" applyFont="1" applyBorder="1" applyAlignment="1">
      <alignment vertical="center" wrapText="1"/>
    </xf>
    <xf numFmtId="172" fontId="6" fillId="0" borderId="0" xfId="0" applyNumberFormat="1" applyFont="1"/>
    <xf numFmtId="173" fontId="6" fillId="0" borderId="0" xfId="0" applyNumberFormat="1" applyFont="1"/>
    <xf numFmtId="0" fontId="5" fillId="6" borderId="0" xfId="0" applyFont="1" applyFill="1" applyAlignment="1">
      <alignment horizontal="left" vertical="top" wrapText="1"/>
    </xf>
    <xf numFmtId="0" fontId="6" fillId="0" borderId="0" xfId="0" applyFont="1" applyAlignment="1">
      <alignment horizontal="center"/>
    </xf>
    <xf numFmtId="0" fontId="25" fillId="9" borderId="0" xfId="0" applyFont="1" applyFill="1" applyAlignment="1">
      <alignment horizontal="left"/>
    </xf>
    <xf numFmtId="0" fontId="16" fillId="5" borderId="16" xfId="0" applyFont="1" applyFill="1" applyBorder="1" applyAlignment="1">
      <alignment horizontal="center"/>
    </xf>
    <xf numFmtId="0" fontId="16" fillId="5" borderId="15" xfId="0" applyFont="1" applyFill="1" applyBorder="1" applyAlignment="1">
      <alignment horizontal="center"/>
    </xf>
    <xf numFmtId="0" fontId="16" fillId="5" borderId="14" xfId="0" applyFont="1" applyFill="1" applyBorder="1" applyAlignment="1">
      <alignment horizontal="center"/>
    </xf>
    <xf numFmtId="0" fontId="16" fillId="5" borderId="12" xfId="0" applyFont="1" applyFill="1" applyBorder="1" applyAlignment="1">
      <alignment horizontal="center"/>
    </xf>
    <xf numFmtId="0" fontId="16" fillId="5" borderId="3" xfId="0" applyFont="1" applyFill="1" applyBorder="1" applyAlignment="1">
      <alignment horizontal="center"/>
    </xf>
    <xf numFmtId="0" fontId="16" fillId="5" borderId="4" xfId="0" applyFont="1" applyFill="1" applyBorder="1" applyAlignment="1">
      <alignment horizontal="center"/>
    </xf>
    <xf numFmtId="0" fontId="8" fillId="4" borderId="0" xfId="0" applyFont="1" applyFill="1" applyAlignment="1">
      <alignment horizontal="center" vertical="center"/>
    </xf>
    <xf numFmtId="0" fontId="9" fillId="4" borderId="0" xfId="0" applyFont="1" applyFill="1" applyAlignment="1">
      <alignment horizontal="center" vertical="center"/>
    </xf>
    <xf numFmtId="0" fontId="16" fillId="5" borderId="2" xfId="0" applyFont="1" applyFill="1" applyBorder="1" applyAlignment="1">
      <alignment horizontal="center" vertical="center" readingOrder="1"/>
    </xf>
    <xf numFmtId="0" fontId="16" fillId="5" borderId="5" xfId="0" applyFont="1" applyFill="1" applyBorder="1" applyAlignment="1">
      <alignment horizontal="center" vertical="center" readingOrder="1"/>
    </xf>
    <xf numFmtId="0" fontId="16" fillId="5" borderId="1" xfId="0" applyFont="1" applyFill="1" applyBorder="1" applyAlignment="1">
      <alignment horizontal="center" vertical="center" readingOrder="1"/>
    </xf>
    <xf numFmtId="0" fontId="16" fillId="5" borderId="24" xfId="0" applyFont="1" applyFill="1" applyBorder="1" applyAlignment="1">
      <alignment horizontal="center" vertical="center" readingOrder="1"/>
    </xf>
    <xf numFmtId="0" fontId="16" fillId="5" borderId="0" xfId="0" applyFont="1" applyFill="1" applyAlignment="1">
      <alignment horizontal="center" vertical="center" readingOrder="1"/>
    </xf>
    <xf numFmtId="0" fontId="33" fillId="5" borderId="30" xfId="8" applyFont="1" applyFill="1" applyBorder="1" applyAlignment="1">
      <alignment horizontal="center" vertical="center" readingOrder="1"/>
    </xf>
    <xf numFmtId="0" fontId="33" fillId="5" borderId="31" xfId="8" applyFont="1" applyFill="1" applyBorder="1" applyAlignment="1">
      <alignment horizontal="center"/>
    </xf>
    <xf numFmtId="0" fontId="42" fillId="0" borderId="0" xfId="7" applyFont="1" applyAlignment="1">
      <alignment horizontal="center" vertical="center" wrapText="1"/>
    </xf>
  </cellXfs>
  <cellStyles count="13">
    <cellStyle name="Bad" xfId="2" builtinId="27"/>
    <cellStyle name="Bad 2" xfId="9" xr:uid="{A5BB0138-D0CD-46E3-AB08-9AA2AD79D468}"/>
    <cellStyle name="Comma" xfId="1" builtinId="3"/>
    <cellStyle name="Comma 2" xfId="4" xr:uid="{67964B6C-1AAD-4E86-B24C-845E96371A73}"/>
    <cellStyle name="Good 2" xfId="10" xr:uid="{A46FCFB4-7D83-4E0A-9EAC-DBCBA5AFBE51}"/>
    <cellStyle name="Hyperlink" xfId="12" builtinId="8"/>
    <cellStyle name="Hyperlink 2" xfId="7" xr:uid="{33905B50-BD72-4609-B810-B28EB81B13A8}"/>
    <cellStyle name="Normal" xfId="0" builtinId="0"/>
    <cellStyle name="Normal 2" xfId="3" xr:uid="{0EA13128-1D13-460C-8E65-24C8F2416E78}"/>
    <cellStyle name="Normal 2 2" xfId="6" xr:uid="{26401737-5F35-4FFF-AB02-44AEA209A6E7}"/>
    <cellStyle name="Normal 3" xfId="8" xr:uid="{AC07BEB1-AECA-4929-BC8F-901BBEB5D788}"/>
    <cellStyle name="Percent 2" xfId="5" xr:uid="{5ABB8A62-4686-417A-B382-C72AFC20321B}"/>
    <cellStyle name="Percent 3" xfId="11" xr:uid="{0B3AEE8E-4412-439E-9C6E-17B15770F237}"/>
  </cellStyles>
  <dxfs count="0"/>
  <tableStyles count="0" defaultTableStyle="TableStyleMedium2" defaultPivotStyle="PivotStyleLight16"/>
  <colors>
    <mruColors>
      <color rgb="FFF1A0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253784</xdr:colOff>
      <xdr:row>0</xdr:row>
      <xdr:rowOff>716559</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5</xdr:col>
      <xdr:colOff>1092754</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twoCellAnchor editAs="oneCell">
    <xdr:from>
      <xdr:col>0</xdr:col>
      <xdr:colOff>0</xdr:colOff>
      <xdr:row>0</xdr:row>
      <xdr:rowOff>0</xdr:rowOff>
    </xdr:from>
    <xdr:to>
      <xdr:col>5</xdr:col>
      <xdr:colOff>286270</xdr:colOff>
      <xdr:row>0</xdr:row>
      <xdr:rowOff>717425</xdr:rowOff>
    </xdr:to>
    <xdr:pic>
      <xdr:nvPicPr>
        <xdr:cNvPr id="4" name="Picture 3" descr="image of the Ofgem logo" title="Ofgem logo">
          <a:extLst>
            <a:ext uri="{FF2B5EF4-FFF2-40B4-BE49-F238E27FC236}">
              <a16:creationId xmlns:a16="http://schemas.microsoft.com/office/drawing/2014/main" id="{D7F90EB4-CAE7-4773-A633-AF62133185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061628" cy="717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cornS\Downloads\ED1%20PCFM%20Legacy%20dry%20run%201%20-%20Ofgem%20checks%20(1).xlsm" TargetMode="External"/><Relationship Id="rId1" Type="http://schemas.openxmlformats.org/officeDocument/2006/relationships/externalLinkPath" Target="file:///C:\Users\AlcornS\Downloads\ED1%20PCFM%20Legacy%20dry%20run%201%20-%20Ofgem%20checks%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UserInterface"/>
      <sheetName val="TaxTrigger"/>
      <sheetName val="MOD"/>
      <sheetName val="Input"/>
      <sheetName val="Totex"/>
      <sheetName val="TIM"/>
      <sheetName val="DARTs"/>
      <sheetName val="Depn"/>
      <sheetName val="Return&amp;RAV"/>
      <sheetName val="TaxPools"/>
      <sheetName val="Finance&amp;Tax"/>
      <sheetName val="Revenue"/>
      <sheetName val="LiveResults"/>
      <sheetName val="SavedResults"/>
      <sheetName val="ENWL"/>
      <sheetName val="NPgN"/>
      <sheetName val="NPgY"/>
      <sheetName val="WMID"/>
      <sheetName val="EMID"/>
      <sheetName val="SWALES"/>
      <sheetName val="SWEST"/>
      <sheetName val="LPN"/>
      <sheetName val="SPN"/>
      <sheetName val="EPN"/>
      <sheetName val="SPD"/>
      <sheetName val="SPMW"/>
      <sheetName val="SSEH"/>
      <sheetName val="SSES"/>
      <sheetName val="Legacy Summary"/>
      <sheetName val="Legacy Inputs EPN"/>
      <sheetName val="Legacy Inputs LPN"/>
      <sheetName val="Legacy Inputs SPN"/>
      <sheetName val="OfflineTaxModelBalances"/>
    </sheetNames>
    <sheetDataSet>
      <sheetData sheetId="0"/>
      <sheetData sheetId="1">
        <row r="70">
          <cell r="E70">
            <v>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zoomScale="109" zoomScaleNormal="109" workbookViewId="0">
      <selection sqref="A1:L1"/>
    </sheetView>
  </sheetViews>
  <sheetFormatPr defaultColWidth="0" defaultRowHeight="16" zeroHeight="1" x14ac:dyDescent="0.5"/>
  <cols>
    <col min="1" max="3" width="1.921875" style="2" customWidth="1"/>
    <col min="4" max="12" width="13.61328125" style="2" customWidth="1"/>
    <col min="13" max="16384" width="8.69140625" style="2" hidden="1"/>
  </cols>
  <sheetData>
    <row r="1" spans="1:12" ht="57.65" customHeight="1" x14ac:dyDescent="0.5">
      <c r="A1" s="172"/>
      <c r="B1" s="172"/>
      <c r="C1" s="172"/>
      <c r="D1" s="172"/>
      <c r="E1" s="172"/>
      <c r="F1" s="172"/>
      <c r="G1" s="172"/>
      <c r="H1" s="172"/>
      <c r="I1" s="172"/>
      <c r="J1" s="172"/>
      <c r="K1" s="172"/>
      <c r="L1" s="172"/>
    </row>
    <row r="2" spans="1:12" ht="24" x14ac:dyDescent="0.5">
      <c r="A2" s="40" t="s">
        <v>33</v>
      </c>
      <c r="B2" s="41"/>
      <c r="C2" s="41"/>
      <c r="D2" s="41"/>
      <c r="E2" s="41"/>
      <c r="F2" s="42"/>
      <c r="G2" s="42"/>
      <c r="H2" s="42"/>
      <c r="I2" s="42"/>
      <c r="J2" s="42"/>
      <c r="K2" s="42"/>
      <c r="L2" s="42"/>
    </row>
    <row r="3" spans="1:12" ht="18.5" x14ac:dyDescent="0.5">
      <c r="A3" s="43"/>
      <c r="B3" s="43" t="s">
        <v>32</v>
      </c>
      <c r="C3" s="41"/>
      <c r="D3" s="41"/>
      <c r="E3" s="41"/>
      <c r="F3" s="42"/>
      <c r="G3" s="42"/>
      <c r="H3" s="42"/>
      <c r="I3" s="42"/>
      <c r="J3" s="42"/>
      <c r="K3" s="42"/>
      <c r="L3" s="42"/>
    </row>
    <row r="4" spans="1:12" x14ac:dyDescent="0.5">
      <c r="A4" s="41"/>
      <c r="B4" s="41"/>
      <c r="C4" s="44" t="str">
        <f ca="1">MID(CELL("filename"),SEARCH("[",CELL("filename"))+1,SEARCH("]",CELL("filename"))-SEARCH("[",CELL("filename"))-1)</f>
        <v>DecisionDoc_Datafile_Final.xlsx</v>
      </c>
      <c r="D4" s="44"/>
      <c r="E4" s="44"/>
      <c r="F4" s="45"/>
      <c r="G4" s="45"/>
      <c r="H4" s="42"/>
      <c r="I4" s="42"/>
      <c r="J4" s="42"/>
      <c r="K4" s="42"/>
      <c r="L4" s="42"/>
    </row>
    <row r="5" spans="1:12" x14ac:dyDescent="0.5">
      <c r="A5" s="41"/>
      <c r="B5" s="41"/>
      <c r="C5" s="171" t="s">
        <v>39</v>
      </c>
      <c r="D5" s="171"/>
      <c r="E5" s="171"/>
      <c r="F5" s="171"/>
      <c r="G5" s="171"/>
      <c r="H5" s="171"/>
      <c r="I5" s="171"/>
      <c r="J5" s="171"/>
      <c r="K5" s="171"/>
      <c r="L5" s="171"/>
    </row>
    <row r="6" spans="1:12" x14ac:dyDescent="0.5"/>
    <row r="7" spans="1:12" x14ac:dyDescent="0.5"/>
    <row r="8" spans="1:12" ht="18.5" x14ac:dyDescent="0.55000000000000004">
      <c r="D8" s="66" t="s">
        <v>119</v>
      </c>
    </row>
    <row r="9" spans="1:12" x14ac:dyDescent="0.5">
      <c r="D9" s="64" t="s">
        <v>120</v>
      </c>
    </row>
    <row r="10" spans="1:12" x14ac:dyDescent="0.5">
      <c r="D10" s="64" t="s">
        <v>121</v>
      </c>
    </row>
    <row r="11" spans="1:12" x14ac:dyDescent="0.5"/>
    <row r="12" spans="1:12" x14ac:dyDescent="0.5"/>
    <row r="13" spans="1:12" x14ac:dyDescent="0.5"/>
    <row r="14" spans="1:12" x14ac:dyDescent="0.5"/>
    <row r="21" x14ac:dyDescent="0.5"/>
  </sheetData>
  <mergeCells count="2">
    <mergeCell ref="C5:L5"/>
    <mergeCell ref="A1:L1"/>
  </mergeCells>
  <hyperlinks>
    <hyperlink ref="D10" location="LRR!A1" display="LRR data" xr:uid="{3163B24F-C9C9-4835-924B-5C893507FDAF}"/>
    <hyperlink ref="D9" location="HVP!A1" display="HVP data" xr:uid="{73FE6CBA-F72C-4AA4-9F5D-4F67AF42DDAC}"/>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FA969-E406-4E49-8562-BD75A2D169EA}">
  <dimension ref="A1:Z33"/>
  <sheetViews>
    <sheetView tabSelected="1" topLeftCell="A3" zoomScale="90" zoomScaleNormal="90" workbookViewId="0">
      <selection activeCell="H16" sqref="H16"/>
    </sheetView>
  </sheetViews>
  <sheetFormatPr defaultColWidth="0" defaultRowHeight="16" zeroHeight="1" x14ac:dyDescent="0.5"/>
  <cols>
    <col min="1" max="1" width="4.23046875" style="2" customWidth="1"/>
    <col min="2" max="2" width="32.61328125" style="2" customWidth="1"/>
    <col min="3" max="5" width="8.69140625" style="2" customWidth="1"/>
    <col min="6" max="6" width="1.69140625" style="2" customWidth="1"/>
    <col min="7" max="9" width="8.69140625" style="2" customWidth="1"/>
    <col min="10" max="10" width="1.69140625" style="2" customWidth="1"/>
    <col min="11" max="11" width="15.23046875" style="2" customWidth="1"/>
    <col min="12" max="12" width="14.4609375" style="2" customWidth="1"/>
    <col min="13" max="13" width="1.69140625" style="2" customWidth="1"/>
    <col min="14" max="14" width="15.69140625" style="2" customWidth="1"/>
    <col min="15" max="15" width="14.4609375" style="2" customWidth="1"/>
    <col min="16" max="16" width="1.69140625" style="2" customWidth="1"/>
    <col min="17" max="25" width="7.3828125" style="2" customWidth="1"/>
    <col min="26" max="26" width="8.69140625" style="2" customWidth="1"/>
    <col min="27" max="16384" width="8.69140625" style="2" hidden="1"/>
  </cols>
  <sheetData>
    <row r="1" spans="1:25" s="59" customFormat="1" ht="27.5" x14ac:dyDescent="0.8">
      <c r="A1" s="173" t="str" cm="1">
        <f t="array" aca="1" ref="A1" ca="1">RIGHT(CELL("filename",A1),LEN(CELL("filename",A1))-FIND("]",CELL("filename",A1)))</f>
        <v>HVP</v>
      </c>
      <c r="B1" s="173"/>
    </row>
    <row r="2" spans="1:25" x14ac:dyDescent="0.5">
      <c r="A2" s="65" t="s">
        <v>122</v>
      </c>
      <c r="B2" s="57"/>
    </row>
    <row r="3" spans="1:25" x14ac:dyDescent="0.5">
      <c r="A3" s="57"/>
      <c r="B3" s="57"/>
    </row>
    <row r="4" spans="1:25" ht="20.5" x14ac:dyDescent="0.55000000000000004">
      <c r="B4" s="182" t="s">
        <v>21</v>
      </c>
      <c r="C4" s="174" t="s">
        <v>34</v>
      </c>
      <c r="D4" s="175"/>
      <c r="E4" s="176"/>
      <c r="G4" s="177" t="s">
        <v>18</v>
      </c>
      <c r="H4" s="178"/>
      <c r="I4" s="179"/>
      <c r="K4" s="50" t="s">
        <v>35</v>
      </c>
      <c r="L4" s="51" t="s">
        <v>36</v>
      </c>
      <c r="N4" s="67" t="s">
        <v>19</v>
      </c>
      <c r="O4" s="67" t="s">
        <v>18</v>
      </c>
      <c r="Q4" s="67" t="s">
        <v>14</v>
      </c>
      <c r="R4" s="184" t="s">
        <v>15</v>
      </c>
      <c r="S4" s="185"/>
      <c r="T4" s="67" t="s">
        <v>17</v>
      </c>
      <c r="U4" s="184" t="s">
        <v>16</v>
      </c>
      <c r="V4" s="186"/>
      <c r="W4" s="186"/>
      <c r="X4" s="185"/>
      <c r="Y4" s="67" t="s">
        <v>13</v>
      </c>
    </row>
    <row r="5" spans="1:25" ht="18.5" x14ac:dyDescent="0.5">
      <c r="B5" s="183"/>
      <c r="C5" s="47" t="s">
        <v>1</v>
      </c>
      <c r="D5" s="47" t="s">
        <v>2</v>
      </c>
      <c r="E5" s="48" t="s">
        <v>3</v>
      </c>
      <c r="G5" s="49" t="s">
        <v>1</v>
      </c>
      <c r="H5" s="47" t="s">
        <v>2</v>
      </c>
      <c r="I5" s="48" t="s">
        <v>3</v>
      </c>
      <c r="K5" s="49" t="s">
        <v>37</v>
      </c>
      <c r="L5" s="48" t="s">
        <v>38</v>
      </c>
      <c r="N5" s="52" t="s">
        <v>4</v>
      </c>
      <c r="O5" s="53" t="s">
        <v>4</v>
      </c>
      <c r="Q5" s="47" t="s">
        <v>5</v>
      </c>
      <c r="R5" s="47" t="s">
        <v>6</v>
      </c>
      <c r="S5" s="47" t="s">
        <v>7</v>
      </c>
      <c r="T5" s="47" t="s">
        <v>8</v>
      </c>
      <c r="U5" s="47" t="s">
        <v>9</v>
      </c>
      <c r="V5" s="47" t="s">
        <v>10</v>
      </c>
      <c r="W5" s="47" t="s">
        <v>11</v>
      </c>
      <c r="X5" s="47" t="s">
        <v>12</v>
      </c>
      <c r="Y5" s="47" t="s">
        <v>13</v>
      </c>
    </row>
    <row r="6" spans="1:25" ht="17" customHeight="1" x14ac:dyDescent="0.5">
      <c r="B6" s="3" t="s">
        <v>22</v>
      </c>
      <c r="C6" s="68">
        <v>87.84</v>
      </c>
      <c r="D6" s="68">
        <v>28.95</v>
      </c>
      <c r="E6" s="4">
        <v>21.36</v>
      </c>
      <c r="G6" s="5">
        <v>87.84</v>
      </c>
      <c r="H6" s="69">
        <v>28.95</v>
      </c>
      <c r="I6" s="6">
        <v>21.36</v>
      </c>
      <c r="K6" s="7">
        <v>10.73</v>
      </c>
      <c r="L6" s="4">
        <v>30.54</v>
      </c>
      <c r="N6" s="7">
        <v>26.44</v>
      </c>
      <c r="O6" s="4">
        <v>26.44</v>
      </c>
      <c r="Q6" s="180" t="s">
        <v>20</v>
      </c>
      <c r="R6" s="181"/>
      <c r="S6" s="181"/>
      <c r="T6" s="181"/>
      <c r="U6" s="181"/>
      <c r="V6" s="181"/>
      <c r="W6" s="181"/>
      <c r="X6" s="181"/>
      <c r="Y6" s="181"/>
    </row>
    <row r="7" spans="1:25" ht="17" customHeight="1" x14ac:dyDescent="0.5">
      <c r="B7" s="8" t="s">
        <v>24</v>
      </c>
      <c r="C7" s="68">
        <v>48.21</v>
      </c>
      <c r="D7" s="68">
        <v>8.67</v>
      </c>
      <c r="E7" s="4">
        <v>25.53</v>
      </c>
      <c r="G7" s="9">
        <v>48.205365181355489</v>
      </c>
      <c r="H7" s="70">
        <v>8.6655132532159858</v>
      </c>
      <c r="I7" s="10">
        <v>25.529337467799209</v>
      </c>
      <c r="K7" s="7">
        <v>24.767585484809377</v>
      </c>
      <c r="L7" s="4">
        <v>33.97581788719944</v>
      </c>
      <c r="N7" s="7">
        <v>23.113150282475626</v>
      </c>
      <c r="O7" s="4">
        <v>23.113150282475626</v>
      </c>
      <c r="Q7" s="181"/>
      <c r="R7" s="181"/>
      <c r="S7" s="181"/>
      <c r="T7" s="181"/>
      <c r="U7" s="181"/>
      <c r="V7" s="181"/>
      <c r="W7" s="181"/>
      <c r="X7" s="181"/>
      <c r="Y7" s="181"/>
    </row>
    <row r="8" spans="1:25" ht="17" customHeight="1" x14ac:dyDescent="0.5">
      <c r="B8" s="11" t="s">
        <v>23</v>
      </c>
      <c r="C8" s="12">
        <f>C7-C6</f>
        <v>-39.630000000000003</v>
      </c>
      <c r="D8" s="12">
        <f t="shared" ref="D8:I8" si="0">D7-D6</f>
        <v>-20.28</v>
      </c>
      <c r="E8" s="13">
        <f t="shared" si="0"/>
        <v>4.1700000000000017</v>
      </c>
      <c r="G8" s="14">
        <f t="shared" si="0"/>
        <v>-39.634634818644514</v>
      </c>
      <c r="H8" s="12">
        <f t="shared" si="0"/>
        <v>-20.284486746784012</v>
      </c>
      <c r="I8" s="13">
        <f t="shared" si="0"/>
        <v>4.1693374677992097</v>
      </c>
      <c r="K8" s="14">
        <f t="shared" ref="K8:L8" si="1">K7-K6</f>
        <v>14.037585484809377</v>
      </c>
      <c r="L8" s="13">
        <f t="shared" si="1"/>
        <v>3.4358178871994411</v>
      </c>
      <c r="N8" s="14">
        <f t="shared" ref="N8:O8" si="2">N7-N6</f>
        <v>-3.3268497175243752</v>
      </c>
      <c r="O8" s="13">
        <f t="shared" si="2"/>
        <v>-3.3268497175243752</v>
      </c>
      <c r="Q8" s="181"/>
      <c r="R8" s="181"/>
      <c r="S8" s="181"/>
      <c r="T8" s="181"/>
      <c r="U8" s="181"/>
      <c r="V8" s="181"/>
      <c r="W8" s="181"/>
      <c r="X8" s="181"/>
      <c r="Y8" s="181"/>
    </row>
    <row r="9" spans="1:25" ht="18" customHeight="1" x14ac:dyDescent="0.5">
      <c r="B9" s="15" t="s">
        <v>25</v>
      </c>
      <c r="C9" s="16">
        <v>-1.52</v>
      </c>
      <c r="D9" s="16">
        <v>-9.14</v>
      </c>
      <c r="E9" s="17">
        <v>-1.5</v>
      </c>
      <c r="G9" s="18">
        <v>0</v>
      </c>
      <c r="H9" s="19">
        <v>0</v>
      </c>
      <c r="I9" s="20">
        <v>0</v>
      </c>
      <c r="K9" s="21">
        <v>0</v>
      </c>
      <c r="L9" s="17">
        <v>0</v>
      </c>
      <c r="N9" s="21">
        <v>0</v>
      </c>
      <c r="O9" s="17">
        <f>N9</f>
        <v>0</v>
      </c>
      <c r="Q9" s="181"/>
      <c r="R9" s="181"/>
      <c r="S9" s="181"/>
      <c r="T9" s="181"/>
      <c r="U9" s="181"/>
      <c r="V9" s="181"/>
      <c r="W9" s="181"/>
      <c r="X9" s="181"/>
      <c r="Y9" s="181"/>
    </row>
    <row r="10" spans="1:25" ht="32" x14ac:dyDescent="0.5">
      <c r="B10" s="22" t="s">
        <v>26</v>
      </c>
      <c r="C10" s="12">
        <f>C8-C9</f>
        <v>-38.11</v>
      </c>
      <c r="D10" s="12">
        <f t="shared" ref="D10:E10" si="3">D8-D9</f>
        <v>-11.14</v>
      </c>
      <c r="E10" s="12">
        <f t="shared" si="3"/>
        <v>5.6700000000000017</v>
      </c>
      <c r="G10" s="12">
        <f t="shared" ref="G10:I10" si="4">G8-G9</f>
        <v>-39.634634818644514</v>
      </c>
      <c r="H10" s="12">
        <f t="shared" si="4"/>
        <v>-20.284486746784012</v>
      </c>
      <c r="I10" s="12">
        <f t="shared" si="4"/>
        <v>4.1693374677992097</v>
      </c>
      <c r="K10" s="12">
        <f t="shared" ref="K10:L10" si="5">K8-K9</f>
        <v>14.037585484809377</v>
      </c>
      <c r="L10" s="12">
        <f t="shared" si="5"/>
        <v>3.4358178871994411</v>
      </c>
      <c r="N10" s="12">
        <f t="shared" ref="N10:O10" si="6">N8-N9</f>
        <v>-3.3268497175243752</v>
      </c>
      <c r="O10" s="12">
        <f t="shared" si="6"/>
        <v>-3.3268497175243752</v>
      </c>
      <c r="Q10" s="181"/>
      <c r="R10" s="181"/>
      <c r="S10" s="181"/>
      <c r="T10" s="181"/>
      <c r="U10" s="181"/>
      <c r="V10" s="181"/>
      <c r="W10" s="181"/>
      <c r="X10" s="181"/>
      <c r="Y10" s="181"/>
    </row>
    <row r="11" spans="1:25" ht="17" customHeight="1" x14ac:dyDescent="0.5">
      <c r="B11" s="23" t="s">
        <v>27</v>
      </c>
      <c r="C11" s="16">
        <v>7.44</v>
      </c>
      <c r="D11" s="16">
        <v>6.52</v>
      </c>
      <c r="E11" s="17">
        <v>9.7200000000000006</v>
      </c>
      <c r="G11" s="24">
        <v>7.44</v>
      </c>
      <c r="H11" s="25">
        <v>6.52</v>
      </c>
      <c r="I11" s="26">
        <v>9.7200000000000006</v>
      </c>
      <c r="K11" s="21">
        <v>5.86</v>
      </c>
      <c r="L11" s="17">
        <v>5.86</v>
      </c>
      <c r="N11" s="21">
        <v>8.42</v>
      </c>
      <c r="O11" s="17">
        <v>8.42</v>
      </c>
      <c r="Q11" s="181"/>
      <c r="R11" s="181"/>
      <c r="S11" s="181"/>
      <c r="T11" s="181"/>
      <c r="U11" s="181"/>
      <c r="V11" s="181"/>
      <c r="W11" s="181"/>
      <c r="X11" s="181"/>
      <c r="Y11" s="181"/>
    </row>
    <row r="12" spans="1:25" ht="17" customHeight="1" x14ac:dyDescent="0.5">
      <c r="B12" s="3" t="s">
        <v>28</v>
      </c>
      <c r="C12" s="68">
        <v>17.568000000000001</v>
      </c>
      <c r="D12" s="68">
        <v>5.79</v>
      </c>
      <c r="E12" s="4">
        <v>4.2720000000000002</v>
      </c>
      <c r="G12" s="9">
        <v>17.568000000000001</v>
      </c>
      <c r="H12" s="70">
        <v>5.79</v>
      </c>
      <c r="I12" s="10">
        <v>4.2720000000000002</v>
      </c>
      <c r="K12" s="9">
        <v>2.1459999999999999</v>
      </c>
      <c r="L12" s="10">
        <v>6.1079999999999997</v>
      </c>
      <c r="N12" s="9">
        <v>5.2880000000000003</v>
      </c>
      <c r="O12" s="10">
        <v>5.2880000000000003</v>
      </c>
      <c r="Q12" s="181"/>
      <c r="R12" s="181"/>
      <c r="S12" s="181"/>
      <c r="T12" s="181"/>
      <c r="U12" s="181"/>
      <c r="V12" s="181"/>
      <c r="W12" s="181"/>
      <c r="X12" s="181"/>
      <c r="Y12" s="181"/>
    </row>
    <row r="13" spans="1:25" ht="17" customHeight="1" x14ac:dyDescent="0.5">
      <c r="B13" s="3" t="s">
        <v>29</v>
      </c>
      <c r="C13" s="68">
        <v>25.008000000000003</v>
      </c>
      <c r="D13" s="68">
        <v>12.309999999999999</v>
      </c>
      <c r="E13" s="4">
        <v>13.992000000000001</v>
      </c>
      <c r="G13" s="9">
        <v>25.008000000000003</v>
      </c>
      <c r="H13" s="70">
        <v>12.309999999999999</v>
      </c>
      <c r="I13" s="10">
        <v>13.992000000000001</v>
      </c>
      <c r="K13" s="9">
        <v>8.0060000000000002</v>
      </c>
      <c r="L13" s="10">
        <v>11.968</v>
      </c>
      <c r="N13" s="9">
        <v>13.708</v>
      </c>
      <c r="O13" s="10">
        <v>13.708</v>
      </c>
      <c r="Q13" s="181"/>
      <c r="R13" s="181"/>
      <c r="S13" s="181"/>
      <c r="T13" s="181"/>
      <c r="U13" s="181"/>
      <c r="V13" s="181"/>
      <c r="W13" s="181"/>
      <c r="X13" s="181"/>
      <c r="Y13" s="181"/>
    </row>
    <row r="14" spans="1:25" ht="18.5" x14ac:dyDescent="0.5">
      <c r="B14" s="22" t="s">
        <v>0</v>
      </c>
      <c r="C14" s="27" t="b">
        <f>(ABS(C10))&gt;C13</f>
        <v>1</v>
      </c>
      <c r="D14" s="28" t="b">
        <f>(ABS(D10))&gt;D13</f>
        <v>0</v>
      </c>
      <c r="E14" s="29" t="b">
        <f>(ABS(E10))&gt;E13</f>
        <v>0</v>
      </c>
      <c r="G14" s="30" t="b">
        <f>(ABS(G10))&gt;G13</f>
        <v>1</v>
      </c>
      <c r="H14" s="27" t="b">
        <f>(ABS(H10))&gt;H13</f>
        <v>1</v>
      </c>
      <c r="I14" s="29" t="b">
        <f>(ABS(I10))&gt;I13</f>
        <v>0</v>
      </c>
      <c r="K14" s="30" t="b">
        <f>(ABS(K10))&gt;K13</f>
        <v>1</v>
      </c>
      <c r="L14" s="29" t="b">
        <f>(ABS(L10))&gt;L13</f>
        <v>0</v>
      </c>
      <c r="N14" s="31" t="b">
        <f>(ABS(N10))&gt;N13</f>
        <v>0</v>
      </c>
      <c r="O14" s="29" t="b">
        <f>(ABS(O10))&gt;O13</f>
        <v>0</v>
      </c>
      <c r="Q14" s="181"/>
      <c r="R14" s="181"/>
      <c r="S14" s="181"/>
      <c r="T14" s="181"/>
      <c r="U14" s="181"/>
      <c r="V14" s="181"/>
      <c r="W14" s="181"/>
      <c r="X14" s="181"/>
      <c r="Y14" s="181"/>
    </row>
    <row r="15" spans="1:25" ht="20" customHeight="1" x14ac:dyDescent="0.5">
      <c r="B15" s="54" t="s">
        <v>30</v>
      </c>
      <c r="C15" s="32">
        <f>C10+C12</f>
        <v>-20.541999999999998</v>
      </c>
      <c r="D15" s="33">
        <v>0</v>
      </c>
      <c r="E15" s="34">
        <v>0</v>
      </c>
      <c r="G15" s="35">
        <f>G10+G12</f>
        <v>-22.066634818644513</v>
      </c>
      <c r="H15" s="36">
        <f>H10+H12</f>
        <v>-14.494486746784013</v>
      </c>
      <c r="I15" s="34">
        <v>0</v>
      </c>
      <c r="K15" s="37">
        <v>3.44</v>
      </c>
      <c r="L15" s="55">
        <v>0</v>
      </c>
      <c r="N15" s="38">
        <v>0</v>
      </c>
      <c r="O15" s="34">
        <v>0</v>
      </c>
    </row>
    <row r="16" spans="1:25" ht="13.5" customHeight="1" x14ac:dyDescent="0.5">
      <c r="H16" s="170"/>
    </row>
    <row r="17" spans="2:7" ht="13.5" customHeight="1" x14ac:dyDescent="0.5">
      <c r="B17" s="71" t="s">
        <v>31</v>
      </c>
    </row>
    <row r="18" spans="2:7" ht="17" x14ac:dyDescent="0.5">
      <c r="B18" s="2" t="s">
        <v>40</v>
      </c>
      <c r="C18" s="39"/>
      <c r="D18" s="39"/>
      <c r="E18" s="39"/>
      <c r="F18" s="39"/>
      <c r="G18" s="39"/>
    </row>
    <row r="19" spans="2:7" ht="17" x14ac:dyDescent="0.5">
      <c r="B19" s="2" t="s">
        <v>41</v>
      </c>
      <c r="C19" s="39"/>
      <c r="D19" s="39"/>
      <c r="E19" s="39"/>
      <c r="F19" s="39"/>
      <c r="G19" s="39"/>
    </row>
    <row r="20" spans="2:7" ht="17" x14ac:dyDescent="0.5">
      <c r="B20" s="2" t="s">
        <v>42</v>
      </c>
    </row>
    <row r="21" spans="2:7" x14ac:dyDescent="0.5"/>
    <row r="22" spans="2:7" x14ac:dyDescent="0.5">
      <c r="B22" s="1" t="s">
        <v>43</v>
      </c>
    </row>
    <row r="23" spans="2:7" x14ac:dyDescent="0.5">
      <c r="B23" s="2" t="s">
        <v>44</v>
      </c>
      <c r="C23" s="46"/>
    </row>
    <row r="24" spans="2:7" x14ac:dyDescent="0.5">
      <c r="B24" s="56" t="s">
        <v>45</v>
      </c>
      <c r="C24" s="46"/>
    </row>
    <row r="25" spans="2:7" x14ac:dyDescent="0.5">
      <c r="C25" s="46"/>
    </row>
    <row r="26" spans="2:7" x14ac:dyDescent="0.5"/>
    <row r="27" spans="2:7" x14ac:dyDescent="0.5"/>
    <row r="33" s="2" customFormat="1" hidden="1" x14ac:dyDescent="0.5"/>
  </sheetData>
  <mergeCells count="7">
    <mergeCell ref="A1:B1"/>
    <mergeCell ref="C4:E4"/>
    <mergeCell ref="G4:I4"/>
    <mergeCell ref="Q6:Y14"/>
    <mergeCell ref="B4:B5"/>
    <mergeCell ref="R4:S4"/>
    <mergeCell ref="U4:X4"/>
  </mergeCells>
  <hyperlinks>
    <hyperlink ref="A2" location="Cover!A1" display="Return to Cover tab" xr:uid="{78B93671-3E42-473F-9F9F-F8818EA4B7F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8EC3-9A2F-429F-AC37-BB729FA41F82}">
  <sheetPr>
    <pageSetUpPr fitToPage="1"/>
  </sheetPr>
  <dimension ref="A1:K161"/>
  <sheetViews>
    <sheetView topLeftCell="B142" zoomScale="90" zoomScaleNormal="90" workbookViewId="0">
      <selection activeCell="C162" sqref="C162"/>
    </sheetView>
  </sheetViews>
  <sheetFormatPr defaultColWidth="0" defaultRowHeight="16" x14ac:dyDescent="0.5"/>
  <cols>
    <col min="1" max="1" width="8.69140625" style="2" customWidth="1"/>
    <col min="2" max="2" width="72.4609375" style="2" bestFit="1" customWidth="1"/>
    <col min="3" max="9" width="11.61328125" style="2" customWidth="1"/>
    <col min="10" max="10" width="11.15234375" style="2" customWidth="1"/>
    <col min="11" max="11" width="0" style="2" hidden="1" customWidth="1"/>
    <col min="12" max="16384" width="8.69140625" style="2" hidden="1"/>
  </cols>
  <sheetData>
    <row r="1" spans="1:8" s="59" customFormat="1" ht="27.5" x14ac:dyDescent="0.8">
      <c r="A1" s="173" t="str" cm="1">
        <f t="array" aca="1" ref="A1" ca="1">RIGHT(CELL("filename",A1),LEN(CELL("filename",A1))-FIND("]",CELL("filename",A1)))</f>
        <v>LRR</v>
      </c>
      <c r="B1" s="173"/>
    </row>
    <row r="2" spans="1:8" x14ac:dyDescent="0.5">
      <c r="A2" s="65" t="s">
        <v>122</v>
      </c>
      <c r="C2" s="2" t="s">
        <v>126</v>
      </c>
    </row>
    <row r="3" spans="1:8" x14ac:dyDescent="0.5">
      <c r="A3" s="65"/>
    </row>
    <row r="4" spans="1:8" ht="27.5" x14ac:dyDescent="0.8">
      <c r="B4" s="61" t="s">
        <v>46</v>
      </c>
      <c r="C4" s="62"/>
      <c r="D4" s="62"/>
      <c r="E4" s="62"/>
      <c r="F4" s="62"/>
      <c r="G4" s="62"/>
      <c r="H4" s="62"/>
    </row>
    <row r="7" spans="1:8" ht="16.5" thickBot="1" x14ac:dyDescent="0.55000000000000004">
      <c r="B7" s="72" t="s">
        <v>47</v>
      </c>
      <c r="C7"/>
      <c r="D7"/>
      <c r="E7"/>
      <c r="F7"/>
    </row>
    <row r="8" spans="1:8" ht="16.5" thickBot="1" x14ac:dyDescent="0.55000000000000004">
      <c r="B8" s="73" t="s">
        <v>48</v>
      </c>
      <c r="C8" s="74" t="s">
        <v>1</v>
      </c>
      <c r="D8" s="74" t="s">
        <v>2</v>
      </c>
      <c r="E8" s="74" t="s">
        <v>49</v>
      </c>
      <c r="F8" s="74" t="s">
        <v>50</v>
      </c>
    </row>
    <row r="9" spans="1:8" ht="16.5" thickBot="1" x14ac:dyDescent="0.55000000000000004">
      <c r="B9" s="75" t="s">
        <v>51</v>
      </c>
      <c r="C9" s="76">
        <v>4.7</v>
      </c>
      <c r="D9" s="76">
        <v>1.3</v>
      </c>
      <c r="E9" s="76">
        <v>31.8</v>
      </c>
      <c r="F9" s="76">
        <f t="shared" ref="F9:F10" si="0">SUM(C9:E9)</f>
        <v>37.799999999999997</v>
      </c>
      <c r="H9" s="2" t="s">
        <v>123</v>
      </c>
    </row>
    <row r="10" spans="1:8" ht="16.5" thickBot="1" x14ac:dyDescent="0.55000000000000004">
      <c r="B10" s="75" t="s">
        <v>52</v>
      </c>
      <c r="C10" s="76">
        <v>1.2</v>
      </c>
      <c r="D10" s="76">
        <v>1.5</v>
      </c>
      <c r="E10" s="76">
        <v>3</v>
      </c>
      <c r="F10" s="76">
        <f t="shared" si="0"/>
        <v>5.7</v>
      </c>
    </row>
    <row r="11" spans="1:8" ht="16.5" thickBot="1" x14ac:dyDescent="0.55000000000000004">
      <c r="B11" s="75" t="s">
        <v>53</v>
      </c>
      <c r="C11" s="76">
        <v>7</v>
      </c>
      <c r="D11" s="76">
        <v>6.2</v>
      </c>
      <c r="E11" s="76">
        <v>42.1</v>
      </c>
      <c r="F11" s="76">
        <f>SUM(C11:E11)</f>
        <v>55.3</v>
      </c>
    </row>
    <row r="12" spans="1:8" ht="16.5" thickBot="1" x14ac:dyDescent="0.55000000000000004">
      <c r="B12" s="77" t="s">
        <v>54</v>
      </c>
      <c r="C12" s="78">
        <v>4.5</v>
      </c>
      <c r="D12" s="78" t="s">
        <v>55</v>
      </c>
      <c r="E12" s="78" t="s">
        <v>55</v>
      </c>
      <c r="F12" s="78">
        <f t="shared" ref="F12:F19" si="1">SUM(C12:E12)</f>
        <v>4.5</v>
      </c>
    </row>
    <row r="13" spans="1:8" ht="16.5" thickBot="1" x14ac:dyDescent="0.55000000000000004">
      <c r="B13" s="77" t="s">
        <v>56</v>
      </c>
      <c r="C13" s="78">
        <v>0.1</v>
      </c>
      <c r="D13" s="78" t="s">
        <v>55</v>
      </c>
      <c r="E13" s="78" t="s">
        <v>55</v>
      </c>
      <c r="F13" s="78">
        <f t="shared" si="1"/>
        <v>0.1</v>
      </c>
    </row>
    <row r="14" spans="1:8" ht="16.5" thickBot="1" x14ac:dyDescent="0.55000000000000004">
      <c r="B14" s="77" t="s">
        <v>57</v>
      </c>
      <c r="C14" s="78" t="s">
        <v>55</v>
      </c>
      <c r="D14" s="78">
        <v>6</v>
      </c>
      <c r="E14" s="78">
        <v>4.9000000000000004</v>
      </c>
      <c r="F14" s="78">
        <f t="shared" si="1"/>
        <v>10.9</v>
      </c>
    </row>
    <row r="15" spans="1:8" ht="16.5" thickBot="1" x14ac:dyDescent="0.55000000000000004">
      <c r="B15" s="77" t="s">
        <v>58</v>
      </c>
      <c r="C15" s="78" t="s">
        <v>55</v>
      </c>
      <c r="D15" s="78" t="s">
        <v>55</v>
      </c>
      <c r="E15" s="78">
        <v>5.4</v>
      </c>
      <c r="F15" s="78">
        <f t="shared" si="1"/>
        <v>5.4</v>
      </c>
    </row>
    <row r="16" spans="1:8" ht="16.5" thickBot="1" x14ac:dyDescent="0.55000000000000004">
      <c r="B16" s="77" t="s">
        <v>59</v>
      </c>
      <c r="C16" s="78" t="s">
        <v>55</v>
      </c>
      <c r="D16" s="78">
        <v>0.1</v>
      </c>
      <c r="E16" s="78">
        <v>31.4</v>
      </c>
      <c r="F16" s="78">
        <f t="shared" si="1"/>
        <v>31.5</v>
      </c>
    </row>
    <row r="17" spans="2:6" ht="16.5" thickBot="1" x14ac:dyDescent="0.55000000000000004">
      <c r="B17" s="77" t="s">
        <v>60</v>
      </c>
      <c r="C17" s="78">
        <v>2.4</v>
      </c>
      <c r="D17" s="78" t="s">
        <v>55</v>
      </c>
      <c r="E17" s="78" t="s">
        <v>55</v>
      </c>
      <c r="F17" s="78">
        <f t="shared" si="1"/>
        <v>2.4</v>
      </c>
    </row>
    <row r="18" spans="2:6" ht="16.5" thickBot="1" x14ac:dyDescent="0.55000000000000004">
      <c r="B18" s="77" t="s">
        <v>61</v>
      </c>
      <c r="C18" s="78" t="s">
        <v>55</v>
      </c>
      <c r="D18" s="78">
        <v>0.1</v>
      </c>
      <c r="E18" s="78">
        <v>0.4</v>
      </c>
      <c r="F18" s="78">
        <f t="shared" si="1"/>
        <v>0.5</v>
      </c>
    </row>
    <row r="19" spans="2:6" ht="16.5" thickBot="1" x14ac:dyDescent="0.55000000000000004">
      <c r="B19" s="79" t="s">
        <v>62</v>
      </c>
      <c r="C19" s="76">
        <v>11.3</v>
      </c>
      <c r="D19" s="76">
        <v>7.9</v>
      </c>
      <c r="E19" s="76">
        <v>12.3</v>
      </c>
      <c r="F19" s="76">
        <f t="shared" si="1"/>
        <v>31.500000000000004</v>
      </c>
    </row>
    <row r="20" spans="2:6" ht="16.5" thickBot="1" x14ac:dyDescent="0.55000000000000004">
      <c r="B20" s="80" t="s">
        <v>63</v>
      </c>
      <c r="C20" s="81">
        <f>C9+C10+C11+C19</f>
        <v>24.200000000000003</v>
      </c>
      <c r="D20" s="81">
        <f t="shared" ref="D20:F20" si="2">D9+D10+D11+D19</f>
        <v>16.899999999999999</v>
      </c>
      <c r="E20" s="81">
        <f t="shared" si="2"/>
        <v>89.2</v>
      </c>
      <c r="F20" s="81">
        <f t="shared" si="2"/>
        <v>130.30000000000001</v>
      </c>
    </row>
    <row r="23" spans="2:6" ht="16.5" thickBot="1" x14ac:dyDescent="0.55000000000000004">
      <c r="B23" s="72" t="s">
        <v>64</v>
      </c>
      <c r="C23" s="63"/>
      <c r="D23" s="63"/>
      <c r="E23" s="63"/>
    </row>
    <row r="24" spans="2:6" ht="16.5" thickBot="1" x14ac:dyDescent="0.55000000000000004">
      <c r="B24" s="73" t="s">
        <v>48</v>
      </c>
      <c r="C24" s="74" t="s">
        <v>4</v>
      </c>
      <c r="D24" s="74" t="s">
        <v>5</v>
      </c>
      <c r="E24" s="74" t="s">
        <v>63</v>
      </c>
    </row>
    <row r="25" spans="2:6" ht="16.5" thickBot="1" x14ac:dyDescent="0.55000000000000004">
      <c r="B25" s="75" t="s">
        <v>53</v>
      </c>
      <c r="C25" s="76">
        <v>36.9</v>
      </c>
      <c r="D25" s="76">
        <v>1.4</v>
      </c>
      <c r="E25" s="76">
        <v>38.299999999999997</v>
      </c>
    </row>
    <row r="26" spans="2:6" ht="16.5" thickBot="1" x14ac:dyDescent="0.55000000000000004">
      <c r="B26" s="77" t="s">
        <v>65</v>
      </c>
      <c r="C26" s="78">
        <v>36.9</v>
      </c>
      <c r="D26" s="78" t="s">
        <v>55</v>
      </c>
      <c r="E26" s="78">
        <v>36.9</v>
      </c>
    </row>
    <row r="27" spans="2:6" ht="16.5" thickBot="1" x14ac:dyDescent="0.55000000000000004">
      <c r="B27" s="77" t="s">
        <v>66</v>
      </c>
      <c r="C27" s="78" t="s">
        <v>55</v>
      </c>
      <c r="D27" s="78">
        <v>1.4</v>
      </c>
      <c r="E27" s="78">
        <v>1.4</v>
      </c>
    </row>
    <row r="28" spans="2:6" ht="16.5" thickBot="1" x14ac:dyDescent="0.55000000000000004">
      <c r="B28" s="75" t="s">
        <v>67</v>
      </c>
      <c r="C28" s="76">
        <v>26.9</v>
      </c>
      <c r="D28" s="76">
        <v>2.1</v>
      </c>
      <c r="E28" s="76">
        <v>29</v>
      </c>
    </row>
    <row r="29" spans="2:6" ht="16.5" thickBot="1" x14ac:dyDescent="0.55000000000000004">
      <c r="B29" s="75" t="s">
        <v>68</v>
      </c>
      <c r="C29" s="76"/>
      <c r="D29" s="76">
        <v>16.3</v>
      </c>
      <c r="E29" s="76">
        <v>16.3</v>
      </c>
    </row>
    <row r="30" spans="2:6" ht="16.5" thickBot="1" x14ac:dyDescent="0.55000000000000004">
      <c r="B30" s="80" t="s">
        <v>63</v>
      </c>
      <c r="C30" s="81">
        <f>C25+C28+C29</f>
        <v>63.8</v>
      </c>
      <c r="D30" s="81">
        <f t="shared" ref="D30:E30" si="3">D25+D28+D29</f>
        <v>19.8</v>
      </c>
      <c r="E30" s="81">
        <f t="shared" si="3"/>
        <v>83.6</v>
      </c>
    </row>
    <row r="33" spans="2:9" ht="27.5" x14ac:dyDescent="0.8">
      <c r="B33" s="61" t="s">
        <v>69</v>
      </c>
      <c r="C33" s="60"/>
      <c r="D33" s="60"/>
      <c r="E33" s="60"/>
      <c r="F33" s="60"/>
      <c r="G33" s="60"/>
      <c r="H33" s="60"/>
      <c r="I33" s="60"/>
    </row>
    <row r="36" spans="2:9" ht="16.5" thickBot="1" x14ac:dyDescent="0.55000000000000004">
      <c r="B36" s="72" t="s">
        <v>70</v>
      </c>
      <c r="C36" s="63"/>
      <c r="D36" s="63"/>
      <c r="E36" s="63"/>
      <c r="F36" s="63"/>
      <c r="G36" s="63"/>
      <c r="H36" s="63"/>
      <c r="I36" s="63"/>
    </row>
    <row r="37" spans="2:9" ht="42" thickBot="1" x14ac:dyDescent="0.55000000000000004">
      <c r="B37" s="73" t="s">
        <v>48</v>
      </c>
      <c r="C37" s="161" t="s">
        <v>71</v>
      </c>
      <c r="D37" s="161" t="s">
        <v>72</v>
      </c>
      <c r="E37" s="161" t="s">
        <v>73</v>
      </c>
      <c r="F37" s="161" t="s">
        <v>74</v>
      </c>
      <c r="G37" s="161" t="s">
        <v>75</v>
      </c>
      <c r="H37" s="161" t="s">
        <v>76</v>
      </c>
      <c r="I37" s="161" t="s">
        <v>124</v>
      </c>
    </row>
    <row r="38" spans="2:9" ht="16.5" thickBot="1" x14ac:dyDescent="0.55000000000000004">
      <c r="B38" s="75" t="s">
        <v>1</v>
      </c>
      <c r="C38" s="82">
        <v>352.1</v>
      </c>
      <c r="D38" s="82">
        <v>172.8</v>
      </c>
      <c r="E38" s="82">
        <v>24.2</v>
      </c>
      <c r="F38" s="82">
        <f>C38-D38-E38</f>
        <v>155.10000000000002</v>
      </c>
      <c r="G38" s="82">
        <v>77.900000000000006</v>
      </c>
      <c r="H38" s="82" t="b">
        <f>ABS(F38)&gt;G38</f>
        <v>1</v>
      </c>
      <c r="I38" s="83">
        <f>C127</f>
        <v>33.898792181212784</v>
      </c>
    </row>
    <row r="39" spans="2:9" ht="16.5" thickBot="1" x14ac:dyDescent="0.55000000000000004">
      <c r="B39" s="75" t="s">
        <v>2</v>
      </c>
      <c r="C39" s="82">
        <v>216.4</v>
      </c>
      <c r="D39" s="82">
        <v>120.1</v>
      </c>
      <c r="E39" s="82">
        <v>16.899999999999999</v>
      </c>
      <c r="F39" s="82">
        <f t="shared" ref="F39:F51" si="4">C39-D39-E39</f>
        <v>79.400000000000006</v>
      </c>
      <c r="G39" s="82">
        <v>49.8</v>
      </c>
      <c r="H39" s="82" t="b">
        <f t="shared" ref="H39:H51" si="5">ABS(F39)&gt;G39</f>
        <v>1</v>
      </c>
      <c r="I39" s="83">
        <f>D127</f>
        <v>14.41313923548941</v>
      </c>
    </row>
    <row r="40" spans="2:9" ht="16.5" thickBot="1" x14ac:dyDescent="0.55000000000000004">
      <c r="B40" s="75" t="s">
        <v>3</v>
      </c>
      <c r="C40" s="82">
        <v>360.5</v>
      </c>
      <c r="D40" s="82">
        <v>132.6</v>
      </c>
      <c r="E40" s="82">
        <v>89.1</v>
      </c>
      <c r="F40" s="82">
        <f t="shared" si="4"/>
        <v>138.80000000000001</v>
      </c>
      <c r="G40" s="82">
        <v>81.8</v>
      </c>
      <c r="H40" s="82" t="b">
        <f t="shared" si="5"/>
        <v>1</v>
      </c>
      <c r="I40" s="83">
        <f>E127</f>
        <v>0</v>
      </c>
    </row>
    <row r="41" spans="2:9" ht="16.5" thickBot="1" x14ac:dyDescent="0.55000000000000004">
      <c r="B41" s="75" t="s">
        <v>4</v>
      </c>
      <c r="C41" s="82">
        <v>233.1</v>
      </c>
      <c r="D41" s="82">
        <v>149.30000000000001</v>
      </c>
      <c r="E41" s="82">
        <v>63.8</v>
      </c>
      <c r="F41" s="82">
        <f t="shared" si="4"/>
        <v>19.999999999999986</v>
      </c>
      <c r="G41" s="82">
        <v>55</v>
      </c>
      <c r="H41" s="82" t="b">
        <f t="shared" si="5"/>
        <v>0</v>
      </c>
      <c r="I41" s="82" t="s">
        <v>78</v>
      </c>
    </row>
    <row r="42" spans="2:9" ht="16.5" thickBot="1" x14ac:dyDescent="0.55000000000000004">
      <c r="B42" s="75" t="s">
        <v>5</v>
      </c>
      <c r="C42" s="162">
        <v>131</v>
      </c>
      <c r="D42" s="82">
        <v>87.8</v>
      </c>
      <c r="E42" s="82">
        <v>19.8</v>
      </c>
      <c r="F42" s="82">
        <f t="shared" si="4"/>
        <v>23.400000000000002</v>
      </c>
      <c r="G42" s="82">
        <v>30.7</v>
      </c>
      <c r="H42" s="82" t="b">
        <f t="shared" si="5"/>
        <v>0</v>
      </c>
      <c r="I42" s="82" t="s">
        <v>78</v>
      </c>
    </row>
    <row r="43" spans="2:9" ht="16.5" thickBot="1" x14ac:dyDescent="0.55000000000000004">
      <c r="B43" s="75" t="s">
        <v>6</v>
      </c>
      <c r="C43" s="84">
        <v>140.5</v>
      </c>
      <c r="D43" s="84">
        <v>139.4</v>
      </c>
      <c r="E43" s="84">
        <v>0</v>
      </c>
      <c r="F43" s="82">
        <f t="shared" si="4"/>
        <v>1.0999999999999943</v>
      </c>
      <c r="G43" s="84">
        <v>34.6</v>
      </c>
      <c r="H43" s="82" t="b">
        <f t="shared" si="5"/>
        <v>0</v>
      </c>
      <c r="I43" s="84" t="s">
        <v>78</v>
      </c>
    </row>
    <row r="44" spans="2:9" ht="16.5" thickBot="1" x14ac:dyDescent="0.55000000000000004">
      <c r="B44" s="75" t="s">
        <v>7</v>
      </c>
      <c r="C44" s="84">
        <v>166.1</v>
      </c>
      <c r="D44" s="84">
        <v>134.1</v>
      </c>
      <c r="E44" s="84">
        <v>0</v>
      </c>
      <c r="F44" s="82">
        <f t="shared" si="4"/>
        <v>32</v>
      </c>
      <c r="G44" s="84">
        <v>39</v>
      </c>
      <c r="H44" s="82" t="b">
        <f t="shared" si="5"/>
        <v>0</v>
      </c>
      <c r="I44" s="84" t="s">
        <v>78</v>
      </c>
    </row>
    <row r="45" spans="2:9" ht="16.5" thickBot="1" x14ac:dyDescent="0.55000000000000004">
      <c r="B45" s="75" t="s">
        <v>8</v>
      </c>
      <c r="C45" s="84">
        <v>107.2</v>
      </c>
      <c r="D45" s="84">
        <v>82.3</v>
      </c>
      <c r="E45" s="84">
        <v>0</v>
      </c>
      <c r="F45" s="82">
        <f t="shared" si="4"/>
        <v>24.900000000000006</v>
      </c>
      <c r="G45" s="84">
        <v>25.9</v>
      </c>
      <c r="H45" s="82" t="b">
        <f t="shared" si="5"/>
        <v>0</v>
      </c>
      <c r="I45" s="84" t="s">
        <v>78</v>
      </c>
    </row>
    <row r="46" spans="2:9" ht="16.5" thickBot="1" x14ac:dyDescent="0.55000000000000004">
      <c r="B46" s="75" t="s">
        <v>79</v>
      </c>
      <c r="C46" s="84">
        <v>104.5</v>
      </c>
      <c r="D46" s="84">
        <v>82.1</v>
      </c>
      <c r="E46" s="84">
        <v>0</v>
      </c>
      <c r="F46" s="82">
        <f t="shared" si="4"/>
        <v>22.400000000000006</v>
      </c>
      <c r="G46" s="84">
        <v>26.8</v>
      </c>
      <c r="H46" s="82" t="b">
        <f t="shared" si="5"/>
        <v>0</v>
      </c>
      <c r="I46" s="84" t="s">
        <v>78</v>
      </c>
    </row>
    <row r="47" spans="2:9" ht="16.5" thickBot="1" x14ac:dyDescent="0.55000000000000004">
      <c r="B47" s="75" t="s">
        <v>9</v>
      </c>
      <c r="C47" s="84">
        <v>223.2</v>
      </c>
      <c r="D47" s="84">
        <v>199.2</v>
      </c>
      <c r="E47" s="84">
        <v>0</v>
      </c>
      <c r="F47" s="82">
        <f t="shared" si="4"/>
        <v>24</v>
      </c>
      <c r="G47" s="84">
        <v>50.3</v>
      </c>
      <c r="H47" s="82" t="b">
        <f t="shared" si="5"/>
        <v>0</v>
      </c>
      <c r="I47" s="84" t="s">
        <v>78</v>
      </c>
    </row>
    <row r="48" spans="2:9" ht="16.5" thickBot="1" x14ac:dyDescent="0.55000000000000004">
      <c r="B48" s="75" t="s">
        <v>10</v>
      </c>
      <c r="C48" s="84">
        <v>297.2</v>
      </c>
      <c r="D48" s="84">
        <v>277.8</v>
      </c>
      <c r="E48" s="84">
        <v>0</v>
      </c>
      <c r="F48" s="82">
        <f t="shared" si="4"/>
        <v>19.399999999999977</v>
      </c>
      <c r="G48" s="84">
        <v>65.099999999999994</v>
      </c>
      <c r="H48" s="82" t="b">
        <f t="shared" si="5"/>
        <v>0</v>
      </c>
      <c r="I48" s="84" t="s">
        <v>78</v>
      </c>
    </row>
    <row r="49" spans="2:9" ht="16.5" thickBot="1" x14ac:dyDescent="0.55000000000000004">
      <c r="B49" s="75" t="s">
        <v>80</v>
      </c>
      <c r="C49" s="84">
        <v>54.9</v>
      </c>
      <c r="D49" s="84">
        <v>60.4</v>
      </c>
      <c r="E49" s="84">
        <v>0</v>
      </c>
      <c r="F49" s="82">
        <f t="shared" si="4"/>
        <v>-5.5</v>
      </c>
      <c r="G49" s="84">
        <v>13.9</v>
      </c>
      <c r="H49" s="82" t="b">
        <f t="shared" si="5"/>
        <v>0</v>
      </c>
      <c r="I49" s="84" t="s">
        <v>78</v>
      </c>
    </row>
    <row r="50" spans="2:9" ht="16.5" thickBot="1" x14ac:dyDescent="0.55000000000000004">
      <c r="B50" s="75" t="s">
        <v>12</v>
      </c>
      <c r="C50" s="84">
        <v>95.9</v>
      </c>
      <c r="D50" s="84">
        <v>94.7</v>
      </c>
      <c r="E50" s="84">
        <v>0</v>
      </c>
      <c r="F50" s="82">
        <f t="shared" si="4"/>
        <v>1.2000000000000028</v>
      </c>
      <c r="G50" s="84">
        <v>23.4</v>
      </c>
      <c r="H50" s="82" t="b">
        <f t="shared" si="5"/>
        <v>0</v>
      </c>
      <c r="I50" s="84" t="s">
        <v>78</v>
      </c>
    </row>
    <row r="51" spans="2:9" ht="16.5" thickBot="1" x14ac:dyDescent="0.55000000000000004">
      <c r="B51" s="75" t="s">
        <v>13</v>
      </c>
      <c r="C51" s="84">
        <v>135.30000000000001</v>
      </c>
      <c r="D51" s="84">
        <v>109</v>
      </c>
      <c r="E51" s="84">
        <v>0</v>
      </c>
      <c r="F51" s="82">
        <f t="shared" si="4"/>
        <v>26.300000000000011</v>
      </c>
      <c r="G51" s="84">
        <v>33.299999999999997</v>
      </c>
      <c r="H51" s="82" t="b">
        <f t="shared" si="5"/>
        <v>0</v>
      </c>
      <c r="I51" s="84" t="s">
        <v>78</v>
      </c>
    </row>
    <row r="52" spans="2:9" x14ac:dyDescent="0.5">
      <c r="B52"/>
      <c r="C52"/>
      <c r="D52"/>
      <c r="E52"/>
      <c r="F52"/>
      <c r="G52"/>
      <c r="H52"/>
      <c r="I52"/>
    </row>
    <row r="53" spans="2:9" x14ac:dyDescent="0.5">
      <c r="B53" s="189" t="s">
        <v>125</v>
      </c>
      <c r="C53" s="189"/>
      <c r="D53" s="189"/>
      <c r="E53" s="189"/>
      <c r="F53" s="189"/>
      <c r="G53" s="189"/>
      <c r="H53" s="189"/>
      <c r="I53" s="189"/>
    </row>
    <row r="54" spans="2:9" x14ac:dyDescent="0.5">
      <c r="B54" s="189"/>
      <c r="C54" s="189"/>
      <c r="D54" s="189"/>
      <c r="E54" s="189"/>
      <c r="F54" s="189"/>
      <c r="G54" s="189"/>
      <c r="H54" s="189"/>
      <c r="I54" s="189"/>
    </row>
    <row r="56" spans="2:9" ht="27.5" x14ac:dyDescent="0.8">
      <c r="B56" s="61" t="s">
        <v>81</v>
      </c>
      <c r="C56" s="58"/>
      <c r="D56" s="58"/>
      <c r="E56" s="58"/>
      <c r="F56" s="58"/>
    </row>
    <row r="58" spans="2:9" ht="16.5" thickBot="1" x14ac:dyDescent="0.55000000000000004"/>
    <row r="59" spans="2:9" ht="16.5" thickBot="1" x14ac:dyDescent="0.55000000000000004">
      <c r="B59" s="73" t="s">
        <v>82</v>
      </c>
      <c r="C59" s="74"/>
      <c r="D59" s="74"/>
      <c r="E59" s="74"/>
      <c r="F59" s="74"/>
    </row>
    <row r="60" spans="2:9" ht="16.5" thickBot="1" x14ac:dyDescent="0.55000000000000004">
      <c r="B60" s="73"/>
      <c r="C60" s="74" t="s">
        <v>1</v>
      </c>
      <c r="D60" s="74" t="s">
        <v>2</v>
      </c>
      <c r="E60" s="74" t="s">
        <v>49</v>
      </c>
      <c r="F60" s="74" t="s">
        <v>50</v>
      </c>
    </row>
    <row r="61" spans="2:9" ht="16.5" thickBot="1" x14ac:dyDescent="0.55000000000000004">
      <c r="B61" s="75" t="s">
        <v>51</v>
      </c>
      <c r="C61" s="166">
        <v>4.6867041102399991</v>
      </c>
      <c r="D61" s="166">
        <v>1.3119688586434308</v>
      </c>
      <c r="E61" s="166">
        <v>31.781561764655265</v>
      </c>
      <c r="F61" s="166">
        <f>SUM(C61:E61)</f>
        <v>37.780234733538691</v>
      </c>
    </row>
    <row r="62" spans="2:9" ht="16.5" thickBot="1" x14ac:dyDescent="0.55000000000000004">
      <c r="B62" s="75" t="s">
        <v>52</v>
      </c>
      <c r="C62" s="166">
        <v>1.1499999999999999</v>
      </c>
      <c r="D62" s="166">
        <v>1.49</v>
      </c>
      <c r="E62" s="166">
        <v>3.01</v>
      </c>
      <c r="F62" s="166">
        <f t="shared" ref="F62:F72" si="6">SUM(C62:E62)</f>
        <v>5.6499999999999995</v>
      </c>
    </row>
    <row r="63" spans="2:9" ht="16.5" thickBot="1" x14ac:dyDescent="0.55000000000000004">
      <c r="B63" s="75" t="s">
        <v>53</v>
      </c>
      <c r="C63" s="166">
        <v>2.4</v>
      </c>
      <c r="D63" s="166">
        <v>6.1999999999999993</v>
      </c>
      <c r="E63" s="166">
        <v>36.699999999999996</v>
      </c>
      <c r="F63" s="76">
        <f t="shared" si="6"/>
        <v>45.3</v>
      </c>
    </row>
    <row r="64" spans="2:9" ht="16.5" thickBot="1" x14ac:dyDescent="0.55000000000000004">
      <c r="B64" s="77" t="s">
        <v>54</v>
      </c>
      <c r="C64" s="85" t="s">
        <v>78</v>
      </c>
      <c r="D64" s="78" t="s">
        <v>78</v>
      </c>
      <c r="E64" s="78" t="s">
        <v>78</v>
      </c>
      <c r="F64" s="78">
        <f t="shared" si="6"/>
        <v>0</v>
      </c>
    </row>
    <row r="65" spans="2:6" ht="16.5" thickBot="1" x14ac:dyDescent="0.55000000000000004">
      <c r="B65" s="77" t="s">
        <v>56</v>
      </c>
      <c r="C65" s="85" t="s">
        <v>78</v>
      </c>
      <c r="D65" s="78" t="s">
        <v>78</v>
      </c>
      <c r="E65" s="78" t="s">
        <v>78</v>
      </c>
      <c r="F65" s="78">
        <f t="shared" si="6"/>
        <v>0</v>
      </c>
    </row>
    <row r="66" spans="2:6" ht="16.5" thickBot="1" x14ac:dyDescent="0.55000000000000004">
      <c r="B66" s="77" t="s">
        <v>57</v>
      </c>
      <c r="C66" s="78" t="s">
        <v>78</v>
      </c>
      <c r="D66" s="78">
        <v>6</v>
      </c>
      <c r="E66" s="78">
        <v>4.9000000000000004</v>
      </c>
      <c r="F66" s="78">
        <f t="shared" si="6"/>
        <v>10.9</v>
      </c>
    </row>
    <row r="67" spans="2:6" ht="16.5" thickBot="1" x14ac:dyDescent="0.55000000000000004">
      <c r="B67" s="77" t="s">
        <v>58</v>
      </c>
      <c r="C67" s="78" t="s">
        <v>78</v>
      </c>
      <c r="D67" s="78" t="s">
        <v>78</v>
      </c>
      <c r="E67" s="85" t="s">
        <v>78</v>
      </c>
      <c r="F67" s="78">
        <f t="shared" si="6"/>
        <v>0</v>
      </c>
    </row>
    <row r="68" spans="2:6" ht="16.5" thickBot="1" x14ac:dyDescent="0.55000000000000004">
      <c r="B68" s="77" t="s">
        <v>59</v>
      </c>
      <c r="C68" s="78" t="s">
        <v>78</v>
      </c>
      <c r="D68" s="78">
        <v>0.1</v>
      </c>
      <c r="E68" s="78">
        <v>31.4</v>
      </c>
      <c r="F68" s="78">
        <f t="shared" si="6"/>
        <v>31.5</v>
      </c>
    </row>
    <row r="69" spans="2:6" ht="16.5" thickBot="1" x14ac:dyDescent="0.55000000000000004">
      <c r="B69" s="77" t="s">
        <v>60</v>
      </c>
      <c r="C69" s="78">
        <v>2.4</v>
      </c>
      <c r="D69" s="78" t="s">
        <v>78</v>
      </c>
      <c r="E69" s="78" t="s">
        <v>78</v>
      </c>
      <c r="F69" s="78">
        <f t="shared" si="6"/>
        <v>2.4</v>
      </c>
    </row>
    <row r="70" spans="2:6" ht="16.5" thickBot="1" x14ac:dyDescent="0.55000000000000004">
      <c r="B70" s="77" t="s">
        <v>61</v>
      </c>
      <c r="C70" s="78" t="s">
        <v>78</v>
      </c>
      <c r="D70" s="78">
        <v>0.1</v>
      </c>
      <c r="E70" s="78">
        <v>0.4</v>
      </c>
      <c r="F70" s="78">
        <f t="shared" si="6"/>
        <v>0.5</v>
      </c>
    </row>
    <row r="71" spans="2:6" ht="16.5" thickBot="1" x14ac:dyDescent="0.55000000000000004">
      <c r="B71" s="79" t="s">
        <v>62</v>
      </c>
      <c r="C71" s="76">
        <v>11.3</v>
      </c>
      <c r="D71" s="76">
        <v>7.9</v>
      </c>
      <c r="E71" s="76">
        <v>12.3</v>
      </c>
      <c r="F71" s="76">
        <f t="shared" si="6"/>
        <v>31.500000000000004</v>
      </c>
    </row>
    <row r="72" spans="2:6" ht="16.5" thickBot="1" x14ac:dyDescent="0.55000000000000004">
      <c r="B72" s="80" t="s">
        <v>63</v>
      </c>
      <c r="C72" s="167">
        <f>C61+C62+C63+C71</f>
        <v>19.536704110240002</v>
      </c>
      <c r="D72" s="167">
        <f t="shared" ref="D72:E72" si="7">D61+D62+D63+D71</f>
        <v>16.901968858643428</v>
      </c>
      <c r="E72" s="167">
        <f t="shared" si="7"/>
        <v>83.791561764655256</v>
      </c>
      <c r="F72" s="167">
        <f t="shared" si="6"/>
        <v>120.23023473353868</v>
      </c>
    </row>
    <row r="73" spans="2:6" ht="16.5" thickBot="1" x14ac:dyDescent="0.55000000000000004"/>
    <row r="74" spans="2:6" ht="16.5" thickBot="1" x14ac:dyDescent="0.55000000000000004">
      <c r="B74" s="73" t="s">
        <v>83</v>
      </c>
      <c r="C74" s="74"/>
      <c r="D74" s="74"/>
      <c r="E74" s="74"/>
      <c r="F74" s="74"/>
    </row>
    <row r="75" spans="2:6" ht="16.5" thickBot="1" x14ac:dyDescent="0.55000000000000004">
      <c r="B75" s="73"/>
      <c r="C75" s="74" t="s">
        <v>4</v>
      </c>
      <c r="D75" s="74" t="s">
        <v>5</v>
      </c>
      <c r="E75" s="74"/>
      <c r="F75" s="74" t="s">
        <v>63</v>
      </c>
    </row>
    <row r="76" spans="2:6" ht="16.5" thickBot="1" x14ac:dyDescent="0.55000000000000004">
      <c r="B76" s="75" t="s">
        <v>53</v>
      </c>
      <c r="C76" s="76">
        <v>36.9</v>
      </c>
      <c r="D76" s="76">
        <v>1.3</v>
      </c>
      <c r="E76" s="76"/>
      <c r="F76" s="75">
        <f>SUM(C76:E76)</f>
        <v>38.199999999999996</v>
      </c>
    </row>
    <row r="77" spans="2:6" ht="16.5" thickBot="1" x14ac:dyDescent="0.55000000000000004">
      <c r="B77" s="77" t="s">
        <v>65</v>
      </c>
      <c r="C77" s="78">
        <v>36.9</v>
      </c>
      <c r="D77" s="78" t="s">
        <v>55</v>
      </c>
      <c r="E77" s="78"/>
      <c r="F77" s="77">
        <v>36.9</v>
      </c>
    </row>
    <row r="78" spans="2:6" ht="16.5" thickBot="1" x14ac:dyDescent="0.55000000000000004">
      <c r="B78" s="77" t="s">
        <v>66</v>
      </c>
      <c r="C78" s="78" t="s">
        <v>55</v>
      </c>
      <c r="D78" s="78">
        <v>1.3</v>
      </c>
      <c r="E78" s="78"/>
      <c r="F78" s="77">
        <v>1.3</v>
      </c>
    </row>
    <row r="79" spans="2:6" ht="16.5" thickBot="1" x14ac:dyDescent="0.55000000000000004">
      <c r="B79" s="75" t="s">
        <v>67</v>
      </c>
      <c r="C79" s="85" t="s">
        <v>78</v>
      </c>
      <c r="D79" s="85" t="s">
        <v>78</v>
      </c>
      <c r="E79" s="76"/>
      <c r="F79" s="75" t="s">
        <v>84</v>
      </c>
    </row>
    <row r="80" spans="2:6" ht="16.5" thickBot="1" x14ac:dyDescent="0.55000000000000004">
      <c r="B80" s="75" t="s">
        <v>68</v>
      </c>
      <c r="C80" s="76" t="s">
        <v>78</v>
      </c>
      <c r="D80" s="85" t="s">
        <v>78</v>
      </c>
      <c r="E80" s="76"/>
      <c r="F80" s="75" t="s">
        <v>84</v>
      </c>
    </row>
    <row r="81" spans="2:9" ht="16.5" thickBot="1" x14ac:dyDescent="0.55000000000000004">
      <c r="B81" s="80" t="s">
        <v>63</v>
      </c>
      <c r="C81" s="81">
        <v>36.9</v>
      </c>
      <c r="D81" s="81">
        <v>1.3</v>
      </c>
      <c r="E81" s="81"/>
      <c r="F81" s="80">
        <f>SUM(C81:D81)</f>
        <v>38.199999999999996</v>
      </c>
    </row>
    <row r="84" spans="2:9" ht="16.5" thickBot="1" x14ac:dyDescent="0.55000000000000004">
      <c r="B84" s="72" t="s">
        <v>85</v>
      </c>
    </row>
    <row r="85" spans="2:9" ht="41" thickBot="1" x14ac:dyDescent="0.55000000000000004">
      <c r="B85" s="73" t="s">
        <v>48</v>
      </c>
      <c r="C85" s="74" t="s">
        <v>71</v>
      </c>
      <c r="D85" s="74" t="s">
        <v>72</v>
      </c>
      <c r="E85" s="74" t="s">
        <v>73</v>
      </c>
      <c r="F85" s="74" t="s">
        <v>74</v>
      </c>
      <c r="G85" s="74" t="s">
        <v>75</v>
      </c>
      <c r="H85" s="74" t="s">
        <v>76</v>
      </c>
      <c r="I85" s="163" t="s">
        <v>77</v>
      </c>
    </row>
    <row r="86" spans="2:9" ht="16.5" thickBot="1" x14ac:dyDescent="0.55000000000000004">
      <c r="B86" s="75" t="s">
        <v>1</v>
      </c>
      <c r="C86" s="75">
        <v>352.1</v>
      </c>
      <c r="D86" s="86">
        <v>172.8</v>
      </c>
      <c r="E86" s="168">
        <f>C72</f>
        <v>19.536704110240002</v>
      </c>
      <c r="F86" s="162">
        <f>C86-D86-E86</f>
        <v>159.76329588976</v>
      </c>
      <c r="G86" s="82">
        <v>77.900000000000006</v>
      </c>
      <c r="H86" s="82" t="b">
        <f>ABS(F86)&gt;G86</f>
        <v>1</v>
      </c>
      <c r="I86" s="164">
        <f>F127</f>
        <v>38.494701489382052</v>
      </c>
    </row>
    <row r="87" spans="2:9" ht="16.5" thickBot="1" x14ac:dyDescent="0.55000000000000004">
      <c r="B87" s="75" t="s">
        <v>2</v>
      </c>
      <c r="C87" s="75">
        <v>216.4</v>
      </c>
      <c r="D87" s="86">
        <v>119.5</v>
      </c>
      <c r="E87" s="168">
        <f>D72</f>
        <v>16.901968858643428</v>
      </c>
      <c r="F87" s="162">
        <f t="shared" ref="F87:F89" si="8">C87-D87-E87</f>
        <v>79.998031141356577</v>
      </c>
      <c r="G87" s="82">
        <v>49.8</v>
      </c>
      <c r="H87" s="82" t="b">
        <f t="shared" ref="H87:H90" si="9">ABS(F87)&gt;G87</f>
        <v>1</v>
      </c>
      <c r="I87" s="164">
        <f>G127</f>
        <v>11.708174330369026</v>
      </c>
    </row>
    <row r="88" spans="2:9" ht="16.5" thickBot="1" x14ac:dyDescent="0.55000000000000004">
      <c r="B88" s="75" t="s">
        <v>3</v>
      </c>
      <c r="C88" s="75">
        <v>360.5</v>
      </c>
      <c r="D88" s="86">
        <v>132.30000000000001</v>
      </c>
      <c r="E88" s="168">
        <f>E72</f>
        <v>83.791561764655256</v>
      </c>
      <c r="F88" s="162">
        <f t="shared" si="8"/>
        <v>144.40843823534473</v>
      </c>
      <c r="G88" s="82">
        <v>81.8</v>
      </c>
      <c r="H88" s="82" t="b">
        <f t="shared" si="9"/>
        <v>1</v>
      </c>
      <c r="I88" s="164">
        <f>H127</f>
        <v>0</v>
      </c>
    </row>
    <row r="89" spans="2:9" ht="16.5" thickBot="1" x14ac:dyDescent="0.55000000000000004">
      <c r="B89" s="75" t="s">
        <v>4</v>
      </c>
      <c r="C89" s="75">
        <v>233.1</v>
      </c>
      <c r="D89" s="84">
        <v>149.30000000000001</v>
      </c>
      <c r="E89" s="86">
        <f>C81</f>
        <v>36.9</v>
      </c>
      <c r="F89" s="82">
        <f t="shared" si="8"/>
        <v>46.899999999999984</v>
      </c>
      <c r="G89" s="82">
        <v>55</v>
      </c>
      <c r="H89" s="82" t="b">
        <f t="shared" si="9"/>
        <v>0</v>
      </c>
      <c r="I89" s="165" t="s">
        <v>78</v>
      </c>
    </row>
    <row r="90" spans="2:9" ht="16.5" thickBot="1" x14ac:dyDescent="0.55000000000000004">
      <c r="B90" s="75" t="s">
        <v>5</v>
      </c>
      <c r="C90" s="75">
        <v>131</v>
      </c>
      <c r="D90" s="86">
        <v>87.7</v>
      </c>
      <c r="E90" s="86">
        <f>D81</f>
        <v>1.3</v>
      </c>
      <c r="F90" s="82">
        <f>C90-D90-E90</f>
        <v>42</v>
      </c>
      <c r="G90" s="82">
        <v>30.7</v>
      </c>
      <c r="H90" s="82" t="b">
        <f t="shared" si="9"/>
        <v>1</v>
      </c>
      <c r="I90" s="164">
        <f>F156</f>
        <v>8.3286996999999978</v>
      </c>
    </row>
    <row r="91" spans="2:9" x14ac:dyDescent="0.5">
      <c r="B91"/>
      <c r="C91"/>
      <c r="D91"/>
      <c r="E91"/>
      <c r="F91"/>
      <c r="G91"/>
      <c r="H91"/>
      <c r="I91"/>
    </row>
    <row r="92" spans="2:9" ht="27.5" x14ac:dyDescent="0.8">
      <c r="B92" s="61" t="s">
        <v>86</v>
      </c>
      <c r="C92" s="62"/>
      <c r="D92" s="62"/>
      <c r="E92" s="62"/>
      <c r="F92" s="62"/>
      <c r="G92" s="62"/>
      <c r="H92" s="62"/>
      <c r="I92" s="62"/>
    </row>
    <row r="95" spans="2:9" ht="17" x14ac:dyDescent="0.5">
      <c r="B95" s="87" t="s">
        <v>82</v>
      </c>
      <c r="C95" s="87"/>
      <c r="D95" s="87"/>
      <c r="E95" s="87"/>
      <c r="F95" s="87"/>
      <c r="G95" s="87"/>
      <c r="H95" s="87"/>
    </row>
    <row r="96" spans="2:9" x14ac:dyDescent="0.5">
      <c r="B96" s="88"/>
      <c r="C96" s="88"/>
      <c r="D96" s="88"/>
      <c r="E96" s="88"/>
      <c r="F96" s="88"/>
      <c r="G96" s="88"/>
      <c r="H96" s="88"/>
    </row>
    <row r="97" spans="2:8" ht="17" x14ac:dyDescent="0.5">
      <c r="B97" s="187" t="s">
        <v>21</v>
      </c>
      <c r="C97" s="188" t="s">
        <v>87</v>
      </c>
      <c r="D97" s="188"/>
      <c r="E97" s="188"/>
      <c r="F97" s="188" t="s">
        <v>88</v>
      </c>
      <c r="G97" s="188"/>
      <c r="H97" s="188"/>
    </row>
    <row r="98" spans="2:8" x14ac:dyDescent="0.5">
      <c r="B98" s="187"/>
      <c r="C98" s="89" t="s">
        <v>1</v>
      </c>
      <c r="D98" s="90" t="s">
        <v>2</v>
      </c>
      <c r="E98" s="91" t="s">
        <v>3</v>
      </c>
      <c r="F98" s="90" t="s">
        <v>1</v>
      </c>
      <c r="G98" s="90" t="s">
        <v>2</v>
      </c>
      <c r="H98" s="91" t="s">
        <v>3</v>
      </c>
    </row>
    <row r="99" spans="2:8" x14ac:dyDescent="0.5">
      <c r="B99" s="92" t="s">
        <v>89</v>
      </c>
      <c r="C99" s="93"/>
      <c r="D99" s="94"/>
      <c r="E99" s="95"/>
      <c r="F99" s="94"/>
      <c r="G99" s="94"/>
      <c r="H99" s="95"/>
    </row>
    <row r="100" spans="2:8" x14ac:dyDescent="0.5">
      <c r="B100" s="96" t="s">
        <v>90</v>
      </c>
      <c r="C100" s="97">
        <v>352.09415138130504</v>
      </c>
      <c r="D100" s="98">
        <v>216.39915208696885</v>
      </c>
      <c r="E100" s="99">
        <v>360.50688320667621</v>
      </c>
      <c r="F100" s="98">
        <v>352.1</v>
      </c>
      <c r="G100" s="98">
        <v>216.4</v>
      </c>
      <c r="H100" s="99">
        <v>360.5</v>
      </c>
    </row>
    <row r="101" spans="2:8" x14ac:dyDescent="0.5">
      <c r="B101" s="100" t="s">
        <v>91</v>
      </c>
      <c r="C101" s="101">
        <v>172.82350641266979</v>
      </c>
      <c r="D101" s="102">
        <v>120.05300557681436</v>
      </c>
      <c r="E101" s="103">
        <v>132.58998166911525</v>
      </c>
      <c r="F101" s="102">
        <v>172.77</v>
      </c>
      <c r="G101" s="102">
        <v>119.47</v>
      </c>
      <c r="H101" s="103">
        <v>132.26</v>
      </c>
    </row>
    <row r="102" spans="2:8" x14ac:dyDescent="0.5">
      <c r="B102" s="104" t="s">
        <v>92</v>
      </c>
      <c r="C102" s="105">
        <f t="shared" ref="C102:H102" si="10">C100-C101</f>
        <v>179.27064496863525</v>
      </c>
      <c r="D102" s="106">
        <f t="shared" si="10"/>
        <v>96.346146510154497</v>
      </c>
      <c r="E102" s="107">
        <f t="shared" si="10"/>
        <v>227.91690153756096</v>
      </c>
      <c r="F102" s="106">
        <f t="shared" si="10"/>
        <v>179.33</v>
      </c>
      <c r="G102" s="106">
        <f t="shared" si="10"/>
        <v>96.93</v>
      </c>
      <c r="H102" s="107">
        <f t="shared" si="10"/>
        <v>228.24</v>
      </c>
    </row>
    <row r="103" spans="2:8" x14ac:dyDescent="0.5">
      <c r="B103" s="108" t="s">
        <v>93</v>
      </c>
      <c r="C103" s="109"/>
      <c r="D103" s="109"/>
      <c r="E103" s="109"/>
      <c r="F103" s="109"/>
      <c r="G103" s="109"/>
      <c r="H103" s="109"/>
    </row>
    <row r="104" spans="2:8" x14ac:dyDescent="0.5">
      <c r="B104" s="110" t="s">
        <v>94</v>
      </c>
      <c r="C104" s="111">
        <f t="shared" ref="C104:H104" si="11">SUM(C107,C115,C105,C106)</f>
        <v>24.097454686884205</v>
      </c>
      <c r="D104" s="112">
        <f t="shared" si="11"/>
        <v>13.860593978733512</v>
      </c>
      <c r="E104" s="113">
        <f t="shared" si="11"/>
        <v>88.521059993541641</v>
      </c>
      <c r="F104" s="112">
        <f t="shared" si="11"/>
        <v>19.532546510617948</v>
      </c>
      <c r="G104" s="112">
        <f t="shared" si="11"/>
        <v>16.876545669630978</v>
      </c>
      <c r="H104" s="113">
        <f t="shared" si="11"/>
        <v>83.757988455147782</v>
      </c>
    </row>
    <row r="105" spans="2:8" x14ac:dyDescent="0.5">
      <c r="B105" s="114" t="s">
        <v>95</v>
      </c>
      <c r="C105" s="101">
        <v>4.6867041102399991</v>
      </c>
      <c r="D105" s="102">
        <v>1.3119688586434308</v>
      </c>
      <c r="E105" s="103">
        <v>31.781561764655265</v>
      </c>
      <c r="F105" s="102">
        <v>4.6867041102399991</v>
      </c>
      <c r="G105" s="102">
        <v>1.3119688586434308</v>
      </c>
      <c r="H105" s="103">
        <v>31.781561764655265</v>
      </c>
    </row>
    <row r="106" spans="2:8" x14ac:dyDescent="0.5">
      <c r="B106" s="114" t="s">
        <v>96</v>
      </c>
      <c r="C106" s="101">
        <v>1.1512055830761572</v>
      </c>
      <c r="D106" s="102">
        <v>1.4947260571501366</v>
      </c>
      <c r="E106" s="103">
        <v>3.0060551118516132</v>
      </c>
      <c r="F106" s="102">
        <v>1.1512055830761572</v>
      </c>
      <c r="G106" s="102">
        <v>1.4947260571501366</v>
      </c>
      <c r="H106" s="103">
        <v>3.0060551118516132</v>
      </c>
    </row>
    <row r="107" spans="2:8" x14ac:dyDescent="0.5">
      <c r="B107" s="114" t="s">
        <v>97</v>
      </c>
      <c r="C107" s="101">
        <v>6.9649081762662615</v>
      </c>
      <c r="D107" s="102">
        <v>3.1840483091025322</v>
      </c>
      <c r="E107" s="103">
        <v>41.463071538393862</v>
      </c>
      <c r="F107" s="102">
        <v>2.4</v>
      </c>
      <c r="G107" s="102">
        <v>6.2</v>
      </c>
      <c r="H107" s="103">
        <v>36.700000000000003</v>
      </c>
    </row>
    <row r="108" spans="2:8" x14ac:dyDescent="0.5">
      <c r="B108" s="115" t="s">
        <v>54</v>
      </c>
      <c r="C108" s="116">
        <v>4.5</v>
      </c>
      <c r="D108" s="117" t="s">
        <v>78</v>
      </c>
      <c r="E108" s="118" t="s">
        <v>78</v>
      </c>
      <c r="F108" s="119" t="s">
        <v>78</v>
      </c>
      <c r="G108" s="117" t="s">
        <v>78</v>
      </c>
      <c r="H108" s="118" t="s">
        <v>78</v>
      </c>
    </row>
    <row r="109" spans="2:8" x14ac:dyDescent="0.5">
      <c r="B109" s="115" t="s">
        <v>56</v>
      </c>
      <c r="C109" s="116">
        <v>0.1</v>
      </c>
      <c r="D109" s="117" t="s">
        <v>78</v>
      </c>
      <c r="E109" s="118" t="s">
        <v>78</v>
      </c>
      <c r="F109" s="119" t="s">
        <v>78</v>
      </c>
      <c r="G109" s="117" t="s">
        <v>78</v>
      </c>
      <c r="H109" s="118" t="s">
        <v>78</v>
      </c>
    </row>
    <row r="110" spans="2:8" x14ac:dyDescent="0.5">
      <c r="B110" s="115" t="s">
        <v>57</v>
      </c>
      <c r="C110" s="116" t="s">
        <v>78</v>
      </c>
      <c r="D110" s="117">
        <v>3</v>
      </c>
      <c r="E110" s="118">
        <v>4.2</v>
      </c>
      <c r="F110" s="117" t="s">
        <v>78</v>
      </c>
      <c r="G110" s="117">
        <v>6</v>
      </c>
      <c r="H110" s="118">
        <v>4.9000000000000004</v>
      </c>
    </row>
    <row r="111" spans="2:8" x14ac:dyDescent="0.5">
      <c r="B111" s="115" t="s">
        <v>58</v>
      </c>
      <c r="C111" s="116" t="s">
        <v>78</v>
      </c>
      <c r="D111" s="117" t="s">
        <v>78</v>
      </c>
      <c r="E111" s="118">
        <v>5.4</v>
      </c>
      <c r="F111" s="117" t="s">
        <v>78</v>
      </c>
      <c r="G111" s="117" t="s">
        <v>78</v>
      </c>
      <c r="H111" s="120" t="s">
        <v>78</v>
      </c>
    </row>
    <row r="112" spans="2:8" x14ac:dyDescent="0.5">
      <c r="B112" s="115" t="s">
        <v>59</v>
      </c>
      <c r="C112" s="116" t="s">
        <v>78</v>
      </c>
      <c r="D112" s="117">
        <v>0.1</v>
      </c>
      <c r="E112" s="118">
        <v>31.4</v>
      </c>
      <c r="F112" s="117" t="s">
        <v>78</v>
      </c>
      <c r="G112" s="117">
        <v>0.1</v>
      </c>
      <c r="H112" s="118">
        <v>31.4</v>
      </c>
    </row>
    <row r="113" spans="2:8" x14ac:dyDescent="0.5">
      <c r="B113" s="115" t="s">
        <v>60</v>
      </c>
      <c r="C113" s="116">
        <v>2.4</v>
      </c>
      <c r="D113" s="117" t="s">
        <v>78</v>
      </c>
      <c r="E113" s="118" t="s">
        <v>78</v>
      </c>
      <c r="F113" s="122">
        <v>2.4</v>
      </c>
      <c r="G113" s="117" t="s">
        <v>78</v>
      </c>
      <c r="H113" s="118" t="s">
        <v>78</v>
      </c>
    </row>
    <row r="114" spans="2:8" x14ac:dyDescent="0.5">
      <c r="B114" s="115" t="s">
        <v>61</v>
      </c>
      <c r="C114" s="116" t="s">
        <v>78</v>
      </c>
      <c r="D114" s="117">
        <v>0.1</v>
      </c>
      <c r="E114" s="118">
        <v>0.4</v>
      </c>
      <c r="F114" s="117" t="s">
        <v>78</v>
      </c>
      <c r="G114" s="117">
        <v>0.1</v>
      </c>
      <c r="H114" s="118">
        <v>0.4</v>
      </c>
    </row>
    <row r="115" spans="2:8" x14ac:dyDescent="0.5">
      <c r="B115" s="123" t="s">
        <v>98</v>
      </c>
      <c r="C115" s="105">
        <v>11.294636817301791</v>
      </c>
      <c r="D115" s="106">
        <v>7.8698507538374125</v>
      </c>
      <c r="E115" s="107">
        <v>12.270371578640905</v>
      </c>
      <c r="F115" s="106">
        <v>11.294636817301791</v>
      </c>
      <c r="G115" s="106">
        <v>7.8698507538374125</v>
      </c>
      <c r="H115" s="107">
        <v>12.270371578640905</v>
      </c>
    </row>
    <row r="116" spans="2:8" x14ac:dyDescent="0.5">
      <c r="B116" s="108" t="s">
        <v>99</v>
      </c>
      <c r="C116" s="109"/>
      <c r="D116" s="109"/>
      <c r="E116" s="109"/>
      <c r="F116" s="109"/>
      <c r="G116" s="109"/>
      <c r="H116" s="109"/>
    </row>
    <row r="117" spans="2:8" x14ac:dyDescent="0.5">
      <c r="B117" s="96" t="s">
        <v>100</v>
      </c>
      <c r="C117" s="97">
        <f t="shared" ref="C117:H117" si="12">0.2*C100</f>
        <v>70.418830276261005</v>
      </c>
      <c r="D117" s="98">
        <f t="shared" si="12"/>
        <v>43.279830417393775</v>
      </c>
      <c r="E117" s="99">
        <f t="shared" si="12"/>
        <v>72.10137664133525</v>
      </c>
      <c r="F117" s="98">
        <f t="shared" si="12"/>
        <v>70.42</v>
      </c>
      <c r="G117" s="98">
        <f t="shared" si="12"/>
        <v>43.28</v>
      </c>
      <c r="H117" s="99">
        <f t="shared" si="12"/>
        <v>72.100000000000009</v>
      </c>
    </row>
    <row r="118" spans="2:8" x14ac:dyDescent="0.5">
      <c r="B118" s="100" t="s">
        <v>101</v>
      </c>
      <c r="C118" s="101">
        <v>7.44</v>
      </c>
      <c r="D118" s="102">
        <v>6.52</v>
      </c>
      <c r="E118" s="103">
        <v>9.7200000000000006</v>
      </c>
      <c r="F118" s="102">
        <v>7.44</v>
      </c>
      <c r="G118" s="102">
        <v>6.52</v>
      </c>
      <c r="H118" s="103">
        <v>9.7200000000000006</v>
      </c>
    </row>
    <row r="119" spans="2:8" x14ac:dyDescent="0.5">
      <c r="B119" s="100" t="s">
        <v>102</v>
      </c>
      <c r="C119" s="101">
        <f t="shared" ref="C119:H119" si="13">C117+C118</f>
        <v>77.858830276261003</v>
      </c>
      <c r="D119" s="102">
        <f t="shared" si="13"/>
        <v>49.799830417393778</v>
      </c>
      <c r="E119" s="103">
        <f t="shared" si="13"/>
        <v>81.821376641335249</v>
      </c>
      <c r="F119" s="102">
        <f t="shared" si="13"/>
        <v>77.86</v>
      </c>
      <c r="G119" s="102">
        <f t="shared" si="13"/>
        <v>49.8</v>
      </c>
      <c r="H119" s="103">
        <f t="shared" si="13"/>
        <v>81.820000000000007</v>
      </c>
    </row>
    <row r="120" spans="2:8" x14ac:dyDescent="0.5">
      <c r="B120" s="110" t="s">
        <v>103</v>
      </c>
      <c r="C120" s="124" t="b">
        <f t="shared" ref="C120:H120" si="14">MAX(C100-C101+C104,C101-C100+C104)&gt;C119</f>
        <v>1</v>
      </c>
      <c r="D120" s="125" t="b">
        <f t="shared" si="14"/>
        <v>1</v>
      </c>
      <c r="E120" s="126" t="b">
        <f t="shared" si="14"/>
        <v>1</v>
      </c>
      <c r="F120" s="125" t="b">
        <f t="shared" si="14"/>
        <v>1</v>
      </c>
      <c r="G120" s="125" t="b">
        <f t="shared" si="14"/>
        <v>1</v>
      </c>
      <c r="H120" s="126" t="b">
        <f t="shared" si="14"/>
        <v>1</v>
      </c>
    </row>
    <row r="121" spans="2:8" x14ac:dyDescent="0.5">
      <c r="B121" s="104" t="s">
        <v>104</v>
      </c>
      <c r="C121" s="105">
        <f t="shared" ref="C121:H121" si="15">C102-C117</f>
        <v>108.85181469237425</v>
      </c>
      <c r="D121" s="106">
        <f t="shared" si="15"/>
        <v>53.066316092760722</v>
      </c>
      <c r="E121" s="107">
        <f t="shared" si="15"/>
        <v>155.81552489622572</v>
      </c>
      <c r="F121" s="106">
        <f t="shared" si="15"/>
        <v>108.91000000000001</v>
      </c>
      <c r="G121" s="106">
        <f t="shared" si="15"/>
        <v>53.650000000000006</v>
      </c>
      <c r="H121" s="107">
        <f t="shared" si="15"/>
        <v>156.13999999999999</v>
      </c>
    </row>
    <row r="122" spans="2:8" x14ac:dyDescent="0.5">
      <c r="B122" s="127" t="s">
        <v>105</v>
      </c>
      <c r="C122" s="128"/>
      <c r="D122" s="129"/>
      <c r="E122" s="130"/>
      <c r="F122" s="129"/>
      <c r="G122" s="129"/>
      <c r="H122" s="130"/>
    </row>
    <row r="123" spans="2:8" x14ac:dyDescent="0.5">
      <c r="B123" s="96" t="s">
        <v>106</v>
      </c>
      <c r="C123" s="131">
        <v>0.4672</v>
      </c>
      <c r="D123" s="132">
        <v>0.4672</v>
      </c>
      <c r="E123" s="133">
        <v>0.4672</v>
      </c>
      <c r="F123" s="132">
        <v>0.4672</v>
      </c>
      <c r="G123" s="132">
        <v>0.4672</v>
      </c>
      <c r="H123" s="133">
        <v>0.4672</v>
      </c>
    </row>
    <row r="124" spans="2:8" x14ac:dyDescent="0.5">
      <c r="B124" s="100" t="s">
        <v>107</v>
      </c>
      <c r="C124" s="101">
        <f t="shared" ref="C124:H124" si="16">C123*C117+C121</f>
        <v>141.75149219744338</v>
      </c>
      <c r="D124" s="102">
        <f t="shared" si="16"/>
        <v>73.286652863767102</v>
      </c>
      <c r="E124" s="103">
        <f t="shared" si="16"/>
        <v>189.50128806305756</v>
      </c>
      <c r="F124" s="102">
        <f t="shared" si="16"/>
        <v>141.81022400000001</v>
      </c>
      <c r="G124" s="102">
        <f t="shared" si="16"/>
        <v>73.870416000000006</v>
      </c>
      <c r="H124" s="103">
        <f t="shared" si="16"/>
        <v>189.82512</v>
      </c>
    </row>
    <row r="125" spans="2:8" x14ac:dyDescent="0.5">
      <c r="B125" s="100" t="s">
        <v>108</v>
      </c>
      <c r="C125" s="101">
        <f t="shared" ref="C125:H125" si="17">C124-C104</f>
        <v>117.65403751055918</v>
      </c>
      <c r="D125" s="102">
        <f t="shared" si="17"/>
        <v>59.426058885033591</v>
      </c>
      <c r="E125" s="103">
        <f t="shared" si="17"/>
        <v>100.98022806951592</v>
      </c>
      <c r="F125" s="102">
        <f t="shared" si="17"/>
        <v>122.27767748938206</v>
      </c>
      <c r="G125" s="102">
        <f t="shared" si="17"/>
        <v>56.993870330369027</v>
      </c>
      <c r="H125" s="103">
        <f t="shared" si="17"/>
        <v>106.06713154485222</v>
      </c>
    </row>
    <row r="126" spans="2:8" x14ac:dyDescent="0.5">
      <c r="B126" s="100" t="s">
        <v>109</v>
      </c>
      <c r="C126" s="101">
        <f t="shared" ref="C126:H126" si="18">C123*C102</f>
        <v>83.755245329346394</v>
      </c>
      <c r="D126" s="102">
        <f t="shared" si="18"/>
        <v>45.01291964954418</v>
      </c>
      <c r="E126" s="103">
        <f t="shared" si="18"/>
        <v>106.48277639834848</v>
      </c>
      <c r="F126" s="102">
        <f t="shared" si="18"/>
        <v>83.782976000000005</v>
      </c>
      <c r="G126" s="102">
        <f t="shared" si="18"/>
        <v>45.285696000000002</v>
      </c>
      <c r="H126" s="103">
        <f t="shared" si="18"/>
        <v>106.633728</v>
      </c>
    </row>
    <row r="127" spans="2:8" x14ac:dyDescent="0.5">
      <c r="B127" s="134" t="s">
        <v>118</v>
      </c>
      <c r="C127" s="135">
        <f t="shared" ref="C127:H127" si="19">MAX(C125-C126,0)</f>
        <v>33.898792181212784</v>
      </c>
      <c r="D127" s="136">
        <f t="shared" si="19"/>
        <v>14.41313923548941</v>
      </c>
      <c r="E127" s="137">
        <f t="shared" si="19"/>
        <v>0</v>
      </c>
      <c r="F127" s="138">
        <f t="shared" si="19"/>
        <v>38.494701489382052</v>
      </c>
      <c r="G127" s="138">
        <f t="shared" si="19"/>
        <v>11.708174330369026</v>
      </c>
      <c r="H127" s="139">
        <f t="shared" si="19"/>
        <v>0</v>
      </c>
    </row>
    <row r="128" spans="2:8" x14ac:dyDescent="0.5">
      <c r="B128" s="88"/>
      <c r="C128" s="88"/>
      <c r="D128" s="88"/>
      <c r="E128" s="88"/>
      <c r="F128" s="88"/>
      <c r="G128" s="88"/>
      <c r="H128" s="88"/>
    </row>
    <row r="129" spans="2:8" x14ac:dyDescent="0.5">
      <c r="B129" s="88"/>
      <c r="C129" s="88"/>
      <c r="D129" s="88"/>
      <c r="E129" s="88"/>
      <c r="F129" s="140"/>
      <c r="G129" s="140"/>
      <c r="H129" s="140"/>
    </row>
    <row r="130" spans="2:8" x14ac:dyDescent="0.5">
      <c r="B130" s="88"/>
      <c r="C130" s="88"/>
      <c r="D130" s="88"/>
      <c r="E130" s="88"/>
      <c r="F130" s="141"/>
      <c r="G130" s="141"/>
      <c r="H130" s="141"/>
    </row>
    <row r="131" spans="2:8" ht="17" x14ac:dyDescent="0.5">
      <c r="B131" s="87" t="s">
        <v>83</v>
      </c>
      <c r="C131" s="87"/>
      <c r="D131" s="87"/>
      <c r="E131" s="87"/>
      <c r="F131" s="87"/>
      <c r="G131" s="87"/>
      <c r="H131" s="87"/>
    </row>
    <row r="132" spans="2:8" x14ac:dyDescent="0.5">
      <c r="B132" s="88"/>
      <c r="C132" s="88"/>
      <c r="D132" s="88"/>
      <c r="E132" s="88"/>
      <c r="F132" s="88"/>
      <c r="G132" s="88"/>
      <c r="H132" s="88"/>
    </row>
    <row r="133" spans="2:8" ht="17" x14ac:dyDescent="0.5">
      <c r="B133" s="187" t="s">
        <v>21</v>
      </c>
      <c r="C133" s="188" t="s">
        <v>111</v>
      </c>
      <c r="D133" s="188"/>
      <c r="E133" s="142" t="s">
        <v>88</v>
      </c>
      <c r="F133" s="143"/>
      <c r="G133" s="88"/>
      <c r="H133" s="88"/>
    </row>
    <row r="134" spans="2:8" x14ac:dyDescent="0.5">
      <c r="B134" s="187"/>
      <c r="C134" s="89" t="s">
        <v>4</v>
      </c>
      <c r="D134" s="91" t="s">
        <v>5</v>
      </c>
      <c r="E134" s="89" t="s">
        <v>4</v>
      </c>
      <c r="F134" s="91" t="s">
        <v>5</v>
      </c>
      <c r="G134" s="88"/>
      <c r="H134" s="88"/>
    </row>
    <row r="135" spans="2:8" x14ac:dyDescent="0.5">
      <c r="B135" s="92" t="s">
        <v>89</v>
      </c>
      <c r="C135" s="94"/>
      <c r="D135" s="94"/>
      <c r="E135" s="94"/>
      <c r="F135" s="94"/>
      <c r="G135" s="88"/>
      <c r="H135" s="88"/>
    </row>
    <row r="136" spans="2:8" x14ac:dyDescent="0.5">
      <c r="B136" s="96" t="s">
        <v>90</v>
      </c>
      <c r="C136" s="101">
        <v>233.1</v>
      </c>
      <c r="D136" s="103">
        <v>131</v>
      </c>
      <c r="E136" s="102">
        <v>233.1</v>
      </c>
      <c r="F136" s="103">
        <v>131</v>
      </c>
      <c r="G136" s="88"/>
      <c r="H136" s="88"/>
    </row>
    <row r="137" spans="2:8" x14ac:dyDescent="0.5">
      <c r="B137" s="100" t="s">
        <v>91</v>
      </c>
      <c r="C137" s="101">
        <v>149.30000000000001</v>
      </c>
      <c r="D137" s="103">
        <v>87.8</v>
      </c>
      <c r="E137" s="102">
        <v>149.24700000000001</v>
      </c>
      <c r="F137" s="103">
        <v>87.748999999999995</v>
      </c>
      <c r="G137" s="88"/>
      <c r="H137" s="88"/>
    </row>
    <row r="138" spans="2:8" x14ac:dyDescent="0.5">
      <c r="B138" s="104" t="s">
        <v>92</v>
      </c>
      <c r="C138" s="101">
        <f>C136-C137</f>
        <v>83.799999999999983</v>
      </c>
      <c r="D138" s="103">
        <f>D136-D137</f>
        <v>43.2</v>
      </c>
      <c r="E138" s="102">
        <f>E136-E137</f>
        <v>83.85299999999998</v>
      </c>
      <c r="F138" s="103">
        <f>F136-F137</f>
        <v>43.251000000000005</v>
      </c>
      <c r="G138" s="88"/>
      <c r="H138" s="88"/>
    </row>
    <row r="139" spans="2:8" x14ac:dyDescent="0.5">
      <c r="B139" s="108" t="s">
        <v>93</v>
      </c>
      <c r="C139" s="144"/>
      <c r="D139" s="144"/>
      <c r="E139" s="144"/>
      <c r="F139" s="144"/>
      <c r="G139" s="88"/>
      <c r="H139" s="88"/>
    </row>
    <row r="140" spans="2:8" x14ac:dyDescent="0.5">
      <c r="B140" s="110" t="s">
        <v>94</v>
      </c>
      <c r="C140" s="145">
        <f>SUM(C141:C144)</f>
        <v>63.8</v>
      </c>
      <c r="D140" s="146">
        <f>SUM(D141:D144)</f>
        <v>19.829999999999998</v>
      </c>
      <c r="E140" s="145">
        <f>SUM(E141:E144)</f>
        <v>36.9</v>
      </c>
      <c r="F140" s="146">
        <f>SUM(F141:F144)</f>
        <v>1.3</v>
      </c>
      <c r="G140" s="88"/>
      <c r="H140" s="88"/>
    </row>
    <row r="141" spans="2:8" x14ac:dyDescent="0.5">
      <c r="B141" s="114" t="s">
        <v>112</v>
      </c>
      <c r="C141" s="101">
        <v>36.9</v>
      </c>
      <c r="D141" s="103" t="s">
        <v>78</v>
      </c>
      <c r="E141" s="101">
        <v>36.9</v>
      </c>
      <c r="F141" s="103" t="s">
        <v>78</v>
      </c>
      <c r="G141" s="88"/>
      <c r="H141" s="88"/>
    </row>
    <row r="142" spans="2:8" x14ac:dyDescent="0.5">
      <c r="B142" s="114" t="s">
        <v>113</v>
      </c>
      <c r="C142" s="101" t="s">
        <v>78</v>
      </c>
      <c r="D142" s="103">
        <v>1.4</v>
      </c>
      <c r="E142" s="101" t="s">
        <v>78</v>
      </c>
      <c r="F142" s="121">
        <v>1.3</v>
      </c>
      <c r="G142" s="88"/>
      <c r="H142" s="88"/>
    </row>
    <row r="143" spans="2:8" x14ac:dyDescent="0.5">
      <c r="B143" s="114" t="s">
        <v>114</v>
      </c>
      <c r="C143" s="101" t="s">
        <v>78</v>
      </c>
      <c r="D143" s="103">
        <v>16.3</v>
      </c>
      <c r="E143" s="101" t="s">
        <v>78</v>
      </c>
      <c r="F143" s="121" t="s">
        <v>78</v>
      </c>
      <c r="G143" s="88"/>
      <c r="H143" s="88"/>
    </row>
    <row r="144" spans="2:8" x14ac:dyDescent="0.5">
      <c r="B144" s="114" t="s">
        <v>67</v>
      </c>
      <c r="C144" s="102">
        <v>26.9</v>
      </c>
      <c r="D144" s="102">
        <v>2.13</v>
      </c>
      <c r="E144" s="101" t="s">
        <v>78</v>
      </c>
      <c r="F144" s="121" t="s">
        <v>78</v>
      </c>
      <c r="G144" s="88"/>
      <c r="H144" s="88"/>
    </row>
    <row r="145" spans="2:8" x14ac:dyDescent="0.5">
      <c r="B145" s="108" t="s">
        <v>99</v>
      </c>
      <c r="C145" s="144"/>
      <c r="D145" s="144"/>
      <c r="E145" s="144"/>
      <c r="F145" s="144"/>
      <c r="G145" s="88"/>
      <c r="H145" s="88"/>
    </row>
    <row r="146" spans="2:8" x14ac:dyDescent="0.5">
      <c r="B146" s="96" t="s">
        <v>100</v>
      </c>
      <c r="C146" s="101">
        <f>0.2*C136</f>
        <v>46.620000000000005</v>
      </c>
      <c r="D146" s="103">
        <f>0.2*D136</f>
        <v>26.200000000000003</v>
      </c>
      <c r="E146" s="102">
        <f>0.2*E136</f>
        <v>46.620000000000005</v>
      </c>
      <c r="F146" s="103">
        <f>0.2*F136</f>
        <v>26.200000000000003</v>
      </c>
      <c r="G146" s="88"/>
      <c r="H146" s="88"/>
    </row>
    <row r="147" spans="2:8" x14ac:dyDescent="0.5">
      <c r="B147" s="100" t="s">
        <v>101</v>
      </c>
      <c r="C147" s="101">
        <v>8.42</v>
      </c>
      <c r="D147" s="103">
        <v>4.54</v>
      </c>
      <c r="E147" s="102">
        <v>8.42</v>
      </c>
      <c r="F147" s="103">
        <v>4.54</v>
      </c>
      <c r="G147" s="88"/>
      <c r="H147" s="88"/>
    </row>
    <row r="148" spans="2:8" x14ac:dyDescent="0.5">
      <c r="B148" s="100" t="s">
        <v>102</v>
      </c>
      <c r="C148" s="101">
        <f>C146+C147</f>
        <v>55.040000000000006</v>
      </c>
      <c r="D148" s="103">
        <f>D146+D147</f>
        <v>30.740000000000002</v>
      </c>
      <c r="E148" s="102">
        <f>E146+E147</f>
        <v>55.040000000000006</v>
      </c>
      <c r="F148" s="103">
        <f>F146+F147</f>
        <v>30.740000000000002</v>
      </c>
      <c r="G148" s="88"/>
      <c r="H148" s="88"/>
    </row>
    <row r="149" spans="2:8" x14ac:dyDescent="0.5">
      <c r="B149" s="110" t="s">
        <v>103</v>
      </c>
      <c r="C149" s="147" t="b">
        <f>MAX(C136-(C137+C140),C137-(C136+C140))&gt;C148</f>
        <v>0</v>
      </c>
      <c r="D149" s="148" t="b">
        <f>MAX(D136-(D137+D140),D137-(D136+D140))&gt;D148</f>
        <v>0</v>
      </c>
      <c r="E149" s="149" t="b">
        <f>MAX(E136-(E137+E140),E137-(E136+E140))&gt;E148</f>
        <v>0</v>
      </c>
      <c r="F149" s="150" t="b">
        <f>MAX(F136-(F137+F140),F137-(F136+F140))&gt;F148</f>
        <v>1</v>
      </c>
      <c r="G149" s="88"/>
      <c r="H149" s="88"/>
    </row>
    <row r="150" spans="2:8" x14ac:dyDescent="0.5">
      <c r="B150" s="104" t="s">
        <v>104</v>
      </c>
      <c r="C150" s="101">
        <f>C138-C146</f>
        <v>37.179999999999978</v>
      </c>
      <c r="D150" s="103">
        <f>D138-D146</f>
        <v>17</v>
      </c>
      <c r="E150" s="102">
        <f>E138-E146</f>
        <v>37.232999999999976</v>
      </c>
      <c r="F150" s="103">
        <f>F138-F146</f>
        <v>17.051000000000002</v>
      </c>
      <c r="G150" s="88"/>
      <c r="H150" s="88"/>
    </row>
    <row r="151" spans="2:8" x14ac:dyDescent="0.5">
      <c r="B151" s="127" t="s">
        <v>105</v>
      </c>
      <c r="C151" s="151"/>
      <c r="D151" s="151"/>
      <c r="E151" s="151"/>
      <c r="F151" s="151"/>
      <c r="G151" s="88"/>
      <c r="H151" s="88"/>
    </row>
    <row r="152" spans="2:8" x14ac:dyDescent="0.5">
      <c r="B152" s="96" t="s">
        <v>106</v>
      </c>
      <c r="C152" s="152" t="s">
        <v>115</v>
      </c>
      <c r="D152" s="153" t="s">
        <v>115</v>
      </c>
      <c r="E152" s="154" t="s">
        <v>115</v>
      </c>
      <c r="F152" s="155">
        <v>0.43530000000000002</v>
      </c>
      <c r="G152" s="88"/>
      <c r="H152" s="88"/>
    </row>
    <row r="153" spans="2:8" x14ac:dyDescent="0.5">
      <c r="B153" s="100" t="s">
        <v>116</v>
      </c>
      <c r="C153" s="156" t="s">
        <v>115</v>
      </c>
      <c r="D153" s="103" t="s">
        <v>115</v>
      </c>
      <c r="E153" s="102" t="s">
        <v>115</v>
      </c>
      <c r="F153" s="157">
        <f>F152*F146+F150</f>
        <v>28.455860000000001</v>
      </c>
      <c r="G153" s="88"/>
      <c r="H153" s="88"/>
    </row>
    <row r="154" spans="2:8" x14ac:dyDescent="0.5">
      <c r="B154" s="100" t="s">
        <v>108</v>
      </c>
      <c r="C154" s="156" t="s">
        <v>115</v>
      </c>
      <c r="D154" s="103" t="s">
        <v>115</v>
      </c>
      <c r="E154" s="102" t="s">
        <v>115</v>
      </c>
      <c r="F154" s="157">
        <f>F153-F140</f>
        <v>27.155860000000001</v>
      </c>
      <c r="G154" s="88"/>
      <c r="H154" s="88"/>
    </row>
    <row r="155" spans="2:8" x14ac:dyDescent="0.5">
      <c r="B155" s="100" t="s">
        <v>117</v>
      </c>
      <c r="C155" s="156" t="s">
        <v>115</v>
      </c>
      <c r="D155" s="103" t="s">
        <v>115</v>
      </c>
      <c r="E155" s="102" t="s">
        <v>115</v>
      </c>
      <c r="F155" s="157">
        <f>F152*F138</f>
        <v>18.827160300000003</v>
      </c>
      <c r="G155" s="88"/>
      <c r="H155" s="88"/>
    </row>
    <row r="156" spans="2:8" x14ac:dyDescent="0.5">
      <c r="B156" s="134" t="s">
        <v>110</v>
      </c>
      <c r="C156" s="158" t="s">
        <v>115</v>
      </c>
      <c r="D156" s="159" t="s">
        <v>115</v>
      </c>
      <c r="E156" s="158" t="s">
        <v>115</v>
      </c>
      <c r="F156" s="160">
        <f>MAX(F154-F155,0)</f>
        <v>8.3286996999999978</v>
      </c>
      <c r="G156" s="88"/>
      <c r="H156" s="88"/>
    </row>
    <row r="158" spans="2:8" x14ac:dyDescent="0.5">
      <c r="F158" s="169">
        <f>F156+F127+G127+H127</f>
        <v>58.53157551975108</v>
      </c>
    </row>
    <row r="161" s="2" customFormat="1" x14ac:dyDescent="0.5"/>
  </sheetData>
  <mergeCells count="7">
    <mergeCell ref="A1:B1"/>
    <mergeCell ref="B97:B98"/>
    <mergeCell ref="C97:E97"/>
    <mergeCell ref="F97:H97"/>
    <mergeCell ref="B133:B134"/>
    <mergeCell ref="C133:D133"/>
    <mergeCell ref="B53:I54"/>
  </mergeCells>
  <hyperlinks>
    <hyperlink ref="A2" location="Cover!A1" display="Return to Cover tab" xr:uid="{37E2EDFE-E515-4B3A-80EE-4DBA48636C1C}"/>
    <hyperlink ref="I37" location="_ftn1" display="_ftn1" xr:uid="{83781F47-449E-4F09-A6A3-26460E7BCF08}"/>
    <hyperlink ref="B53" location="_ftnref1" display="_ftnref1" xr:uid="{2B51E5D0-C1F3-47D6-A0B1-927E63DCFE6B}"/>
    <hyperlink ref="I85" location="_ftn1" display="_ftn1" xr:uid="{F7B09B48-3674-4381-9D93-0FA6D83A01BC}"/>
  </hyperlinks>
  <pageMargins left="0.70866141732283472" right="0.70866141732283472" top="0.74803149606299213" bottom="0.74803149606299213" header="0.31496062992125984" footer="0.31496062992125984"/>
  <pageSetup paperSize="9" scale="2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6e41ba-5da1-4c18-a655-ac13d5f53462" xsi:nil="true"/>
    <TaxCatchAll xmlns="0ce99671-f09b-4148-8a46-ffda6f023446" xsi:nil="true"/>
    <Ref_x0020_No xmlns="0ce99671-f09b-4148-8a46-ffda6f023446" xsi:nil="true"/>
    <_Flow_SignoffStatus xmlns="6f6e41ba-5da1-4c18-a655-ac13d5f53462" xsi:nil="true"/>
    <Applicable_x0020_Start_x0020_Date xmlns="0ce99671-f09b-4148-8a46-ffda6f023446" xsi:nil="true"/>
    <Applicable_x0020_Duration xmlns="0ce99671-f09b-4148-8a46-ffda6f023446">-</Applicable_x0020_Duration>
    <Classification xmlns="0ce99671-f09b-4148-8a46-ffda6f023446">Unclassified</Classification>
    <_Status xmlns="http://schemas.microsoft.com/sharepoint/v3/fields">Draft</_Status>
    <Organisation xmlns="0ce99671-f09b-4148-8a46-ffda6f023446">Choose an Organisation</Organisation>
    <Publication_x0020_Date_x003a_ xmlns="0ce99671-f09b-4148-8a46-ffda6f023446">2024-09-26T16:45:28+00:00</Publication_x0020_Date_x003a_>
    <_x003a_ xmlns="0ce99671-f09b-4148-8a46-ffda6f023446" xsi:nil="true"/>
    <_x003a__x003a_ xmlns="0ce99671-f09b-4148-8a46-ffda6f023446">-Main Document</_x003a__x003a_>
    <Meeting_x0020_Date xmlns="0ce99671-f09b-4148-8a46-ffda6f023446" xsi:nil="true"/>
    <Descriptor xmlns="0ce99671-f09b-4148-8a46-ffda6f0234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ternal Document" ma:contentTypeID="0x01010023A14EFCF3456C468B143167065047EC00D4A37471DC01034CA16855FF2F6DF351" ma:contentTypeVersion="12" ma:contentTypeDescription="Documents not produced by Ofgem" ma:contentTypeScope="" ma:versionID="b1bc5f0d6d95ff75b0dde723bc5e9ffc">
  <xsd:schema xmlns:xsd="http://www.w3.org/2001/XMLSchema" xmlns:xs="http://www.w3.org/2001/XMLSchema" xmlns:p="http://schemas.microsoft.com/office/2006/metadata/properties" xmlns:ns2="0ce99671-f09b-4148-8a46-ffda6f023446" xmlns:ns3="http://schemas.microsoft.com/sharepoint/v3/fields" xmlns:ns4="6f6e41ba-5da1-4c18-a655-ac13d5f53462" targetNamespace="http://schemas.microsoft.com/office/2006/metadata/properties" ma:root="true" ma:fieldsID="2ba9c6f8f4b08a0aa84eed82d2bf8db7" ns2:_="" ns3:_="" ns4:_="">
    <xsd:import namespace="0ce99671-f09b-4148-8a46-ffda6f023446"/>
    <xsd:import namespace="http://schemas.microsoft.com/sharepoint/v3/fields"/>
    <xsd:import namespace="6f6e41ba-5da1-4c18-a655-ac13d5f53462"/>
    <xsd:element name="properties">
      <xsd:complexType>
        <xsd:sequence>
          <xsd:element name="documentManagement">
            <xsd:complexType>
              <xsd:all>
                <xsd:element ref="ns2:Organisation" minOccurs="0"/>
                <xsd:element ref="ns3:_Status" minOccurs="0"/>
                <xsd:element ref="ns2:Ref_x0020_No" minOccurs="0"/>
                <xsd:element ref="ns2:Publication_x0020_Date_x003a_" minOccurs="0"/>
                <xsd:element ref="ns2:_x003a_" minOccurs="0"/>
                <xsd:element ref="ns2:_x003a__x003a_" minOccurs="0"/>
                <xsd:element ref="ns2:Applicable_x0020_Start_x0020_Date" minOccurs="0"/>
                <xsd:element ref="ns2:Applicable_x0020_Duration" minOccurs="0"/>
                <xsd:element ref="ns2:Meeting_x0020_Date" minOccurs="0"/>
                <xsd:element ref="ns2:Classification" minOccurs="0"/>
                <xsd:element ref="ns2:Descriptor" minOccurs="0"/>
                <xsd:element ref="ns4:lcf76f155ced4ddcb4097134ff3c332f" minOccurs="0"/>
                <xsd:element ref="ns2:TaxCatchAll" minOccurs="0"/>
                <xsd:element ref="ns4: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ma:readOnly="false">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Ref_x0020_No" ma:index="11" nillable="true" ma:displayName="Ref No" ma:description="Generally the Ofgem Reference Number assigned by Comms for external publication" ma:internalName="Ref_x0020_No" ma:readOnly="false">
      <xsd:simpleType>
        <xsd:restriction base="dms:Text">
          <xsd:maxLength value="255"/>
        </xsd:restriction>
      </xsd:simpleType>
    </xsd:element>
    <xsd:element name="Publication_x0020_Date_x003a_" ma:index="12" nillable="true" ma:displayName="Publication Date:" ma:default="[today]" ma:description="The Publication Date" ma:format="DateOnly" ma:internalName="Publication_x0020_Date_x003A_" ma:readOnly="false">
      <xsd:simpleType>
        <xsd:restriction base="dms:DateTime"/>
      </xsd:simpleType>
    </xsd:element>
    <xsd:element name="_x003a_" ma:index="13"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ma:readOnly="false">
      <xsd:simpleType>
        <xsd:restriction base="dms:Text">
          <xsd:maxLength value="255"/>
        </xsd:restriction>
      </xsd:simpleType>
    </xsd:element>
    <xsd:element name="_x003a__x003a_" ma:index="14" nillable="true" ma:displayName="::" ma:default="-Main Document" ma:description="Used to place Subsidiary Documents and Responses as 'children' to the Main Document, with Subsidiary Documents first" ma:format="Dropdown" ma:internalName="_x003A__x003A_" ma:readOnly="false">
      <xsd:simpleType>
        <xsd:union memberTypes="dms:Text">
          <xsd:simpleType>
            <xsd:restriction base="dms:Choice">
              <xsd:enumeration value="-Main Document"/>
              <xsd:enumeration value="-Subsidiary Document"/>
              <xsd:enumeration value="Response"/>
            </xsd:restriction>
          </xsd:simpleType>
        </xsd:union>
      </xsd:simpleType>
    </xsd:element>
    <xsd:element name="Applicable_x0020_Start_x0020_Date" ma:index="15" nillable="true" ma:displayName="Applicable Start Date" ma:description="The Starting Date for the work - format is DD/MM/YYYY" ma:format="DateOnly" ma:internalName="Applicable_x0020_Start_x0020_Date" ma:readOnly="false">
      <xsd:simpleType>
        <xsd:restriction base="dms:DateTime"/>
      </xsd:simpleType>
    </xsd:element>
    <xsd:element name="Applicable_x0020_Duration" ma:index="16" nillable="true" ma:displayName="Applicable Duration" ma:default="-" ma:description="For how long is this document applicable, from the Applicable Start Date?" ma:format="Dropdown" ma:internalName="Applicable_x0020_Duration" ma:readOnly="false">
      <xsd:simpleType>
        <xsd:union memberTypes="dms:Text">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union>
      </xsd:simpleType>
    </xsd:element>
    <xsd:element name="Meeting_x0020_Date" ma:index="17" nillable="true" ma:displayName="Meeting Date" ma:description="Enter the date as DD/MM/YYYY" ma:format="DateOnly" ma:internalName="Meeting_x0020_Date" ma:readOnly="false">
      <xsd:simpleType>
        <xsd:restriction base="dms:DateTime"/>
      </xsd:simpleType>
    </xsd:element>
    <xsd:element name="Classification" ma:index="18" nillable="true" ma:displayName="Classification" ma:default="Unclassified" ma:format="Dropdown" ma:internalName="Classification" ma:readOnly="false">
      <xsd:simpleType>
        <xsd:union memberTypes="dms:Text">
          <xsd:simpleType>
            <xsd:restriction base="dms:Choice">
              <xsd:enumeration value="Unclassified"/>
              <xsd:enumeration value="Protect"/>
              <xsd:enumeration value="Restricted"/>
            </xsd:restriction>
          </xsd:simpleType>
        </xsd:union>
      </xsd:simpleType>
    </xsd:element>
    <xsd:element name="Descriptor" ma:index="19" nillable="true" ma:displayName="Descriptor" ma:format="Dropdown" ma:internalName="Descriptor" ma:readOnly="false">
      <xsd:simpleType>
        <xsd:union memberTypes="dms:Text">
          <xsd:simpleType>
            <xsd:restriction base="dms:Choice">
              <xsd:enumeration value="Commercial"/>
              <xsd:enumeration value="Management"/>
              <xsd:enumeration value="Market Sensitive"/>
              <xsd:enumeration value="Staff"/>
            </xsd:restriction>
          </xsd:simpleType>
        </xsd:union>
      </xsd:simpleType>
    </xsd:element>
    <xsd:element name="TaxCatchAll" ma:index="21" nillable="true" ma:displayName="Taxonomy Catch All Column" ma:hidden="true" ma:list="{7f5a386f-55ab-48a5-b86f-ad9be920cf34}" ma:internalName="TaxCatchAll"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ma:readOnly="false">
      <xsd:simpleType>
        <xsd:union memberTypes="dms:Text">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f6e41ba-5da1-4c18-a655-ac13d5f53462" elementFormDefault="qualified">
    <xsd:import namespace="http://schemas.microsoft.com/office/2006/documentManagement/types"/>
    <xsd:import namespace="http://schemas.microsoft.com/office/infopath/2007/PartnerControls"/>
    <xsd:element name="lcf76f155ced4ddcb4097134ff3c332f" ma:index="20" nillable="true" ma:displayName="Image Tags_0" ma:hidden="true" ma:internalName="lcf76f155ced4ddcb4097134ff3c332f">
      <xsd:simpleType>
        <xsd:restriction base="dms:Note"/>
      </xsd:simpleType>
    </xsd:element>
    <xsd:element name="_Flow_SignoffStatus" ma:index="22"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42F6CAB1-8BCA-4613-AD00-F8BBDDD28122}">
  <ds:schemaRefs>
    <ds:schemaRef ds:uri="http://schemas.microsoft.com/office/2006/metadata/properties"/>
    <ds:schemaRef ds:uri="http://schemas.microsoft.com/sharepoint/v3/fields"/>
    <ds:schemaRef ds:uri="http://purl.org/dc/elements/1.1/"/>
    <ds:schemaRef ds:uri="http://purl.org/dc/terms/"/>
    <ds:schemaRef ds:uri="http://schemas.openxmlformats.org/package/2006/metadata/core-properties"/>
    <ds:schemaRef ds:uri="http://schemas.microsoft.com/office/2006/documentManagement/types"/>
    <ds:schemaRef ds:uri="6f6e41ba-5da1-4c18-a655-ac13d5f53462"/>
    <ds:schemaRef ds:uri="0ce99671-f09b-4148-8a46-ffda6f023446"/>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EB92A424-9EAD-4D40-8222-D3558C39A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e99671-f09b-4148-8a46-ffda6f023446"/>
    <ds:schemaRef ds:uri="http://schemas.microsoft.com/sharepoint/v3/fields"/>
    <ds:schemaRef ds:uri="6f6e41ba-5da1-4c18-a655-ac13d5f53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B0B40F2-08EB-4729-9702-2C1B1C74479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vt:lpstr>
      <vt:lpstr>HVP</vt:lpstr>
      <vt:lpstr>LRR</vt:lpstr>
      <vt:lpstr>LRR!_ftn1</vt:lpstr>
      <vt:lpstr>LRR!_ftnref1</vt:lpstr>
      <vt:lpstr>LRR!OLE_LINK1</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Decision Doc</dc:title>
  <dc:creator>Steven.Alcorn@ofgem.gov.uk</dc:creator>
  <cp:keywords>Data</cp:keywords>
  <cp:lastModifiedBy>Erin Baillie</cp:lastModifiedBy>
  <cp:lastPrinted>2024-09-27T08:50:52Z</cp:lastPrinted>
  <dcterms:created xsi:type="dcterms:W3CDTF">2018-08-02T11:53:31Z</dcterms:created>
  <dcterms:modified xsi:type="dcterms:W3CDTF">2024-10-02T08:00:09Z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0x01010023A14EFCF3456C468B143167065047EC00D4A37471DC01034CA16855FF2F6DF351</vt:lpwstr>
  </property>
  <property fmtid="{D5CDD505-2E9C-101B-9397-08002B2CF9AE}" pid="5" name="OIAssociatedTeam">
    <vt:lpwstr/>
  </property>
  <property fmtid="{D5CDD505-2E9C-101B-9397-08002B2CF9AE}" pid="6" name="bjDocumentSecurityLabel">
    <vt:lpwstr>OFFICIAL</vt:lpwstr>
  </property>
  <property fmtid="{D5CDD505-2E9C-101B-9397-08002B2CF9AE}" pid="7" name="MediaServiceImageTags">
    <vt:lpwstr/>
  </property>
  <property fmtid="{D5CDD505-2E9C-101B-9397-08002B2CF9AE}" pid="8"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9" name="bjDocumentLabelXML-0">
    <vt:lpwstr>ames.com/2008/01/sie/internal/label"&gt;&lt;element uid="id_classification_nonbusiness" value="" /&gt;&lt;/sisl&gt;</vt:lpwstr>
  </property>
  <property fmtid="{D5CDD505-2E9C-101B-9397-08002B2CF9AE}" pid="10" name="bjClsUserRVM">
    <vt:lpwstr>[]</vt:lpwstr>
  </property>
</Properties>
</file>