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/>
  <xr:revisionPtr revIDLastSave="171" documentId="8_{70F196BA-96AC-4A68-8999-50951AB2F058}" xr6:coauthVersionLast="47" xr6:coauthVersionMax="47" xr10:uidLastSave="{BCE6E08B-380E-4552-8AE1-A41347009D4D}"/>
  <bookViews>
    <workbookView xWindow="-110" yWindow="-110" windowWidth="19420" windowHeight="10420" tabRatio="716" firstSheet="16" activeTab="23" xr2:uid="{9541CE46-AB32-4248-A7B4-CC3BFD7DB5E0}"/>
  </bookViews>
  <sheets>
    <sheet name="Information" sheetId="9" r:id="rId1"/>
    <sheet name="Scheme Years" sheetId="27" r:id="rId2"/>
    <sheet name="Fig 2.1" sheetId="20" r:id="rId3"/>
    <sheet name="Fig 2.2" sheetId="19" r:id="rId4"/>
    <sheet name="Fig 2.3" sheetId="29" r:id="rId5"/>
    <sheet name="Fig 2.4" sheetId="30" r:id="rId6"/>
    <sheet name="Fig 2.5" sheetId="4" r:id="rId7"/>
    <sheet name="Fig 2.6" sheetId="5" r:id="rId8"/>
    <sheet name="Fig 2.7" sheetId="13" r:id="rId9"/>
    <sheet name="Fig 2.8" sheetId="21" r:id="rId10"/>
    <sheet name="Fig 2.9" sheetId="31" r:id="rId11"/>
    <sheet name="Fig 2.10" sheetId="14" r:id="rId12"/>
    <sheet name="Fig 2.11" sheetId="22" r:id="rId13"/>
    <sheet name="Fig 2.12" sheetId="6" r:id="rId14"/>
    <sheet name="Fig 3.1" sheetId="15" r:id="rId15"/>
    <sheet name="Fig 3.2" sheetId="16" r:id="rId16"/>
    <sheet name="Fig 3.3" sheetId="17" r:id="rId17"/>
    <sheet name="Fig 4.1" sheetId="10" r:id="rId18"/>
    <sheet name="Fig 4.2" sheetId="26" r:id="rId19"/>
    <sheet name="Fig 4.3" sheetId="18" r:id="rId20"/>
    <sheet name="Fig 4.4" sheetId="11" r:id="rId21"/>
    <sheet name="Fig 4.5" sheetId="28" r:id="rId22"/>
    <sheet name="Fig 5.1" sheetId="12" r:id="rId23"/>
    <sheet name="Fig A1.1" sheetId="24" r:id="rId24"/>
    <sheet name="Fig A1.2" sheetId="25" r:id="rId25"/>
  </sheets>
  <definedNames>
    <definedName name="_xlnm._FilterDatabase" localSheetId="11" hidden="1">'Fig 2.10'!$B$133:$E$133</definedName>
    <definedName name="_xlnm._FilterDatabase" localSheetId="9" hidden="1">'Fig 2.8'!$B$34:$C$44</definedName>
    <definedName name="_xlnm._FilterDatabase" localSheetId="19" hidden="1">'Fig 4.3'!$P$9:$R$14</definedName>
    <definedName name="_xlnm._FilterDatabase" localSheetId="23" hidden="1">'Fig A1.1'!$B$7:$K$22</definedName>
    <definedName name="_xlnm._FilterDatabase" localSheetId="24" hidden="1">'Fig A1.2'!$B$7:$K$22</definedName>
    <definedName name="_ftnref1" localSheetId="16">'Fig 3.3'!$G$8</definedName>
    <definedName name="a">'Fig 3.1'!$B$8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1" l="1"/>
  <c r="D13" i="11"/>
  <c r="D9" i="11"/>
  <c r="C9" i="11"/>
  <c r="C44" i="30"/>
  <c r="E13" i="11"/>
  <c r="G13" i="11"/>
  <c r="F13" i="11"/>
  <c r="G9" i="11"/>
  <c r="G11" i="11"/>
  <c r="G10" i="11"/>
  <c r="F9" i="11"/>
  <c r="H52" i="15"/>
  <c r="H51" i="15"/>
  <c r="I51" i="15" s="1"/>
  <c r="E57" i="14"/>
  <c r="E130" i="14" s="1"/>
  <c r="D57" i="14"/>
  <c r="D130" i="14" s="1"/>
  <c r="C41" i="21" l="1"/>
  <c r="C45" i="21" s="1"/>
  <c r="J53" i="6"/>
  <c r="J54" i="6"/>
  <c r="J55" i="6"/>
  <c r="J56" i="6"/>
  <c r="J57" i="6"/>
  <c r="J58" i="6"/>
  <c r="J59" i="6"/>
  <c r="J60" i="6"/>
  <c r="J61" i="6"/>
  <c r="I54" i="6"/>
  <c r="I55" i="6"/>
  <c r="I56" i="6"/>
  <c r="I57" i="6"/>
  <c r="I58" i="6"/>
  <c r="I59" i="6"/>
  <c r="I60" i="6"/>
  <c r="I61" i="6"/>
  <c r="I53" i="6"/>
  <c r="D37" i="13"/>
  <c r="D41" i="13" s="1"/>
  <c r="C37" i="13"/>
  <c r="C41" i="13" s="1"/>
  <c r="J62" i="6" l="1"/>
  <c r="J63" i="6" s="1"/>
  <c r="I62" i="6"/>
  <c r="I63" i="6" s="1"/>
  <c r="D39" i="4"/>
  <c r="D45" i="4" s="1"/>
  <c r="E39" i="4" s="1"/>
  <c r="C39" i="4"/>
  <c r="C45" i="4" s="1"/>
  <c r="G73" i="6" l="1"/>
  <c r="E73" i="6"/>
  <c r="C73" i="6"/>
  <c r="G12" i="11" l="1"/>
  <c r="G8" i="11"/>
  <c r="E23" i="22" l="1"/>
  <c r="E54" i="22" s="1"/>
  <c r="D23" i="22"/>
  <c r="D54" i="22" s="1"/>
  <c r="C12" i="28" l="1"/>
  <c r="F8" i="26" l="1"/>
  <c r="H8" i="26"/>
  <c r="F8" i="10"/>
  <c r="H8" i="10"/>
  <c r="H9" i="10"/>
  <c r="F9" i="10"/>
  <c r="F18" i="17"/>
  <c r="F24" i="17" s="1"/>
  <c r="E18" i="17"/>
  <c r="F25" i="17" s="1"/>
  <c r="D12" i="17"/>
  <c r="C18" i="17"/>
  <c r="D11" i="17" s="1"/>
  <c r="E52" i="16"/>
  <c r="C52" i="16"/>
  <c r="E53" i="15"/>
  <c r="C53" i="15"/>
  <c r="D16" i="17" l="1"/>
  <c r="D15" i="17"/>
  <c r="D10" i="17"/>
  <c r="G10" i="17"/>
  <c r="G13" i="17"/>
  <c r="G16" i="17"/>
  <c r="G17" i="17"/>
  <c r="G12" i="17"/>
  <c r="G15" i="17"/>
  <c r="G9" i="17"/>
  <c r="G14" i="17"/>
  <c r="G11" i="17"/>
  <c r="D17" i="17"/>
  <c r="D14" i="17"/>
  <c r="D13" i="17"/>
  <c r="D9" i="17"/>
  <c r="D18" i="17" s="1"/>
  <c r="G18" i="17"/>
  <c r="G62" i="6" l="1"/>
  <c r="G63" i="6" s="1"/>
  <c r="H62" i="6"/>
  <c r="H63" i="6" s="1"/>
  <c r="F62" i="6"/>
  <c r="F63" i="6" s="1"/>
  <c r="E62" i="6"/>
  <c r="E63" i="6" s="1"/>
  <c r="D62" i="6"/>
  <c r="D63" i="6" s="1"/>
  <c r="C62" i="6"/>
  <c r="C63" i="6" s="1"/>
  <c r="D134" i="14"/>
  <c r="D145" i="14" s="1"/>
  <c r="E134" i="14"/>
  <c r="E145" i="14" s="1"/>
  <c r="C17" i="31"/>
  <c r="D14" i="31" s="1"/>
  <c r="K72" i="5"/>
  <c r="H73" i="5"/>
  <c r="J73" i="5"/>
  <c r="F73" i="5"/>
  <c r="D73" i="5"/>
  <c r="E73" i="5"/>
  <c r="G73" i="5"/>
  <c r="I73" i="5"/>
  <c r="C73" i="5"/>
  <c r="I55" i="5"/>
  <c r="D44" i="30"/>
  <c r="D43" i="29"/>
  <c r="C43" i="29"/>
  <c r="C52" i="19"/>
  <c r="D13" i="31" l="1"/>
  <c r="D12" i="31"/>
  <c r="D11" i="31"/>
  <c r="D10" i="31"/>
  <c r="D9" i="31"/>
  <c r="D8" i="31"/>
  <c r="D16" i="31"/>
  <c r="D15" i="31"/>
  <c r="C46" i="20"/>
  <c r="D17" i="31" l="1"/>
  <c r="K70" i="5" l="1"/>
  <c r="K60" i="5"/>
  <c r="K61" i="5" l="1"/>
  <c r="K62" i="5"/>
  <c r="K63" i="5"/>
  <c r="K64" i="5"/>
  <c r="K65" i="5"/>
  <c r="K66" i="5"/>
  <c r="K67" i="5"/>
  <c r="K71" i="5"/>
  <c r="F40" i="15"/>
  <c r="D40" i="15"/>
  <c r="F39" i="16"/>
  <c r="D39" i="16"/>
  <c r="K69" i="5" l="1"/>
  <c r="K68" i="5"/>
  <c r="D40" i="16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K73" i="5" l="1"/>
  <c r="D41" i="15"/>
  <c r="D42" i="15" s="1"/>
  <c r="D43" i="15" s="1"/>
  <c r="D44" i="15" s="1"/>
  <c r="D45" i="15" s="1"/>
  <c r="D46" i="15" s="1"/>
  <c r="D47" i="15" s="1"/>
  <c r="D48" i="15" s="1"/>
  <c r="F41" i="15"/>
  <c r="F42" i="15" s="1"/>
  <c r="F43" i="15" s="1"/>
  <c r="F44" i="15" s="1"/>
  <c r="F45" i="15" s="1"/>
  <c r="F46" i="15" s="1"/>
  <c r="F47" i="15" s="1"/>
  <c r="F48" i="15" s="1"/>
  <c r="F40" i="16"/>
  <c r="F41" i="16" s="1"/>
  <c r="F42" i="16" s="1"/>
  <c r="F49" i="15" l="1"/>
  <c r="F50" i="15" s="1"/>
  <c r="F51" i="15" s="1"/>
  <c r="F52" i="15" s="1"/>
  <c r="D49" i="15"/>
  <c r="D50" i="15" s="1"/>
  <c r="D51" i="15" s="1"/>
  <c r="D52" i="15" s="1"/>
  <c r="F43" i="16"/>
  <c r="F44" i="16" l="1"/>
  <c r="F45" i="16" l="1"/>
  <c r="F46" i="16" l="1"/>
  <c r="F47" i="16" l="1"/>
  <c r="H9" i="26"/>
  <c r="F9" i="26"/>
  <c r="D37" i="21" l="1"/>
  <c r="D38" i="21"/>
  <c r="D39" i="21"/>
  <c r="D42" i="21"/>
  <c r="D43" i="21"/>
  <c r="D44" i="21"/>
  <c r="D35" i="21"/>
  <c r="D36" i="21"/>
  <c r="D40" i="21"/>
  <c r="F48" i="16"/>
  <c r="D41" i="21" l="1"/>
  <c r="D45" i="21" s="1"/>
  <c r="F49" i="16"/>
  <c r="F50" i="16" l="1"/>
  <c r="F51" i="16" s="1"/>
  <c r="E36" i="4" l="1"/>
  <c r="E35" i="4"/>
  <c r="E37" i="4"/>
  <c r="E38" i="4"/>
  <c r="E40" i="4"/>
  <c r="E41" i="4"/>
  <c r="E42" i="4"/>
  <c r="E43" i="4"/>
  <c r="E44" i="4"/>
  <c r="E45" i="4" l="1"/>
  <c r="C40" i="18" l="1"/>
</calcChain>
</file>

<file path=xl/sharedStrings.xml><?xml version="1.0" encoding="utf-8"?>
<sst xmlns="http://schemas.openxmlformats.org/spreadsheetml/2006/main" count="690" uniqueCount="404">
  <si>
    <t>Month</t>
  </si>
  <si>
    <t>Solid Biomass Boiler</t>
  </si>
  <si>
    <t>Biogas</t>
  </si>
  <si>
    <t>Solar Thermal</t>
  </si>
  <si>
    <t>Solid Biomass CHP</t>
  </si>
  <si>
    <t>Waste</t>
  </si>
  <si>
    <t>Water Source Heat Pump</t>
  </si>
  <si>
    <t>Ground Source Heat Pump</t>
  </si>
  <si>
    <t>Air Source Heat Pump</t>
  </si>
  <si>
    <t>Cumulative Capacity</t>
  </si>
  <si>
    <t>England</t>
  </si>
  <si>
    <t>Scotland</t>
  </si>
  <si>
    <t>Wales</t>
  </si>
  <si>
    <t>Technology Type</t>
  </si>
  <si>
    <t>Total</t>
  </si>
  <si>
    <t>Referral Source</t>
  </si>
  <si>
    <t>Audit</t>
  </si>
  <si>
    <t>Operational</t>
  </si>
  <si>
    <t>Application decisions within 6 months</t>
  </si>
  <si>
    <t>No. of payments made</t>
  </si>
  <si>
    <t>Payments made within 40 WD</t>
  </si>
  <si>
    <t>Calls received</t>
  </si>
  <si>
    <t>Abandoned call rate</t>
  </si>
  <si>
    <t>Version Control</t>
  </si>
  <si>
    <t>Date Published</t>
  </si>
  <si>
    <t>Changes</t>
  </si>
  <si>
    <t>Technology type</t>
  </si>
  <si>
    <t>Table of Contents</t>
  </si>
  <si>
    <t>Eligible heat use</t>
  </si>
  <si>
    <t>Space and water heating</t>
  </si>
  <si>
    <t>Space heating only</t>
  </si>
  <si>
    <t>Process heating only</t>
  </si>
  <si>
    <t>Space, water and process heating</t>
  </si>
  <si>
    <t>Code</t>
  </si>
  <si>
    <t>Industry sector</t>
  </si>
  <si>
    <t>Number of installations</t>
  </si>
  <si>
    <t>Accommodation</t>
  </si>
  <si>
    <t>Crop and animal production, hunting and related service activities</t>
  </si>
  <si>
    <t>Forestry and logging</t>
  </si>
  <si>
    <t>Education</t>
  </si>
  <si>
    <t>Manufacture of wood and products of wood and cork, except furniture; manufacture of articles of straw and plaiting materials</t>
  </si>
  <si>
    <t>Office administrative, office support and other business support activities</t>
  </si>
  <si>
    <t>Sports activities and amusement and recreation activities</t>
  </si>
  <si>
    <t>Retail trade, except of motor vehicles and motorcycles</t>
  </si>
  <si>
    <t>Residential care activities</t>
  </si>
  <si>
    <t>Waste collection, treatment and disposal activities; materials recovery</t>
  </si>
  <si>
    <t>Manufacture of food products</t>
  </si>
  <si>
    <t>Food and beverage service activities</t>
  </si>
  <si>
    <t>Other manufacturing</t>
  </si>
  <si>
    <t>Real estate activities</t>
  </si>
  <si>
    <t>Rental and leasing activities</t>
  </si>
  <si>
    <t>Repair and installation of machinery and equipment</t>
  </si>
  <si>
    <t>Electricity, gas, steam and air conditioning supply</t>
  </si>
  <si>
    <t>Human health activities</t>
  </si>
  <si>
    <t>Manufacture of furniture</t>
  </si>
  <si>
    <t>Libraries, archives, museums and other cultural activities</t>
  </si>
  <si>
    <t>Other personal service activities</t>
  </si>
  <si>
    <t>Wholesale trade, except of motor vehicles and motorcycles</t>
  </si>
  <si>
    <t>Specialized construction activities</t>
  </si>
  <si>
    <t>Creative, arts and entertainment activities</t>
  </si>
  <si>
    <t>Manufacture of fabricated metal products, except machinery and equipment</t>
  </si>
  <si>
    <t>Warehousing and support activities for transportation</t>
  </si>
  <si>
    <t>Services to buildings and landscape activities</t>
  </si>
  <si>
    <t>Activities of membership organizations</t>
  </si>
  <si>
    <t>Wholesale and retail trade and repair of motor vehicles and motorcycles</t>
  </si>
  <si>
    <t>Activities of head offices; management consultancy activities</t>
  </si>
  <si>
    <t>Construction of buildings</t>
  </si>
  <si>
    <t>Employment activities</t>
  </si>
  <si>
    <t>Manufacture of machinery and equipment n.e.c.</t>
  </si>
  <si>
    <t>Public administration and defence; compulsory social security</t>
  </si>
  <si>
    <t>Manufacture of beverages</t>
  </si>
  <si>
    <t>Veterinary activities</t>
  </si>
  <si>
    <t>Other professional, scientific and technical activities</t>
  </si>
  <si>
    <t>Social work activities without accommodation</t>
  </si>
  <si>
    <t>Activities of households as employers of domestic personnel</t>
  </si>
  <si>
    <t>Fishing and aquaculture</t>
  </si>
  <si>
    <t>Other mining and quarrying</t>
  </si>
  <si>
    <t>Architectural and engineering activities; technical testing and analysis</t>
  </si>
  <si>
    <t>Civil engineering</t>
  </si>
  <si>
    <t>Land transport and transport via pipelines</t>
  </si>
  <si>
    <t>Manufacture of textiles</t>
  </si>
  <si>
    <t>Travel agency, tour operator, reservation service and related activities</t>
  </si>
  <si>
    <t>Manufacture of other non-metallic mineral products</t>
  </si>
  <si>
    <t>Manufacture of other transport equipment</t>
  </si>
  <si>
    <t>Manufacture of motor vehicles, trailers and semi-trailers</t>
  </si>
  <si>
    <t>Computer programming, consultancy and related activities</t>
  </si>
  <si>
    <t>Manufacture of paper and paper products</t>
  </si>
  <si>
    <t>Manufacture of basic metals</t>
  </si>
  <si>
    <t>Remediation activities and other waste management services</t>
  </si>
  <si>
    <t>Scientific research and development</t>
  </si>
  <si>
    <t>Manufacture of rubber and plastics products</t>
  </si>
  <si>
    <t>Manufacture of electrical equipment</t>
  </si>
  <si>
    <t>Financial service activities, except insurance and pension funding</t>
  </si>
  <si>
    <t>Printing and reproduction of recorded media</t>
  </si>
  <si>
    <t>Manufacture of chemicals and chemical products</t>
  </si>
  <si>
    <t>Legal and accounting activities</t>
  </si>
  <si>
    <t>Water transport</t>
  </si>
  <si>
    <t>Publishing activities</t>
  </si>
  <si>
    <t>Postal and courier activities</t>
  </si>
  <si>
    <t>Manufacture of basic pharmaceutical products and pharmaceutical preparations</t>
  </si>
  <si>
    <t>Telecommunications</t>
  </si>
  <si>
    <t>Advertising and market research</t>
  </si>
  <si>
    <t>Repair of computers and personal and household goods</t>
  </si>
  <si>
    <t>Activities of extraterritorial organizations and bodies</t>
  </si>
  <si>
    <t>Mining support service activities</t>
  </si>
  <si>
    <t>Water collection, treatment and supply</t>
  </si>
  <si>
    <t>Sewerage</t>
  </si>
  <si>
    <t>Air transport</t>
  </si>
  <si>
    <t>Programming and broadcasting activities</t>
  </si>
  <si>
    <t>Manufacture of wearing apparel</t>
  </si>
  <si>
    <t>Security and investigation activities</t>
  </si>
  <si>
    <t>Manufacture of leather and related products</t>
  </si>
  <si>
    <t>Manufacture of coke and refined petroleum products</t>
  </si>
  <si>
    <t>Manufacture of computer, electronic and optical products</t>
  </si>
  <si>
    <t>Information service activities</t>
  </si>
  <si>
    <t>Activities auxiliary to financial service and insurance activities</t>
  </si>
  <si>
    <t>Cumulative capacity (MW)</t>
  </si>
  <si>
    <t>Payments (£m)</t>
  </si>
  <si>
    <t>-</t>
  </si>
  <si>
    <t>Biomethane</t>
  </si>
  <si>
    <t>% of all material non-compliances</t>
  </si>
  <si>
    <t>External pipework not declared</t>
  </si>
  <si>
    <t>Heat losses are not properly accounted for</t>
  </si>
  <si>
    <t>Reason for non-compliance</t>
  </si>
  <si>
    <t>Capacity (MW)</t>
  </si>
  <si>
    <t>Total accreditations</t>
  </si>
  <si>
    <t>Number of accreditations granted</t>
  </si>
  <si>
    <t xml:space="preserve"> </t>
  </si>
  <si>
    <t>Return to information tab</t>
  </si>
  <si>
    <t>Closed Audits</t>
  </si>
  <si>
    <t>Other material non-compliance</t>
  </si>
  <si>
    <t>Other</t>
  </si>
  <si>
    <t>None or not specified</t>
  </si>
  <si>
    <t>Electric</t>
  </si>
  <si>
    <t>Oil</t>
  </si>
  <si>
    <t>Biomass</t>
  </si>
  <si>
    <t>Gas</t>
  </si>
  <si>
    <t>Complex</t>
  </si>
  <si>
    <t>Heat Pump</t>
  </si>
  <si>
    <t>Non-compliance rate</t>
  </si>
  <si>
    <t>Coal</t>
  </si>
  <si>
    <t>Category</t>
  </si>
  <si>
    <t>GSHP</t>
  </si>
  <si>
    <t>ASHP</t>
  </si>
  <si>
    <t>WSHP</t>
  </si>
  <si>
    <t>Compliant audits</t>
  </si>
  <si>
    <t>Non-compliant audits</t>
  </si>
  <si>
    <t>Material non-compliances</t>
  </si>
  <si>
    <t>The pie chart below shows that of all accredited installations since the start of the scheme:</t>
  </si>
  <si>
    <t>% of total accreditations</t>
  </si>
  <si>
    <t>The pie chart below shows the proportion of stated eligible heat uses for accredited installations:</t>
  </si>
  <si>
    <t>Scheme lifetime</t>
  </si>
  <si>
    <t>Industry Sector</t>
  </si>
  <si>
    <t>Region</t>
  </si>
  <si>
    <t>Highlands and Islands</t>
  </si>
  <si>
    <t>London</t>
  </si>
  <si>
    <t>Southern Scotland</t>
  </si>
  <si>
    <t>West Central Scotland</t>
  </si>
  <si>
    <t>Yorkshire and The Humber</t>
  </si>
  <si>
    <t>N.B. biomethane plants are not included as they do not have a heat output.</t>
  </si>
  <si>
    <t>This workbook is intended to be read in conjunction with the information presented in the Annual Report.</t>
  </si>
  <si>
    <t>UK SIC 2007 classification codes</t>
  </si>
  <si>
    <t>https://www.ons.gov.uk/methodology/classificationsandstandards/ukstandardindustrialclassificationofeconomicactivities/uksic2007</t>
  </si>
  <si>
    <t xml:space="preserve">Chapter 1 </t>
  </si>
  <si>
    <t>No figures.</t>
  </si>
  <si>
    <t>Chapter 2</t>
  </si>
  <si>
    <t>Chapter 3</t>
  </si>
  <si>
    <t>Figure 3.3: NDRHI lifetime payments made, heat generated and gas injected - by technology type</t>
  </si>
  <si>
    <t>Chapter 4</t>
  </si>
  <si>
    <t>Appendices</t>
  </si>
  <si>
    <t>Chapter 5</t>
  </si>
  <si>
    <t>Figure 5.1: Ofgem NDRHI Delivery Performance</t>
  </si>
  <si>
    <t>Chapter 6</t>
  </si>
  <si>
    <t>Data Appendix</t>
  </si>
  <si>
    <t>Scheme Year 1</t>
  </si>
  <si>
    <t>Scheme Year 2</t>
  </si>
  <si>
    <t>Scheme Year 3</t>
  </si>
  <si>
    <t>Scheme Year 4</t>
  </si>
  <si>
    <t>Scheme Year 5</t>
  </si>
  <si>
    <t>Scheme Year 6</t>
  </si>
  <si>
    <t>Scheme Year 7</t>
  </si>
  <si>
    <t>Scheme Year 8</t>
  </si>
  <si>
    <t>Scheme Year 9</t>
  </si>
  <si>
    <t>Scheme Year 10</t>
  </si>
  <si>
    <t>Scheme Year 11</t>
  </si>
  <si>
    <t>Scheme Year 12</t>
  </si>
  <si>
    <t>1 April 2022 to 31 March 2023</t>
  </si>
  <si>
    <t>1 April 2021 to 31 March 2022</t>
  </si>
  <si>
    <t>1 April 2020 to 31 March 2021</t>
  </si>
  <si>
    <t>1 April 2019 to 31 March 2020</t>
  </si>
  <si>
    <t>1 April 2018 to 31 March 2019</t>
  </si>
  <si>
    <t>1 April 2017 to 31 March 2018</t>
  </si>
  <si>
    <t>1 April 2016 to 31 March 2017</t>
  </si>
  <si>
    <t>1 April 2015 to 31 March 2016</t>
  </si>
  <si>
    <t>1 April 2014 to 31 March 2015</t>
  </si>
  <si>
    <t>1 April 2013 to 31 March 2014</t>
  </si>
  <si>
    <t>1 April 2012 to 31 March 2013</t>
  </si>
  <si>
    <t>NDRHI scheme years</t>
  </si>
  <si>
    <t>In the annual report and this dataset we often refer to Scheme Years (SY). The table below provides information on the period covered by each NDRHI scheme year.</t>
  </si>
  <si>
    <t>NDRHI Scheme Year</t>
  </si>
  <si>
    <t>Period</t>
  </si>
  <si>
    <t xml:space="preserve">Counter fraud/ External Investigation </t>
  </si>
  <si>
    <t>Number of non-compliant cases</t>
  </si>
  <si>
    <t>Heat generated (GWh)</t>
  </si>
  <si>
    <t>Direct repayment: Repaid in full</t>
  </si>
  <si>
    <t>Direct Repayment: Repayment plan</t>
  </si>
  <si>
    <t>Direct repayment: Repaid to debt agency</t>
  </si>
  <si>
    <t>Offsetting from periodic payments</t>
  </si>
  <si>
    <t>Total*</t>
  </si>
  <si>
    <t>Average capacity (kW)</t>
  </si>
  <si>
    <t>No. of amendment decisions</t>
  </si>
  <si>
    <t>Amendment decisions made within 6 months</t>
  </si>
  <si>
    <t>The clustered column chart below shows both the volume of gas injected and associated payments under the scheme since launch.</t>
  </si>
  <si>
    <t>Figure 2.5: Proportion of accredited installations by technology type since the start of the scheme</t>
  </si>
  <si>
    <t>Figure 2.7: Eligible heat uses for accredited installations</t>
  </si>
  <si>
    <t>Figure 2.8: System type replaced for all accredited installations</t>
  </si>
  <si>
    <t>Faulty meter</t>
  </si>
  <si>
    <t xml:space="preserve">The stacked area chart below shows the proportion of capacity accredited annually by technology type, over the life of the scheme. </t>
  </si>
  <si>
    <t>Annual accredited capacity (MW)</t>
  </si>
  <si>
    <t xml:space="preserve">The combined column and line chart below shows that the cumulative accredited capacity each year has grown steadily over the lifetime of the scheme. </t>
  </si>
  <si>
    <t>SY1 (2011-12)</t>
  </si>
  <si>
    <t>SY2 (2012-13)</t>
  </si>
  <si>
    <t>SY3 (2013-14)</t>
  </si>
  <si>
    <t>SY4 (2014-15)</t>
  </si>
  <si>
    <t>SY5 (2015-16)</t>
  </si>
  <si>
    <t>SY6 (2016-17)</t>
  </si>
  <si>
    <t>SY7 (2017-18)</t>
  </si>
  <si>
    <t>SY8 (2018-19)</t>
  </si>
  <si>
    <t>SY9 (2019-20)</t>
  </si>
  <si>
    <t>SY10 (2020-21)</t>
  </si>
  <si>
    <t>SY11 (2021-22)</t>
  </si>
  <si>
    <t>SY12 (2022-23)</t>
  </si>
  <si>
    <t>Scheme Year</t>
  </si>
  <si>
    <t>Scheme Year of payment</t>
  </si>
  <si>
    <t>Cumulative heat generation (GWh)</t>
  </si>
  <si>
    <t>28 November 2011 to 31 March 2012</t>
  </si>
  <si>
    <t>Total capacity approved (MW)</t>
  </si>
  <si>
    <t>% of capacity accredited by technology type each year</t>
  </si>
  <si>
    <t>*SIC: Standard Industrial Classification</t>
  </si>
  <si>
    <t>Non-Domestic Renewable Heat Incentive (NDRHI) 2023 to 2024 (Scheme Year 13) Annual Report</t>
  </si>
  <si>
    <t>This workbook provides access to the figures used to produce the charts and tables in the 2023 to 2024 NDRHI Annual Report.</t>
  </si>
  <si>
    <t>Scheme Year 13</t>
  </si>
  <si>
    <t>1 April 2023 to 31 March 2024</t>
  </si>
  <si>
    <t>Figure 2.1: Applications accredited during SY13 (2023 to 2024)</t>
  </si>
  <si>
    <t>The column chart below shows the number of applications accredited each month from April 2023 to March 2024.</t>
  </si>
  <si>
    <t>SY13 (2023-24)</t>
  </si>
  <si>
    <t>Figure 2.2: NDRHI annual and cumulative accredited capacity</t>
  </si>
  <si>
    <t xml:space="preserve">This clustered column chart shows the share of different technology types and their capacity accredited through the tariff guarantee application route. </t>
  </si>
  <si>
    <t>Total tariff guarantee approvals</t>
  </si>
  <si>
    <t>Total extension approvals</t>
  </si>
  <si>
    <t>SY13 accreditations</t>
  </si>
  <si>
    <t>76.54% are solid biomass boilers; 12.28% are ground source heat pumps (GSHP); 4.19% are air source heat pumps (ASHP); 3.39% are biogas.  In the Other category,</t>
  </si>
  <si>
    <t xml:space="preserve">1.50% are solar thermal; and all other technology types represent less than 1% each as follows: water source heat pumps (WSHP) (0.90%), biomethane (0.76%), </t>
  </si>
  <si>
    <t>Solid biomass boilers have consistently contributed the highest proportion of capacity accredited each year (75.2% during the lifetime of the scheme).</t>
  </si>
  <si>
    <t>% Total</t>
  </si>
  <si>
    <t>SY13</t>
  </si>
  <si>
    <t>% SY13</t>
  </si>
  <si>
    <t xml:space="preserve">The pie chart shows the system type replaced for all accredited installations since the start of the scheme. The largest proportion is </t>
  </si>
  <si>
    <t>‘None or not specified’ with 10,440 installations and second to this is Oil, accounting for 5,296 installations. Gas is third, accounting for</t>
  </si>
  <si>
    <t xml:space="preserve">2,354 installations. This is then followed by Complex (1,778), Electric (1,397) and Biomass (924). The 'Other' category on this chart </t>
  </si>
  <si>
    <t xml:space="preserve">Figure 2.10: UK SIC* for accredited installations </t>
  </si>
  <si>
    <t xml:space="preserve">The clustered bar chart shows installations with a SIC for ‘Accommodation’ are the most frequent (7,296 with 827.8 MW installed capacity). </t>
  </si>
  <si>
    <t>Number of Installations</t>
  </si>
  <si>
    <t>Manufacture of wood and products of wood and cork, except furniture;
manufacture of articles of straw and plaiting materials</t>
  </si>
  <si>
    <t>Undifferentiated goods- and services-producing activities of 
private households for own use</t>
  </si>
  <si>
    <t>Motion picture, video and television programme production, sound recording
and music publishing activities</t>
  </si>
  <si>
    <t xml:space="preserve">n/a </t>
  </si>
  <si>
    <t xml:space="preserve">Technology type </t>
  </si>
  <si>
    <t>% UK Total</t>
  </si>
  <si>
    <t>Payments made (£m)</t>
  </si>
  <si>
    <t>Cumulative payments (£m)</t>
  </si>
  <si>
    <t>Amount Paid (£m)</t>
  </si>
  <si>
    <t>The clustered column chart shows payments and the associated heat generated under the scheme since launch.</t>
  </si>
  <si>
    <t>Payments</t>
  </si>
  <si>
    <r>
      <t>Cumulative volume of gas injected (millions of m</t>
    </r>
    <r>
      <rPr>
        <b/>
        <vertAlign val="superscript"/>
        <sz val="10"/>
        <color theme="1"/>
        <rFont val="Verdana"/>
        <family val="2"/>
      </rPr>
      <t>3</t>
    </r>
    <r>
      <rPr>
        <b/>
        <sz val="10"/>
        <color theme="1"/>
        <rFont val="Verdana"/>
        <family val="2"/>
      </rPr>
      <t>)</t>
    </r>
  </si>
  <si>
    <t>Cumulative share</t>
  </si>
  <si>
    <t>Total annual capacity (MW)</t>
  </si>
  <si>
    <t>Lifetime total</t>
  </si>
  <si>
    <t>Heat generation (GWh)</t>
  </si>
  <si>
    <t>Heat generated (% total)*</t>
  </si>
  <si>
    <t>*NOTE: Biomethane installations do not directly generate heat. We do however calculate the</t>
  </si>
  <si>
    <t xml:space="preserve">Pie charts on the map are the top three technology types by country, in terms of capacity; the relevant categories are highlighted in the table. </t>
  </si>
  <si>
    <r>
      <t>Volume of gas injected (m</t>
    </r>
    <r>
      <rPr>
        <b/>
        <vertAlign val="superscript"/>
        <sz val="10"/>
        <color rgb="FF000000"/>
        <rFont val="Verdana"/>
        <family val="2"/>
      </rPr>
      <t>3</t>
    </r>
    <r>
      <rPr>
        <b/>
        <sz val="10"/>
        <color rgb="FF000000"/>
        <rFont val="Verdana"/>
        <family val="2"/>
      </rPr>
      <t>)</t>
    </r>
  </si>
  <si>
    <t xml:space="preserve">used to display biomethane's contributions relative to heat generating technologies. </t>
  </si>
  <si>
    <t>Material non-compliance rate</t>
  </si>
  <si>
    <t>No evidence of sustainable fuel</t>
  </si>
  <si>
    <t>Meter reading / PDS errors</t>
  </si>
  <si>
    <t>The most common reason is ‘no evidence of sustainable fuel’, identified in 40.4% of instances of material non-compliance.</t>
  </si>
  <si>
    <r>
      <t xml:space="preserve">Collectively, the five most common reasons shown here were listed against 83.5% of material non-compliance cases identified through our audit programme. </t>
    </r>
    <r>
      <rPr>
        <sz val="8"/>
        <color theme="1"/>
        <rFont val="Verdana"/>
        <family val="2"/>
      </rPr>
      <t>    </t>
    </r>
  </si>
  <si>
    <t>Value of Prevented Error</t>
  </si>
  <si>
    <t>Value of Detected Error</t>
  </si>
  <si>
    <t>Cases closed</t>
  </si>
  <si>
    <t>*Note: Cases closed between 01/04/23 and 31/03/24</t>
  </si>
  <si>
    <t>Performance indicator</t>
  </si>
  <si>
    <r>
      <t>SY12</t>
    </r>
    <r>
      <rPr>
        <b/>
        <sz val="8"/>
        <color rgb="FF000000"/>
        <rFont val="Verdana"/>
        <family val="2"/>
      </rPr>
      <t> </t>
    </r>
  </si>
  <si>
    <t>Change</t>
  </si>
  <si>
    <r>
      <t>No. of application decisions</t>
    </r>
    <r>
      <rPr>
        <sz val="8"/>
        <color theme="1"/>
        <rFont val="Verdana"/>
        <family val="2"/>
      </rPr>
      <t> </t>
    </r>
  </si>
  <si>
    <t>+10pp</t>
  </si>
  <si>
    <t>-0.7pp</t>
  </si>
  <si>
    <t>+1.7pp</t>
  </si>
  <si>
    <t>-9.8pp</t>
  </si>
  <si>
    <t>+263</t>
  </si>
  <si>
    <t>+0.2%</t>
  </si>
  <si>
    <t>+81</t>
  </si>
  <si>
    <t>West Midlands (England)</t>
  </si>
  <si>
    <t>East Midlands (England)</t>
  </si>
  <si>
    <t>North West (England)</t>
  </si>
  <si>
    <t>South West (England)</t>
  </si>
  <si>
    <t>South East (England)</t>
  </si>
  <si>
    <t>North East (England)</t>
  </si>
  <si>
    <t>Eastern Scotland</t>
  </si>
  <si>
    <t>North Eastern Scotland</t>
  </si>
  <si>
    <t>Grand Total</t>
  </si>
  <si>
    <t>Regional total</t>
  </si>
  <si>
    <t>Figure A1.2: Accredited installations by region and technology</t>
  </si>
  <si>
    <t>Figure A1.1: Installed capacity (MW) by region and technology</t>
  </si>
  <si>
    <t>Regional Total</t>
  </si>
  <si>
    <t>*It should be noted that a materially non-compliant case can have</t>
  </si>
  <si>
    <t xml:space="preserve"> one or more reasons for material non-compliance listed against it.</t>
  </si>
  <si>
    <t>All other categories combined</t>
  </si>
  <si>
    <t>n/a</t>
  </si>
  <si>
    <t>Simplified for chart - top ten SIC sectors in ascending order by capacity</t>
  </si>
  <si>
    <t>Accredited capacity and number of installations by SIC sector (top ten sectors highlighted)</t>
  </si>
  <si>
    <t>East (England)</t>
  </si>
  <si>
    <t>Enquiry emails received</t>
  </si>
  <si>
    <t>Enquiry emails responded to within 10 WD</t>
  </si>
  <si>
    <t>Volume of gas injected (Millions of m³)</t>
  </si>
  <si>
    <t>Figure 2.6:  Proportion of annual accredited capacity by technology</t>
  </si>
  <si>
    <t>Figure 2.3: Technology split of tariff guarantee approvals</t>
  </si>
  <si>
    <t>Figure 2.4: Technology split of extension-based approvals</t>
  </si>
  <si>
    <t>Figure 2.9: System type replaced for installations accredited in SY13 (2023 to 2024)</t>
  </si>
  <si>
    <t>Figure 2.11: UK SIC* for installations accredited in SY13 (2023 to 2024)</t>
  </si>
  <si>
    <t>Figure 2.12: Total accredited capacity by country</t>
  </si>
  <si>
    <t>SY13 (2023 to 2024)</t>
  </si>
  <si>
    <t>SY12 (2022 to 2023)</t>
  </si>
  <si>
    <t>Figure 4.3: Five most common reasons for material non-compliance in SY13 (2023 to 2024)</t>
  </si>
  <si>
    <t>Figure 4.4: Compliance cases closed in SY13 (2023 to 2024)*</t>
  </si>
  <si>
    <t>Figure 4.5: Total debt recovered in SY13 (2023 to 2024)</t>
  </si>
  <si>
    <t>Debt recovery method</t>
  </si>
  <si>
    <t xml:space="preserve">Figure 2.10: UK Standard Industrial Classification for accredited installations </t>
  </si>
  <si>
    <t>Figure 2.11: UK Standard Industrial Classification for installations accredited in SY13 (2023 to 2024)</t>
  </si>
  <si>
    <t>Figure 3.1: NDRHI annual heat generated and payments made (excluding biomethane production)</t>
  </si>
  <si>
    <t>Figure 3.2: NDRHI biomethane - annual volume of gas injected and payments made</t>
  </si>
  <si>
    <t>Figure 4.1: NDRHI statistical audit activity in SY13 (2023 to 2024) and SY12 (2022 to 2023)</t>
  </si>
  <si>
    <t>Figure 4.2: NDRHI targeted audit activity in SY13 (2023 to 2024) and SY12 (2022 to 2023)</t>
  </si>
  <si>
    <t>Figure 4.4: Compliance cases closed in SY13 (2023 to 2024)</t>
  </si>
  <si>
    <t>Top ten SIC by capacity</t>
  </si>
  <si>
    <t>equivalence of the volume of gas injected to heat generation (volume*10.75), which has been</t>
  </si>
  <si>
    <t>Biomethane's equivalence in heat generation (GWh)</t>
  </si>
  <si>
    <t>Total heat generated on scheme inc. biomethane (GWh)</t>
  </si>
  <si>
    <t xml:space="preserve">Total Error </t>
  </si>
  <si>
    <t>GSHP the most common technology type approved through tariff guarantees. The second and third most common technology types to be approved</t>
  </si>
  <si>
    <t xml:space="preserve">Applications accredited range from a low of 16 in March to a high of 70 in May, compared to the range in SY12 of a low of 31 in February to a high of 105 in May. </t>
  </si>
  <si>
    <t xml:space="preserve">The increase between April and May 2023 is the result of processing the increased volume of applications submitted just before final closure of the scheme on 31 March 2023. </t>
  </si>
  <si>
    <t>The average number of applications accredited each month for the year is 37, down from 61 per month last year. Overall, a downward trend can be observed in the number</t>
  </si>
  <si>
    <t xml:space="preserve">of applications accredited, which can be attributed to an overall reduced volume of applications incoming. Note that applications for re-accreditation due to amendments </t>
  </si>
  <si>
    <t>to existing plants continue to be accepted and are counted here as separate applications to their original accreditation.</t>
  </si>
  <si>
    <t>The highest amount of capacity approved was in SY5 (864.7 MW) and the lowest (aside from SY1 and SY2) was SY13 with 179.8 MW accredited.</t>
  </si>
  <si>
    <t>Other: Solar Thermal</t>
  </si>
  <si>
    <t>Other: WSHP</t>
  </si>
  <si>
    <t>Other: Biomethane</t>
  </si>
  <si>
    <t>Other: Solid Biomass CHP</t>
  </si>
  <si>
    <t>Other: Waste</t>
  </si>
  <si>
    <t>Other (Air Source Heat Pump and Solar Thermal</t>
  </si>
  <si>
    <t>Other: Space and process heating</t>
  </si>
  <si>
    <t>Other: Water heating only</t>
  </si>
  <si>
    <t>Other: Water heating and process heating</t>
  </si>
  <si>
    <t>Space and water heating account for 61.86% of installations; space heating only (19.04%); process heating only (8.99%);</t>
  </si>
  <si>
    <t xml:space="preserve">and space, water and process heating (5.95%). The Other category consists of space and process heating (2.53%); </t>
  </si>
  <si>
    <t>water heating only (1.46%); and water and process heating (0.17%). Overall, no significant changes occurred in the split since last year.</t>
  </si>
  <si>
    <t>Figure 2.7: Eligible heat uses for accredited installations*</t>
  </si>
  <si>
    <t xml:space="preserve">However, the ‘Crop and animal production, hunting and related activities’ SIC has a greater total installed capacity of (2,184.6 MW with 6,001 installations).  </t>
  </si>
  <si>
    <t>The pie chart below shows the five most common reasons behind the occurrence of material non-compliance during SY13, as identified through our audit programme.</t>
  </si>
  <si>
    <t>*NOTE: excludes biomethane installations as they do not directly generate heat.</t>
  </si>
  <si>
    <t>+1,170</t>
  </si>
  <si>
    <t>Both have grown significantly from around 475,000 m³ injected and £363,000 paid in SY2, to a peak volume of gas injected of</t>
  </si>
  <si>
    <t>Both have grown significantly, from around £10,000 and 0.1 GWh in SY1, to a peak of £581.2 million in payments and 11,151.2 GWh generation in SY13.</t>
  </si>
  <si>
    <t>Other: Undetermined</t>
  </si>
  <si>
    <t>Other: Heat Pump</t>
  </si>
  <si>
    <t>Other: Coal</t>
  </si>
  <si>
    <t xml:space="preserve">consists of Undetermined (393), Heat Pump (116) and Coal (114). </t>
  </si>
  <si>
    <t>GB</t>
  </si>
  <si>
    <t>capacity under the scheme in SY11. In this chart, the 'Other' category includes air source heat pump and solar thermal technology types.</t>
  </si>
  <si>
    <t>From SY5 onwards other technology types besides solid biomass boilers have been playing a more significant part, accounting for as high as 57.8% of accredited</t>
  </si>
  <si>
    <t>The map shows that systems have been accredited across Great Britain as follows: England 4,428.8 MW (72.7%) of installed capacity with 16,405 (71.9%) installations,</t>
  </si>
  <si>
    <t>Scotland 1,184.7 MW (19.5%) installed capacity with 4,284 (18.8%) installations; Wales 476.7 MW (7.8%) installed capacity with 2,123 (9.3%) installations.</t>
  </si>
  <si>
    <t xml:space="preserve">were water source heat pumps (WSHP) and biomethane. This is then followed by solid biomass boilers and solid biomass CHP technology types. </t>
  </si>
  <si>
    <t xml:space="preserve">one biomethane and one solid biomass CHP installations were accredited. </t>
  </si>
  <si>
    <t>solid biomass CHP (0.41%) and solid biomass in waste (0.03%). During SY13, 236 solid biomass boiler, 136 GSHP, 28 WSHP, 24 ASHP, 12 biogas, two solar thermal,</t>
  </si>
  <si>
    <t>Undetermined</t>
  </si>
  <si>
    <t>Waste collection, treatment 
and disposal; materials recovery</t>
  </si>
  <si>
    <t>Retail trade, except of motor
vehicles and motorcycles</t>
  </si>
  <si>
    <t>Electricity, gas, steam
and air conditioning supply</t>
  </si>
  <si>
    <t>Crop and animal production, 
hunting and related services</t>
  </si>
  <si>
    <t>Manufacture of wood and products
of wood/cork, exc. furniture</t>
  </si>
  <si>
    <t>This clustered column chart shows the share of different technology types and their capacity accredited with the support of an extension. Of the</t>
  </si>
  <si>
    <t xml:space="preserve">air source heat pumps (ASHP), water source heat pumps (WSHP), biogas and solar thermal technology types. </t>
  </si>
  <si>
    <t>technology type approved with the support of an extension. With 113 installations, solid biomass boilers were the second most common technology type</t>
  </si>
  <si>
    <t xml:space="preserve">approved with the support of an extension but accounted for most of the capacity (59.2 MW) accredited through this route. This is then followed by </t>
  </si>
  <si>
    <t xml:space="preserve">418.4 million m³ in SY12 and a peak amount paid of £348.8 million in SY13. </t>
  </si>
  <si>
    <t>Of the 278 applications granted stage 3 approval, 160 were submitted for ground source heat pumps (GSHP) providing 203.4 MW capacity - making</t>
  </si>
  <si>
    <t>Audit: Statistical</t>
  </si>
  <si>
    <t xml:space="preserve">Audit: Targeted </t>
  </si>
  <si>
    <t>472 applications accredited, 286 were submitted for ground source heat pumps (GSHP) providing 13.3 MW capacity - making GSHP the most 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</si>
</sst>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£&quot;#,##0_);[Red]\(&quot;£&quot;#,##0\)"/>
    <numFmt numFmtId="166" formatCode="_(&quot;£&quot;* #,##0.00_);_(&quot;£&quot;* \(#,##0.00\);_(&quot;£&quot;* &quot;-&quot;??_);_(@_)"/>
    <numFmt numFmtId="167" formatCode="0.0%"/>
    <numFmt numFmtId="168" formatCode="&quot;£&quot;#,##0.00"/>
    <numFmt numFmtId="169" formatCode="_-* #,##0_-;\-* #,##0_-;_-* &quot;-&quot;??_-;_-@_-"/>
    <numFmt numFmtId="170" formatCode="#,##0.0"/>
    <numFmt numFmtId="171" formatCode="_(* #,##0.0_);_(* \(#,##0.0\);_(* &quot;-&quot;??_);_(@_)"/>
    <numFmt numFmtId="172" formatCode="_(* #,##0_);_(* \(#,##0\);_(* &quot;-&quot;??_);_(@_)"/>
    <numFmt numFmtId="173" formatCode="0.000%"/>
    <numFmt numFmtId="174" formatCode="0.00000%"/>
    <numFmt numFmtId="175" formatCode="_-* #,##0.00000_-;\-* #,##0.00000_-;_-* &quot;-&quot;??_-;_-@_-"/>
    <numFmt numFmtId="176" formatCode="mmm"/>
    <numFmt numFmtId="177" formatCode="&quot;£&quot;#,##0"/>
    <numFmt numFmtId="178" formatCode="0.0"/>
    <numFmt numFmtId="179" formatCode="&quot;£&quot;#,##0.0"/>
    <numFmt numFmtId="180" formatCode="&quot;£&quot;#,##0.0;[Red]\-&quot;£&quot;#,##0.0"/>
  </numFmts>
  <fonts count="46">
    <font>
      <sz val="11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rgb="FF008554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CG Omega"/>
      <family val="2"/>
    </font>
    <font>
      <sz val="12"/>
      <color theme="1"/>
      <name val="Arial Narrow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Verdana"/>
      <family val="2"/>
    </font>
    <font>
      <sz val="11"/>
      <color theme="1"/>
      <name val="Verdana"/>
      <family val="2"/>
    </font>
    <font>
      <u/>
      <sz val="11"/>
      <color theme="10"/>
      <name val="Arial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u/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8"/>
      <name val="Arial"/>
      <family val="2"/>
      <scheme val="minor"/>
    </font>
    <font>
      <b/>
      <sz val="11"/>
      <color theme="1"/>
      <name val="Verdana"/>
      <family val="2"/>
    </font>
    <font>
      <sz val="7"/>
      <color theme="1"/>
      <name val="Segoe UI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sz val="11"/>
      <color rgb="FF006100"/>
      <name val="Arial"/>
      <family val="2"/>
      <scheme val="minor"/>
    </font>
    <font>
      <u/>
      <sz val="10"/>
      <color theme="10"/>
      <name val="Arial"/>
      <family val="2"/>
    </font>
    <font>
      <sz val="11"/>
      <color rgb="FFCD1F45"/>
      <name val="Verdana"/>
      <family val="2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i/>
      <sz val="10"/>
      <color rgb="FF000000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1"/>
      <color theme="0"/>
      <name val="Verdana"/>
      <family val="2"/>
    </font>
    <font>
      <sz val="10"/>
      <color theme="0"/>
      <name val="Verdana"/>
      <family val="2"/>
    </font>
    <font>
      <sz val="11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94D0AA"/>
        <bgColor indexed="64"/>
      </patternFill>
    </fill>
    <fill>
      <patternFill patternType="solid">
        <fgColor rgb="FF94D0AA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4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4" fillId="5" borderId="0" applyNumberFormat="0" applyBorder="0" applyAlignment="0" applyProtection="0"/>
    <xf numFmtId="0" fontId="6" fillId="0" borderId="0"/>
    <xf numFmtId="0" fontId="35" fillId="0" borderId="0" applyNumberFormat="0" applyFill="0" applyBorder="0" applyAlignment="0" applyProtection="0"/>
    <xf numFmtId="0" fontId="6" fillId="0" borderId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7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9">
    <xf numFmtId="0" fontId="0" fillId="0" borderId="0" xfId="0"/>
    <xf numFmtId="0" fontId="7" fillId="0" borderId="0" xfId="0" applyFont="1"/>
    <xf numFmtId="10" fontId="0" fillId="0" borderId="0" xfId="1" applyNumberFormat="1" applyFont="1"/>
    <xf numFmtId="0" fontId="10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5" fillId="2" borderId="0" xfId="12" applyFont="1" applyFill="1"/>
    <xf numFmtId="0" fontId="15" fillId="2" borderId="0" xfId="12" applyFont="1" applyFill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6" fillId="2" borderId="0" xfId="12" applyFont="1" applyFill="1" applyAlignment="1">
      <alignment horizontal="left"/>
    </xf>
    <xf numFmtId="167" fontId="0" fillId="0" borderId="0" xfId="0" applyNumberFormat="1"/>
    <xf numFmtId="0" fontId="6" fillId="0" borderId="0" xfId="0" applyFont="1"/>
    <xf numFmtId="10" fontId="6" fillId="0" borderId="0" xfId="0" applyNumberFormat="1" applyFont="1"/>
    <xf numFmtId="10" fontId="0" fillId="0" borderId="0" xfId="0" applyNumberFormat="1"/>
    <xf numFmtId="0" fontId="11" fillId="0" borderId="0" xfId="0" applyFont="1"/>
    <xf numFmtId="0" fontId="20" fillId="0" borderId="0" xfId="0" applyFont="1"/>
    <xf numFmtId="168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/>
    <xf numFmtId="0" fontId="22" fillId="0" borderId="0" xfId="0" applyFont="1" applyAlignment="1">
      <alignment vertical="center"/>
    </xf>
    <xf numFmtId="0" fontId="12" fillId="0" borderId="0" xfId="0" applyFont="1"/>
    <xf numFmtId="169" fontId="0" fillId="0" borderId="0" xfId="0" applyNumberFormat="1"/>
    <xf numFmtId="0" fontId="25" fillId="0" borderId="0" xfId="0" applyFont="1"/>
    <xf numFmtId="0" fontId="26" fillId="0" borderId="0" xfId="14" applyFont="1"/>
    <xf numFmtId="0" fontId="18" fillId="2" borderId="0" xfId="12" applyFont="1" applyFill="1" applyAlignment="1">
      <alignment horizontal="center"/>
    </xf>
    <xf numFmtId="0" fontId="27" fillId="0" borderId="0" xfId="0" applyFont="1"/>
    <xf numFmtId="0" fontId="28" fillId="0" borderId="0" xfId="0" applyFont="1"/>
    <xf numFmtId="169" fontId="27" fillId="2" borderId="0" xfId="2" applyNumberFormat="1" applyFont="1" applyFill="1" applyBorder="1" applyAlignment="1">
      <alignment horizontal="left" vertical="center"/>
    </xf>
    <xf numFmtId="0" fontId="11" fillId="2" borderId="1" xfId="13" applyFont="1" applyFill="1" applyBorder="1"/>
    <xf numFmtId="0" fontId="5" fillId="2" borderId="1" xfId="13" applyFont="1" applyFill="1" applyBorder="1"/>
    <xf numFmtId="14" fontId="5" fillId="2" borderId="1" xfId="13" applyNumberFormat="1" applyFont="1" applyFill="1" applyBorder="1" applyAlignment="1">
      <alignment horizontal="left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4" fontId="0" fillId="0" borderId="0" xfId="2" applyFont="1"/>
    <xf numFmtId="0" fontId="23" fillId="0" borderId="0" xfId="0" applyFont="1" applyAlignment="1">
      <alignment horizontal="left"/>
    </xf>
    <xf numFmtId="0" fontId="5" fillId="0" borderId="0" xfId="0" applyFont="1"/>
    <xf numFmtId="173" fontId="0" fillId="0" borderId="0" xfId="1" applyNumberFormat="1" applyFont="1"/>
    <xf numFmtId="174" fontId="0" fillId="0" borderId="0" xfId="1" applyNumberFormat="1" applyFont="1"/>
    <xf numFmtId="17" fontId="18" fillId="0" borderId="0" xfId="0" applyNumberFormat="1" applyFont="1"/>
    <xf numFmtId="169" fontId="18" fillId="0" borderId="0" xfId="0" applyNumberFormat="1" applyFont="1"/>
    <xf numFmtId="167" fontId="18" fillId="0" borderId="0" xfId="0" applyNumberFormat="1" applyFont="1"/>
    <xf numFmtId="10" fontId="18" fillId="0" borderId="0" xfId="0" applyNumberFormat="1" applyFont="1"/>
    <xf numFmtId="0" fontId="30" fillId="0" borderId="0" xfId="0" applyFont="1"/>
    <xf numFmtId="175" fontId="18" fillId="0" borderId="0" xfId="0" applyNumberFormat="1" applyFont="1"/>
    <xf numFmtId="173" fontId="18" fillId="0" borderId="0" xfId="1" applyNumberFormat="1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166" fontId="0" fillId="0" borderId="0" xfId="15" applyFont="1"/>
    <xf numFmtId="3" fontId="18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11" fillId="2" borderId="0" xfId="0" applyFont="1" applyFill="1"/>
    <xf numFmtId="0" fontId="2" fillId="0" borderId="0" xfId="0" applyFont="1"/>
    <xf numFmtId="0" fontId="20" fillId="0" borderId="1" xfId="0" applyFont="1" applyBorder="1" applyAlignment="1">
      <alignment horizontal="left" vertical="center" wrapText="1"/>
    </xf>
    <xf numFmtId="0" fontId="11" fillId="2" borderId="1" xfId="2" applyNumberFormat="1" applyFont="1" applyFill="1" applyBorder="1" applyAlignment="1">
      <alignment horizontal="left" vertical="center"/>
    </xf>
    <xf numFmtId="4" fontId="11" fillId="3" borderId="1" xfId="2" applyNumberFormat="1" applyFont="1" applyFill="1" applyBorder="1" applyAlignment="1">
      <alignment horizontal="right" vertical="center"/>
    </xf>
    <xf numFmtId="3" fontId="12" fillId="2" borderId="1" xfId="2" applyNumberFormat="1" applyFont="1" applyFill="1" applyBorder="1" applyAlignment="1">
      <alignment horizontal="right" vertical="center"/>
    </xf>
    <xf numFmtId="10" fontId="12" fillId="2" borderId="1" xfId="1" applyNumberFormat="1" applyFont="1" applyFill="1" applyBorder="1" applyAlignment="1">
      <alignment horizontal="right" vertical="center"/>
    </xf>
    <xf numFmtId="0" fontId="11" fillId="2" borderId="1" xfId="2" applyNumberFormat="1" applyFont="1" applyFill="1" applyBorder="1" applyAlignment="1">
      <alignment horizontal="left" vertical="center" wrapText="1"/>
    </xf>
    <xf numFmtId="3" fontId="11" fillId="2" borderId="1" xfId="2" applyNumberFormat="1" applyFont="1" applyFill="1" applyBorder="1" applyAlignment="1">
      <alignment horizontal="right" vertical="center"/>
    </xf>
    <xf numFmtId="9" fontId="11" fillId="2" borderId="1" xfId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170" fontId="12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right" vertical="center"/>
    </xf>
    <xf numFmtId="177" fontId="21" fillId="4" borderId="1" xfId="0" applyNumberFormat="1" applyFont="1" applyFill="1" applyBorder="1" applyAlignment="1">
      <alignment horizontal="right" vertical="center"/>
    </xf>
    <xf numFmtId="167" fontId="23" fillId="0" borderId="1" xfId="0" applyNumberFormat="1" applyFont="1" applyBorder="1" applyAlignment="1">
      <alignment horizontal="right" vertical="center"/>
    </xf>
    <xf numFmtId="0" fontId="11" fillId="2" borderId="1" xfId="0" applyFont="1" applyFill="1" applyBorder="1"/>
    <xf numFmtId="0" fontId="1" fillId="2" borderId="1" xfId="13" applyFont="1" applyFill="1" applyBorder="1" applyAlignment="1">
      <alignment horizontal="left"/>
    </xf>
    <xf numFmtId="0" fontId="19" fillId="0" borderId="0" xfId="14"/>
    <xf numFmtId="0" fontId="1" fillId="0" borderId="0" xfId="0" applyFont="1"/>
    <xf numFmtId="0" fontId="26" fillId="0" borderId="0" xfId="14" applyFont="1" applyFill="1"/>
    <xf numFmtId="0" fontId="20" fillId="0" borderId="0" xfId="14" applyFont="1" applyFill="1"/>
    <xf numFmtId="0" fontId="11" fillId="2" borderId="0" xfId="0" applyFont="1" applyFill="1" applyAlignment="1">
      <alignment vertical="center"/>
    </xf>
    <xf numFmtId="0" fontId="18" fillId="2" borderId="0" xfId="0" applyFont="1" applyFill="1"/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14" applyFont="1" applyFill="1"/>
    <xf numFmtId="0" fontId="5" fillId="2" borderId="0" xfId="0" applyFont="1" applyFill="1"/>
    <xf numFmtId="0" fontId="2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6" fillId="2" borderId="0" xfId="0" applyFont="1" applyFill="1"/>
    <xf numFmtId="0" fontId="11" fillId="2" borderId="2" xfId="2" applyNumberFormat="1" applyFont="1" applyFill="1" applyBorder="1" applyAlignment="1">
      <alignment horizontal="left" vertical="center" wrapText="1"/>
    </xf>
    <xf numFmtId="167" fontId="23" fillId="0" borderId="1" xfId="0" applyNumberFormat="1" applyFont="1" applyBorder="1" applyAlignment="1">
      <alignment horizontal="righ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6" fillId="2" borderId="0" xfId="14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3" fontId="12" fillId="2" borderId="1" xfId="1" applyNumberFormat="1" applyFont="1" applyFill="1" applyBorder="1" applyAlignment="1">
      <alignment horizontal="right" vertical="center"/>
    </xf>
    <xf numFmtId="3" fontId="11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9" fontId="24" fillId="0" borderId="1" xfId="0" applyNumberFormat="1" applyFont="1" applyBorder="1" applyAlignment="1">
      <alignment horizontal="right" vertical="center"/>
    </xf>
    <xf numFmtId="169" fontId="18" fillId="0" borderId="0" xfId="0" applyNumberFormat="1" applyFont="1" applyAlignment="1">
      <alignment horizontal="right"/>
    </xf>
    <xf numFmtId="10" fontId="3" fillId="0" borderId="1" xfId="0" applyNumberFormat="1" applyFont="1" applyBorder="1"/>
    <xf numFmtId="0" fontId="26" fillId="0" borderId="0" xfId="14" applyFont="1" applyFill="1" applyAlignment="1">
      <alignment vertical="center"/>
    </xf>
    <xf numFmtId="3" fontId="0" fillId="0" borderId="0" xfId="0" applyNumberFormat="1"/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4" fontId="0" fillId="0" borderId="0" xfId="0" applyNumberFormat="1"/>
    <xf numFmtId="177" fontId="0" fillId="0" borderId="0" xfId="0" applyNumberFormat="1"/>
    <xf numFmtId="168" fontId="18" fillId="0" borderId="0" xfId="0" applyNumberFormat="1" applyFont="1"/>
    <xf numFmtId="165" fontId="18" fillId="0" borderId="0" xfId="0" applyNumberFormat="1" applyFont="1"/>
    <xf numFmtId="0" fontId="33" fillId="0" borderId="0" xfId="0" applyFont="1"/>
    <xf numFmtId="0" fontId="33" fillId="2" borderId="0" xfId="0" applyFont="1" applyFill="1"/>
    <xf numFmtId="10" fontId="27" fillId="0" borderId="0" xfId="1" applyNumberFormat="1" applyFont="1"/>
    <xf numFmtId="170" fontId="11" fillId="0" borderId="1" xfId="0" applyNumberFormat="1" applyFont="1" applyBorder="1" applyAlignment="1">
      <alignment horizontal="right" vertical="center"/>
    </xf>
    <xf numFmtId="10" fontId="12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0" fontId="1" fillId="2" borderId="0" xfId="0" applyFont="1" applyFill="1" applyAlignment="1">
      <alignment horizontal="left"/>
    </xf>
    <xf numFmtId="3" fontId="3" fillId="0" borderId="1" xfId="0" applyNumberFormat="1" applyFont="1" applyBorder="1"/>
    <xf numFmtId="3" fontId="11" fillId="0" borderId="1" xfId="0" applyNumberFormat="1" applyFont="1" applyBorder="1"/>
    <xf numFmtId="0" fontId="24" fillId="0" borderId="0" xfId="0" applyFont="1" applyAlignment="1">
      <alignment vertical="center"/>
    </xf>
    <xf numFmtId="167" fontId="1" fillId="0" borderId="0" xfId="1" applyNumberFormat="1" applyFont="1" applyFill="1" applyBorder="1"/>
    <xf numFmtId="167" fontId="23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wrapText="1"/>
    </xf>
    <xf numFmtId="168" fontId="1" fillId="2" borderId="0" xfId="0" applyNumberFormat="1" applyFont="1" applyFill="1"/>
    <xf numFmtId="167" fontId="0" fillId="2" borderId="0" xfId="0" applyNumberFormat="1" applyFill="1"/>
    <xf numFmtId="0" fontId="36" fillId="0" borderId="0" xfId="0" applyFont="1" applyAlignment="1">
      <alignment horizontal="center"/>
    </xf>
    <xf numFmtId="0" fontId="19" fillId="0" borderId="0" xfId="14" applyAlignment="1">
      <alignment vertical="center"/>
    </xf>
    <xf numFmtId="168" fontId="0" fillId="0" borderId="0" xfId="0" applyNumberFormat="1"/>
    <xf numFmtId="167" fontId="18" fillId="0" borderId="0" xfId="1" applyNumberFormat="1" applyFont="1" applyBorder="1"/>
    <xf numFmtId="0" fontId="18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left"/>
    </xf>
    <xf numFmtId="172" fontId="1" fillId="2" borderId="0" xfId="20" applyNumberFormat="1" applyFont="1" applyFill="1" applyBorder="1" applyAlignment="1">
      <alignment wrapText="1"/>
    </xf>
    <xf numFmtId="171" fontId="1" fillId="2" borderId="0" xfId="2" applyNumberFormat="1" applyFont="1" applyFill="1" applyBorder="1"/>
    <xf numFmtId="172" fontId="1" fillId="2" borderId="0" xfId="0" applyNumberFormat="1" applyFont="1" applyFill="1"/>
    <xf numFmtId="171" fontId="1" fillId="2" borderId="0" xfId="0" applyNumberFormat="1" applyFont="1" applyFill="1"/>
    <xf numFmtId="171" fontId="1" fillId="2" borderId="0" xfId="20" applyNumberFormat="1" applyFont="1" applyFill="1" applyBorder="1" applyAlignment="1">
      <alignment wrapText="1"/>
    </xf>
    <xf numFmtId="0" fontId="32" fillId="2" borderId="0" xfId="2" applyNumberFormat="1" applyFont="1" applyFill="1" applyBorder="1" applyAlignment="1">
      <alignment vertical="center"/>
    </xf>
    <xf numFmtId="0" fontId="32" fillId="2" borderId="0" xfId="2" applyNumberFormat="1" applyFont="1" applyFill="1" applyBorder="1" applyAlignment="1">
      <alignment horizontal="right" vertical="center"/>
    </xf>
    <xf numFmtId="167" fontId="0" fillId="0" borderId="0" xfId="1" applyNumberFormat="1" applyFont="1"/>
    <xf numFmtId="177" fontId="0" fillId="0" borderId="0" xfId="1" applyNumberFormat="1" applyFont="1"/>
    <xf numFmtId="3" fontId="21" fillId="0" borderId="3" xfId="32" applyNumberFormat="1" applyFont="1" applyBorder="1"/>
    <xf numFmtId="0" fontId="11" fillId="2" borderId="3" xfId="2" applyNumberFormat="1" applyFont="1" applyFill="1" applyBorder="1" applyAlignment="1">
      <alignment horizontal="left" vertical="center"/>
    </xf>
    <xf numFmtId="0" fontId="38" fillId="2" borderId="0" xfId="0" applyFont="1" applyFill="1"/>
    <xf numFmtId="0" fontId="28" fillId="2" borderId="0" xfId="0" applyFont="1" applyFill="1"/>
    <xf numFmtId="0" fontId="38" fillId="0" borderId="0" xfId="0" applyFont="1"/>
    <xf numFmtId="168" fontId="23" fillId="0" borderId="1" xfId="0" applyNumberFormat="1" applyFont="1" applyBorder="1" applyAlignment="1">
      <alignment horizontal="right" vertical="center"/>
    </xf>
    <xf numFmtId="168" fontId="24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/>
    <xf numFmtId="178" fontId="11" fillId="0" borderId="1" xfId="2" applyNumberFormat="1" applyFont="1" applyBorder="1" applyAlignment="1">
      <alignment horizontal="right" vertical="center"/>
    </xf>
    <xf numFmtId="43" fontId="18" fillId="0" borderId="0" xfId="0" applyNumberFormat="1" applyFont="1"/>
    <xf numFmtId="0" fontId="18" fillId="0" borderId="0" xfId="1" applyNumberFormat="1" applyFont="1"/>
    <xf numFmtId="0" fontId="18" fillId="0" borderId="0" xfId="1" applyNumberFormat="1" applyFont="1" applyAlignment="1">
      <alignment wrapText="1"/>
    </xf>
    <xf numFmtId="164" fontId="3" fillId="0" borderId="1" xfId="2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right" vertical="center"/>
    </xf>
    <xf numFmtId="164" fontId="3" fillId="0" borderId="0" xfId="2" applyFont="1" applyFill="1" applyBorder="1" applyAlignment="1">
      <alignment horizontal="right" vertical="center"/>
    </xf>
    <xf numFmtId="170" fontId="11" fillId="0" borderId="1" xfId="0" applyNumberFormat="1" applyFont="1" applyBorder="1"/>
    <xf numFmtId="0" fontId="16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1" fillId="2" borderId="3" xfId="0" applyNumberFormat="1" applyFont="1" applyFill="1" applyBorder="1" applyAlignment="1">
      <alignment horizontal="lef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2" xfId="2" applyNumberFormat="1" applyFont="1" applyFill="1" applyBorder="1" applyAlignment="1">
      <alignment horizontal="left" vertical="center"/>
    </xf>
    <xf numFmtId="0" fontId="1" fillId="0" borderId="3" xfId="0" applyFont="1" applyBorder="1"/>
    <xf numFmtId="170" fontId="1" fillId="0" borderId="1" xfId="0" applyNumberFormat="1" applyFont="1" applyBorder="1"/>
    <xf numFmtId="170" fontId="1" fillId="0" borderId="3" xfId="0" applyNumberFormat="1" applyFont="1" applyBorder="1"/>
    <xf numFmtId="167" fontId="38" fillId="0" borderId="0" xfId="1" applyNumberFormat="1" applyFont="1"/>
    <xf numFmtId="0" fontId="1" fillId="0" borderId="0" xfId="14" applyFont="1" applyAlignment="1">
      <alignment vertical="center"/>
    </xf>
    <xf numFmtId="10" fontId="3" fillId="0" borderId="3" xfId="0" applyNumberFormat="1" applyFont="1" applyBorder="1"/>
    <xf numFmtId="4" fontId="3" fillId="0" borderId="3" xfId="2" applyNumberFormat="1" applyFont="1" applyFill="1" applyBorder="1" applyAlignment="1">
      <alignment horizontal="right" vertical="center"/>
    </xf>
    <xf numFmtId="164" fontId="3" fillId="0" borderId="3" xfId="2" applyFont="1" applyFill="1" applyBorder="1" applyAlignment="1">
      <alignment horizontal="right" vertical="center"/>
    </xf>
    <xf numFmtId="167" fontId="3" fillId="0" borderId="3" xfId="1" applyNumberFormat="1" applyFont="1" applyBorder="1"/>
    <xf numFmtId="9" fontId="11" fillId="0" borderId="1" xfId="1" applyFont="1" applyBorder="1"/>
    <xf numFmtId="0" fontId="33" fillId="0" borderId="0" xfId="0" applyFont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178" fontId="21" fillId="2" borderId="1" xfId="0" applyNumberFormat="1" applyFont="1" applyFill="1" applyBorder="1" applyAlignment="1">
      <alignment horizontal="right" vertical="top"/>
    </xf>
    <xf numFmtId="1" fontId="21" fillId="2" borderId="1" xfId="0" applyNumberFormat="1" applyFont="1" applyFill="1" applyBorder="1" applyAlignment="1">
      <alignment horizontal="right" vertical="top"/>
    </xf>
    <xf numFmtId="178" fontId="20" fillId="2" borderId="1" xfId="0" applyNumberFormat="1" applyFont="1" applyFill="1" applyBorder="1" applyAlignment="1">
      <alignment horizontal="right" vertical="top"/>
    </xf>
    <xf numFmtId="1" fontId="20" fillId="2" borderId="1" xfId="0" applyNumberFormat="1" applyFont="1" applyFill="1" applyBorder="1" applyAlignment="1">
      <alignment horizontal="right" vertical="top"/>
    </xf>
    <xf numFmtId="178" fontId="12" fillId="0" borderId="1" xfId="1" applyNumberFormat="1" applyFont="1" applyBorder="1" applyAlignment="1">
      <alignment horizontal="right"/>
    </xf>
    <xf numFmtId="178" fontId="12" fillId="0" borderId="1" xfId="2" applyNumberFormat="1" applyFont="1" applyBorder="1" applyAlignment="1">
      <alignment horizontal="right" vertical="center"/>
    </xf>
    <xf numFmtId="178" fontId="11" fillId="0" borderId="1" xfId="2" applyNumberFormat="1" applyFont="1" applyFill="1" applyBorder="1" applyAlignment="1">
      <alignment horizontal="left" vertical="center"/>
    </xf>
    <xf numFmtId="167" fontId="11" fillId="0" borderId="1" xfId="1" applyNumberFormat="1" applyFont="1" applyBorder="1" applyAlignment="1">
      <alignment horizontal="right"/>
    </xf>
    <xf numFmtId="179" fontId="12" fillId="0" borderId="1" xfId="0" applyNumberFormat="1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0" fontId="21" fillId="0" borderId="1" xfId="0" applyNumberFormat="1" applyFont="1" applyBorder="1" applyAlignment="1">
      <alignment horizontal="right" vertical="center"/>
    </xf>
    <xf numFmtId="170" fontId="21" fillId="0" borderId="3" xfId="0" applyNumberFormat="1" applyFont="1" applyBorder="1" applyAlignment="1">
      <alignment horizontal="right" vertical="center"/>
    </xf>
    <xf numFmtId="170" fontId="20" fillId="0" borderId="1" xfId="0" applyNumberFormat="1" applyFont="1" applyBorder="1" applyAlignment="1">
      <alignment horizontal="right" vertic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20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horizontal="right" vertical="center" wrapText="1"/>
    </xf>
    <xf numFmtId="17" fontId="11" fillId="6" borderId="1" xfId="0" applyNumberFormat="1" applyFont="1" applyFill="1" applyBorder="1" applyAlignment="1">
      <alignment horizontal="left" vertical="center" wrapText="1"/>
    </xf>
    <xf numFmtId="0" fontId="11" fillId="6" borderId="1" xfId="2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/>
    <xf numFmtId="0" fontId="11" fillId="6" borderId="1" xfId="2" applyNumberFormat="1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left" vertical="center" wrapText="1"/>
    </xf>
    <xf numFmtId="178" fontId="12" fillId="8" borderId="1" xfId="2" applyNumberFormat="1" applyFont="1" applyFill="1" applyBorder="1" applyAlignment="1">
      <alignment horizontal="right" vertical="center"/>
    </xf>
    <xf numFmtId="178" fontId="1" fillId="8" borderId="1" xfId="2" applyNumberFormat="1" applyFont="1" applyFill="1" applyBorder="1" applyAlignment="1">
      <alignment horizontal="right" vertical="center"/>
    </xf>
    <xf numFmtId="178" fontId="12" fillId="8" borderId="1" xfId="1" applyNumberFormat="1" applyFont="1" applyFill="1" applyBorder="1" applyAlignment="1">
      <alignment horizontal="right"/>
    </xf>
    <xf numFmtId="178" fontId="1" fillId="8" borderId="1" xfId="1" applyNumberFormat="1" applyFont="1" applyFill="1" applyBorder="1" applyAlignment="1">
      <alignment horizontal="right"/>
    </xf>
    <xf numFmtId="0" fontId="24" fillId="6" borderId="3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4" fillId="6" borderId="3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67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167" fontId="23" fillId="0" borderId="3" xfId="0" applyNumberFormat="1" applyFont="1" applyBorder="1" applyAlignment="1">
      <alignment horizontal="right" vertical="center"/>
    </xf>
    <xf numFmtId="3" fontId="23" fillId="0" borderId="3" xfId="0" applyNumberFormat="1" applyFont="1" applyBorder="1" applyAlignment="1">
      <alignment horizontal="right" vertical="center"/>
    </xf>
    <xf numFmtId="0" fontId="24" fillId="6" borderId="3" xfId="0" applyFont="1" applyFill="1" applyBorder="1" applyAlignment="1">
      <alignment horizontal="right"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3" fontId="23" fillId="0" borderId="3" xfId="0" quotePrefix="1" applyNumberFormat="1" applyFont="1" applyBorder="1" applyAlignment="1">
      <alignment horizontal="right" vertical="center" wrapText="1"/>
    </xf>
    <xf numFmtId="0" fontId="23" fillId="0" borderId="3" xfId="0" quotePrefix="1" applyFont="1" applyBorder="1" applyAlignment="1">
      <alignment horizontal="right" vertical="center" wrapText="1"/>
    </xf>
    <xf numFmtId="167" fontId="23" fillId="0" borderId="3" xfId="0" quotePrefix="1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180" fontId="23" fillId="0" borderId="4" xfId="0" applyNumberFormat="1" applyFont="1" applyBorder="1" applyAlignment="1">
      <alignment horizontal="right" vertical="center"/>
    </xf>
    <xf numFmtId="0" fontId="24" fillId="6" borderId="7" xfId="0" applyFont="1" applyFill="1" applyBorder="1" applyAlignment="1">
      <alignment horizontal="right" vertical="center" wrapText="1"/>
    </xf>
    <xf numFmtId="167" fontId="23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3" fontId="23" fillId="0" borderId="4" xfId="0" applyNumberFormat="1" applyFont="1" applyBorder="1" applyAlignment="1">
      <alignment horizontal="right" vertical="center"/>
    </xf>
    <xf numFmtId="167" fontId="23" fillId="0" borderId="3" xfId="0" applyNumberFormat="1" applyFont="1" applyBorder="1" applyAlignment="1">
      <alignment horizontal="right" vertical="center" wrapText="1"/>
    </xf>
    <xf numFmtId="180" fontId="23" fillId="0" borderId="7" xfId="0" applyNumberFormat="1" applyFont="1" applyBorder="1" applyAlignment="1">
      <alignment horizontal="right" vertical="center"/>
    </xf>
    <xf numFmtId="167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180" fontId="24" fillId="0" borderId="4" xfId="0" applyNumberFormat="1" applyFont="1" applyBorder="1" applyAlignment="1">
      <alignment horizontal="right" vertical="center"/>
    </xf>
    <xf numFmtId="9" fontId="24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9" fontId="24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right" vertical="center" wrapText="1"/>
    </xf>
    <xf numFmtId="0" fontId="20" fillId="6" borderId="1" xfId="0" applyFont="1" applyFill="1" applyBorder="1"/>
    <xf numFmtId="0" fontId="20" fillId="6" borderId="1" xfId="0" applyFont="1" applyFill="1" applyBorder="1" applyAlignment="1">
      <alignment horizontal="right"/>
    </xf>
    <xf numFmtId="170" fontId="2" fillId="0" borderId="1" xfId="0" applyNumberFormat="1" applyFont="1" applyBorder="1"/>
    <xf numFmtId="170" fontId="2" fillId="0" borderId="1" xfId="0" applyNumberFormat="1" applyFont="1" applyBorder="1" applyAlignment="1">
      <alignment horizontal="right"/>
    </xf>
    <xf numFmtId="170" fontId="3" fillId="0" borderId="1" xfId="2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/>
    <xf numFmtId="3" fontId="3" fillId="0" borderId="1" xfId="2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/>
    <xf numFmtId="3" fontId="1" fillId="2" borderId="1" xfId="0" applyNumberFormat="1" applyFont="1" applyFill="1" applyBorder="1"/>
    <xf numFmtId="17" fontId="11" fillId="6" borderId="1" xfId="0" applyNumberFormat="1" applyFont="1" applyFill="1" applyBorder="1" applyAlignment="1">
      <alignment vertical="center"/>
    </xf>
    <xf numFmtId="10" fontId="11" fillId="0" borderId="1" xfId="0" applyNumberFormat="1" applyFont="1" applyBorder="1" applyAlignment="1">
      <alignment vertical="center"/>
    </xf>
    <xf numFmtId="170" fontId="3" fillId="2" borderId="1" xfId="2" applyNumberFormat="1" applyFont="1" applyFill="1" applyBorder="1" applyAlignment="1">
      <alignment horizontal="right" vertical="center"/>
    </xf>
    <xf numFmtId="170" fontId="21" fillId="0" borderId="1" xfId="2" applyNumberFormat="1" applyFont="1" applyFill="1" applyBorder="1" applyAlignment="1">
      <alignment horizontal="right" vertical="center"/>
    </xf>
    <xf numFmtId="170" fontId="11" fillId="0" borderId="1" xfId="2" applyNumberFormat="1" applyFont="1" applyBorder="1" applyAlignment="1">
      <alignment horizontal="right" vertical="center"/>
    </xf>
    <xf numFmtId="9" fontId="11" fillId="0" borderId="1" xfId="1" applyFont="1" applyFill="1" applyBorder="1" applyAlignment="1">
      <alignment horizontal="right" vertical="center" wrapText="1"/>
    </xf>
    <xf numFmtId="0" fontId="11" fillId="0" borderId="0" xfId="14" applyFont="1"/>
    <xf numFmtId="0" fontId="30" fillId="2" borderId="0" xfId="0" applyFont="1" applyFill="1"/>
    <xf numFmtId="0" fontId="30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10" fontId="18" fillId="0" borderId="0" xfId="1" applyNumberFormat="1" applyFont="1"/>
    <xf numFmtId="4" fontId="18" fillId="0" borderId="0" xfId="0" applyNumberFormat="1" applyFont="1"/>
    <xf numFmtId="164" fontId="18" fillId="0" borderId="0" xfId="2" applyFont="1"/>
    <xf numFmtId="170" fontId="24" fillId="0" borderId="4" xfId="0" applyNumberFormat="1" applyFont="1" applyBorder="1" applyAlignment="1">
      <alignment horizontal="right" vertical="center"/>
    </xf>
    <xf numFmtId="170" fontId="30" fillId="0" borderId="0" xfId="0" applyNumberFormat="1" applyFont="1"/>
    <xf numFmtId="168" fontId="23" fillId="0" borderId="0" xfId="0" applyNumberFormat="1" applyFont="1" applyAlignment="1">
      <alignment horizontal="right" vertical="center"/>
    </xf>
    <xf numFmtId="0" fontId="43" fillId="0" borderId="0" xfId="0" applyFont="1"/>
    <xf numFmtId="178" fontId="43" fillId="0" borderId="0" xfId="0" applyNumberFormat="1" applyFont="1"/>
    <xf numFmtId="0" fontId="32" fillId="2" borderId="0" xfId="0" applyFont="1" applyFill="1"/>
    <xf numFmtId="9" fontId="0" fillId="0" borderId="0" xfId="1" applyFont="1"/>
    <xf numFmtId="167" fontId="18" fillId="2" borderId="0" xfId="1" applyNumberFormat="1" applyFont="1" applyFill="1"/>
    <xf numFmtId="0" fontId="20" fillId="6" borderId="3" xfId="0" applyFont="1" applyFill="1" applyBorder="1" applyAlignment="1">
      <alignment horizontal="right" vertical="center" wrapText="1"/>
    </xf>
    <xf numFmtId="8" fontId="23" fillId="9" borderId="3" xfId="0" applyNumberFormat="1" applyFont="1" applyFill="1" applyBorder="1" applyAlignment="1">
      <alignment horizontal="right" vertical="center"/>
    </xf>
    <xf numFmtId="6" fontId="23" fillId="9" borderId="3" xfId="0" applyNumberFormat="1" applyFont="1" applyFill="1" applyBorder="1" applyAlignment="1">
      <alignment horizontal="right" vertical="center"/>
    </xf>
    <xf numFmtId="168" fontId="11" fillId="2" borderId="3" xfId="0" applyNumberFormat="1" applyFont="1" applyFill="1" applyBorder="1"/>
    <xf numFmtId="0" fontId="1" fillId="2" borderId="1" xfId="2" applyNumberFormat="1" applyFont="1" applyFill="1" applyBorder="1" applyAlignment="1">
      <alignment horizontal="left" vertical="center" wrapText="1" indent="2"/>
    </xf>
    <xf numFmtId="0" fontId="1" fillId="2" borderId="2" xfId="2" applyNumberFormat="1" applyFont="1" applyFill="1" applyBorder="1" applyAlignment="1">
      <alignment horizontal="left" vertical="center" wrapText="1" indent="2"/>
    </xf>
    <xf numFmtId="3" fontId="12" fillId="0" borderId="1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0" borderId="3" xfId="0" applyFont="1" applyBorder="1"/>
    <xf numFmtId="170" fontId="21" fillId="8" borderId="1" xfId="0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/>
    </xf>
    <xf numFmtId="170" fontId="20" fillId="2" borderId="1" xfId="0" applyNumberFormat="1" applyFont="1" applyFill="1" applyBorder="1" applyAlignment="1">
      <alignment horizontal="right" vertical="center"/>
    </xf>
    <xf numFmtId="3" fontId="21" fillId="8" borderId="1" xfId="0" applyNumberFormat="1" applyFont="1" applyFill="1" applyBorder="1" applyAlignment="1">
      <alignment horizontal="right" vertical="center"/>
    </xf>
    <xf numFmtId="3" fontId="21" fillId="2" borderId="1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horizontal="right" vertical="center"/>
    </xf>
    <xf numFmtId="171" fontId="12" fillId="8" borderId="1" xfId="2" applyNumberFormat="1" applyFont="1" applyFill="1" applyBorder="1" applyAlignment="1">
      <alignment horizontal="right" vertical="center"/>
    </xf>
    <xf numFmtId="171" fontId="12" fillId="0" borderId="1" xfId="2" applyNumberFormat="1" applyFont="1" applyBorder="1" applyAlignment="1">
      <alignment horizontal="right" vertical="center"/>
    </xf>
    <xf numFmtId="3" fontId="12" fillId="0" borderId="1" xfId="2" applyNumberFormat="1" applyFont="1" applyBorder="1" applyAlignment="1">
      <alignment horizontal="right"/>
    </xf>
    <xf numFmtId="3" fontId="11" fillId="0" borderId="1" xfId="2" applyNumberFormat="1" applyFont="1" applyBorder="1" applyAlignment="1">
      <alignment horizontal="right"/>
    </xf>
    <xf numFmtId="179" fontId="20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 indent="2"/>
    </xf>
    <xf numFmtId="178" fontId="21" fillId="8" borderId="1" xfId="0" applyNumberFormat="1" applyFont="1" applyFill="1" applyBorder="1" applyAlignment="1">
      <alignment horizontal="right" vertical="top"/>
    </xf>
    <xf numFmtId="1" fontId="21" fillId="8" borderId="1" xfId="0" applyNumberFormat="1" applyFont="1" applyFill="1" applyBorder="1" applyAlignment="1">
      <alignment horizontal="right" vertical="top"/>
    </xf>
    <xf numFmtId="0" fontId="21" fillId="8" borderId="3" xfId="0" applyFont="1" applyFill="1" applyBorder="1" applyAlignment="1">
      <alignment horizontal="left" vertical="center"/>
    </xf>
    <xf numFmtId="170" fontId="21" fillId="8" borderId="3" xfId="0" applyNumberFormat="1" applyFont="1" applyFill="1" applyBorder="1" applyAlignment="1">
      <alignment horizontal="right" vertical="center"/>
    </xf>
    <xf numFmtId="0" fontId="11" fillId="7" borderId="5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vertical="center"/>
    </xf>
    <xf numFmtId="0" fontId="11" fillId="7" borderId="5" xfId="0" applyFont="1" applyFill="1" applyBorder="1" applyAlignment="1">
      <alignment horizontal="left" vertical="center" wrapText="1"/>
    </xf>
    <xf numFmtId="171" fontId="44" fillId="2" borderId="0" xfId="0" applyNumberFormat="1" applyFont="1" applyFill="1"/>
    <xf numFmtId="0" fontId="45" fillId="0" borderId="0" xfId="0" applyFont="1"/>
    <xf numFmtId="0" fontId="43" fillId="2" borderId="0" xfId="0" applyFont="1" applyFill="1"/>
    <xf numFmtId="0" fontId="43" fillId="0" borderId="0" xfId="0" applyFont="1" applyAlignment="1">
      <alignment vertical="center"/>
    </xf>
    <xf numFmtId="0" fontId="32" fillId="2" borderId="0" xfId="2" applyNumberFormat="1" applyFont="1" applyFill="1" applyBorder="1" applyAlignment="1">
      <alignment horizontal="left"/>
    </xf>
    <xf numFmtId="172" fontId="44" fillId="2" borderId="0" xfId="2" applyNumberFormat="1" applyFont="1" applyFill="1" applyBorder="1" applyAlignment="1">
      <alignment wrapText="1"/>
    </xf>
    <xf numFmtId="3" fontId="11" fillId="0" borderId="0" xfId="0" applyNumberFormat="1" applyFont="1"/>
    <xf numFmtId="9" fontId="11" fillId="0" borderId="0" xfId="1" applyFont="1" applyBorder="1"/>
    <xf numFmtId="179" fontId="0" fillId="0" borderId="0" xfId="0" applyNumberFormat="1"/>
    <xf numFmtId="168" fontId="23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left" vertical="center" indent="2"/>
    </xf>
    <xf numFmtId="168" fontId="23" fillId="0" borderId="5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right" vertical="center"/>
    </xf>
    <xf numFmtId="168" fontId="23" fillId="0" borderId="8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indent="2"/>
    </xf>
    <xf numFmtId="0" fontId="24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right" vertical="center"/>
    </xf>
    <xf numFmtId="177" fontId="23" fillId="0" borderId="3" xfId="0" applyNumberFormat="1" applyFont="1" applyBorder="1" applyAlignment="1">
      <alignment horizontal="right" vertical="center"/>
    </xf>
    <xf numFmtId="0" fontId="24" fillId="6" borderId="7" xfId="0" applyFont="1" applyFill="1" applyBorder="1" applyAlignment="1">
      <alignment vertical="center"/>
    </xf>
    <xf numFmtId="0" fontId="24" fillId="6" borderId="7" xfId="0" applyFont="1" applyFill="1" applyBorder="1" applyAlignment="1">
      <alignment horizontal="right" vertical="center"/>
    </xf>
    <xf numFmtId="0" fontId="24" fillId="6" borderId="8" xfId="0" applyFont="1" applyFill="1" applyBorder="1" applyAlignment="1">
      <alignment horizontal="right" vertical="center" wrapText="1"/>
    </xf>
    <xf numFmtId="170" fontId="23" fillId="0" borderId="4" xfId="0" applyNumberFormat="1" applyFont="1" applyBorder="1" applyAlignment="1">
      <alignment horizontal="right" vertical="center"/>
    </xf>
    <xf numFmtId="170" fontId="23" fillId="0" borderId="7" xfId="0" applyNumberFormat="1" applyFont="1" applyBorder="1" applyAlignment="1">
      <alignment horizontal="right" vertical="center"/>
    </xf>
  </cellXfs>
  <cellStyles count="82">
    <cellStyle name="Comma" xfId="2" builtinId="3"/>
    <cellStyle name="Comma 10" xfId="20" xr:uid="{08728292-5B16-4E12-9F1C-F6A4E0EA3AF7}"/>
    <cellStyle name="Comma 10 2" xfId="50" xr:uid="{2B69E86B-F60E-4A0E-A172-4A39BAC22E15}"/>
    <cellStyle name="Comma 10 2 2" xfId="65" xr:uid="{BB2E6628-ACA9-4F70-BBA1-AB5D9334BD90}"/>
    <cellStyle name="Comma 10 3" xfId="40" xr:uid="{3CD9463D-59C4-4C27-B9D4-9087FE22F56F}"/>
    <cellStyle name="Comma 10 4" xfId="58" xr:uid="{A53490FD-FE76-4278-8DE3-F0F3EAAAF309}"/>
    <cellStyle name="Comma 10 5" xfId="72" xr:uid="{F7C3B10C-F747-426B-95F6-42097B00CFFC}"/>
    <cellStyle name="Comma 10 6" xfId="34" xr:uid="{DBE3C4E9-B581-4B9E-A70D-D63B89B2BAF7}"/>
    <cellStyle name="Comma 2" xfId="21" xr:uid="{39F9740C-0B9E-44CC-98E3-0C9708D8F078}"/>
    <cellStyle name="Comma 2 2" xfId="51" xr:uid="{93487EC1-9988-4F4D-A9B4-FA6E0D57CAAE}"/>
    <cellStyle name="Comma 2 2 2" xfId="66" xr:uid="{1A635830-7271-4CCD-89FC-CFB6B79D79D9}"/>
    <cellStyle name="Comma 2 3" xfId="41" xr:uid="{DB7BB28D-2258-4C1F-B709-E56CFCD236F9}"/>
    <cellStyle name="Comma 2 4" xfId="59" xr:uid="{D5DC9C0E-B54E-442A-B851-B86B60685DCA}"/>
    <cellStyle name="Comma 2 5" xfId="73" xr:uid="{319A57F3-271F-4BF6-A1E4-3F4105546C6E}"/>
    <cellStyle name="Comma 2 6" xfId="35" xr:uid="{CDD011BB-32D9-4AAB-B5B1-17E125D42AC2}"/>
    <cellStyle name="Comma 2 68" xfId="19" xr:uid="{A2F97F29-7625-42E3-B511-07CF4DC00C31}"/>
    <cellStyle name="Comma 2 68 2" xfId="49" xr:uid="{179C5E3D-D860-4507-AFFB-7D9EEDC0210F}"/>
    <cellStyle name="Comma 2 68 2 2" xfId="64" xr:uid="{DACF7FD7-B113-4D3A-9A1F-8766089FA388}"/>
    <cellStyle name="Comma 2 68 3" xfId="39" xr:uid="{08A09C04-B693-4613-A972-7AD7DAEC9B88}"/>
    <cellStyle name="Comma 2 68 4" xfId="57" xr:uid="{81783D48-1393-4F60-A9A6-7BFA4A11F97A}"/>
    <cellStyle name="Comma 2 68 5" xfId="71" xr:uid="{20268BD1-AA31-4D94-8C87-359E537A8F66}"/>
    <cellStyle name="Comma 2 68 6" xfId="33" xr:uid="{BB9589C2-2899-4C02-9094-D72D52AAEDA8}"/>
    <cellStyle name="Comma 3" xfId="30" xr:uid="{DCDBA3E9-D2C0-4E1E-BBC7-6E874382FDEA}"/>
    <cellStyle name="Comma 3 2" xfId="54" xr:uid="{493E1944-96E4-4474-BD16-C96FB0E0ECD9}"/>
    <cellStyle name="Comma 3 2 2" xfId="68" xr:uid="{F7A8363A-46C7-4674-B9E3-1EBCC5C9E52A}"/>
    <cellStyle name="Comma 3 3" xfId="61" xr:uid="{2905F27A-6D80-4F0D-B3C1-5EC0FE348C64}"/>
    <cellStyle name="Comma 3 4" xfId="75" xr:uid="{81B01CC4-ADCB-405A-AB73-A19475F1BCFF}"/>
    <cellStyle name="Comma 3 5" xfId="45" xr:uid="{9459ED9C-96B2-4C01-A0F3-8897FADD0AC6}"/>
    <cellStyle name="Comma 4" xfId="31" xr:uid="{8ACE79F6-4D7F-4EF8-B013-8E8B9C9DA8FB}"/>
    <cellStyle name="Comma 4 2" xfId="69" xr:uid="{8B37BB52-00B4-4B3E-A000-0D4C3EBC80CD}"/>
    <cellStyle name="Comma 4 3" xfId="81" xr:uid="{1A0BE2C0-68BD-4123-94B1-EE6CB5C2518C}"/>
    <cellStyle name="Comma 4 4" xfId="55" xr:uid="{1940DA99-9919-452C-9D22-AFE60B25ABD1}"/>
    <cellStyle name="Comma 5" xfId="46" xr:uid="{C3727AF9-F91A-4ABC-B0B0-45D08F9250E4}"/>
    <cellStyle name="Comma 6" xfId="62" xr:uid="{5BF51B8C-3488-46A8-9A51-036F24CAA37D}"/>
    <cellStyle name="Comma 7" xfId="76" xr:uid="{D0FECBAA-9EB7-4A38-9C34-0B3F7D5E2C00}"/>
    <cellStyle name="Comma 8" xfId="36" xr:uid="{DD1EAA60-99CE-4687-936F-53844D917FB4}"/>
    <cellStyle name="Currency" xfId="15" builtinId="4"/>
    <cellStyle name="Currency 2" xfId="80" xr:uid="{C27A55ED-CFF8-43FF-8533-BA1DEF88510C}"/>
    <cellStyle name="Good 2" xfId="22" xr:uid="{74563E6D-3F18-4021-ADA7-30A0B51DADED}"/>
    <cellStyle name="Hyperlink" xfId="14" builtinId="8"/>
    <cellStyle name="Hyperlink 2" xfId="24" xr:uid="{C9434026-8582-42C5-9537-F013C927A960}"/>
    <cellStyle name="Normal" xfId="0" builtinId="0"/>
    <cellStyle name="Normal 10 2 2 2" xfId="10" xr:uid="{C4D639BC-B1C5-49D4-8D01-02F58FB3B41F}"/>
    <cellStyle name="Normal 11" xfId="11" xr:uid="{876DFA2E-D199-4936-B7F4-20E77E2A2F88}"/>
    <cellStyle name="Normal 17" xfId="17" xr:uid="{91A1B7B5-4D57-49FF-B4F6-EB4ADFE8EABB}"/>
    <cellStyle name="Normal 2" xfId="6" xr:uid="{60BF4E89-2094-4D37-ACFF-BFE9F730FC15}"/>
    <cellStyle name="Normal 2 10" xfId="16" xr:uid="{2023493B-12B9-47C8-8804-156172136A24}"/>
    <cellStyle name="Normal 2 10 2" xfId="47" xr:uid="{097826B2-7ECF-46A1-A4AD-779CFF54B3D6}"/>
    <cellStyle name="Normal 2 10 3" xfId="37" xr:uid="{59ED749C-46E8-4809-A637-B822E0668DDE}"/>
    <cellStyle name="Normal 2 105" xfId="23" xr:uid="{D59F5431-8AD4-4804-9120-EDD2A6005824}"/>
    <cellStyle name="Normal 2 109" xfId="26" xr:uid="{0B1D0656-6929-4844-B4B0-C078DD25BD8A}"/>
    <cellStyle name="Normal 2 109 2" xfId="52" xr:uid="{5CE937BB-B988-43C0-B6DE-82ED29476F33}"/>
    <cellStyle name="Normal 2 109 2 2" xfId="67" xr:uid="{ECE30852-E920-4A35-B6EC-C84F1E95FA79}"/>
    <cellStyle name="Normal 2 109 3" xfId="42" xr:uid="{D6402608-D674-4602-B6DB-EC7772EDDE7F}"/>
    <cellStyle name="Normal 2 109 4" xfId="60" xr:uid="{E4921769-4942-452E-9E6D-1D5BABE91C4E}"/>
    <cellStyle name="Normal 2 109 5" xfId="74" xr:uid="{74F8D121-D2FA-4793-B3F8-592DE3EEEEA8}"/>
    <cellStyle name="Normal 2 2" xfId="8" xr:uid="{5072F99F-DE08-4D8A-BC4C-87265DF9D7BC}"/>
    <cellStyle name="Normal 2 2 2" xfId="7" xr:uid="{296D719E-A3C7-40AF-A9CC-49489E8DE2CD}"/>
    <cellStyle name="Normal 2 2 2 2" xfId="4" xr:uid="{DDC4CF98-426C-4E3D-BDDF-BC8790C0B251}"/>
    <cellStyle name="Normal 2 2 3" xfId="13" xr:uid="{EDBFA312-823F-40D3-8484-5705906445A8}"/>
    <cellStyle name="Normal 2 2 3 2" xfId="78" xr:uid="{758E8C50-5B37-4E03-96A1-85D59123DE40}"/>
    <cellStyle name="Normal 3" xfId="12" xr:uid="{DC87EA74-2F32-4CF2-90FC-41893C672F46}"/>
    <cellStyle name="Normal 3 2" xfId="3" xr:uid="{6119C7D2-C07F-4428-B991-73CC330B9F68}"/>
    <cellStyle name="Normal 3 2 2 30" xfId="18" xr:uid="{05FF09FC-03CB-4B25-B1FE-3D798EEEA7A6}"/>
    <cellStyle name="Normal 3 2 2 30 2" xfId="48" xr:uid="{7F2E9893-17D4-4939-9AB3-E1620DC8B4A3}"/>
    <cellStyle name="Normal 3 2 2 30 2 2" xfId="63" xr:uid="{643370BC-2DC9-449C-88F5-6BD0BE439169}"/>
    <cellStyle name="Normal 3 2 2 30 3" xfId="38" xr:uid="{4C95837A-75E3-4E36-BC7D-0C3242646677}"/>
    <cellStyle name="Normal 3 2 2 30 4" xfId="56" xr:uid="{E6418FB1-BAE1-4C91-A66D-3C2FEE47072E}"/>
    <cellStyle name="Normal 3 2 2 30 5" xfId="70" xr:uid="{DE408C0A-FA70-424F-88E4-A87AC8FF8B21}"/>
    <cellStyle name="Normal 3 3" xfId="79" xr:uid="{54A71FD8-A66A-4898-B0C2-BA1AEE5A6C0A}"/>
    <cellStyle name="Normal 4" xfId="32" xr:uid="{B2CAC2B9-F107-4520-98D5-2F9C81C8EFB2}"/>
    <cellStyle name="Normal 4 9" xfId="5" xr:uid="{6362C2AC-67EC-4E6B-B3BC-FCDA2F072792}"/>
    <cellStyle name="Normal 5" xfId="25" xr:uid="{23E484B8-7517-423B-A215-AF53E6D3099B}"/>
    <cellStyle name="Normal 62" xfId="9" xr:uid="{9E412F37-C1C3-4518-AA10-516DD8E94A60}"/>
    <cellStyle name="Percent" xfId="1" builtinId="5"/>
    <cellStyle name="Percent 2" xfId="29" xr:uid="{810547AE-39E4-42A0-86A3-BC305FB9E213}"/>
    <cellStyle name="Percent 3" xfId="28" xr:uid="{54D169A5-5AF0-45D3-A16D-4F43F984EADD}"/>
    <cellStyle name="Percent 3 2" xfId="27" xr:uid="{B2AFB497-76D6-4195-84F1-FF0387B553F9}"/>
    <cellStyle name="Percent 3 2 2" xfId="53" xr:uid="{E276D148-70A0-49CD-8B7B-F81CE404EE01}"/>
    <cellStyle name="Percent 3 2 3" xfId="43" xr:uid="{A8FB4D23-174E-451C-A17D-98EC5D806492}"/>
    <cellStyle name="Percent 4" xfId="44" xr:uid="{06EEAA76-8A77-4876-954E-12920F25CE1C}"/>
    <cellStyle name="Percent 5" xfId="77" xr:uid="{556EDB98-6501-4AE6-81F0-E2BDCE1F2744}"/>
  </cellStyles>
  <dxfs count="9"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</dxfs>
  <tableStyles count="2" defaultTableStyle="TableStyleMedium2" defaultPivotStyle="PivotStyleLight16">
    <tableStyle name="Table Style 1" pivot="0" count="0" xr9:uid="{1485EEDA-B283-488D-8070-CD06AAB9F344}"/>
    <tableStyle name="Invisible" pivot="0" table="0" count="0" xr9:uid="{7778D186-A7B3-457E-BAC1-B920EFF45387}"/>
  </tableStyles>
  <colors>
    <mruColors>
      <color rgb="FF94D0AA"/>
      <color rgb="FFA1ABB2"/>
      <color rgb="FF9E712A"/>
      <color rgb="FFCC3399"/>
      <color rgb="FF45286F"/>
      <color rgb="FFE2C700"/>
      <color rgb="FF079448"/>
      <color rgb="FF91AE3C"/>
      <color rgb="FF51C1B5"/>
      <color rgb="FFCD1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solidFill>
              <a:schemeClr val="tx1"/>
            </a:solidFill>
          </a:ln>
          <a:effectLst/>
        </c:spPr>
      </c:pivotFmt>
      <c:pivotFmt>
        <c:idx val="2"/>
        <c:spPr>
          <a:solidFill>
            <a:schemeClr val="accent1"/>
          </a:solidFill>
          <a:ln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2.1'!$B$34:$B$45</c:f>
              <c:numCache>
                <c:formatCode>mmm</c:formatCode>
                <c:ptCount val="12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</c:numCache>
            </c:numRef>
          </c:cat>
          <c:val>
            <c:numRef>
              <c:f>'Fig 2.1'!$C$34:$C$45</c:f>
              <c:numCache>
                <c:formatCode>#,##0</c:formatCode>
                <c:ptCount val="12"/>
                <c:pt idx="0">
                  <c:v>25</c:v>
                </c:pt>
                <c:pt idx="1">
                  <c:v>70</c:v>
                </c:pt>
                <c:pt idx="2" formatCode="General">
                  <c:v>52</c:v>
                </c:pt>
                <c:pt idx="3" formatCode="General">
                  <c:v>47</c:v>
                </c:pt>
                <c:pt idx="4" formatCode="General">
                  <c:v>49</c:v>
                </c:pt>
                <c:pt idx="5" formatCode="General">
                  <c:v>39</c:v>
                </c:pt>
                <c:pt idx="6" formatCode="General">
                  <c:v>32</c:v>
                </c:pt>
                <c:pt idx="7" formatCode="General">
                  <c:v>34</c:v>
                </c:pt>
                <c:pt idx="8" formatCode="General">
                  <c:v>29</c:v>
                </c:pt>
                <c:pt idx="9" formatCode="General">
                  <c:v>24</c:v>
                </c:pt>
                <c:pt idx="10" formatCode="General">
                  <c:v>23</c:v>
                </c:pt>
                <c:pt idx="11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1-4355-AE40-1905CF038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31614608"/>
        <c:axId val="2031615088"/>
      </c:barChart>
      <c:dateAx>
        <c:axId val="2031614608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031615088"/>
        <c:crosses val="autoZero"/>
        <c:auto val="1"/>
        <c:lblOffset val="100"/>
        <c:baseTimeUnit val="months"/>
      </c:dateAx>
      <c:valAx>
        <c:axId val="203161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Applications accredited</a:t>
                </a:r>
                <a:endParaRPr lang="en-GB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5.6100981767180924E-3"/>
              <c:y val="0.16905284279653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03161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89426165370744"/>
          <c:y val="0.201927940956319"/>
          <c:w val="0.47433135320650144"/>
          <c:h val="0.684225795309890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92-4B4B-8F3C-1538EC89BE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92-4B4B-8F3C-1538EC89BE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92-4B4B-8F3C-1538EC89BE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92-4B4B-8F3C-1538EC89BE1B}"/>
              </c:ext>
            </c:extLst>
          </c:dPt>
          <c:dLbls>
            <c:dLbl>
              <c:idx val="0"/>
              <c:layout>
                <c:manualLayout>
                  <c:x val="0.35567813030810935"/>
                  <c:y val="-2.805920162780533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6FE4AD26-626E-45CB-A755-EDFBA87E9D68}" type="CATEGORYNAME">
                      <a:rPr lang="en-US" sz="80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bg1"/>
                        </a:solidFill>
                      </a:rPr>
                      <a:t>, </a:t>
                    </a:r>
                    <a:fld id="{CD3CE45A-AECB-4C49-811E-0C88435D127A}" type="VALUE">
                      <a:rPr lang="en-US" sz="800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bg1"/>
                        </a:solidFill>
                      </a:rPr>
                      <a:t> 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24197461842844"/>
                      <c:h val="0.12455048855783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92-4B4B-8F3C-1538EC89BE1B}"/>
                </c:ext>
              </c:extLst>
            </c:dLbl>
            <c:dLbl>
              <c:idx val="1"/>
              <c:layout>
                <c:manualLayout>
                  <c:x val="-1.1727406436662639E-2"/>
                  <c:y val="-3.15690083051992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67F93010-0740-403A-BCF0-F8BB6D5E43FC}" type="CATEGORYNAME">
                      <a:rPr lang="en-US" sz="80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, </a:t>
                    </a:r>
                    <a:fld id="{A705DAE2-14E8-4948-BDC0-6882DF83FD09}" type="VALUE">
                      <a:rPr lang="en-US" sz="800" baseline="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 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56445474350467"/>
                      <c:h val="0.116516745413424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592-4B4B-8F3C-1538EC89BE1B}"/>
                </c:ext>
              </c:extLst>
            </c:dLbl>
            <c:dLbl>
              <c:idx val="2"/>
              <c:layout>
                <c:manualLayout>
                  <c:x val="2.2054453828014013E-2"/>
                  <c:y val="2.93914849944789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247220E-6E75-442A-BE85-6D4286A85F6D}" type="CATEGORYNAME">
                      <a:rPr lang="en-US" sz="80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, </a:t>
                    </a:r>
                    <a:fld id="{B6012B42-24EA-4BBA-BE2C-A65E011F4964}" type="VALUE">
                      <a:rPr lang="en-US" sz="800" baseline="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 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05114158333052"/>
                      <c:h val="0.1132874616207782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92-4B4B-8F3C-1538EC89BE1B}"/>
                </c:ext>
              </c:extLst>
            </c:dLbl>
            <c:dLbl>
              <c:idx val="3"/>
              <c:layout>
                <c:manualLayout>
                  <c:x val="-0.13272565241669096"/>
                  <c:y val="1.5333292482408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B95657D4-43A0-43AD-81D1-84E47F1419E4}" type="CATEGORYNAME">
                      <a:rPr lang="en-US" sz="80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, </a:t>
                    </a:r>
                    <a:fld id="{2AF2F449-31AA-495B-A3CF-ECF8E2CEAFE0}" type="VALUE">
                      <a:rPr lang="en-US" sz="800" baseline="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 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2222222222222"/>
                      <c:h val="0.151620370370370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592-4B4B-8F3C-1538EC89BE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('Fig 2.12'!$B$53:$B$55,'Fig 2.12'!$B$73)</c:f>
              <c:strCache>
                <c:ptCount val="4"/>
                <c:pt idx="0">
                  <c:v>Solid Biomass Boiler</c:v>
                </c:pt>
                <c:pt idx="1">
                  <c:v>GSHP</c:v>
                </c:pt>
                <c:pt idx="2">
                  <c:v>Biogas</c:v>
                </c:pt>
                <c:pt idx="3">
                  <c:v>Other</c:v>
                </c:pt>
              </c:strCache>
            </c:strRef>
          </c:cat>
          <c:val>
            <c:numRef>
              <c:f>('Fig 2.12'!$E$53:$E$55,'Fig 2.12'!$E$73)</c:f>
              <c:numCache>
                <c:formatCode>_(* #,##0.0_);_(* \(#,##0.0\);_(* "-"??_);_(@_)</c:formatCode>
                <c:ptCount val="4"/>
                <c:pt idx="0">
                  <c:v>1002.248</c:v>
                </c:pt>
                <c:pt idx="1">
                  <c:v>65.66</c:v>
                </c:pt>
                <c:pt idx="2">
                  <c:v>37.094000000000001</c:v>
                </c:pt>
                <c:pt idx="3" formatCode="0.0">
                  <c:v>79.745000000000005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2-4B4B-8F3C-1538EC89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99849862191026"/>
          <c:y val="1.1574074074074073E-2"/>
          <c:w val="0.59429366736256084"/>
          <c:h val="0.9884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D18-47FB-832C-D28EA83E86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18-47FB-832C-D28EA83E86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18-47FB-832C-D28EA83E86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18-47FB-832C-D28EA83E8696}"/>
              </c:ext>
            </c:extLst>
          </c:dPt>
          <c:dLbls>
            <c:dLbl>
              <c:idx val="0"/>
              <c:layout>
                <c:manualLayout>
                  <c:x val="-0.25692268796296786"/>
                  <c:y val="-0.172465785200649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19B8F9D-5343-405F-A7B2-D723CB6DA0E7}" type="CATEGORYNAME">
                      <a:rPr lang="en-US" sz="80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bg1"/>
                        </a:solidFill>
                      </a:rPr>
                      <a:t>, </a:t>
                    </a:r>
                    <a:fld id="{42D43F03-C4A9-4247-91C2-96CCF907412D}" type="VALUE">
                      <a:rPr lang="en-US" sz="800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bg1"/>
                        </a:solidFill>
                      </a:rPr>
                      <a:t>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60878930769027"/>
                      <c:h val="0.2025519873940482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D18-47FB-832C-D28EA83E8696}"/>
                </c:ext>
              </c:extLst>
            </c:dLbl>
            <c:dLbl>
              <c:idx val="1"/>
              <c:layout>
                <c:manualLayout>
                  <c:x val="0.20028070402084988"/>
                  <c:y val="1.9232528171778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629FD72-B84B-46C0-A988-AB864D8849B5}" type="CATEGORYNAME">
                      <a:rPr lang="en-US" sz="80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, </a:t>
                    </a:r>
                    <a:fld id="{C204F73A-82A9-411E-9CAD-34ECDC0531E3}" type="VALUE">
                      <a:rPr lang="en-US" sz="800" baseline="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5283554591947"/>
                      <c:h val="0.198940280345806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D18-47FB-832C-D28EA83E8696}"/>
                </c:ext>
              </c:extLst>
            </c:dLbl>
            <c:dLbl>
              <c:idx val="2"/>
              <c:layout>
                <c:manualLayout>
                  <c:x val="6.3329292957040359E-2"/>
                  <c:y val="-9.8076368322856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8C974310-74C1-4F4E-A6B1-FBDE7498D847}" type="CATEGORYNAME">
                      <a:rPr lang="en-US" sz="80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, </a:t>
                    </a:r>
                    <a:fld id="{D568AC9D-172F-4832-81D1-938428482664}" type="VALUE">
                      <a:rPr lang="en-US" sz="800" baseline="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91674535671486"/>
                      <c:h val="0.167853414658949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D18-47FB-832C-D28EA83E8696}"/>
                </c:ext>
              </c:extLst>
            </c:dLbl>
            <c:dLbl>
              <c:idx val="3"/>
              <c:layout>
                <c:manualLayout>
                  <c:x val="0.14447034406945733"/>
                  <c:y val="8.42854838164709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F2AE17D8-4A3C-47F9-9192-BD94AEBB9DA7}" type="CATEGORYNAME">
                      <a:rPr lang="en-US" sz="80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,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46F512A1-11B1-44F3-BF83-06A9023C41E1}" type="VALUE">
                      <a:rPr lang="en-US" sz="800" baseline="0">
                        <a:solidFill>
                          <a:schemeClr val="tx1"/>
                        </a:solidFill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>
                        <a:solidFill>
                          <a:schemeClr val="tx1"/>
                        </a:solidFill>
                      </a:rPr>
                      <a:t> MW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99803938263428"/>
                      <c:h val="0.194884502474713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D18-47FB-832C-D28EA83E8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('Fig 2.12'!$B$53:$B$55,'Fig 2.12'!$B$73)</c:f>
              <c:strCache>
                <c:ptCount val="4"/>
                <c:pt idx="0">
                  <c:v>Solid Biomass Boiler</c:v>
                </c:pt>
                <c:pt idx="1">
                  <c:v>GSHP</c:v>
                </c:pt>
                <c:pt idx="2">
                  <c:v>Biogas</c:v>
                </c:pt>
                <c:pt idx="3">
                  <c:v>Other</c:v>
                </c:pt>
              </c:strCache>
            </c:strRef>
          </c:cat>
          <c:val>
            <c:numRef>
              <c:f>('Fig 2.12'!$C$53:$C$55,'Fig 2.12'!$C$73)</c:f>
              <c:numCache>
                <c:formatCode>0.0</c:formatCode>
                <c:ptCount val="4"/>
                <c:pt idx="0" formatCode="_(* #,##0.0_);_(* \(#,##0.0\);_(* &quot;-&quot;??_);_(@_)">
                  <c:v>3181.4580000000001</c:v>
                </c:pt>
                <c:pt idx="1">
                  <c:v>386.89299999999997</c:v>
                </c:pt>
                <c:pt idx="2">
                  <c:v>268.16300000000001</c:v>
                </c:pt>
                <c:pt idx="3">
                  <c:v>592.25099999999998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8-47FB-832C-D28EA83E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21979611041531"/>
          <c:y val="0.17397952070091194"/>
          <c:w val="0.54612269440939687"/>
          <c:h val="0.762681898463758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8-4C4E-8FB9-A8769403BE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8-4C4E-8FB9-A8769403BE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88-4C4E-8FB9-A8769403BE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8-4C4E-8FB9-A8769403BE41}"/>
              </c:ext>
            </c:extLst>
          </c:dPt>
          <c:dLbls>
            <c:dLbl>
              <c:idx val="0"/>
              <c:layout>
                <c:manualLayout>
                  <c:x val="0.26657440376217667"/>
                  <c:y val="-0.146089443999364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1B39C29-493A-4700-B2B0-F1DB35DA443C}" type="CATEGORYNAME">
                      <a:rPr lang="en-US" sz="800" b="1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="1" baseline="0">
                        <a:solidFill>
                          <a:schemeClr val="bg1"/>
                        </a:solidFill>
                      </a:rPr>
                      <a:t>, </a:t>
                    </a:r>
                    <a:fld id="{1679BEBE-61C9-4AAB-BCE4-8BBA64951930}" type="VALUE">
                      <a:rPr lang="en-US" sz="800" b="1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="1" baseline="0">
                        <a:solidFill>
                          <a:schemeClr val="bg1"/>
                        </a:solidFill>
                      </a:rPr>
                      <a:t> MW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422204848952079"/>
                      <c:h val="0.16222481327130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88-4C4E-8FB9-A8769403BE41}"/>
                </c:ext>
              </c:extLst>
            </c:dLbl>
            <c:dLbl>
              <c:idx val="1"/>
              <c:layout>
                <c:manualLayout>
                  <c:x val="-6.9969320344866193E-2"/>
                  <c:y val="-5.02500587736408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7C365C7-4BA4-4248-ADC5-E8F385D9765A}" type="CATEGORYNAME">
                      <a:rPr lang="en-US" sz="800"/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/>
                      <a:t>, </a:t>
                    </a:r>
                    <a:fld id="{34E57CF8-1B4E-4B19-98E1-6362F85C31A1}" type="VALUE">
                      <a:rPr lang="en-US" sz="800" baseline="0"/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/>
                      <a:t> MW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51524651961334"/>
                      <c:h val="0.133100431916052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388-4C4E-8FB9-A8769403BE41}"/>
                </c:ext>
              </c:extLst>
            </c:dLbl>
            <c:dLbl>
              <c:idx val="2"/>
              <c:layout>
                <c:manualLayout>
                  <c:x val="1.7138804911730676E-4"/>
                  <c:y val="-1.27370302822659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BA099243-8EC9-4CF4-805C-C031D430EC9D}" type="CATEGORYNAME">
                      <a:rPr lang="en-US" sz="800"/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/>
                      <a:t>, </a:t>
                    </a:r>
                    <a:fld id="{BF25E6D1-8463-4AD6-BD7F-03A260FDC234}" type="VALUE">
                      <a:rPr lang="en-US" sz="800" baseline="0"/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aseline="0"/>
                      <a:t> MW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1885193893928"/>
                      <c:h val="0.131787352554386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88-4C4E-8FB9-A8769403BE41}"/>
                </c:ext>
              </c:extLst>
            </c:dLbl>
            <c:dLbl>
              <c:idx val="3"/>
              <c:layout>
                <c:manualLayout>
                  <c:x val="1.381107005561154E-2"/>
                  <c:y val="-1.12343908844289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D9C1CE0C-3231-4ECB-B79C-499B12B3DA02}" type="CATEGORYNAME">
                      <a:rPr lang="en-US" sz="800"/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800" baseline="0"/>
                      <a:t>, 20.2 MW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1945806255462"/>
                      <c:h val="0.133305473142237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388-4C4E-8FB9-A8769403B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('Fig 2.12'!$B$53,'Fig 2.12'!$B$55:$B$56,'Fig 2.12'!$B$73)</c:f>
              <c:strCache>
                <c:ptCount val="4"/>
                <c:pt idx="0">
                  <c:v>Solid Biomass Boiler</c:v>
                </c:pt>
                <c:pt idx="1">
                  <c:v>Biogas</c:v>
                </c:pt>
                <c:pt idx="2">
                  <c:v>Solid Biomass CHP</c:v>
                </c:pt>
                <c:pt idx="3">
                  <c:v>Other</c:v>
                </c:pt>
              </c:strCache>
            </c:strRef>
          </c:cat>
          <c:val>
            <c:numRef>
              <c:f>('Fig 2.12'!$G$53,'Fig 2.12'!$G$55:$G$56,'Fig 2.12'!$G$73)</c:f>
              <c:numCache>
                <c:formatCode>0.0</c:formatCode>
                <c:ptCount val="4"/>
                <c:pt idx="0">
                  <c:v>398.245</c:v>
                </c:pt>
                <c:pt idx="1">
                  <c:v>23.675000000000001</c:v>
                </c:pt>
                <c:pt idx="2">
                  <c:v>34.597999999999999</c:v>
                </c:pt>
                <c:pt idx="3" formatCode="_(* #,##0.0_);_(* \(#,##0.0\);_(* &quot;-&quot;??_);_(@_)">
                  <c:v>20.164000000000001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8-4C4E-8FB9-A8769403BE4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8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Heat Generated (GWh)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7D16FD4-4DF0-412B-8C95-A82290A5BD40}" type="VALUE">
                      <a:rPr lang="en-US" sz="100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100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92E-43AC-9846-198ACC9F86C4}"/>
                </c:ext>
              </c:extLst>
            </c:dLbl>
            <c:dLbl>
              <c:idx val="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2E-43AC-9846-198ACC9F86C4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2E-43AC-9846-198ACC9F86C4}"/>
                </c:ext>
              </c:extLst>
            </c:dLbl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2E-43AC-9846-198ACC9F86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SY1 (2011-12)</c:v>
              </c:pt>
              <c:pt idx="1">
                <c:v>SY2 (2012-13)</c:v>
              </c:pt>
              <c:pt idx="2">
                <c:v>SY3 (2013-14)</c:v>
              </c:pt>
              <c:pt idx="3">
                <c:v>SY4 (2014-15)</c:v>
              </c:pt>
              <c:pt idx="4">
                <c:v>SY5 (2015-16)</c:v>
              </c:pt>
              <c:pt idx="5">
                <c:v>SY6 (2016-17)</c:v>
              </c:pt>
              <c:pt idx="6">
                <c:v>SY7 (2017-18)</c:v>
              </c:pt>
              <c:pt idx="7">
                <c:v>SY8 (2018-19)</c:v>
              </c:pt>
              <c:pt idx="8">
                <c:v>SY9 (2019-20)</c:v>
              </c:pt>
              <c:pt idx="9">
                <c:v>SY10 (2020-21)</c:v>
              </c:pt>
              <c:pt idx="10">
                <c:v>SY11 (2021-22)</c:v>
              </c:pt>
              <c:pt idx="11">
                <c:v>SY12 (2022-23)</c:v>
              </c:pt>
              <c:pt idx="12">
                <c:v>SY13 (2023-24)</c:v>
              </c:pt>
            </c:strLit>
          </c:cat>
          <c:val>
            <c:numRef>
              <c:f>'Fig 3.1'!$C$40:$C$52</c:f>
              <c:numCache>
                <c:formatCode>#,##0.0</c:formatCode>
                <c:ptCount val="13"/>
                <c:pt idx="0">
                  <c:v>0.13475500000000001</c:v>
                </c:pt>
                <c:pt idx="1">
                  <c:v>167.81444052700255</c:v>
                </c:pt>
                <c:pt idx="2">
                  <c:v>709.72768243744474</c:v>
                </c:pt>
                <c:pt idx="3">
                  <c:v>1777.8279702597367</c:v>
                </c:pt>
                <c:pt idx="4">
                  <c:v>3612.7173115510695</c:v>
                </c:pt>
                <c:pt idx="5">
                  <c:v>4810.1854951779687</c:v>
                </c:pt>
                <c:pt idx="6">
                  <c:v>5876.0234386593474</c:v>
                </c:pt>
                <c:pt idx="7">
                  <c:v>8227.1762925665535</c:v>
                </c:pt>
                <c:pt idx="8">
                  <c:v>9173.9297367463714</c:v>
                </c:pt>
                <c:pt idx="9">
                  <c:v>11092.255390182359</c:v>
                </c:pt>
                <c:pt idx="10">
                  <c:v>10514.852099770771</c:v>
                </c:pt>
                <c:pt idx="11">
                  <c:v>11012.086492412625</c:v>
                </c:pt>
                <c:pt idx="12">
                  <c:v>11151.18893822186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E-43AC-9846-198ACC9F86C4}"/>
            </c:ext>
          </c:extLst>
        </c:ser>
        <c:ser>
          <c:idx val="3"/>
          <c:order val="3"/>
          <c:tx>
            <c:v>Heat 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SY1 (2011-12)</c:v>
              </c:pt>
              <c:pt idx="1">
                <c:v>SY2 (2012-13)</c:v>
              </c:pt>
              <c:pt idx="2">
                <c:v>SY3 (2013-14)</c:v>
              </c:pt>
              <c:pt idx="3">
                <c:v>SY4 (2014-15)</c:v>
              </c:pt>
              <c:pt idx="4">
                <c:v>SY5 (2015-16)</c:v>
              </c:pt>
              <c:pt idx="5">
                <c:v>SY6 (2016-17)</c:v>
              </c:pt>
              <c:pt idx="6">
                <c:v>SY7 (2017-18)</c:v>
              </c:pt>
              <c:pt idx="7">
                <c:v>SY8 (2018-19)</c:v>
              </c:pt>
              <c:pt idx="8">
                <c:v>SY9 (2019-20)</c:v>
              </c:pt>
              <c:pt idx="9">
                <c:v>SY10 (2020-21)</c:v>
              </c:pt>
              <c:pt idx="10">
                <c:v>SY11 (2021-22)</c:v>
              </c:pt>
              <c:pt idx="11">
                <c:v>SY12 (2022-23)</c:v>
              </c:pt>
              <c:pt idx="12">
                <c:v>SY13 (2023-24)</c:v>
              </c:pt>
            </c:strLit>
          </c:cat>
          <c:val>
            <c:numRef>
              <c:f>'Fig 3.1'!$H$40:$H$52</c:f>
              <c:numCache>
                <c:formatCode>General</c:formatCode>
                <c:ptCount val="13"/>
                <c:pt idx="11" formatCode="&quot;£&quot;#,##0.0">
                  <c:v>901.94486664174792</c:v>
                </c:pt>
                <c:pt idx="12" formatCode="&quot;£&quot;#,##0.0">
                  <c:v>930.06199874966273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E-43AC-9846-198ACC9F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00642207"/>
        <c:axId val="1700641247"/>
      </c:barChart>
      <c:barChart>
        <c:barDir val="col"/>
        <c:grouping val="clustered"/>
        <c:varyColors val="0"/>
        <c:ser>
          <c:idx val="1"/>
          <c:order val="0"/>
          <c:tx>
            <c:v>Paid 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17-4C20-9BA0-4F496C7C8604}"/>
              </c:ext>
            </c:extLst>
          </c:dPt>
          <c:cat>
            <c:strRef>
              <c:f>'Fig 3.1'!$B$40:$B$52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3.1'!$G$40:$G$52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4-F92E-43AC-9846-198ACC9F86C4}"/>
            </c:ext>
          </c:extLst>
        </c:ser>
        <c:ser>
          <c:idx val="0"/>
          <c:order val="1"/>
          <c:tx>
            <c:v>Amount Paid (£m)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2E-43AC-9846-198ACC9F86C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2E-43AC-9846-198ACC9F86C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2E-43AC-9846-198ACC9F86C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2E-43AC-9846-198ACC9F86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3.1'!$B$40:$B$52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3.1'!$E$40:$E$52</c:f>
              <c:numCache>
                <c:formatCode>"£"#,##0.0</c:formatCode>
                <c:ptCount val="13"/>
                <c:pt idx="0" formatCode="&quot;£&quot;#,##0.00">
                  <c:v>9.7074899999999992E-3</c:v>
                </c:pt>
                <c:pt idx="1">
                  <c:v>7.2458665543747776</c:v>
                </c:pt>
                <c:pt idx="2">
                  <c:v>33.149546215033055</c:v>
                </c:pt>
                <c:pt idx="3">
                  <c:v>92.043044930000264</c:v>
                </c:pt>
                <c:pt idx="4">
                  <c:v>191.29202609788854</c:v>
                </c:pt>
                <c:pt idx="5">
                  <c:v>247.29846536214112</c:v>
                </c:pt>
                <c:pt idx="6">
                  <c:v>297.13549319000145</c:v>
                </c:pt>
                <c:pt idx="7">
                  <c:v>402.34728719479665</c:v>
                </c:pt>
                <c:pt idx="8">
                  <c:v>442.71821887731176</c:v>
                </c:pt>
                <c:pt idx="9">
                  <c:v>520.70666354226057</c:v>
                </c:pt>
                <c:pt idx="10">
                  <c:v>514.85812718464433</c:v>
                </c:pt>
                <c:pt idx="11">
                  <c:v>560.6775681117482</c:v>
                </c:pt>
                <c:pt idx="12">
                  <c:v>581.23296544966229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2E-43AC-9846-198ACC9F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89162591"/>
        <c:axId val="1689161631"/>
      </c:barChart>
      <c:catAx>
        <c:axId val="17006422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00641247"/>
        <c:crosses val="autoZero"/>
        <c:auto val="1"/>
        <c:lblAlgn val="ctr"/>
        <c:lblOffset val="100"/>
        <c:noMultiLvlLbl val="0"/>
      </c:catAx>
      <c:valAx>
        <c:axId val="1700641247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b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 Generated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00642207"/>
        <c:crosses val="autoZero"/>
        <c:crossBetween val="between"/>
      </c:valAx>
      <c:valAx>
        <c:axId val="1689161631"/>
        <c:scaling>
          <c:orientation val="minMax"/>
          <c:max val="7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b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Amount</a:t>
                </a:r>
                <a:r>
                  <a:rPr lang="en-GB" b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paid (£m)</a:t>
                </a:r>
                <a:endParaRPr lang="en-GB" b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89162591"/>
        <c:crosses val="max"/>
        <c:crossBetween val="between"/>
      </c:valAx>
      <c:catAx>
        <c:axId val="16891625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91616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 3.2'!$C$38</c:f>
              <c:strCache>
                <c:ptCount val="1"/>
                <c:pt idx="0">
                  <c:v>Volume of gas injected (Millions of m³)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B9-427B-81FB-A2F6DAD7125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3.2'!$B$39:$B$51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3.2'!$C$39:$C$51</c:f>
              <c:numCache>
                <c:formatCode>#,##0.0</c:formatCode>
                <c:ptCount val="13"/>
                <c:pt idx="0">
                  <c:v>0</c:v>
                </c:pt>
                <c:pt idx="1">
                  <c:v>0.47569181173404657</c:v>
                </c:pt>
                <c:pt idx="2">
                  <c:v>3.2845777516932091</c:v>
                </c:pt>
                <c:pt idx="3">
                  <c:v>11.407813914634419</c:v>
                </c:pt>
                <c:pt idx="4">
                  <c:v>78.663822859401847</c:v>
                </c:pt>
                <c:pt idx="5">
                  <c:v>149.29149853393838</c:v>
                </c:pt>
                <c:pt idx="6">
                  <c:v>212.95821698349673</c:v>
                </c:pt>
                <c:pt idx="7">
                  <c:v>236.65344935505178</c:v>
                </c:pt>
                <c:pt idx="8">
                  <c:v>298.42532421200139</c:v>
                </c:pt>
                <c:pt idx="9">
                  <c:v>335.56696829556273</c:v>
                </c:pt>
                <c:pt idx="10">
                  <c:v>360.22603870941276</c:v>
                </c:pt>
                <c:pt idx="11">
                  <c:v>418.37319501390255</c:v>
                </c:pt>
                <c:pt idx="12">
                  <c:v>389.86126571897148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9-427B-81FB-A2F6DAD71255}"/>
            </c:ext>
          </c:extLst>
        </c:ser>
        <c:ser>
          <c:idx val="0"/>
          <c:order val="1"/>
          <c:tx>
            <c:strRef>
              <c:f>'Fig 3.2'!$E$38</c:f>
              <c:strCache>
                <c:ptCount val="1"/>
                <c:pt idx="0">
                  <c:v>Amount Paid (£m)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B9-427B-81FB-A2F6DAD71255}"/>
                </c:ext>
              </c:extLst>
            </c:dLbl>
            <c:dLbl>
              <c:idx val="1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9B9-427B-81FB-A2F6DAD71255}"/>
                </c:ext>
              </c:extLst>
            </c:dLbl>
            <c:dLbl>
              <c:idx val="2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B9-427B-81FB-A2F6DAD71255}"/>
                </c:ext>
              </c:extLst>
            </c:dLbl>
            <c:dLbl>
              <c:idx val="3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9-427B-81FB-A2F6DAD71255}"/>
                </c:ext>
              </c:extLst>
            </c:dLbl>
            <c:dLbl>
              <c:idx val="4"/>
              <c:numFmt formatCode="&quot;£&quot;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B9-427B-81FB-A2F6DAD71255}"/>
                </c:ext>
              </c:extLst>
            </c:dLbl>
            <c:numFmt formatCode="&quot;£&quot;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3.2'!$B$39:$B$51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3.2'!$E$39:$E$51</c:f>
              <c:numCache>
                <c:formatCode>"£"#,##0.0</c:formatCode>
                <c:ptCount val="13"/>
                <c:pt idx="0">
                  <c:v>0</c:v>
                </c:pt>
                <c:pt idx="1">
                  <c:v>0.36307177530601098</c:v>
                </c:pt>
                <c:pt idx="2">
                  <c:v>2.5672946253078228</c:v>
                </c:pt>
                <c:pt idx="3">
                  <c:v>9.0068974399999995</c:v>
                </c:pt>
                <c:pt idx="4">
                  <c:v>64.194194049999993</c:v>
                </c:pt>
                <c:pt idx="5">
                  <c:v>121.41840086000005</c:v>
                </c:pt>
                <c:pt idx="6">
                  <c:v>171.36535136999998</c:v>
                </c:pt>
                <c:pt idx="7">
                  <c:v>191.64872248999993</c:v>
                </c:pt>
                <c:pt idx="8">
                  <c:v>240.98578614999991</c:v>
                </c:pt>
                <c:pt idx="9">
                  <c:v>271.20515263000004</c:v>
                </c:pt>
                <c:pt idx="10">
                  <c:v>283.15462411999999</c:v>
                </c:pt>
                <c:pt idx="11">
                  <c:v>341.26729852999978</c:v>
                </c:pt>
                <c:pt idx="12">
                  <c:v>348.8290333000005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B9-427B-81FB-A2F6DAD712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64341247"/>
        <c:axId val="164343167"/>
      </c:barChart>
      <c:catAx>
        <c:axId val="16434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4343167"/>
        <c:crosses val="autoZero"/>
        <c:auto val="1"/>
        <c:lblAlgn val="ctr"/>
        <c:lblOffset val="100"/>
        <c:noMultiLvlLbl val="0"/>
      </c:catAx>
      <c:valAx>
        <c:axId val="16434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b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Volume</a:t>
                </a:r>
                <a:r>
                  <a:rPr lang="en-GB" b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of Gas (millions of m</a:t>
                </a:r>
                <a:r>
                  <a:rPr lang="en-GB" b="0" i="0">
                    <a:solidFill>
                      <a:schemeClr val="tx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</a:rPr>
                  <a:t>³</a:t>
                </a:r>
                <a:r>
                  <a:rPr lang="en-GB" b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) /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defRPr>
                </a:pPr>
                <a:r>
                  <a:rPr lang="en-GB" b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Amount Paid (£m)</a:t>
                </a:r>
                <a:endParaRPr lang="en-GB" b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4341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10455939137235"/>
          <c:y val="5.2016180330399869E-2"/>
          <c:w val="0.52150471845224966"/>
          <c:h val="0.90092508182892561"/>
        </c:manualLayout>
      </c:layout>
      <c:pieChart>
        <c:varyColors val="1"/>
        <c:ser>
          <c:idx val="0"/>
          <c:order val="0"/>
          <c:tx>
            <c:v>Material non-compliances</c:v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E-4097-A930-B7B3D82137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1E-4097-A930-B7B3D82137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1E-4097-A930-B7B3D82137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1E-4097-A930-B7B3D82137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1E-4097-A930-B7B3D82137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1E-4097-A930-B7B3D8213727}"/>
              </c:ext>
            </c:extLst>
          </c:dPt>
          <c:dLbls>
            <c:dLbl>
              <c:idx val="0"/>
              <c:layout>
                <c:manualLayout>
                  <c:x val="0.16955681949760204"/>
                  <c:y val="-0.1552941176470589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AB1D832E-8E46-4B0D-9552-6AEC2BE3DB67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47121AA3-C1E0-41A7-9D0E-9D3AB59EE9F5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913830180531284"/>
                      <c:h val="0.1720799135402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31E-4097-A930-B7B3D8213727}"/>
                </c:ext>
              </c:extLst>
            </c:dLbl>
            <c:dLbl>
              <c:idx val="1"/>
              <c:layout>
                <c:manualLayout>
                  <c:x val="2.6204282070476776E-2"/>
                  <c:y val="7.466876810576959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E9AEA9C-1B6A-4ABE-BB0F-3A35049CA821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A3D4555E-8FAE-4165-AF4D-5F62F17341E9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137679894687859"/>
                      <c:h val="0.215142566002779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31E-4097-A930-B7B3D8213727}"/>
                </c:ext>
              </c:extLst>
            </c:dLbl>
            <c:dLbl>
              <c:idx val="2"/>
              <c:layout>
                <c:manualLayout>
                  <c:x val="6.1935483371420137E-2"/>
                  <c:y val="-1.895390260985491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5D57C2D6-30DB-4A04-B890-5B18D271C6FE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9DFB19C7-CCED-4AE1-A8F1-A3D096258D8D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813833684981522"/>
                      <c:h val="0.168681912242078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31E-4097-A930-B7B3D8213727}"/>
                </c:ext>
              </c:extLst>
            </c:dLbl>
            <c:dLbl>
              <c:idx val="3"/>
              <c:layout>
                <c:manualLayout>
                  <c:x val="7.3988376631252253E-2"/>
                  <c:y val="-5.076905819429261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1B8B151-FF68-4526-BEDB-949BE0D2E3C9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24B88C10-605A-4B08-857A-EA8EB60CE54E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290415454268881"/>
                      <c:h val="0.11674170451615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31E-4097-A930-B7B3D8213727}"/>
                </c:ext>
              </c:extLst>
            </c:dLbl>
            <c:dLbl>
              <c:idx val="4"/>
              <c:layout>
                <c:manualLayout>
                  <c:x val="9.7109887029273395E-2"/>
                  <c:y val="2.094526985430717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B801DAC7-579E-44E3-BA01-88D486FA42D6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482188D6-CD56-4BCE-98D3-E34DB28B2735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769988590536161"/>
                      <c:h val="0.103307615515314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31E-4097-A930-B7B3D8213727}"/>
                </c:ext>
              </c:extLst>
            </c:dLbl>
            <c:dLbl>
              <c:idx val="5"/>
              <c:layout>
                <c:manualLayout>
                  <c:x val="-9.6199815077161605E-2"/>
                  <c:y val="-0.1767926112510495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DB6B1C4F-62A8-43BA-9FDF-CE1154FE7D61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26232BC1-FB2D-46B7-83F7-B5CE8D2137FE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807413192643706"/>
                      <c:h val="0.199456289626265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31E-4097-A930-B7B3D8213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 4.3'!$B$34:$B$39</c:f>
              <c:strCache>
                <c:ptCount val="6"/>
                <c:pt idx="0">
                  <c:v>No evidence of sustainable fuel</c:v>
                </c:pt>
                <c:pt idx="1">
                  <c:v>External pipework not declared</c:v>
                </c:pt>
                <c:pt idx="2">
                  <c:v>Heat losses are not properly accounted for</c:v>
                </c:pt>
                <c:pt idx="3">
                  <c:v>Meter reading / PDS errors</c:v>
                </c:pt>
                <c:pt idx="4">
                  <c:v>Faulty meter</c:v>
                </c:pt>
                <c:pt idx="5">
                  <c:v>Other material non-compliance</c:v>
                </c:pt>
              </c:strCache>
            </c:strRef>
          </c:cat>
          <c:val>
            <c:numRef>
              <c:f>'Fig 4.3'!$C$34:$C$39</c:f>
              <c:numCache>
                <c:formatCode>0.0%</c:formatCode>
                <c:ptCount val="6"/>
                <c:pt idx="0">
                  <c:v>0.40400000000000003</c:v>
                </c:pt>
                <c:pt idx="1">
                  <c:v>0.17799999999999999</c:v>
                </c:pt>
                <c:pt idx="2">
                  <c:v>0.11700000000000001</c:v>
                </c:pt>
                <c:pt idx="3">
                  <c:v>7.4999999999999997E-2</c:v>
                </c:pt>
                <c:pt idx="4">
                  <c:v>6.0999999999999999E-2</c:v>
                </c:pt>
                <c:pt idx="5">
                  <c:v>0.16500000000000001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1E-4097-A930-B7B3D821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7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 2.2'!$C$38</c:f>
              <c:strCache>
                <c:ptCount val="1"/>
                <c:pt idx="0">
                  <c:v>Annual accredited capacity (MW)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405-4185-BA94-852B5D83AA1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2.2'!$B$39:$B$51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2.2'!$C$39:$C$51</c:f>
              <c:numCache>
                <c:formatCode>#,##0.0</c:formatCode>
                <c:ptCount val="13"/>
                <c:pt idx="0">
                  <c:v>2.3719999999999999</c:v>
                </c:pt>
                <c:pt idx="1">
                  <c:v>219.83099999999999</c:v>
                </c:pt>
                <c:pt idx="2">
                  <c:v>421.05</c:v>
                </c:pt>
                <c:pt idx="3">
                  <c:v>765.60199999999998</c:v>
                </c:pt>
                <c:pt idx="4">
                  <c:v>864.73800000000006</c:v>
                </c:pt>
                <c:pt idx="5">
                  <c:v>744.82</c:v>
                </c:pt>
                <c:pt idx="6">
                  <c:v>739.90300000000002</c:v>
                </c:pt>
                <c:pt idx="7">
                  <c:v>497.56299999999999</c:v>
                </c:pt>
                <c:pt idx="8">
                  <c:v>615.08799999999997</c:v>
                </c:pt>
                <c:pt idx="9">
                  <c:v>304.613</c:v>
                </c:pt>
                <c:pt idx="10">
                  <c:v>454.43900000000002</c:v>
                </c:pt>
                <c:pt idx="11">
                  <c:v>280.32600000000002</c:v>
                </c:pt>
                <c:pt idx="12">
                  <c:v>179.84899999999999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E-47AE-96B3-AD9EC145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2223023"/>
        <c:axId val="1582226863"/>
      </c:barChart>
      <c:lineChart>
        <c:grouping val="standard"/>
        <c:varyColors val="0"/>
        <c:ser>
          <c:idx val="3"/>
          <c:order val="1"/>
          <c:tx>
            <c:strRef>
              <c:f>'Fig 2.2'!$D$38</c:f>
              <c:strCache>
                <c:ptCount val="1"/>
                <c:pt idx="0">
                  <c:v>Cumulative capacity (MW)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0.11308050632547131"/>
                  <c:y val="-4.618044916331159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D7A6736C-8A6F-4E74-AFB1-045668F863BD}" type="VALUE">
                      <a:rPr lang="en-US" sz="1000" b="1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1000" b="1">
                          <a:solidFill>
                            <a:sysClr val="windowText" lastClr="00000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1000" b="1" baseline="0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MW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E09-43DF-A1FB-51891FA1D35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2.2'!$B$39:$B$51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2.2'!$D$39:$D$51</c:f>
              <c:numCache>
                <c:formatCode>#,##0.0</c:formatCode>
                <c:ptCount val="13"/>
                <c:pt idx="0">
                  <c:v>2.3719999999999999</c:v>
                </c:pt>
                <c:pt idx="1">
                  <c:v>222.203</c:v>
                </c:pt>
                <c:pt idx="2">
                  <c:v>643.25300000000004</c:v>
                </c:pt>
                <c:pt idx="3">
                  <c:v>1408.855</c:v>
                </c:pt>
                <c:pt idx="4">
                  <c:v>2273.5929999999998</c:v>
                </c:pt>
                <c:pt idx="5">
                  <c:v>3018.413</c:v>
                </c:pt>
                <c:pt idx="6">
                  <c:v>3758.3159999999998</c:v>
                </c:pt>
                <c:pt idx="7">
                  <c:v>4255.8789999999999</c:v>
                </c:pt>
                <c:pt idx="8">
                  <c:v>4870.9669999999996</c:v>
                </c:pt>
                <c:pt idx="9">
                  <c:v>5175.58</c:v>
                </c:pt>
                <c:pt idx="10">
                  <c:v>5630.0190000000002</c:v>
                </c:pt>
                <c:pt idx="11">
                  <c:v>5910.3450000000003</c:v>
                </c:pt>
                <c:pt idx="12">
                  <c:v>6090.1940000000004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E-47AE-96B3-AD9EC145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30703"/>
        <c:axId val="1582220623"/>
      </c:lineChart>
      <c:catAx>
        <c:axId val="1582223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82226863"/>
        <c:crosses val="autoZero"/>
        <c:auto val="1"/>
        <c:lblAlgn val="ctr"/>
        <c:lblOffset val="100"/>
        <c:noMultiLvlLbl val="0"/>
      </c:catAx>
      <c:valAx>
        <c:axId val="158222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Annual</a:t>
                </a:r>
                <a:r>
                  <a:rPr lang="en-GB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Accredited Capacity (MW)</a:t>
                </a:r>
                <a:endParaRPr lang="en-GB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82223023"/>
        <c:crosses val="autoZero"/>
        <c:crossBetween val="between"/>
      </c:valAx>
      <c:valAx>
        <c:axId val="158222062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Cumulative</a:t>
                </a:r>
                <a:r>
                  <a:rPr lang="en-GB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Capacity (MW)</a:t>
                </a:r>
                <a:endParaRPr lang="en-GB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97155016935732175"/>
              <c:y val="0.12910406747101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82230703"/>
        <c:crosses val="max"/>
        <c:crossBetween val="between"/>
      </c:valAx>
      <c:catAx>
        <c:axId val="15822307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220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2.3'!$C$37</c:f>
              <c:strCache>
                <c:ptCount val="1"/>
                <c:pt idx="0">
                  <c:v>Total tariff guarantee approvals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E3-4DDD-9B5F-D950D50053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2.3'!$B$38:$B$42</c:f>
              <c:strCache>
                <c:ptCount val="5"/>
                <c:pt idx="0">
                  <c:v>GSHP</c:v>
                </c:pt>
                <c:pt idx="1">
                  <c:v>WSHP</c:v>
                </c:pt>
                <c:pt idx="2">
                  <c:v>Solid Biomass Boiler</c:v>
                </c:pt>
                <c:pt idx="3">
                  <c:v>Biomethane</c:v>
                </c:pt>
                <c:pt idx="4">
                  <c:v>Solid Biomass CHP</c:v>
                </c:pt>
              </c:strCache>
            </c:strRef>
          </c:cat>
          <c:val>
            <c:numRef>
              <c:f>'Fig 2.3'!$C$38:$C$42</c:f>
              <c:numCache>
                <c:formatCode>General</c:formatCode>
                <c:ptCount val="5"/>
                <c:pt idx="0">
                  <c:v>160</c:v>
                </c:pt>
                <c:pt idx="1">
                  <c:v>47</c:v>
                </c:pt>
                <c:pt idx="2">
                  <c:v>35</c:v>
                </c:pt>
                <c:pt idx="3">
                  <c:v>32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DD-4E24-A48E-69855E46466C}"/>
            </c:ext>
          </c:extLst>
        </c:ser>
        <c:ser>
          <c:idx val="1"/>
          <c:order val="1"/>
          <c:tx>
            <c:strRef>
              <c:f>'Fig 2.3'!$D$37</c:f>
              <c:strCache>
                <c:ptCount val="1"/>
                <c:pt idx="0">
                  <c:v>Total capacity approved (MW)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EFFDD17-6A77-48DB-A43B-205AC757AB1B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CDD-4E24-A48E-69855E46466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A13D99-E396-4CBE-A7B1-D98D0C1FA621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CDD-4E24-A48E-69855E4646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EA2BB6A-C888-4CBA-B188-AE10E0C1CB8A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CDD-4E24-A48E-69855E46466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DD-4E24-A48E-69855E46466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327908-1A4F-44D7-910D-E826160EB04C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CDD-4E24-A48E-69855E46466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2.3'!$B$38:$B$42</c:f>
              <c:strCache>
                <c:ptCount val="5"/>
                <c:pt idx="0">
                  <c:v>GSHP</c:v>
                </c:pt>
                <c:pt idx="1">
                  <c:v>WSHP</c:v>
                </c:pt>
                <c:pt idx="2">
                  <c:v>Solid Biomass Boiler</c:v>
                </c:pt>
                <c:pt idx="3">
                  <c:v>Biomethane</c:v>
                </c:pt>
                <c:pt idx="4">
                  <c:v>Solid Biomass CHP</c:v>
                </c:pt>
              </c:strCache>
            </c:strRef>
          </c:cat>
          <c:val>
            <c:numRef>
              <c:f>'Fig 2.3'!$D$38:$D$42</c:f>
              <c:numCache>
                <c:formatCode>#,##0.0</c:formatCode>
                <c:ptCount val="5"/>
                <c:pt idx="0">
                  <c:v>203.446</c:v>
                </c:pt>
                <c:pt idx="1">
                  <c:v>142.25200000000001</c:v>
                </c:pt>
                <c:pt idx="2">
                  <c:v>139.57499999999999</c:v>
                </c:pt>
                <c:pt idx="3">
                  <c:v>0</c:v>
                </c:pt>
                <c:pt idx="4">
                  <c:v>9.0150000000000006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DD-4E24-A48E-69855E46466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33319856"/>
        <c:axId val="1433316496"/>
      </c:barChart>
      <c:catAx>
        <c:axId val="143331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33316496"/>
        <c:crosses val="autoZero"/>
        <c:auto val="1"/>
        <c:lblAlgn val="ctr"/>
        <c:lblOffset val="100"/>
        <c:noMultiLvlLbl val="0"/>
      </c:catAx>
      <c:valAx>
        <c:axId val="14333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Total</a:t>
                </a:r>
                <a:r>
                  <a:rPr lang="en-GB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Tariff Guarantee Approvals /</a:t>
                </a:r>
              </a:p>
              <a:p>
                <a:pPr>
                  <a:defRPr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defRPr>
                </a:pPr>
                <a:r>
                  <a:rPr lang="en-GB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Total capacity approved (MW)</a:t>
                </a:r>
                <a:endParaRPr lang="en-GB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3.9980009995002497E-3"/>
              <c:y val="0.139416202888037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3331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2.4'!$C$37</c:f>
              <c:strCache>
                <c:ptCount val="1"/>
                <c:pt idx="0">
                  <c:v>Total extension approvals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22-4C04-97F4-CEC8C95EAE8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22-4C04-97F4-CEC8C95EAE8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22-4C04-97F4-CEC8C95EAE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2.4'!$B$38:$B$43</c:f>
              <c:strCache>
                <c:ptCount val="6"/>
                <c:pt idx="0">
                  <c:v>GSHP</c:v>
                </c:pt>
                <c:pt idx="1">
                  <c:v>Solid Biomass Boiler</c:v>
                </c:pt>
                <c:pt idx="2">
                  <c:v>ASHP</c:v>
                </c:pt>
                <c:pt idx="3">
                  <c:v>WSHP</c:v>
                </c:pt>
                <c:pt idx="4">
                  <c:v>Biogas</c:v>
                </c:pt>
                <c:pt idx="5">
                  <c:v>Solar Thermal</c:v>
                </c:pt>
              </c:strCache>
            </c:strRef>
          </c:cat>
          <c:val>
            <c:numRef>
              <c:f>'Fig 2.4'!$C$38:$C$43</c:f>
              <c:numCache>
                <c:formatCode>General</c:formatCode>
                <c:ptCount val="6"/>
                <c:pt idx="0">
                  <c:v>286</c:v>
                </c:pt>
                <c:pt idx="1">
                  <c:v>113</c:v>
                </c:pt>
                <c:pt idx="2">
                  <c:v>44</c:v>
                </c:pt>
                <c:pt idx="3">
                  <c:v>19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22-4C04-97F4-CEC8C95EAE8A}"/>
            </c:ext>
          </c:extLst>
        </c:ser>
        <c:ser>
          <c:idx val="1"/>
          <c:order val="1"/>
          <c:tx>
            <c:v>Ext 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2.4'!$B$38:$B$43</c:f>
              <c:strCache>
                <c:ptCount val="6"/>
                <c:pt idx="0">
                  <c:v>GSHP</c:v>
                </c:pt>
                <c:pt idx="1">
                  <c:v>Solid Biomass Boiler</c:v>
                </c:pt>
                <c:pt idx="2">
                  <c:v>ASHP</c:v>
                </c:pt>
                <c:pt idx="3">
                  <c:v>WSHP</c:v>
                </c:pt>
                <c:pt idx="4">
                  <c:v>Biogas</c:v>
                </c:pt>
                <c:pt idx="5">
                  <c:v>Solar Thermal</c:v>
                </c:pt>
              </c:strCache>
            </c:strRef>
          </c:cat>
          <c:val>
            <c:numRef>
              <c:f>'Fig 2.4'!$E$38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D122-4C04-97F4-CEC8C95EAE8A}"/>
            </c:ext>
          </c:extLst>
        </c:ser>
        <c:ser>
          <c:idx val="2"/>
          <c:order val="2"/>
          <c:tx>
            <c:v>Cap 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2.4'!$B$38:$B$43</c:f>
              <c:strCache>
                <c:ptCount val="6"/>
                <c:pt idx="0">
                  <c:v>GSHP</c:v>
                </c:pt>
                <c:pt idx="1">
                  <c:v>Solid Biomass Boiler</c:v>
                </c:pt>
                <c:pt idx="2">
                  <c:v>ASHP</c:v>
                </c:pt>
                <c:pt idx="3">
                  <c:v>WSHP</c:v>
                </c:pt>
                <c:pt idx="4">
                  <c:v>Biogas</c:v>
                </c:pt>
                <c:pt idx="5">
                  <c:v>Solar Thermal</c:v>
                </c:pt>
              </c:strCache>
            </c:strRef>
          </c:cat>
          <c:val>
            <c:numRef>
              <c:f>'Fig 2.4'!$F$39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122-4C04-97F4-CEC8C95E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70651760"/>
        <c:axId val="770672400"/>
      </c:barChart>
      <c:barChart>
        <c:barDir val="col"/>
        <c:grouping val="clustered"/>
        <c:varyColors val="0"/>
        <c:ser>
          <c:idx val="3"/>
          <c:order val="3"/>
          <c:tx>
            <c:strRef>
              <c:f>'Fig 2.4'!$D$37</c:f>
              <c:strCache>
                <c:ptCount val="1"/>
                <c:pt idx="0">
                  <c:v>Total capacity approved (MW)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80DB42-60E2-485E-85FC-428F0C755AF0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122-4C04-97F4-CEC8C95EAE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E01029B-C54E-4420-B401-70A3FCE48C3D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122-4C04-97F4-CEC8C95EAE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399AB78-A3E3-4943-9D4F-17E81187EA29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122-4C04-97F4-CEC8C95EAE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2E1F35D-D64E-4ABF-B6C0-82F004778B33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122-4C04-97F4-CEC8C95EAE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2D72B0-DC8F-4E4E-A700-10300948D472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122-4C04-97F4-CEC8C95EAE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60019B8-CBF2-4797-BBA1-8EFB005F46B5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122-4C04-97F4-CEC8C95EAE8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Grand Total</c:v>
              </c:pt>
              <c:pt idx="1">
                <c:v>GSHP</c:v>
              </c:pt>
              <c:pt idx="2">
                <c:v>Solid Biomass Boiler</c:v>
              </c:pt>
              <c:pt idx="3">
                <c:v>ASHP</c:v>
              </c:pt>
              <c:pt idx="4">
                <c:v>WSHP</c:v>
              </c:pt>
              <c:pt idx="5">
                <c:v>Biogas</c:v>
              </c:pt>
              <c:pt idx="6">
                <c:v>Solar Thermal</c:v>
              </c:pt>
            </c:strLit>
          </c:cat>
          <c:val>
            <c:numRef>
              <c:f>'Fig 2.4'!$D$38:$D$43</c:f>
              <c:numCache>
                <c:formatCode>#,##0.0</c:formatCode>
                <c:ptCount val="6"/>
                <c:pt idx="0">
                  <c:v>13.343999999999999</c:v>
                </c:pt>
                <c:pt idx="1">
                  <c:v>59.237000000000002</c:v>
                </c:pt>
                <c:pt idx="2">
                  <c:v>2.327</c:v>
                </c:pt>
                <c:pt idx="3">
                  <c:v>1.5920000000000001</c:v>
                </c:pt>
                <c:pt idx="4">
                  <c:v>1.36</c:v>
                </c:pt>
                <c:pt idx="5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22-4C04-97F4-CEC8C95E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770784720"/>
        <c:axId val="770774640"/>
      </c:barChart>
      <c:catAx>
        <c:axId val="77065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70672400"/>
        <c:crosses val="autoZero"/>
        <c:auto val="1"/>
        <c:lblAlgn val="ctr"/>
        <c:lblOffset val="100"/>
        <c:noMultiLvlLbl val="0"/>
      </c:catAx>
      <c:valAx>
        <c:axId val="77067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Total</a:t>
                </a:r>
                <a:r>
                  <a:rPr lang="en-GB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accreditations granted</a:t>
                </a:r>
                <a:endParaRPr lang="en-GB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6.8317677198975234E-3"/>
              <c:y val="0.20110754688910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70651760"/>
        <c:crosses val="autoZero"/>
        <c:crossBetween val="between"/>
      </c:valAx>
      <c:valAx>
        <c:axId val="770774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Total capacity approved (MW)</a:t>
                </a:r>
              </a:p>
            </c:rich>
          </c:tx>
          <c:layout>
            <c:manualLayout>
              <c:xMode val="edge"/>
              <c:yMode val="edge"/>
              <c:x val="0.96899224701950681"/>
              <c:y val="0.15821545246484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70784720"/>
        <c:crosses val="max"/>
        <c:crossBetween val="between"/>
      </c:valAx>
      <c:catAx>
        <c:axId val="77078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0774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44862410225568"/>
          <c:y val="2.0278313936946204E-2"/>
          <c:w val="0.49908777593425085"/>
          <c:h val="0.94536948254352859"/>
        </c:manualLayout>
      </c:layout>
      <c:pieChart>
        <c:varyColors val="1"/>
        <c:ser>
          <c:idx val="0"/>
          <c:order val="0"/>
          <c:tx>
            <c:strRef>
              <c:f>'Fig 2.5'!$E$34</c:f>
              <c:strCache>
                <c:ptCount val="1"/>
                <c:pt idx="0">
                  <c:v>% of total accreditations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B6-4AEA-A4AF-D33A8EC943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B6-4AEA-A4AF-D33A8EC943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B6-4AEA-A4AF-D33A8EC943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B6-4AEA-A4AF-D33A8EC943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B6-4AEA-A4AF-D33A8EC94332}"/>
              </c:ext>
            </c:extLst>
          </c:dPt>
          <c:dLbls>
            <c:dLbl>
              <c:idx val="0"/>
              <c:layout>
                <c:manualLayout>
                  <c:x val="0.3120604884852371"/>
                  <c:y val="-9.84620951090186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CA3A6CCE-4FF1-4CE8-8E94-9A6784CCA452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0E595767-BA34-49AF-A7A1-59C3F9BA49E8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29095574521262"/>
                      <c:h val="0.165368202595302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B6-4AEA-A4AF-D33A8EC94332}"/>
                </c:ext>
              </c:extLst>
            </c:dLbl>
            <c:dLbl>
              <c:idx val="1"/>
              <c:layout>
                <c:manualLayout>
                  <c:x val="-9.1979814355016482E-2"/>
                  <c:y val="0.18110186919538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B6-4AEA-A4AF-D33A8EC94332}"/>
                </c:ext>
              </c:extLst>
            </c:dLbl>
            <c:dLbl>
              <c:idx val="2"/>
              <c:layout>
                <c:manualLayout>
                  <c:x val="0.11177019149538638"/>
                  <c:y val="-0.257007508752546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B6-4AEA-A4AF-D33A8EC94332}"/>
                </c:ext>
              </c:extLst>
            </c:dLbl>
            <c:dLbl>
              <c:idx val="3"/>
              <c:layout>
                <c:manualLayout>
                  <c:x val="0.12807160776091028"/>
                  <c:y val="-2.81366973623369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B6-4AEA-A4AF-D33A8EC94332}"/>
                </c:ext>
              </c:extLst>
            </c:dLbl>
            <c:dLbl>
              <c:idx val="4"/>
              <c:layout>
                <c:manualLayout>
                  <c:x val="6.9900174576021309E-2"/>
                  <c:y val="0.258953196282830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B6-4AEA-A4AF-D33A8EC9433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2.5'!$B$35:$B$39</c:f>
              <c:strCache>
                <c:ptCount val="5"/>
                <c:pt idx="0">
                  <c:v>Solid Biomass Boiler</c:v>
                </c:pt>
                <c:pt idx="1">
                  <c:v>GSHP</c:v>
                </c:pt>
                <c:pt idx="2">
                  <c:v>ASHP</c:v>
                </c:pt>
                <c:pt idx="3">
                  <c:v>Biogas</c:v>
                </c:pt>
                <c:pt idx="4">
                  <c:v>Other</c:v>
                </c:pt>
              </c:strCache>
            </c:strRef>
          </c:cat>
          <c:val>
            <c:numRef>
              <c:f>'Fig 2.5'!$E$35:$E$39</c:f>
              <c:numCache>
                <c:formatCode>0.00%</c:formatCode>
                <c:ptCount val="5"/>
                <c:pt idx="0">
                  <c:v>0.76538663861125722</c:v>
                </c:pt>
                <c:pt idx="1">
                  <c:v>0.12278625284937753</c:v>
                </c:pt>
                <c:pt idx="2">
                  <c:v>4.1907767841486934E-2</c:v>
                </c:pt>
                <c:pt idx="3">
                  <c:v>3.3929510783798002E-2</c:v>
                </c:pt>
                <c:pt idx="4">
                  <c:v>3.5989829914080305E-2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B6-4AEA-A4AF-D33A8EC943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3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5"/>
          <c:order val="0"/>
          <c:tx>
            <c:strRef>
              <c:f>'Fig 2.6'!$C$41</c:f>
              <c:strCache>
                <c:ptCount val="1"/>
                <c:pt idx="0">
                  <c:v>Solid Biomass Boiler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19606937431935759"/>
                  <c:y val="-8.4290774539715133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10477873051166"/>
                      <c:h val="0.101307623144589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DA3-4CC3-8DC9-BF42233095E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2.6'!$C$42:$C$54</c:f>
              <c:numCache>
                <c:formatCode>0.00%</c:formatCode>
                <c:ptCount val="13"/>
                <c:pt idx="0">
                  <c:v>0.95362563237774034</c:v>
                </c:pt>
                <c:pt idx="1">
                  <c:v>0.98980580536866958</c:v>
                </c:pt>
                <c:pt idx="2">
                  <c:v>0.98773779836123976</c:v>
                </c:pt>
                <c:pt idx="3">
                  <c:v>0.98406221509348202</c:v>
                </c:pt>
                <c:pt idx="4">
                  <c:v>0.91763979378725113</c:v>
                </c:pt>
                <c:pt idx="5">
                  <c:v>0.80057866330120031</c:v>
                </c:pt>
                <c:pt idx="6">
                  <c:v>0.77913321070464647</c:v>
                </c:pt>
                <c:pt idx="7">
                  <c:v>0.59869001513376197</c:v>
                </c:pt>
                <c:pt idx="8">
                  <c:v>0.48050522852014671</c:v>
                </c:pt>
                <c:pt idx="9">
                  <c:v>0.50827771631545604</c:v>
                </c:pt>
                <c:pt idx="10">
                  <c:v>0.42251875389216154</c:v>
                </c:pt>
                <c:pt idx="11">
                  <c:v>0.66716965247604576</c:v>
                </c:pt>
                <c:pt idx="12">
                  <c:v>0.55170170531946239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B-47C6-A123-70A51536A1E0}"/>
            </c:ext>
          </c:extLst>
        </c:ser>
        <c:ser>
          <c:idx val="1"/>
          <c:order val="1"/>
          <c:tx>
            <c:strRef>
              <c:f>'Fig 2.6'!$E$41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5.3898782827724846E-2"/>
                  <c:y val="-1.972866928154004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567213431009712E-2"/>
                      <c:h val="4.06025563445760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A3-4CC3-8DC9-BF42233095E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2.6'!$E$42:$E$54</c:f>
              <c:numCache>
                <c:formatCode>0.00%</c:formatCode>
                <c:ptCount val="13"/>
                <c:pt idx="0">
                  <c:v>0</c:v>
                </c:pt>
                <c:pt idx="1">
                  <c:v>9.0069189513762842E-4</c:v>
                </c:pt>
                <c:pt idx="2">
                  <c:v>4.227526422040138E-4</c:v>
                </c:pt>
                <c:pt idx="3">
                  <c:v>4.2502501299630877E-3</c:v>
                </c:pt>
                <c:pt idx="4">
                  <c:v>2.2340870876496697E-2</c:v>
                </c:pt>
                <c:pt idx="5">
                  <c:v>0.12928627050831074</c:v>
                </c:pt>
                <c:pt idx="6">
                  <c:v>9.4465085288206699E-2</c:v>
                </c:pt>
                <c:pt idx="7">
                  <c:v>0.16659799864539768</c:v>
                </c:pt>
                <c:pt idx="8">
                  <c:v>5.9775186639960461E-2</c:v>
                </c:pt>
                <c:pt idx="9">
                  <c:v>3.1016404421347742E-2</c:v>
                </c:pt>
                <c:pt idx="10">
                  <c:v>1.1039985564619234E-2</c:v>
                </c:pt>
                <c:pt idx="11">
                  <c:v>1.1315397073407389E-2</c:v>
                </c:pt>
                <c:pt idx="12">
                  <c:v>1.3878309025905065E-2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3B-47C6-A123-70A51536A1E0}"/>
            </c:ext>
          </c:extLst>
        </c:ser>
        <c:ser>
          <c:idx val="3"/>
          <c:order val="2"/>
          <c:tx>
            <c:v>GSHP</c:v>
          </c:tx>
          <c:spPr>
            <a:solidFill>
              <a:schemeClr val="accent2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0.2380419541367774"/>
                  <c:y val="0.1252113904255571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654167745472817E-2"/>
                      <c:h val="3.9701902111181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43B-47C6-A123-70A51536A1E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2.6'!$D$42:$D$54</c:f>
              <c:numCache>
                <c:formatCode>0.00%</c:formatCode>
                <c:ptCount val="13"/>
                <c:pt idx="0">
                  <c:v>3.6256323777403038E-2</c:v>
                </c:pt>
                <c:pt idx="1">
                  <c:v>4.6308300467177059E-3</c:v>
                </c:pt>
                <c:pt idx="2">
                  <c:v>7.1369196057475357E-3</c:v>
                </c:pt>
                <c:pt idx="3">
                  <c:v>9.9072363969791091E-3</c:v>
                </c:pt>
                <c:pt idx="4">
                  <c:v>4.9575709636907363E-2</c:v>
                </c:pt>
                <c:pt idx="5">
                  <c:v>2.2063048790311752E-2</c:v>
                </c:pt>
                <c:pt idx="6">
                  <c:v>9.4796209773443281E-3</c:v>
                </c:pt>
                <c:pt idx="7">
                  <c:v>2.7309104575701973E-2</c:v>
                </c:pt>
                <c:pt idx="8">
                  <c:v>0.10340471607314726</c:v>
                </c:pt>
                <c:pt idx="9">
                  <c:v>0.34439436268314222</c:v>
                </c:pt>
                <c:pt idx="10">
                  <c:v>0.28134909195733643</c:v>
                </c:pt>
                <c:pt idx="11">
                  <c:v>0.21737548425761435</c:v>
                </c:pt>
                <c:pt idx="12">
                  <c:v>0.10971426029613732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3B-47C6-A123-70A51536A1E0}"/>
            </c:ext>
          </c:extLst>
        </c:ser>
        <c:ser>
          <c:idx val="6"/>
          <c:order val="3"/>
          <c:tx>
            <c:strRef>
              <c:f>'Fig 2.6'!$F$41</c:f>
              <c:strCache>
                <c:ptCount val="1"/>
                <c:pt idx="0">
                  <c:v>Solid Biomass CHP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8.3768307975042672E-2"/>
                  <c:y val="7.092914129022873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1200000" spcFirstLastPara="1" vertOverflow="ellipsis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49677246769561"/>
                      <c:h val="3.67927586764264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DA3-4CC3-8DC9-BF42233095E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2.6'!$F$42:$F$54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3.6138932896538759E-2</c:v>
                </c:pt>
                <c:pt idx="6">
                  <c:v>0.11123485105480042</c:v>
                </c:pt>
                <c:pt idx="7">
                  <c:v>0.14393755162662819</c:v>
                </c:pt>
                <c:pt idx="8">
                  <c:v>0.15557773846994252</c:v>
                </c:pt>
                <c:pt idx="9">
                  <c:v>4.9571095127259835E-3</c:v>
                </c:pt>
                <c:pt idx="10">
                  <c:v>9.0045088559740694E-2</c:v>
                </c:pt>
                <c:pt idx="11">
                  <c:v>2.3775889500082047E-2</c:v>
                </c:pt>
                <c:pt idx="12">
                  <c:v>7.2282859509922208E-3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3B-47C6-A123-70A51536A1E0}"/>
            </c:ext>
          </c:extLst>
        </c:ser>
        <c:ser>
          <c:idx val="7"/>
          <c:order val="4"/>
          <c:tx>
            <c:strRef>
              <c:f>'Fig 2.6'!$G$41</c:f>
              <c:strCache>
                <c:ptCount val="1"/>
                <c:pt idx="0">
                  <c:v>Waste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0.1626456207161126"/>
                  <c:y val="6.488215586813764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035090391263955E-2"/>
                      <c:h val="3.41090515111331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43B-47C6-A123-70A51536A1E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2.6'!$G$42:$G$54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4.8436077441449628E-2</c:v>
                </c:pt>
                <c:pt idx="8">
                  <c:v>0.18371354993106678</c:v>
                </c:pt>
                <c:pt idx="9">
                  <c:v>0</c:v>
                </c:pt>
                <c:pt idx="10">
                  <c:v>3.3502846366619064E-2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3B-47C6-A123-70A51536A1E0}"/>
            </c:ext>
          </c:extLst>
        </c:ser>
        <c:ser>
          <c:idx val="8"/>
          <c:order val="5"/>
          <c:tx>
            <c:v>WSHP</c:v>
          </c:tx>
          <c:spPr>
            <a:solidFill>
              <a:schemeClr val="accent5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0.30674992511816096"/>
                  <c:y val="5.1421400086563013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405976332262145E-2"/>
                      <c:h val="3.50097057445276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43B-47C6-A123-70A51536A1E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2.6'!$H$42:$H$54</c:f>
              <c:numCache>
                <c:formatCode>0.00%</c:formatCode>
                <c:ptCount val="13"/>
                <c:pt idx="0">
                  <c:v>1.0118043844856661E-2</c:v>
                </c:pt>
                <c:pt idx="1">
                  <c:v>2.1334570647451906E-3</c:v>
                </c:pt>
                <c:pt idx="2">
                  <c:v>1.3466334164588529E-3</c:v>
                </c:pt>
                <c:pt idx="3">
                  <c:v>8.5031125833004613E-4</c:v>
                </c:pt>
                <c:pt idx="4">
                  <c:v>7.5467945204212147E-3</c:v>
                </c:pt>
                <c:pt idx="5">
                  <c:v>3.4169329502430116E-3</c:v>
                </c:pt>
                <c:pt idx="6">
                  <c:v>1.4082927086388351E-3</c:v>
                </c:pt>
                <c:pt idx="7">
                  <c:v>8.1537413352680971E-3</c:v>
                </c:pt>
                <c:pt idx="8">
                  <c:v>8.7954894259032849E-3</c:v>
                </c:pt>
                <c:pt idx="9">
                  <c:v>7.2702084283993135E-2</c:v>
                </c:pt>
                <c:pt idx="10">
                  <c:v>0.1421576933317783</c:v>
                </c:pt>
                <c:pt idx="11">
                  <c:v>6.1560468882658051E-2</c:v>
                </c:pt>
                <c:pt idx="12">
                  <c:v>0.30672397400041146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3B-47C6-A123-70A51536A1E0}"/>
            </c:ext>
          </c:extLst>
        </c:ser>
        <c:ser>
          <c:idx val="9"/>
          <c:order val="6"/>
          <c:tx>
            <c:v>Other</c:v>
          </c:tx>
          <c:spPr>
            <a:solidFill>
              <a:srgbClr val="92D050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0.24196337643481219"/>
                  <c:y val="7.4178642589488438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10608345136742E-2"/>
                      <c:h val="2.3789747471687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43B-47C6-A123-70A51536A1E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2.6'!$B$42:$B$54</c:f>
              <c:strCache>
                <c:ptCount val="13"/>
                <c:pt idx="0">
                  <c:v>SY1 (2011-12)</c:v>
                </c:pt>
                <c:pt idx="1">
                  <c:v>SY2 (2012-13)</c:v>
                </c:pt>
                <c:pt idx="2">
                  <c:v>SY3 (2013-14)</c:v>
                </c:pt>
                <c:pt idx="3">
                  <c:v>SY4 (2014-15)</c:v>
                </c:pt>
                <c:pt idx="4">
                  <c:v>SY5 (2015-16)</c:v>
                </c:pt>
                <c:pt idx="5">
                  <c:v>SY6 (2016-17)</c:v>
                </c:pt>
                <c:pt idx="6">
                  <c:v>SY7 (2017-18)</c:v>
                </c:pt>
                <c:pt idx="7">
                  <c:v>SY8 (2018-19)</c:v>
                </c:pt>
                <c:pt idx="8">
                  <c:v>SY9 (2019-20)</c:v>
                </c:pt>
                <c:pt idx="9">
                  <c:v>SY10 (2020-21)</c:v>
                </c:pt>
                <c:pt idx="10">
                  <c:v>SY11 (2021-22)</c:v>
                </c:pt>
                <c:pt idx="11">
                  <c:v>SY12 (2022-23)</c:v>
                </c:pt>
                <c:pt idx="12">
                  <c:v>SY13 (2023-24)</c:v>
                </c:pt>
              </c:strCache>
            </c:strRef>
          </c:cat>
          <c:val>
            <c:numRef>
              <c:f>'Fig 2.6'!$I$42:$I$54</c:f>
              <c:numCache>
                <c:formatCode>0.00%</c:formatCode>
                <c:ptCount val="13"/>
                <c:pt idx="0">
                  <c:v>0</c:v>
                </c:pt>
                <c:pt idx="1">
                  <c:v>2.5292156247299063E-3</c:v>
                </c:pt>
                <c:pt idx="2">
                  <c:v>3.3558959743498398E-3</c:v>
                </c:pt>
                <c:pt idx="3">
                  <c:v>9.299871212457648E-4</c:v>
                </c:pt>
                <c:pt idx="4">
                  <c:v>2.8968311789235586E-3</c:v>
                </c:pt>
                <c:pt idx="5">
                  <c:v>8.5161515533954506E-3</c:v>
                </c:pt>
                <c:pt idx="6">
                  <c:v>4.2789392663632932E-3</c:v>
                </c:pt>
                <c:pt idx="7">
                  <c:v>6.8755112417924966E-3</c:v>
                </c:pt>
                <c:pt idx="8">
                  <c:v>8.228090939833E-3</c:v>
                </c:pt>
                <c:pt idx="9">
                  <c:v>3.8652322783334921E-2</c:v>
                </c:pt>
                <c:pt idx="10">
                  <c:v>1.9386540327744756E-2</c:v>
                </c:pt>
                <c:pt idx="11">
                  <c:v>1.8803107810192416E-2</c:v>
                </c:pt>
                <c:pt idx="12">
                  <c:v>1.0753465407091503E-2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3B-47C6-A123-70A51536A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24225776"/>
        <c:axId val="424249296"/>
        <c:extLst/>
      </c:areaChart>
      <c:catAx>
        <c:axId val="42422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24249296"/>
        <c:crosses val="autoZero"/>
        <c:auto val="1"/>
        <c:lblAlgn val="ctr"/>
        <c:lblOffset val="100"/>
        <c:noMultiLvlLbl val="0"/>
      </c:catAx>
      <c:valAx>
        <c:axId val="42424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2422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19464272573401"/>
          <c:y val="9.3652545768227569E-2"/>
          <c:w val="0.47930957228477283"/>
          <c:h val="0.7988492871412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F6-4327-9E58-85B2794DA6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F6-4327-9E58-85B2794DA6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F6-4327-9E58-85B2794DA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F6-4327-9E58-85B2794DA6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F6-4327-9E58-85B2794DA6D3}"/>
              </c:ext>
            </c:extLst>
          </c:dPt>
          <c:dLbls>
            <c:dLbl>
              <c:idx val="0"/>
              <c:layout>
                <c:manualLayout>
                  <c:x val="0.22648324783732704"/>
                  <c:y val="-0.13289531659381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2E11A32-8E7C-4257-AEF0-79A662A69B9C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AA37DE27-F384-401E-AEED-871E42D8A4B1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F6-4327-9E58-85B2794DA6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AD7027-F93B-47DD-899F-AF3907AB122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638A3C4C-6A0F-40C4-8FF1-0B77F9E26B0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F6-4327-9E58-85B2794DA6D3}"/>
                </c:ext>
              </c:extLst>
            </c:dLbl>
            <c:dLbl>
              <c:idx val="2"/>
              <c:layout>
                <c:manualLayout>
                  <c:x val="5.7300717870576182E-2"/>
                  <c:y val="-6.9963514048828626E-2"/>
                </c:manualLayout>
              </c:layout>
              <c:tx>
                <c:rich>
                  <a:bodyPr/>
                  <a:lstStyle/>
                  <a:p>
                    <a:fld id="{E6350D0B-587B-447D-A21D-A273647F215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81601C82-F2EB-474E-91FE-BA1F33FC57C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F6-4327-9E58-85B2794DA6D3}"/>
                </c:ext>
              </c:extLst>
            </c:dLbl>
            <c:dLbl>
              <c:idx val="3"/>
              <c:layout>
                <c:manualLayout>
                  <c:x val="3.6633522827583642E-2"/>
                  <c:y val="-3.2179677266118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B82E89B-7314-4B4E-8DCA-0BAF29CF6E74}" type="CATEGORYNAME">
                      <a:rPr lang="en-US"/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/>
                      <a:t>,</a:t>
                    </a:r>
                    <a:r>
                      <a:rPr lang="en-US" baseline="0"/>
                      <a:t> </a:t>
                    </a:r>
                    <a:fld id="{D686B9BB-6997-42E1-8C3F-706EF3A93709}" type="PERCENTAGE">
                      <a:rPr lang="en-US" baseline="0"/>
                      <a:pPr>
                        <a:defRPr sz="10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3823391263504"/>
                      <c:h val="0.112974404236540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1F6-4327-9E58-85B2794DA6D3}"/>
                </c:ext>
              </c:extLst>
            </c:dLbl>
            <c:dLbl>
              <c:idx val="4"/>
              <c:layout>
                <c:manualLayout>
                  <c:x val="4.9943154710170391E-2"/>
                  <c:y val="0.140811586548151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F6-4327-9E58-85B2794DA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2.7'!$B$33:$B$37</c:f>
              <c:strCache>
                <c:ptCount val="5"/>
                <c:pt idx="0">
                  <c:v>Space and water heating</c:v>
                </c:pt>
                <c:pt idx="1">
                  <c:v>Space heating only</c:v>
                </c:pt>
                <c:pt idx="2">
                  <c:v>Process heating only</c:v>
                </c:pt>
                <c:pt idx="3">
                  <c:v>Space, water and process heating</c:v>
                </c:pt>
                <c:pt idx="4">
                  <c:v>Other</c:v>
                </c:pt>
              </c:strCache>
            </c:strRef>
          </c:cat>
          <c:val>
            <c:numRef>
              <c:f>'Fig 2.7'!$C$33:$C$37</c:f>
              <c:numCache>
                <c:formatCode>#,##0</c:formatCode>
                <c:ptCount val="5"/>
                <c:pt idx="0">
                  <c:v>13993</c:v>
                </c:pt>
                <c:pt idx="1">
                  <c:v>4307</c:v>
                </c:pt>
                <c:pt idx="2">
                  <c:v>2034</c:v>
                </c:pt>
                <c:pt idx="3">
                  <c:v>1347</c:v>
                </c:pt>
                <c:pt idx="4">
                  <c:v>940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81F6-4327-9E58-85B2794DA6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5292683386642"/>
          <c:y val="0.12745789588801401"/>
          <c:w val="0.45650603074764756"/>
          <c:h val="0.79526628772464125"/>
        </c:manualLayout>
      </c:layout>
      <c:pieChart>
        <c:varyColors val="1"/>
        <c:ser>
          <c:idx val="0"/>
          <c:order val="0"/>
          <c:tx>
            <c:v>System Replaced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5B-453D-9522-1506EE478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5B-453D-9522-1506EE478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5B-453D-9522-1506EE478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5B-453D-9522-1506EE478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5B-453D-9522-1506EE478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5B-453D-9522-1506EE478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5B-453D-9522-1506EE478F87}"/>
              </c:ext>
            </c:extLst>
          </c:dPt>
          <c:dLbls>
            <c:dLbl>
              <c:idx val="0"/>
              <c:layout>
                <c:manualLayout>
                  <c:x val="-2.7003035235120751E-2"/>
                  <c:y val="-0.242308754374453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7EC80360-1E9B-4A34-91AF-F676CDE17814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C1238D1F-5A0F-4B59-BBC0-D8D33E14FC32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44699021560851"/>
                      <c:h val="0.137031386701662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5B-453D-9522-1506EE478F87}"/>
                </c:ext>
              </c:extLst>
            </c:dLbl>
            <c:dLbl>
              <c:idx val="1"/>
              <c:layout>
                <c:manualLayout>
                  <c:x val="0.10568940055677398"/>
                  <c:y val="0.12116278433945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B-453D-9522-1506EE478F87}"/>
                </c:ext>
              </c:extLst>
            </c:dLbl>
            <c:dLbl>
              <c:idx val="2"/>
              <c:layout>
                <c:manualLayout>
                  <c:x val="4.6502567067384734E-6"/>
                  <c:y val="0.195947069116360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5B-453D-9522-1506EE478F87}"/>
                </c:ext>
              </c:extLst>
            </c:dLbl>
            <c:dLbl>
              <c:idx val="3"/>
              <c:layout>
                <c:manualLayout>
                  <c:x val="-3.9432165951323123E-2"/>
                  <c:y val="-5.20174431321084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5B-453D-9522-1506EE478F87}"/>
                </c:ext>
              </c:extLst>
            </c:dLbl>
            <c:dLbl>
              <c:idx val="4"/>
              <c:layout>
                <c:manualLayout>
                  <c:x val="1.9968327981348701E-2"/>
                  <c:y val="-0.10421013779527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B-453D-9522-1506EE478F87}"/>
                </c:ext>
              </c:extLst>
            </c:dLbl>
            <c:dLbl>
              <c:idx val="5"/>
              <c:layout>
                <c:manualLayout>
                  <c:x val="4.3665407745819479E-2"/>
                  <c:y val="6.22367125984251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5B-453D-9522-1506EE478F87}"/>
                </c:ext>
              </c:extLst>
            </c:dLbl>
            <c:dLbl>
              <c:idx val="6"/>
              <c:layout>
                <c:manualLayout>
                  <c:x val="4.0796450722989236E-2"/>
                  <c:y val="0.211344324146981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5B-453D-9522-1506EE478F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2.8'!$B$35:$B$41</c:f>
              <c:strCache>
                <c:ptCount val="7"/>
                <c:pt idx="0">
                  <c:v>None or not specified</c:v>
                </c:pt>
                <c:pt idx="1">
                  <c:v>Oil</c:v>
                </c:pt>
                <c:pt idx="2">
                  <c:v>Gas</c:v>
                </c:pt>
                <c:pt idx="3">
                  <c:v>Complex</c:v>
                </c:pt>
                <c:pt idx="4">
                  <c:v>Electric</c:v>
                </c:pt>
                <c:pt idx="5">
                  <c:v>Biomass</c:v>
                </c:pt>
                <c:pt idx="6">
                  <c:v>Other</c:v>
                </c:pt>
              </c:strCache>
            </c:strRef>
          </c:cat>
          <c:val>
            <c:numRef>
              <c:f>'Fig 2.8'!$C$35:$C$41</c:f>
              <c:numCache>
                <c:formatCode>#,##0</c:formatCode>
                <c:ptCount val="7"/>
                <c:pt idx="0">
                  <c:v>10440</c:v>
                </c:pt>
                <c:pt idx="1">
                  <c:v>5296</c:v>
                </c:pt>
                <c:pt idx="2">
                  <c:v>2354</c:v>
                </c:pt>
                <c:pt idx="3">
                  <c:v>1778</c:v>
                </c:pt>
                <c:pt idx="4">
                  <c:v>1397</c:v>
                </c:pt>
                <c:pt idx="5">
                  <c:v>924</c:v>
                </c:pt>
                <c:pt idx="6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5B-453D-9522-1506EE478F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3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446533119246112"/>
          <c:y val="9.0302843168506133E-2"/>
          <c:w val="0.64648600136024847"/>
          <c:h val="0.8057549230927141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'Fig 2.10'!$E$133</c:f>
              <c:strCache>
                <c:ptCount val="1"/>
                <c:pt idx="0">
                  <c:v>Number of Installations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42-4BC7-9A97-7688DE504A2C}"/>
                </c:ext>
              </c:extLst>
            </c:dLbl>
            <c:dLbl>
              <c:idx val="6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A-4846-BCCE-6E6677396E84}"/>
                </c:ext>
              </c:extLst>
            </c:dLbl>
            <c:dLbl>
              <c:idx val="7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A-4846-BCCE-6E6677396E84}"/>
                </c:ext>
              </c:extLst>
            </c:dLbl>
            <c:dLbl>
              <c:idx val="8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A-4846-BCCE-6E6677396E84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A-4846-BCCE-6E6677396E84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42-4BC7-9A97-7688DE504A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2.10'!$C$134:$C$144</c:f>
              <c:strCache>
                <c:ptCount val="11"/>
                <c:pt idx="0">
                  <c:v>All other categories combined</c:v>
                </c:pt>
                <c:pt idx="1">
                  <c:v>Electricity, gas, steam
and air conditioning supply</c:v>
                </c:pt>
                <c:pt idx="2">
                  <c:v>Retail trade, except of motor
vehicles and motorcycles</c:v>
                </c:pt>
                <c:pt idx="3">
                  <c:v>Manufacture of food products</c:v>
                </c:pt>
                <c:pt idx="4">
                  <c:v>Other manufacturing</c:v>
                </c:pt>
                <c:pt idx="5">
                  <c:v>Waste collection, treatment 
and disposal; materials recovery</c:v>
                </c:pt>
                <c:pt idx="6">
                  <c:v>Education</c:v>
                </c:pt>
                <c:pt idx="7">
                  <c:v>Forestry and logging</c:v>
                </c:pt>
                <c:pt idx="8">
                  <c:v>Manufacture of wood and products
of wood/cork, exc. furniture</c:v>
                </c:pt>
                <c:pt idx="9">
                  <c:v>Accommodation</c:v>
                </c:pt>
                <c:pt idx="10">
                  <c:v>Crop and animal production, 
hunting and related services</c:v>
                </c:pt>
              </c:strCache>
            </c:strRef>
          </c:cat>
          <c:val>
            <c:numRef>
              <c:f>'Fig 2.10'!$E$134:$E$144</c:f>
              <c:numCache>
                <c:formatCode>#,##0</c:formatCode>
                <c:ptCount val="11"/>
                <c:pt idx="0">
                  <c:v>5386</c:v>
                </c:pt>
                <c:pt idx="1">
                  <c:v>277</c:v>
                </c:pt>
                <c:pt idx="2">
                  <c:v>439</c:v>
                </c:pt>
                <c:pt idx="3">
                  <c:v>266</c:v>
                </c:pt>
                <c:pt idx="4">
                  <c:v>279</c:v>
                </c:pt>
                <c:pt idx="5">
                  <c:v>278</c:v>
                </c:pt>
                <c:pt idx="6">
                  <c:v>1001</c:v>
                </c:pt>
                <c:pt idx="7">
                  <c:v>925</c:v>
                </c:pt>
                <c:pt idx="8">
                  <c:v>664</c:v>
                </c:pt>
                <c:pt idx="9">
                  <c:v>7296</c:v>
                </c:pt>
                <c:pt idx="10">
                  <c:v>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A42-4BC7-9A97-7688DE504A2C}"/>
            </c:ext>
          </c:extLst>
        </c:ser>
        <c:ser>
          <c:idx val="2"/>
          <c:order val="2"/>
          <c:tx>
            <c:v>Capacity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2.10'!$C$134:$C$144</c:f>
              <c:strCache>
                <c:ptCount val="11"/>
                <c:pt idx="0">
                  <c:v>All other categories combined</c:v>
                </c:pt>
                <c:pt idx="1">
                  <c:v>Electricity, gas, steam
and air conditioning supply</c:v>
                </c:pt>
                <c:pt idx="2">
                  <c:v>Retail trade, except of motor
vehicles and motorcycles</c:v>
                </c:pt>
                <c:pt idx="3">
                  <c:v>Manufacture of food products</c:v>
                </c:pt>
                <c:pt idx="4">
                  <c:v>Other manufacturing</c:v>
                </c:pt>
                <c:pt idx="5">
                  <c:v>Waste collection, treatment 
and disposal; materials recovery</c:v>
                </c:pt>
                <c:pt idx="6">
                  <c:v>Education</c:v>
                </c:pt>
                <c:pt idx="7">
                  <c:v>Forestry and logging</c:v>
                </c:pt>
                <c:pt idx="8">
                  <c:v>Manufacture of wood and products
of wood/cork, exc. furniture</c:v>
                </c:pt>
                <c:pt idx="9">
                  <c:v>Accommodation</c:v>
                </c:pt>
                <c:pt idx="10">
                  <c:v>Crop and animal production, 
hunting and related services</c:v>
                </c:pt>
              </c:strCache>
            </c:strRef>
          </c:cat>
          <c:val>
            <c:numRef>
              <c:f>'Fig 2.10'!$F$134:$F$144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C-FA42-4BC7-9A97-7688DE504A2C}"/>
            </c:ext>
          </c:extLst>
        </c:ser>
        <c:ser>
          <c:idx val="3"/>
          <c:order val="3"/>
          <c:tx>
            <c:v>Installations 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2.10'!$C$134:$C$144</c:f>
              <c:strCache>
                <c:ptCount val="11"/>
                <c:pt idx="0">
                  <c:v>All other categories combined</c:v>
                </c:pt>
                <c:pt idx="1">
                  <c:v>Electricity, gas, steam
and air conditioning supply</c:v>
                </c:pt>
                <c:pt idx="2">
                  <c:v>Retail trade, except of motor
vehicles and motorcycles</c:v>
                </c:pt>
                <c:pt idx="3">
                  <c:v>Manufacture of food products</c:v>
                </c:pt>
                <c:pt idx="4">
                  <c:v>Other manufacturing</c:v>
                </c:pt>
                <c:pt idx="5">
                  <c:v>Waste collection, treatment 
and disposal; materials recovery</c:v>
                </c:pt>
                <c:pt idx="6">
                  <c:v>Education</c:v>
                </c:pt>
                <c:pt idx="7">
                  <c:v>Forestry and logging</c:v>
                </c:pt>
                <c:pt idx="8">
                  <c:v>Manufacture of wood and products
of wood/cork, exc. furniture</c:v>
                </c:pt>
                <c:pt idx="9">
                  <c:v>Accommodation</c:v>
                </c:pt>
                <c:pt idx="10">
                  <c:v>Crop and animal production, 
hunting and related services</c:v>
                </c:pt>
              </c:strCache>
            </c:strRef>
          </c:cat>
          <c:val>
            <c:numRef>
              <c:f>'Fig 2.10'!$G$134:$G$144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D-FA42-4BC7-9A97-7688DE504A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788975648"/>
        <c:axId val="789014048"/>
      </c:barChart>
      <c:barChart>
        <c:barDir val="bar"/>
        <c:grouping val="clustered"/>
        <c:varyColors val="0"/>
        <c:ser>
          <c:idx val="0"/>
          <c:order val="0"/>
          <c:tx>
            <c:strRef>
              <c:f>'Fig 2.10'!$D$133</c:f>
              <c:strCache>
                <c:ptCount val="1"/>
                <c:pt idx="0">
                  <c:v>Capacity (MW)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8133A53-B2AF-42EF-B028-4F45D57ECB50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A42-4BC7-9A97-7688DE504A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CC53B5A-D569-4AA6-BEF2-AE0AD33EBA3C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A42-4BC7-9A97-7688DE504A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95FE8EE-542D-4AE5-83E6-6A79A3E66D6A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A42-4BC7-9A97-7688DE504A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E52774C-28C0-4E3E-A1EB-D86CA92F47A9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A42-4BC7-9A97-7688DE504A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155B875-2F82-4E55-ADF3-6EDCCF7521CE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A42-4BC7-9A97-7688DE504A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975B339-D087-475B-B221-3391DDA9FC04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A42-4BC7-9A97-7688DE504A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01FD843-4E78-4B0F-AE89-F90A005B9AD2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A42-4BC7-9A97-7688DE504A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180BF21-36BA-4B68-9F89-C77805435955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A42-4BC7-9A97-7688DE504A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9466B10-8182-4255-A20A-95C76EF6ABEA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A42-4BC7-9A97-7688DE504A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84E86FE-D5FA-44C5-99C5-E7C0F4A4A57C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A42-4BC7-9A97-7688DE504A2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AD4193F-1E35-4039-AEC0-840272F517DC}" type="VALUE">
                      <a:rPr lang="en-US"/>
                      <a:pPr/>
                      <a:t>[VALUE]</a:t>
                    </a:fld>
                    <a:r>
                      <a:rPr lang="en-US"/>
                      <a:t> MW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A42-4BC7-9A97-7688DE504A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2.10'!$C$134:$C$144</c:f>
              <c:strCache>
                <c:ptCount val="11"/>
                <c:pt idx="0">
                  <c:v>All other categories combined</c:v>
                </c:pt>
                <c:pt idx="1">
                  <c:v>Electricity, gas, steam
and air conditioning supply</c:v>
                </c:pt>
                <c:pt idx="2">
                  <c:v>Retail trade, except of motor
vehicles and motorcycles</c:v>
                </c:pt>
                <c:pt idx="3">
                  <c:v>Manufacture of food products</c:v>
                </c:pt>
                <c:pt idx="4">
                  <c:v>Other manufacturing</c:v>
                </c:pt>
                <c:pt idx="5">
                  <c:v>Waste collection, treatment 
and disposal; materials recovery</c:v>
                </c:pt>
                <c:pt idx="6">
                  <c:v>Education</c:v>
                </c:pt>
                <c:pt idx="7">
                  <c:v>Forestry and logging</c:v>
                </c:pt>
                <c:pt idx="8">
                  <c:v>Manufacture of wood and products
of wood/cork, exc. furniture</c:v>
                </c:pt>
                <c:pt idx="9">
                  <c:v>Accommodation</c:v>
                </c:pt>
                <c:pt idx="10">
                  <c:v>Crop and animal production, 
hunting and related services</c:v>
                </c:pt>
              </c:strCache>
            </c:strRef>
          </c:cat>
          <c:val>
            <c:numRef>
              <c:f>'Fig 2.10'!$D$134:$D$144</c:f>
              <c:numCache>
                <c:formatCode>#,##0.0</c:formatCode>
                <c:ptCount val="11"/>
                <c:pt idx="0">
                  <c:v>1146.6469999999997</c:v>
                </c:pt>
                <c:pt idx="1">
                  <c:v>122.17400000000001</c:v>
                </c:pt>
                <c:pt idx="2">
                  <c:v>126.628</c:v>
                </c:pt>
                <c:pt idx="3">
                  <c:v>168.43</c:v>
                </c:pt>
                <c:pt idx="4">
                  <c:v>184.108</c:v>
                </c:pt>
                <c:pt idx="5">
                  <c:v>203.35300000000001</c:v>
                </c:pt>
                <c:pt idx="6">
                  <c:v>256.69600000000003</c:v>
                </c:pt>
                <c:pt idx="7">
                  <c:v>318.93700000000001</c:v>
                </c:pt>
                <c:pt idx="8">
                  <c:v>550.82399999999996</c:v>
                </c:pt>
                <c:pt idx="9">
                  <c:v>827.81700000000001</c:v>
                </c:pt>
                <c:pt idx="10">
                  <c:v>2184.58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42-4BC7-9A97-7688DE504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741312095"/>
        <c:axId val="741318815"/>
      </c:barChart>
      <c:catAx>
        <c:axId val="788975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89014048"/>
        <c:crosses val="autoZero"/>
        <c:auto val="1"/>
        <c:lblAlgn val="ctr"/>
        <c:lblOffset val="100"/>
        <c:noMultiLvlLbl val="0"/>
      </c:catAx>
      <c:valAx>
        <c:axId val="7890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Number of Installations</a:t>
                </a:r>
              </a:p>
            </c:rich>
          </c:tx>
          <c:layout>
            <c:manualLayout>
              <c:xMode val="edge"/>
              <c:yMode val="edge"/>
              <c:x val="0.54092659345049166"/>
              <c:y val="0.94316119004677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88975648"/>
        <c:crosses val="autoZero"/>
        <c:crossBetween val="between"/>
      </c:valAx>
      <c:valAx>
        <c:axId val="741318815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Capacity</a:t>
                </a:r>
                <a:r>
                  <a:rPr lang="en-GB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(MW)</a:t>
                </a:r>
                <a:endParaRPr lang="en-GB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57433127042235055"/>
              <c:y val="1.046508853471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41312095"/>
        <c:crosses val="max"/>
        <c:crossBetween val="between"/>
      </c:valAx>
      <c:catAx>
        <c:axId val="74131209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13188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9.0232706267365098E-3"/>
          <c:y val="0.958714087591794"/>
          <c:w val="0.37393129729076757"/>
          <c:h val="3.336672899343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250826</xdr:colOff>
      <xdr:row>3</xdr:row>
      <xdr:rowOff>173082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D8DE0C4A-73F4-4DB2-B83F-534D2CFFD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57525" cy="7064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294303</xdr:colOff>
      <xdr:row>3</xdr:row>
      <xdr:rowOff>54514</xdr:rowOff>
    </xdr:to>
    <xdr:pic>
      <xdr:nvPicPr>
        <xdr:cNvPr id="14" name="Picture 13" descr="image of the Ofgem logo" title="Ofgem logo">
          <a:extLst>
            <a:ext uri="{FF2B5EF4-FFF2-40B4-BE49-F238E27FC236}">
              <a16:creationId xmlns:a16="http://schemas.microsoft.com/office/drawing/2014/main" id="{295AAF59-C34B-49E0-8E0B-B66B895DC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8203" cy="591089"/>
        </a:xfrm>
        <a:prstGeom prst="rect">
          <a:avLst/>
        </a:prstGeom>
      </xdr:spPr>
    </xdr:pic>
    <xdr:clientData/>
  </xdr:twoCellAnchor>
  <xdr:twoCellAnchor>
    <xdr:from>
      <xdr:col>1</xdr:col>
      <xdr:colOff>69850</xdr:colOff>
      <xdr:row>11</xdr:row>
      <xdr:rowOff>114300</xdr:rowOff>
    </xdr:from>
    <xdr:to>
      <xdr:col>6</xdr:col>
      <xdr:colOff>546100</xdr:colOff>
      <xdr:row>32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910F32-C789-460E-AF33-D46EA2687E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338753</xdr:colOff>
      <xdr:row>3</xdr:row>
      <xdr:rowOff>38639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7204FC91-F86E-4831-BDE6-BCC36A31E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6628" cy="5720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894378</xdr:colOff>
      <xdr:row>3</xdr:row>
      <xdr:rowOff>38639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6F4C4BA8-3155-4384-AE75-30BD4346E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5</xdr:col>
      <xdr:colOff>323850</xdr:colOff>
      <xdr:row>42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A4FA1C-8DCC-0A40-4FB0-C395029425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1529378</xdr:colOff>
      <xdr:row>3</xdr:row>
      <xdr:rowOff>38639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61CEE3C-ADE1-4309-88A9-20E0EA3B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430828</xdr:colOff>
      <xdr:row>3</xdr:row>
      <xdr:rowOff>54514</xdr:rowOff>
    </xdr:to>
    <xdr:pic>
      <xdr:nvPicPr>
        <xdr:cNvPr id="16" name="Picture 15" descr="image of the Ofgem logo" title="Ofgem logo">
          <a:extLst>
            <a:ext uri="{FF2B5EF4-FFF2-40B4-BE49-F238E27FC236}">
              <a16:creationId xmlns:a16="http://schemas.microsoft.com/office/drawing/2014/main" id="{CC5008A8-0149-42CF-A680-8B6A86A80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11</xdr:row>
      <xdr:rowOff>107950</xdr:rowOff>
    </xdr:from>
    <xdr:to>
      <xdr:col>6</xdr:col>
      <xdr:colOff>641350</xdr:colOff>
      <xdr:row>46</xdr:row>
      <xdr:rowOff>107950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3CE10E05-A202-F347-E225-E49B177F71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215900" y="2057400"/>
          <a:ext cx="8890000" cy="6013450"/>
          <a:chOff x="228600" y="2441000"/>
          <a:chExt cx="16049788" cy="10719661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79901D0D-0C4C-CD6F-8CA1-A2DE4179D27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" t="332" r="157" b="-303"/>
          <a:stretch/>
        </xdr:blipFill>
        <xdr:spPr bwMode="auto">
          <a:xfrm>
            <a:off x="2449656" y="2441000"/>
            <a:ext cx="9128435" cy="1071966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6D46FBCA-9834-351F-539D-C0FCB5012B0D}"/>
              </a:ext>
            </a:extLst>
          </xdr:cNvPr>
          <xdr:cNvGrpSpPr/>
        </xdr:nvGrpSpPr>
        <xdr:grpSpPr>
          <a:xfrm>
            <a:off x="228600" y="2861775"/>
            <a:ext cx="16049788" cy="9659547"/>
            <a:chOff x="228600" y="2861775"/>
            <a:chExt cx="16049788" cy="9659547"/>
          </a:xfrm>
        </xdr:grpSpPr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39241837-6305-7BEA-0623-5D008989DA91}"/>
                </a:ext>
              </a:extLst>
            </xdr:cNvPr>
            <xdr:cNvGrpSpPr/>
          </xdr:nvGrpSpPr>
          <xdr:grpSpPr>
            <a:xfrm>
              <a:off x="5666855" y="2861775"/>
              <a:ext cx="7700634" cy="4981332"/>
              <a:chOff x="5666855" y="2861775"/>
              <a:chExt cx="7700634" cy="4981332"/>
            </a:xfrm>
          </xdr:grpSpPr>
          <xdr:graphicFrame macro="">
            <xdr:nvGraphicFramePr>
              <xdr:cNvPr id="5" name="Chart 4">
                <a:extLst>
                  <a:ext uri="{FF2B5EF4-FFF2-40B4-BE49-F238E27FC236}">
                    <a16:creationId xmlns:a16="http://schemas.microsoft.com/office/drawing/2014/main" id="{AE665103-DC3A-44FF-E12A-E50BB5D4F4C8}"/>
                  </a:ext>
                </a:extLst>
              </xdr:cNvPr>
              <xdr:cNvGraphicFramePr/>
            </xdr:nvGraphicFramePr>
            <xdr:xfrm>
              <a:off x="5666855" y="2861775"/>
              <a:ext cx="7700634" cy="498133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2" name="TextBox 11">
                <a:extLst>
                  <a:ext uri="{FF2B5EF4-FFF2-40B4-BE49-F238E27FC236}">
                    <a16:creationId xmlns:a16="http://schemas.microsoft.com/office/drawing/2014/main" id="{57DAAA14-8837-0FBD-1CAC-626223ABA276}"/>
                  </a:ext>
                </a:extLst>
              </xdr:cNvPr>
              <xdr:cNvSpPr txBox="1"/>
            </xdr:nvSpPr>
            <xdr:spPr>
              <a:xfrm>
                <a:off x="7877990" y="3233928"/>
                <a:ext cx="3501094" cy="52545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GB" sz="1400" b="1">
                    <a:latin typeface="Verdana" panose="020B0604030504040204" pitchFamily="34" charset="0"/>
                    <a:ea typeface="Verdana" panose="020B0604030504040204" pitchFamily="34" charset="0"/>
                  </a:rPr>
                  <a:t>Scotland -</a:t>
                </a:r>
                <a:r>
                  <a:rPr lang="en-GB" sz="1400" b="1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19.5%</a:t>
                </a:r>
                <a:endParaRPr lang="en-GB" sz="1400" b="1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xdr:grpSp>
        <xdr:grpSp>
          <xdr:nvGrpSpPr>
            <xdr:cNvPr id="18" name="Group 17">
              <a:extLst>
                <a:ext uri="{FF2B5EF4-FFF2-40B4-BE49-F238E27FC236}">
                  <a16:creationId xmlns:a16="http://schemas.microsoft.com/office/drawing/2014/main" id="{8B6A7072-552A-9649-8559-096A09478B2A}"/>
                </a:ext>
              </a:extLst>
            </xdr:cNvPr>
            <xdr:cNvGrpSpPr/>
          </xdr:nvGrpSpPr>
          <xdr:grpSpPr>
            <a:xfrm>
              <a:off x="10046868" y="8328874"/>
              <a:ext cx="6231520" cy="4192448"/>
              <a:chOff x="9418142" y="7898605"/>
              <a:chExt cx="5832477" cy="3925094"/>
            </a:xfrm>
          </xdr:grpSpPr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49692E3E-4462-743D-0034-38DF7E5444A2}"/>
                  </a:ext>
                </a:extLst>
              </xdr:cNvPr>
              <xdr:cNvGraphicFramePr/>
            </xdr:nvGraphicFramePr>
            <xdr:xfrm>
              <a:off x="9418142" y="8511610"/>
              <a:ext cx="5832477" cy="331208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7A05F228-F93A-4143-89C5-9316F08174E8}"/>
                  </a:ext>
                </a:extLst>
              </xdr:cNvPr>
              <xdr:cNvSpPr txBox="1"/>
            </xdr:nvSpPr>
            <xdr:spPr>
              <a:xfrm>
                <a:off x="10830781" y="7898605"/>
                <a:ext cx="4307992" cy="51037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GB" sz="1400" b="1">
                    <a:latin typeface="Verdana" panose="020B0604030504040204" pitchFamily="34" charset="0"/>
                    <a:ea typeface="Verdana" panose="020B0604030504040204" pitchFamily="34" charset="0"/>
                  </a:rPr>
                  <a:t>England -</a:t>
                </a:r>
                <a:r>
                  <a:rPr lang="en-GB" sz="1400" b="1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72.7%</a:t>
                </a:r>
                <a:endParaRPr lang="en-GB" sz="1400" b="1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xdr:grpSp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38997EC1-38BA-9599-D9A3-364EDEF9A5EE}"/>
                </a:ext>
              </a:extLst>
            </xdr:cNvPr>
            <xdr:cNvGrpSpPr/>
          </xdr:nvGrpSpPr>
          <xdr:grpSpPr>
            <a:xfrm>
              <a:off x="228600" y="6970675"/>
              <a:ext cx="6044071" cy="4806267"/>
              <a:chOff x="407193" y="6850855"/>
              <a:chExt cx="5389190" cy="4381878"/>
            </a:xfrm>
          </xdr:grpSpPr>
          <xdr:graphicFrame macro="">
            <xdr:nvGraphicFramePr>
              <xdr:cNvPr id="7" name="Chart 6">
                <a:extLst>
                  <a:ext uri="{FF2B5EF4-FFF2-40B4-BE49-F238E27FC236}">
                    <a16:creationId xmlns:a16="http://schemas.microsoft.com/office/drawing/2014/main" id="{BE9E4FDE-7F94-F9F1-46EB-BC7376D3B4E4}"/>
                  </a:ext>
                </a:extLst>
              </xdr:cNvPr>
              <xdr:cNvGraphicFramePr/>
            </xdr:nvGraphicFramePr>
            <xdr:xfrm>
              <a:off x="407193" y="6850855"/>
              <a:ext cx="5389190" cy="404336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5312475C-E2B4-4175-A580-159FCC706F9E}"/>
                  </a:ext>
                </a:extLst>
              </xdr:cNvPr>
              <xdr:cNvSpPr txBox="1"/>
            </xdr:nvSpPr>
            <xdr:spPr>
              <a:xfrm>
                <a:off x="1654460" y="10711239"/>
                <a:ext cx="2523175" cy="52149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GB" sz="1400" b="1">
                    <a:latin typeface="Verdana" panose="020B0604030504040204" pitchFamily="34" charset="0"/>
                    <a:ea typeface="Verdana" panose="020B0604030504040204" pitchFamily="34" charset="0"/>
                  </a:rPr>
                  <a:t>Wales -</a:t>
                </a:r>
                <a:r>
                  <a:rPr lang="en-GB" sz="1400" b="1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7.8%</a:t>
                </a:r>
                <a:endParaRPr lang="en-GB" sz="1400" b="1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xdr:grpSp>
      </xdr:grp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872153</xdr:colOff>
      <xdr:row>3</xdr:row>
      <xdr:rowOff>38639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88E587A2-7013-44B4-B3EE-E188DD590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9</xdr:row>
      <xdr:rowOff>0</xdr:rowOff>
    </xdr:from>
    <xdr:to>
      <xdr:col>7</xdr:col>
      <xdr:colOff>146050</xdr:colOff>
      <xdr:row>37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295137-122C-4CE1-A5D0-09BF5189A4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765913</xdr:colOff>
      <xdr:row>3</xdr:row>
      <xdr:rowOff>37906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C60BBA25-DE8B-4AE1-923E-D4090DB8A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0</xdr:col>
      <xdr:colOff>168273</xdr:colOff>
      <xdr:row>9</xdr:row>
      <xdr:rowOff>100743</xdr:rowOff>
    </xdr:from>
    <xdr:to>
      <xdr:col>5</xdr:col>
      <xdr:colOff>1282211</xdr:colOff>
      <xdr:row>36</xdr:row>
      <xdr:rowOff>100746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13259E-ACB1-4966-9627-045F5C3CA6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487978</xdr:colOff>
      <xdr:row>3</xdr:row>
      <xdr:rowOff>48164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E67E107F-5991-429F-A0D9-51C600DE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583228</xdr:colOff>
      <xdr:row>3</xdr:row>
      <xdr:rowOff>44989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A1DA1DC-89D1-4A90-BB1A-B7E9C4D08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684828</xdr:colOff>
      <xdr:row>3</xdr:row>
      <xdr:rowOff>44989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6C9F8BC7-18AB-4183-8E7E-2707DCA95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9803" cy="562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846346</xdr:colOff>
      <xdr:row>3</xdr:row>
      <xdr:rowOff>173082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2676CCF-0398-48D8-B745-53FF98E35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3121" cy="7255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2218353</xdr:colOff>
      <xdr:row>3</xdr:row>
      <xdr:rowOff>38639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7BFFD5E5-FD87-4355-A180-3752DD5A4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171450</xdr:rowOff>
    </xdr:from>
    <xdr:to>
      <xdr:col>8</xdr:col>
      <xdr:colOff>76201</xdr:colOff>
      <xdr:row>31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E2FCD0-18D3-477C-B5DC-79C9ED72F3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2126278</xdr:colOff>
      <xdr:row>3</xdr:row>
      <xdr:rowOff>38639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3105BD7-4B6A-41E0-9561-1E58C7D0D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2192953</xdr:colOff>
      <xdr:row>3</xdr:row>
      <xdr:rowOff>38639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AC53A9A-506C-40BD-8ABB-411DA8082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9803" cy="57203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2224703</xdr:colOff>
      <xdr:row>3</xdr:row>
      <xdr:rowOff>38639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818A007-0DB4-45A6-890E-28C6A0287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625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2164378</xdr:colOff>
      <xdr:row>3</xdr:row>
      <xdr:rowOff>64039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AD6F33E0-B9BE-4407-A5E9-EE2D9B84C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389803" cy="5625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2158028</xdr:colOff>
      <xdr:row>3</xdr:row>
      <xdr:rowOff>67214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F40086A6-3B52-4EA1-BCC1-4B7A9B877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2389803" cy="5656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1073112</xdr:colOff>
      <xdr:row>3</xdr:row>
      <xdr:rowOff>37332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6F5A43FA-AF45-48D9-9F3A-947168A23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27237" cy="589782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12</xdr:row>
      <xdr:rowOff>133351</xdr:rowOff>
    </xdr:from>
    <xdr:to>
      <xdr:col>8</xdr:col>
      <xdr:colOff>539750</xdr:colOff>
      <xdr:row>30</xdr:row>
      <xdr:rowOff>146050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6FEDFDB-0AC5-45A2-BCE7-AB8852E574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931171</xdr:colOff>
      <xdr:row>3</xdr:row>
      <xdr:rowOff>37332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96C83568-1145-4632-8934-634ABF5E5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6164"/>
        </a:xfrm>
        <a:prstGeom prst="rect">
          <a:avLst/>
        </a:prstGeom>
      </xdr:spPr>
    </xdr:pic>
    <xdr:clientData/>
  </xdr:twoCellAnchor>
  <xdr:twoCellAnchor>
    <xdr:from>
      <xdr:col>1</xdr:col>
      <xdr:colOff>82550</xdr:colOff>
      <xdr:row>9</xdr:row>
      <xdr:rowOff>19050</xdr:rowOff>
    </xdr:from>
    <xdr:to>
      <xdr:col>7</xdr:col>
      <xdr:colOff>247650</xdr:colOff>
      <xdr:row>36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8A09D-E860-4BAC-AA72-080E788D8F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218103</xdr:colOff>
      <xdr:row>3</xdr:row>
      <xdr:rowOff>48164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336D28D7-52C2-463B-B216-A47DC16B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9803" cy="562514"/>
        </a:xfrm>
        <a:prstGeom prst="rect">
          <a:avLst/>
        </a:prstGeom>
      </xdr:spPr>
    </xdr:pic>
    <xdr:clientData/>
  </xdr:twoCellAnchor>
  <xdr:twoCellAnchor>
    <xdr:from>
      <xdr:col>1</xdr:col>
      <xdr:colOff>69850</xdr:colOff>
      <xdr:row>10</xdr:row>
      <xdr:rowOff>171449</xdr:rowOff>
    </xdr:from>
    <xdr:to>
      <xdr:col>5</xdr:col>
      <xdr:colOff>1041400</xdr:colOff>
      <xdr:row>35</xdr:row>
      <xdr:rowOff>59108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B7B825-DAAA-4AFD-B29D-6F2DF2570E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221278</xdr:colOff>
      <xdr:row>3</xdr:row>
      <xdr:rowOff>44989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6E20B22-7F34-4E01-813B-E34ED9E0E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5828" cy="55933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169327</xdr:rowOff>
    </xdr:from>
    <xdr:to>
      <xdr:col>6</xdr:col>
      <xdr:colOff>542925</xdr:colOff>
      <xdr:row>34</xdr:row>
      <xdr:rowOff>151409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CB0B55-6C32-4F86-9C0B-F9F00F0972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47587</xdr:colOff>
      <xdr:row>3</xdr:row>
      <xdr:rowOff>37332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BA7F733-A40A-440A-9673-C0E506B0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6164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11</xdr:row>
      <xdr:rowOff>146050</xdr:rowOff>
    </xdr:from>
    <xdr:to>
      <xdr:col>5</xdr:col>
      <xdr:colOff>279400</xdr:colOff>
      <xdr:row>31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5B2DE3-EBB9-4845-8DC7-3210036F4D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255642</xdr:colOff>
      <xdr:row>3</xdr:row>
      <xdr:rowOff>45549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E234485D-4640-4E32-B3E0-8D6AD7FC9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6153" cy="552989"/>
        </a:xfrm>
        <a:prstGeom prst="rect">
          <a:avLst/>
        </a:prstGeom>
      </xdr:spPr>
    </xdr:pic>
    <xdr:clientData/>
  </xdr:twoCellAnchor>
  <xdr:twoCellAnchor>
    <xdr:from>
      <xdr:col>1</xdr:col>
      <xdr:colOff>6351</xdr:colOff>
      <xdr:row>10</xdr:row>
      <xdr:rowOff>101599</xdr:rowOff>
    </xdr:from>
    <xdr:to>
      <xdr:col>7</xdr:col>
      <xdr:colOff>876301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30475-8DD6-45F8-94B7-26B313FF7C1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2208828</xdr:colOff>
      <xdr:row>3</xdr:row>
      <xdr:rowOff>35464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78FD7B1D-A5AC-4374-8E36-914408666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2978" cy="5561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82550</xdr:rowOff>
    </xdr:from>
    <xdr:to>
      <xdr:col>6</xdr:col>
      <xdr:colOff>222250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42D1DD-902E-41AF-BC75-847BECB042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 Test">
  <a:themeElements>
    <a:clrScheme name="Categorical colour 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2436D"/>
      </a:accent1>
      <a:accent2>
        <a:srgbClr val="28A197"/>
      </a:accent2>
      <a:accent3>
        <a:srgbClr val="801650"/>
      </a:accent3>
      <a:accent4>
        <a:srgbClr val="F46A25"/>
      </a:accent4>
      <a:accent5>
        <a:srgbClr val="3D3D3D"/>
      </a:accent5>
      <a:accent6>
        <a:srgbClr val="A285D1"/>
      </a:accent6>
      <a:hlink>
        <a:srgbClr val="0563C1"/>
      </a:hlink>
      <a:folHlink>
        <a:srgbClr val="954F72"/>
      </a:folHlink>
    </a:clrScheme>
    <a:fontScheme name="Arial - sans serif">
      <a:majorFont>
        <a:latin typeface="Arial Rounded MT Bold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 Test" id="{54F1576E-FD80-4DBC-83B9-EDBDE1EC1CCC}" vid="{BDD33F6A-F392-4A01-9877-3B1E427C8F9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ons.gov.uk/methodology/classificationsandstandards/ukstandardindustrialclassificationofeconomicactivities/uksic2007" TargetMode="External"/><Relationship Id="rId1" Type="http://schemas.openxmlformats.org/officeDocument/2006/relationships/hyperlink" Target="https://www.ons.gov.uk/methodology/classificationsandstandards/ukstandardindustrialclassificationofeconomicactivities/uksic2007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ons.gov.uk/methodology/classificationsandstandards/ukstandardindustrialclassificationofeconomicactivities/uksic2007" TargetMode="External"/><Relationship Id="rId1" Type="http://schemas.openxmlformats.org/officeDocument/2006/relationships/hyperlink" Target="https://www.ons.gov.uk/methodology/classificationsandstandards/ukstandardindustrialclassificationofeconomicactivities/uksic2007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62AD-910C-4AA8-A945-3E8210643534}">
  <sheetPr>
    <pageSetUpPr autoPageBreaks="0"/>
  </sheetPr>
  <dimension ref="B5:P56"/>
  <sheetViews>
    <sheetView showGridLines="0" workbookViewId="0"/>
  </sheetViews>
  <sheetFormatPr defaultRowHeight="14"/>
  <cols>
    <col min="1" max="1" width="2.25" customWidth="1"/>
    <col min="2" max="2" width="18.25" customWidth="1"/>
    <col min="3" max="3" width="16.33203125" customWidth="1"/>
    <col min="4" max="4" width="91.75" customWidth="1"/>
  </cols>
  <sheetData>
    <row r="5" spans="2:16" ht="17.5">
      <c r="B5" s="7" t="s">
        <v>239</v>
      </c>
      <c r="C5" s="7"/>
      <c r="D5" s="7"/>
    </row>
    <row r="6" spans="2:16" ht="15">
      <c r="B6" s="12" t="s">
        <v>173</v>
      </c>
      <c r="C6" s="28"/>
      <c r="D6" s="28"/>
    </row>
    <row r="7" spans="2:16">
      <c r="B7" s="10"/>
      <c r="C7" s="10"/>
      <c r="D7" s="10"/>
    </row>
    <row r="8" spans="2:16" ht="14.25" customHeight="1">
      <c r="B8" s="90" t="s">
        <v>240</v>
      </c>
      <c r="C8" s="39"/>
      <c r="D8" s="39"/>
    </row>
    <row r="9" spans="2:16">
      <c r="B9" s="39" t="s">
        <v>160</v>
      </c>
      <c r="C9" s="39"/>
      <c r="D9" s="39"/>
    </row>
    <row r="10" spans="2:16" ht="13.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>
      <c r="B11" s="26" t="s">
        <v>27</v>
      </c>
      <c r="C11" s="10"/>
      <c r="D11" s="135"/>
    </row>
    <row r="12" spans="2:16">
      <c r="B12" s="26"/>
      <c r="C12" s="10"/>
      <c r="D12" s="10"/>
    </row>
    <row r="13" spans="2:16">
      <c r="B13" s="17" t="s">
        <v>163</v>
      </c>
      <c r="C13" s="10"/>
      <c r="D13" s="10"/>
    </row>
    <row r="14" spans="2:16">
      <c r="B14" s="79" t="s">
        <v>164</v>
      </c>
      <c r="C14" s="10"/>
      <c r="D14" s="10"/>
    </row>
    <row r="15" spans="2:16">
      <c r="B15" s="17"/>
      <c r="C15" s="10"/>
      <c r="D15" s="10"/>
    </row>
    <row r="16" spans="2:16">
      <c r="B16" s="17" t="s">
        <v>165</v>
      </c>
      <c r="C16" s="10"/>
      <c r="D16" s="10"/>
    </row>
    <row r="17" spans="2:4">
      <c r="B17" s="80" t="s">
        <v>243</v>
      </c>
      <c r="C17" s="10"/>
    </row>
    <row r="18" spans="2:4">
      <c r="B18" s="80" t="s">
        <v>246</v>
      </c>
      <c r="C18" s="10"/>
      <c r="D18" s="10"/>
    </row>
    <row r="19" spans="2:4">
      <c r="B19" s="88" t="s">
        <v>328</v>
      </c>
      <c r="C19" s="10"/>
      <c r="D19" s="10"/>
    </row>
    <row r="20" spans="2:4">
      <c r="B20" s="88" t="s">
        <v>329</v>
      </c>
      <c r="C20" s="10"/>
      <c r="D20" s="10"/>
    </row>
    <row r="21" spans="2:4">
      <c r="B21" s="88" t="s">
        <v>213</v>
      </c>
      <c r="C21" s="10"/>
      <c r="D21" s="10"/>
    </row>
    <row r="22" spans="2:4">
      <c r="B22" s="80" t="s">
        <v>327</v>
      </c>
      <c r="C22" s="10"/>
      <c r="D22" s="10"/>
    </row>
    <row r="23" spans="2:4">
      <c r="B23" s="80" t="s">
        <v>214</v>
      </c>
      <c r="C23" s="10"/>
      <c r="D23" s="10"/>
    </row>
    <row r="24" spans="2:4">
      <c r="B24" s="80" t="s">
        <v>215</v>
      </c>
      <c r="C24" s="10"/>
      <c r="D24" s="10"/>
    </row>
    <row r="25" spans="2:4">
      <c r="B25" s="80" t="s">
        <v>330</v>
      </c>
      <c r="C25" s="10"/>
      <c r="D25" s="10"/>
    </row>
    <row r="26" spans="2:4">
      <c r="B26" s="80" t="s">
        <v>339</v>
      </c>
      <c r="C26" s="10"/>
      <c r="D26" s="10"/>
    </row>
    <row r="27" spans="2:4">
      <c r="B27" s="80" t="s">
        <v>340</v>
      </c>
      <c r="C27" s="10"/>
      <c r="D27" s="10"/>
    </row>
    <row r="28" spans="2:4">
      <c r="B28" s="80" t="s">
        <v>332</v>
      </c>
      <c r="C28" s="10"/>
      <c r="D28" s="10"/>
    </row>
    <row r="29" spans="2:4">
      <c r="B29" s="80"/>
      <c r="C29" s="10"/>
      <c r="D29" s="10"/>
    </row>
    <row r="30" spans="2:4">
      <c r="B30" s="81" t="s">
        <v>166</v>
      </c>
      <c r="C30" s="10"/>
      <c r="D30" s="10"/>
    </row>
    <row r="31" spans="2:4">
      <c r="B31" s="80" t="s">
        <v>341</v>
      </c>
      <c r="C31" s="10"/>
      <c r="D31" s="10"/>
    </row>
    <row r="32" spans="2:4">
      <c r="B32" s="80" t="s">
        <v>342</v>
      </c>
      <c r="C32" s="10"/>
      <c r="D32" s="10"/>
    </row>
    <row r="33" spans="2:4">
      <c r="B33" s="80" t="s">
        <v>167</v>
      </c>
      <c r="C33" s="10"/>
      <c r="D33" s="10"/>
    </row>
    <row r="34" spans="2:4">
      <c r="B34" s="80"/>
      <c r="C34" s="10"/>
      <c r="D34" s="10"/>
    </row>
    <row r="35" spans="2:4">
      <c r="B35" s="81" t="s">
        <v>168</v>
      </c>
      <c r="C35" s="10"/>
      <c r="D35" s="10"/>
    </row>
    <row r="36" spans="2:4">
      <c r="B36" s="88" t="s">
        <v>343</v>
      </c>
      <c r="C36" s="10"/>
      <c r="D36" s="10"/>
    </row>
    <row r="37" spans="2:4">
      <c r="B37" s="88" t="s">
        <v>344</v>
      </c>
      <c r="C37" s="10"/>
      <c r="D37" s="10"/>
    </row>
    <row r="38" spans="2:4">
      <c r="B38" s="80" t="s">
        <v>335</v>
      </c>
      <c r="C38" s="10"/>
      <c r="D38" s="10"/>
    </row>
    <row r="39" spans="2:4">
      <c r="B39" s="80" t="s">
        <v>345</v>
      </c>
      <c r="C39" s="10"/>
      <c r="D39" s="10"/>
    </row>
    <row r="40" spans="2:4">
      <c r="B40" s="110" t="s">
        <v>337</v>
      </c>
      <c r="C40" s="10"/>
      <c r="D40" s="10"/>
    </row>
    <row r="41" spans="2:4">
      <c r="B41" s="5"/>
      <c r="C41" s="10"/>
      <c r="D41" s="10"/>
    </row>
    <row r="42" spans="2:4">
      <c r="B42" s="81" t="s">
        <v>170</v>
      </c>
      <c r="C42" s="10"/>
      <c r="D42" s="10"/>
    </row>
    <row r="43" spans="2:4">
      <c r="B43" s="80" t="s">
        <v>171</v>
      </c>
      <c r="C43" s="10"/>
      <c r="D43" s="10"/>
    </row>
    <row r="44" spans="2:4">
      <c r="B44" s="88"/>
      <c r="C44" s="10"/>
      <c r="D44" s="10"/>
    </row>
    <row r="45" spans="2:4">
      <c r="B45" s="17" t="s">
        <v>172</v>
      </c>
      <c r="C45" s="10"/>
      <c r="D45" s="10"/>
    </row>
    <row r="46" spans="2:4">
      <c r="B46" s="79" t="s">
        <v>164</v>
      </c>
      <c r="C46" s="10"/>
      <c r="D46" s="10"/>
    </row>
    <row r="47" spans="2:4">
      <c r="B47" s="88"/>
      <c r="C47" s="10"/>
      <c r="D47" s="10"/>
    </row>
    <row r="48" spans="2:4">
      <c r="B48" s="81" t="s">
        <v>169</v>
      </c>
      <c r="C48" s="10"/>
      <c r="D48" s="10"/>
    </row>
    <row r="49" spans="2:6">
      <c r="B49" s="80" t="s">
        <v>315</v>
      </c>
      <c r="C49" s="10"/>
      <c r="D49" s="10"/>
    </row>
    <row r="50" spans="2:6">
      <c r="B50" s="80" t="s">
        <v>314</v>
      </c>
      <c r="C50" s="10"/>
      <c r="D50" s="10"/>
    </row>
    <row r="51" spans="2:6">
      <c r="B51" s="79"/>
    </row>
    <row r="52" spans="2:6">
      <c r="B52" s="60"/>
    </row>
    <row r="53" spans="2:6">
      <c r="B53" s="32" t="s">
        <v>23</v>
      </c>
      <c r="C53" s="32" t="s">
        <v>24</v>
      </c>
      <c r="D53" s="32" t="s">
        <v>25</v>
      </c>
    </row>
    <row r="54" spans="2:6">
      <c r="B54" s="33"/>
      <c r="C54" s="34"/>
      <c r="D54" s="77"/>
    </row>
    <row r="56" spans="2:6">
      <c r="D56" s="29"/>
      <c r="E56" s="29"/>
      <c r="F56" s="29"/>
    </row>
  </sheetData>
  <phoneticPr fontId="29" type="noConversion"/>
  <hyperlinks>
    <hyperlink ref="B19" location="'Fig 2.3'!A1" display="Figure 2.3: Accredited full applications SY12" xr:uid="{B859892A-E4B4-4EF1-9DCF-243DD7E6A97D}"/>
    <hyperlink ref="B17" location="'Fig 2.1'!A1" display="Figure 2.1: Number of applications received, by month (SY11 and SY12)" xr:uid="{D27C3FAE-DF3B-483D-8094-6ECBF80DF367}"/>
    <hyperlink ref="B20" location="'Fig 2.4'!A1" display="Figure 2.4: NDRHI annual and cumulative approved capacity" xr:uid="{37A4B032-8426-43D2-9E5F-6E1327D50B34}"/>
    <hyperlink ref="B21" location="'Fig 2.5'!A1" display="Figure 2.5: Proportion of accredited installations by technology type since the start of the scheme" xr:uid="{FEFE33F7-38BB-4081-A033-E0E6C1618D78}"/>
    <hyperlink ref="B22" location="'Fig 2.6'!A1" display="Figure 2.6: Accredited capacity by technology and scheme year" xr:uid="{9DA9A07A-7618-4220-BED2-840E10936BCD}"/>
    <hyperlink ref="B23" location="'Fig 2.7'!A1" display="Figure 2.7: Eligible heat uses for accredited installations" xr:uid="{27FCF064-5BDC-4DFC-9D69-E382D6BBC4C2}"/>
    <hyperlink ref="B25" location="'Fig 2.9'!A1" display="Figure 2.9: UK SIC for all accredited installations" xr:uid="{69E1A31A-DB26-4D69-8603-4E003557D919}"/>
    <hyperlink ref="B27" location="'Fig 2.11'!A1" display="Figure 2.11: Total number of accredited systems and capacity by country" xr:uid="{E4FE6B88-B1C4-49E7-B490-30E5EDEDCDD7}"/>
    <hyperlink ref="B31" location="'Fig 3.1'!A1" display="Figure 3.1: NDRHI heat generated and payments made (ex. biomethane)" xr:uid="{F914045D-E5B0-4CB4-A87F-73B24F41D30C}"/>
    <hyperlink ref="B32" location="'Fig 3.2'!A1" display="Figure 3.2: NDRHI biomethane - volume of gas injected and payments made" xr:uid="{D1923F9C-213C-427F-8006-D37294E96188}"/>
    <hyperlink ref="B33" location="'Fig 3.3'!A1" display="Figure 3.3: NDRHI lifetime payments made, heat generated and gas injected - by technology type" xr:uid="{59336B9C-9809-4CC3-802D-C01E566ABF61}"/>
    <hyperlink ref="B36" location="'Fig 4.1'!A1" display="Figure 4.1: NDRHI statistical audit activity SY11 and SY12" xr:uid="{92380B0F-1748-4664-8F7D-58CA970AB236}"/>
    <hyperlink ref="B38" location="'Fig 4.3'!A1" display="Figure 4.3: Top reasons for material non-compliance SY12" xr:uid="{FF208791-CF9D-4DE8-A899-F10FF4C5ECFC}"/>
    <hyperlink ref="B39" location="'Fig 4.4'!A1" display="Figure 4.4: Compliance Cases SY12" xr:uid="{EB0E6BC5-4A59-4182-9427-690DE1983133}"/>
    <hyperlink ref="B43" location="'Fig 5.1'!A1" display="Figure 5.1: Ofgem NDRHI Delivery Performance" xr:uid="{6F41330D-FE30-4776-B212-F6882BE9B92F}"/>
    <hyperlink ref="B24" location="'Fig 2.8'!A1" display="Figure 2.8: System type replaced for all accredited installations" xr:uid="{AFAE989C-6EA1-4103-AA6F-B2862DD8DCDE}"/>
    <hyperlink ref="B26" location="'Fig 2.10'!A1" display="Figure 2.10: UK Standard Industrial Classification (UK SIC) for accredited installations SY12" xr:uid="{1A76E162-EE6C-4805-B87A-0ED026C23143}"/>
    <hyperlink ref="B49" location="'Fig A1.1'!A1" display="Figure A1.1: Accredited installations by region and technology" xr:uid="{464690DA-E437-4D08-A936-F73184427893}"/>
    <hyperlink ref="B50" location="'Fig A1.2'!A1" display="Figure A1.2: Installation capacity (MW) by region and technology" xr:uid="{B31C9B95-362B-410B-A871-0E1469539E0B}"/>
    <hyperlink ref="B37" location="'Fig 4.2'!A1" display="Figure 4.2: NDRHI targeted audit activity SY11 and SY12" xr:uid="{5C5450E9-BB88-46AE-ABA7-212E7D4BBB2F}"/>
    <hyperlink ref="B40" location="'Fig 4.5'!A1" display="Figure 4.5: Total debt recovered SY12" xr:uid="{20CD825E-290E-4766-BCC1-21C2104829C2}"/>
    <hyperlink ref="B18" location="'Fig 2.2'!A1" display="Figure 2.2: Technology split of approved TG and Extension applications" xr:uid="{A7316F83-C507-46B7-ACB1-BFE8EF6E2EE6}"/>
    <hyperlink ref="B28" location="'Fig 2.12'!A1" display="Figure 2.12: Total accredited capacity by country" xr:uid="{C796FDDF-31FE-47EC-8857-987B7211CE0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EF06-A498-49ED-A2E0-B84EE029F1A8}">
  <sheetPr>
    <tabColor rgb="FFE2C700"/>
    <pageSetUpPr autoPageBreaks="0"/>
  </sheetPr>
  <dimension ref="A5:Q53"/>
  <sheetViews>
    <sheetView showGridLines="0" zoomScaleNormal="100" workbookViewId="0"/>
  </sheetViews>
  <sheetFormatPr defaultColWidth="8.58203125" defaultRowHeight="13.5"/>
  <cols>
    <col min="1" max="1" width="2.33203125" style="10" customWidth="1"/>
    <col min="2" max="2" width="25.25" style="10" customWidth="1"/>
    <col min="3" max="3" width="21.08203125" style="10" customWidth="1"/>
    <col min="4" max="4" width="15.75" style="10" customWidth="1"/>
    <col min="5" max="5" width="13.25" style="10" customWidth="1"/>
    <col min="6" max="6" width="22.83203125" style="10" customWidth="1"/>
    <col min="7" max="7" width="18.75" style="10" customWidth="1"/>
    <col min="8" max="8" width="23.58203125" style="10" customWidth="1"/>
    <col min="9" max="9" width="19.33203125" style="10" customWidth="1"/>
    <col min="10" max="10" width="11.25" style="10" customWidth="1"/>
    <col min="11" max="11" width="13.08203125" style="10" customWidth="1"/>
    <col min="12" max="12" width="12.25" style="10" customWidth="1"/>
    <col min="13" max="13" width="14.5" style="10" customWidth="1"/>
    <col min="14" max="14" width="18.25" style="10" customWidth="1"/>
    <col min="15" max="16" width="16.75" style="10" customWidth="1"/>
    <col min="17" max="16384" width="8.58203125" style="10"/>
  </cols>
  <sheetData>
    <row r="5" spans="2:16" ht="15">
      <c r="B5" s="8" t="s">
        <v>215</v>
      </c>
      <c r="N5" s="8"/>
    </row>
    <row r="6" spans="2:16" ht="15">
      <c r="B6" s="8"/>
      <c r="N6" s="8"/>
    </row>
    <row r="7" spans="2:16">
      <c r="B7" s="188" t="s">
        <v>257</v>
      </c>
    </row>
    <row r="8" spans="2:16" ht="14">
      <c r="B8" s="120" t="s">
        <v>258</v>
      </c>
    </row>
    <row r="9" spans="2:16" ht="14">
      <c r="B9" s="120" t="s">
        <v>259</v>
      </c>
      <c r="J9" s="30"/>
    </row>
    <row r="10" spans="2:16" ht="14">
      <c r="B10" s="120" t="s">
        <v>380</v>
      </c>
      <c r="I10" s="30"/>
    </row>
    <row r="12" spans="2:16">
      <c r="J12" s="3"/>
      <c r="P12" s="3"/>
    </row>
    <row r="14" spans="2:16" ht="14">
      <c r="C14" s="29"/>
      <c r="D14" s="29"/>
      <c r="P14" s="29"/>
    </row>
    <row r="23" spans="1:17" ht="14">
      <c r="B23" s="9"/>
      <c r="O23" s="29"/>
    </row>
    <row r="28" spans="1:17" ht="1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4">
      <c r="A30" s="3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4">
      <c r="K32"/>
      <c r="L32"/>
      <c r="M32"/>
      <c r="N32"/>
      <c r="O32"/>
      <c r="P32"/>
      <c r="Q32"/>
    </row>
    <row r="33" spans="1:16" ht="14">
      <c r="B33" s="47"/>
      <c r="K33"/>
      <c r="L33"/>
      <c r="M33"/>
      <c r="N33"/>
    </row>
    <row r="34" spans="1:16" ht="18.649999999999999" customHeight="1">
      <c r="B34" s="213" t="s">
        <v>141</v>
      </c>
      <c r="C34" s="214" t="s">
        <v>151</v>
      </c>
      <c r="D34" s="214" t="s">
        <v>254</v>
      </c>
    </row>
    <row r="35" spans="1:16" ht="18.649999999999999" customHeight="1">
      <c r="B35" s="69" t="s">
        <v>132</v>
      </c>
      <c r="C35" s="152">
        <v>10440</v>
      </c>
      <c r="D35" s="186">
        <f t="shared" ref="D35:D40" si="0">C35/$C$45</f>
        <v>0.45765386638611255</v>
      </c>
      <c r="E35" s="138"/>
    </row>
    <row r="36" spans="1:16" ht="18.649999999999999" customHeight="1">
      <c r="B36" s="69" t="s">
        <v>134</v>
      </c>
      <c r="C36" s="152">
        <v>5296</v>
      </c>
      <c r="D36" s="186">
        <f t="shared" si="0"/>
        <v>0.23215851306330001</v>
      </c>
      <c r="E36" s="138"/>
    </row>
    <row r="37" spans="1:16" ht="18.649999999999999" customHeight="1">
      <c r="B37" s="69" t="s">
        <v>136</v>
      </c>
      <c r="C37" s="152">
        <v>2354</v>
      </c>
      <c r="D37" s="186">
        <f t="shared" si="0"/>
        <v>0.10319130282307558</v>
      </c>
      <c r="E37" s="138"/>
    </row>
    <row r="38" spans="1:16" ht="18.649999999999999" customHeight="1">
      <c r="B38" s="69" t="s">
        <v>137</v>
      </c>
      <c r="C38" s="152">
        <v>1778</v>
      </c>
      <c r="D38" s="186">
        <f t="shared" si="0"/>
        <v>7.7941434332807299E-2</v>
      </c>
      <c r="E38" s="138"/>
    </row>
    <row r="39" spans="1:16" ht="18.649999999999999" customHeight="1">
      <c r="B39" s="69" t="s">
        <v>133</v>
      </c>
      <c r="C39" s="152">
        <v>1397</v>
      </c>
      <c r="D39" s="186">
        <f t="shared" si="0"/>
        <v>6.1239698404348591E-2</v>
      </c>
      <c r="E39" s="138"/>
    </row>
    <row r="40" spans="1:16" ht="18.649999999999999" customHeight="1">
      <c r="B40" s="69" t="s">
        <v>135</v>
      </c>
      <c r="C40" s="152">
        <v>924</v>
      </c>
      <c r="D40" s="186">
        <f t="shared" si="0"/>
        <v>4.0504997369805368E-2</v>
      </c>
      <c r="E40" s="138"/>
    </row>
    <row r="41" spans="1:16" ht="18.649999999999999" customHeight="1">
      <c r="A41" s="3"/>
      <c r="B41" s="69" t="s">
        <v>131</v>
      </c>
      <c r="C41" s="152">
        <f>SUM(C42:C44)</f>
        <v>623</v>
      </c>
      <c r="D41" s="186">
        <f>SUM(D42:D44)</f>
        <v>2.7310187620550583E-2</v>
      </c>
      <c r="E41" s="138"/>
      <c r="J41" s="54"/>
    </row>
    <row r="42" spans="1:16" ht="18.649999999999999" customHeight="1">
      <c r="B42" s="314" t="s">
        <v>377</v>
      </c>
      <c r="C42" s="152">
        <v>393</v>
      </c>
      <c r="D42" s="186">
        <f>C42/$C$45</f>
        <v>1.7227774855339294E-2</v>
      </c>
      <c r="E42" s="138"/>
    </row>
    <row r="43" spans="1:16" ht="18.649999999999999" customHeight="1">
      <c r="B43" s="314" t="s">
        <v>378</v>
      </c>
      <c r="C43" s="152">
        <v>116</v>
      </c>
      <c r="D43" s="186">
        <f>C43/$C$45</f>
        <v>5.0850429598456957E-3</v>
      </c>
      <c r="E43" s="138"/>
    </row>
    <row r="44" spans="1:16" ht="18.649999999999999" customHeight="1">
      <c r="B44" s="314" t="s">
        <v>379</v>
      </c>
      <c r="C44" s="152">
        <v>114</v>
      </c>
      <c r="D44" s="186">
        <f>C44/$C$45</f>
        <v>4.9973698053655969E-3</v>
      </c>
      <c r="E44" s="46"/>
      <c r="I44"/>
      <c r="J44"/>
      <c r="K44"/>
    </row>
    <row r="45" spans="1:16" ht="18.5" customHeight="1">
      <c r="B45" s="213" t="s">
        <v>14</v>
      </c>
      <c r="C45" s="128">
        <f>SUM(C35:C41)</f>
        <v>22812</v>
      </c>
      <c r="D45" s="187">
        <f>SUM(D35:D41)</f>
        <v>1</v>
      </c>
      <c r="H45"/>
      <c r="I45"/>
      <c r="J45"/>
      <c r="K45"/>
      <c r="L45"/>
      <c r="M45"/>
    </row>
    <row r="46" spans="1:16" ht="12.5" customHeight="1">
      <c r="B46" s="329"/>
      <c r="C46" s="330"/>
      <c r="G46"/>
      <c r="H46"/>
      <c r="I46"/>
      <c r="J46"/>
      <c r="K46"/>
      <c r="L46"/>
    </row>
    <row r="47" spans="1:16" ht="14">
      <c r="B47" s="27"/>
      <c r="F47"/>
      <c r="G47"/>
      <c r="H47"/>
      <c r="I47"/>
      <c r="J47"/>
      <c r="K47"/>
      <c r="L47"/>
      <c r="M47"/>
    </row>
    <row r="48" spans="1:16" ht="14">
      <c r="B48" s="27" t="s">
        <v>128</v>
      </c>
      <c r="F48"/>
      <c r="G48"/>
      <c r="H48"/>
      <c r="I48"/>
      <c r="J48"/>
      <c r="K48"/>
      <c r="L48"/>
      <c r="M48"/>
      <c r="N48"/>
      <c r="O48"/>
      <c r="P48"/>
    </row>
    <row r="49" spans="6:16" ht="14">
      <c r="F49"/>
      <c r="G49"/>
      <c r="H49"/>
      <c r="I49"/>
      <c r="J49"/>
      <c r="K49"/>
      <c r="L49"/>
      <c r="M49"/>
      <c r="N49"/>
      <c r="O49"/>
      <c r="P49"/>
    </row>
    <row r="50" spans="6:16" ht="14">
      <c r="F50"/>
      <c r="G50"/>
      <c r="H50"/>
      <c r="I50"/>
      <c r="J50"/>
      <c r="K50"/>
      <c r="L50"/>
      <c r="M50"/>
      <c r="N50"/>
      <c r="O50"/>
      <c r="P50"/>
    </row>
    <row r="51" spans="6:16" ht="14">
      <c r="F51"/>
      <c r="G51"/>
      <c r="H51"/>
      <c r="I51"/>
      <c r="J51"/>
      <c r="K51"/>
      <c r="L51"/>
      <c r="M51"/>
      <c r="N51"/>
      <c r="O51"/>
      <c r="P51"/>
    </row>
    <row r="52" spans="6:16" ht="14">
      <c r="F52"/>
      <c r="G52"/>
      <c r="H52"/>
      <c r="I52"/>
      <c r="J52"/>
      <c r="K52"/>
      <c r="L52"/>
      <c r="M52"/>
      <c r="N52"/>
      <c r="O52"/>
      <c r="P52"/>
    </row>
    <row r="53" spans="6:16" ht="14">
      <c r="F53"/>
      <c r="G53"/>
      <c r="H53"/>
      <c r="I53"/>
      <c r="J53"/>
      <c r="K53"/>
      <c r="L53"/>
      <c r="M53"/>
      <c r="N53"/>
      <c r="O53"/>
      <c r="P53"/>
    </row>
  </sheetData>
  <hyperlinks>
    <hyperlink ref="B48" location="Information!A1" display="Return to information tab" xr:uid="{50BF008B-2264-4AA2-96BC-D0B2EDBDED0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9FF5-2C1A-4DC6-9169-FA51BD5E329A}">
  <sheetPr>
    <tabColor rgb="FFE2C700"/>
    <pageSetUpPr autoPageBreaks="0"/>
  </sheetPr>
  <dimension ref="B5:H20"/>
  <sheetViews>
    <sheetView workbookViewId="0"/>
  </sheetViews>
  <sheetFormatPr defaultColWidth="8.58203125" defaultRowHeight="14"/>
  <cols>
    <col min="1" max="1" width="2.58203125" style="57" customWidth="1"/>
    <col min="2" max="2" width="24.33203125" style="57" customWidth="1"/>
    <col min="3" max="3" width="13.33203125" style="57" customWidth="1"/>
    <col min="4" max="4" width="13.5" style="57" customWidth="1"/>
    <col min="5" max="5" width="23.75" style="57" customWidth="1"/>
    <col min="6" max="8" width="9.75" style="57" customWidth="1"/>
    <col min="9" max="16384" width="8.58203125" style="57"/>
  </cols>
  <sheetData>
    <row r="5" spans="2:8" ht="15">
      <c r="B5" s="169" t="s">
        <v>330</v>
      </c>
    </row>
    <row r="6" spans="2:8" ht="15">
      <c r="B6" s="169"/>
    </row>
    <row r="7" spans="2:8" ht="18.649999999999999" customHeight="1">
      <c r="B7" s="213" t="s">
        <v>141</v>
      </c>
      <c r="C7" s="214" t="s">
        <v>255</v>
      </c>
      <c r="D7" s="215" t="s">
        <v>256</v>
      </c>
    </row>
    <row r="8" spans="2:8" ht="18.649999999999999" customHeight="1">
      <c r="B8" s="69" t="s">
        <v>132</v>
      </c>
      <c r="C8" s="127">
        <v>232</v>
      </c>
      <c r="D8" s="186">
        <f>C8/$C$17</f>
        <v>0.52727272727272723</v>
      </c>
    </row>
    <row r="9" spans="2:8" s="101" customFormat="1" ht="18.649999999999999" customHeight="1">
      <c r="B9" s="69" t="s">
        <v>135</v>
      </c>
      <c r="C9" s="127">
        <v>105</v>
      </c>
      <c r="D9" s="186">
        <f t="shared" ref="D9:D16" si="0">C9/$C$17</f>
        <v>0.23863636363636365</v>
      </c>
      <c r="E9" s="57"/>
      <c r="F9" s="57"/>
      <c r="G9" s="57"/>
      <c r="H9" s="57"/>
    </row>
    <row r="10" spans="2:8" ht="18.649999999999999" customHeight="1">
      <c r="B10" s="69" t="s">
        <v>134</v>
      </c>
      <c r="C10" s="127">
        <v>40</v>
      </c>
      <c r="D10" s="186">
        <f t="shared" si="0"/>
        <v>9.0909090909090912E-2</v>
      </c>
    </row>
    <row r="11" spans="2:8" ht="18.649999999999999" customHeight="1">
      <c r="B11" s="69" t="s">
        <v>136</v>
      </c>
      <c r="C11" s="127">
        <v>23</v>
      </c>
      <c r="D11" s="186">
        <f t="shared" si="0"/>
        <v>5.2272727272727269E-2</v>
      </c>
      <c r="H11" s="101"/>
    </row>
    <row r="12" spans="2:8" ht="18.649999999999999" customHeight="1">
      <c r="B12" s="69" t="s">
        <v>137</v>
      </c>
      <c r="C12" s="127">
        <v>17</v>
      </c>
      <c r="D12" s="186">
        <f t="shared" si="0"/>
        <v>3.8636363636363635E-2</v>
      </c>
    </row>
    <row r="13" spans="2:8" ht="18.649999999999999" customHeight="1">
      <c r="B13" s="69" t="s">
        <v>133</v>
      </c>
      <c r="C13" s="127">
        <v>11</v>
      </c>
      <c r="D13" s="186">
        <f t="shared" si="0"/>
        <v>2.5000000000000001E-2</v>
      </c>
    </row>
    <row r="14" spans="2:8" ht="18.649999999999999" customHeight="1">
      <c r="B14" s="69" t="s">
        <v>138</v>
      </c>
      <c r="C14" s="127">
        <v>8</v>
      </c>
      <c r="D14" s="186">
        <f t="shared" si="0"/>
        <v>1.8181818181818181E-2</v>
      </c>
    </row>
    <row r="15" spans="2:8" ht="18.649999999999999" customHeight="1">
      <c r="B15" s="69" t="s">
        <v>389</v>
      </c>
      <c r="C15" s="127">
        <v>4</v>
      </c>
      <c r="D15" s="186">
        <f t="shared" si="0"/>
        <v>9.0909090909090905E-3</v>
      </c>
    </row>
    <row r="16" spans="2:8" ht="18.649999999999999" customHeight="1">
      <c r="B16" s="69" t="s">
        <v>140</v>
      </c>
      <c r="C16" s="127">
        <v>0</v>
      </c>
      <c r="D16" s="186">
        <f t="shared" si="0"/>
        <v>0</v>
      </c>
    </row>
    <row r="17" spans="2:4" ht="18.649999999999999" customHeight="1">
      <c r="B17" s="213" t="s">
        <v>14</v>
      </c>
      <c r="C17" s="128">
        <f>SUM(C8:C16)</f>
        <v>440</v>
      </c>
      <c r="D17" s="187">
        <f>SUM(D8:D16)</f>
        <v>1</v>
      </c>
    </row>
    <row r="19" spans="2:4">
      <c r="B19" s="88"/>
    </row>
    <row r="20" spans="2:4">
      <c r="B20" s="27" t="s">
        <v>128</v>
      </c>
    </row>
  </sheetData>
  <hyperlinks>
    <hyperlink ref="B20" location="Information!A1" display="Return to information tab" xr:uid="{B84AB0BC-813F-4974-B88C-B32B2F5C1267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34C4-4D1C-4DA8-96A0-DC7BE00DBF9C}">
  <sheetPr>
    <tabColor rgb="FFE2C700"/>
    <pageSetUpPr autoPageBreaks="0"/>
  </sheetPr>
  <dimension ref="B5:H148"/>
  <sheetViews>
    <sheetView showGridLines="0" zoomScaleNormal="100" workbookViewId="0"/>
  </sheetViews>
  <sheetFormatPr defaultColWidth="8.58203125" defaultRowHeight="14"/>
  <cols>
    <col min="1" max="1" width="2.33203125" customWidth="1"/>
    <col min="2" max="2" width="17.33203125" customWidth="1"/>
    <col min="3" max="3" width="68.08203125" customWidth="1"/>
    <col min="4" max="4" width="14.5" customWidth="1"/>
    <col min="5" max="5" width="15.08203125" customWidth="1"/>
    <col min="6" max="6" width="18.33203125" customWidth="1"/>
  </cols>
  <sheetData>
    <row r="5" spans="2:8" ht="15">
      <c r="B5" s="8" t="s">
        <v>260</v>
      </c>
    </row>
    <row r="6" spans="2:8" ht="15">
      <c r="B6" s="8"/>
    </row>
    <row r="7" spans="2:8">
      <c r="B7" s="120" t="s">
        <v>261</v>
      </c>
      <c r="C7" s="29"/>
    </row>
    <row r="8" spans="2:8">
      <c r="B8" s="120" t="s">
        <v>371</v>
      </c>
    </row>
    <row r="9" spans="2:8">
      <c r="B9" s="120"/>
    </row>
    <row r="10" spans="2:8">
      <c r="B10" s="120" t="s">
        <v>238</v>
      </c>
    </row>
    <row r="11" spans="2:8">
      <c r="B11" s="27" t="s">
        <v>161</v>
      </c>
    </row>
    <row r="12" spans="2:8">
      <c r="B12" s="27" t="s">
        <v>162</v>
      </c>
    </row>
    <row r="13" spans="2:8">
      <c r="B13" s="27"/>
    </row>
    <row r="15" spans="2:8">
      <c r="H15" s="30"/>
    </row>
    <row r="20" spans="8:8">
      <c r="H20" s="30"/>
    </row>
    <row r="36" spans="2:8">
      <c r="H36" s="30"/>
    </row>
    <row r="37" spans="2:8">
      <c r="H37" s="30"/>
    </row>
    <row r="45" spans="2:8">
      <c r="B45" s="190" t="s">
        <v>322</v>
      </c>
      <c r="C45" s="189"/>
      <c r="D45" s="189"/>
      <c r="E45" s="189"/>
    </row>
    <row r="46" spans="2:8" ht="27">
      <c r="B46" s="208" t="s">
        <v>33</v>
      </c>
      <c r="C46" s="208" t="s">
        <v>34</v>
      </c>
      <c r="D46" s="209" t="s">
        <v>124</v>
      </c>
      <c r="E46" s="209" t="s">
        <v>262</v>
      </c>
    </row>
    <row r="47" spans="2:8">
      <c r="B47" s="223">
        <v>1</v>
      </c>
      <c r="C47" s="223" t="s">
        <v>37</v>
      </c>
      <c r="D47" s="303">
        <v>2184.58</v>
      </c>
      <c r="E47" s="306">
        <v>6001</v>
      </c>
    </row>
    <row r="48" spans="2:8">
      <c r="B48" s="223">
        <v>55</v>
      </c>
      <c r="C48" s="223" t="s">
        <v>36</v>
      </c>
      <c r="D48" s="303">
        <v>827.81700000000001</v>
      </c>
      <c r="E48" s="306">
        <v>7296</v>
      </c>
    </row>
    <row r="49" spans="2:5" ht="27">
      <c r="B49" s="223">
        <v>16</v>
      </c>
      <c r="C49" s="224" t="s">
        <v>263</v>
      </c>
      <c r="D49" s="303">
        <v>550.82399999999996</v>
      </c>
      <c r="E49" s="306">
        <v>664</v>
      </c>
    </row>
    <row r="50" spans="2:5">
      <c r="B50" s="223">
        <v>2</v>
      </c>
      <c r="C50" s="223" t="s">
        <v>38</v>
      </c>
      <c r="D50" s="303">
        <v>318.93700000000001</v>
      </c>
      <c r="E50" s="306">
        <v>925</v>
      </c>
    </row>
    <row r="51" spans="2:5">
      <c r="B51" s="223">
        <v>85</v>
      </c>
      <c r="C51" s="223" t="s">
        <v>39</v>
      </c>
      <c r="D51" s="303">
        <v>256.69600000000003</v>
      </c>
      <c r="E51" s="306">
        <v>1001</v>
      </c>
    </row>
    <row r="52" spans="2:5">
      <c r="B52" s="223">
        <v>38</v>
      </c>
      <c r="C52" s="223" t="s">
        <v>45</v>
      </c>
      <c r="D52" s="303">
        <v>203.35300000000001</v>
      </c>
      <c r="E52" s="306">
        <v>278</v>
      </c>
    </row>
    <row r="53" spans="2:5">
      <c r="B53" s="223">
        <v>32</v>
      </c>
      <c r="C53" s="223" t="s">
        <v>48</v>
      </c>
      <c r="D53" s="303">
        <v>184.108</v>
      </c>
      <c r="E53" s="306">
        <v>279</v>
      </c>
    </row>
    <row r="54" spans="2:5">
      <c r="B54" s="223">
        <v>10</v>
      </c>
      <c r="C54" s="223" t="s">
        <v>46</v>
      </c>
      <c r="D54" s="303">
        <v>168.43</v>
      </c>
      <c r="E54" s="306">
        <v>266</v>
      </c>
    </row>
    <row r="55" spans="2:5">
      <c r="B55" s="223">
        <v>47</v>
      </c>
      <c r="C55" s="223" t="s">
        <v>43</v>
      </c>
      <c r="D55" s="303">
        <v>126.628</v>
      </c>
      <c r="E55" s="306">
        <v>439</v>
      </c>
    </row>
    <row r="56" spans="2:5">
      <c r="B56" s="223">
        <v>35</v>
      </c>
      <c r="C56" s="223" t="s">
        <v>52</v>
      </c>
      <c r="D56" s="303">
        <v>122.17400000000001</v>
      </c>
      <c r="E56" s="306">
        <v>277</v>
      </c>
    </row>
    <row r="57" spans="2:5">
      <c r="B57" s="317" t="s">
        <v>320</v>
      </c>
      <c r="C57" s="317" t="s">
        <v>319</v>
      </c>
      <c r="D57" s="318">
        <f>SUM(D58:D129)</f>
        <v>1146.6469999999997</v>
      </c>
      <c r="E57" s="306">
        <f>SUM(E58:E129)</f>
        <v>5386</v>
      </c>
    </row>
    <row r="58" spans="2:5">
      <c r="B58" s="191">
        <v>20</v>
      </c>
      <c r="C58" s="191" t="s">
        <v>94</v>
      </c>
      <c r="D58" s="304">
        <v>103.905</v>
      </c>
      <c r="E58" s="307">
        <v>11</v>
      </c>
    </row>
    <row r="59" spans="2:5">
      <c r="B59" s="191">
        <v>82</v>
      </c>
      <c r="C59" s="191" t="s">
        <v>41</v>
      </c>
      <c r="D59" s="304">
        <v>85.411000000000001</v>
      </c>
      <c r="E59" s="307">
        <v>614</v>
      </c>
    </row>
    <row r="60" spans="2:5">
      <c r="B60" s="191">
        <v>31</v>
      </c>
      <c r="C60" s="192" t="s">
        <v>54</v>
      </c>
      <c r="D60" s="304">
        <v>76.204999999999998</v>
      </c>
      <c r="E60" s="307">
        <v>165</v>
      </c>
    </row>
    <row r="61" spans="2:5">
      <c r="B61" s="191">
        <v>93</v>
      </c>
      <c r="C61" s="191" t="s">
        <v>42</v>
      </c>
      <c r="D61" s="304">
        <v>74.697000000000003</v>
      </c>
      <c r="E61" s="307">
        <v>583</v>
      </c>
    </row>
    <row r="62" spans="2:5">
      <c r="B62" s="191">
        <v>11</v>
      </c>
      <c r="C62" s="191" t="s">
        <v>70</v>
      </c>
      <c r="D62" s="304">
        <v>69.135000000000005</v>
      </c>
      <c r="E62" s="307">
        <v>58</v>
      </c>
    </row>
    <row r="63" spans="2:5">
      <c r="B63" s="191">
        <v>87</v>
      </c>
      <c r="C63" s="191" t="s">
        <v>44</v>
      </c>
      <c r="D63" s="304">
        <v>61.26</v>
      </c>
      <c r="E63" s="307">
        <v>427</v>
      </c>
    </row>
    <row r="64" spans="2:5">
      <c r="B64" s="191">
        <v>86</v>
      </c>
      <c r="C64" s="191" t="s">
        <v>53</v>
      </c>
      <c r="D64" s="304">
        <v>53.930999999999997</v>
      </c>
      <c r="E64" s="307">
        <v>188</v>
      </c>
    </row>
    <row r="65" spans="2:5">
      <c r="B65" s="191">
        <v>52</v>
      </c>
      <c r="C65" s="191" t="s">
        <v>61</v>
      </c>
      <c r="D65" s="304">
        <v>41.174999999999997</v>
      </c>
      <c r="E65" s="307">
        <v>117</v>
      </c>
    </row>
    <row r="66" spans="2:5">
      <c r="B66" s="191">
        <v>33</v>
      </c>
      <c r="C66" s="191" t="s">
        <v>51</v>
      </c>
      <c r="D66" s="304">
        <v>38.936999999999998</v>
      </c>
      <c r="E66" s="307">
        <v>212</v>
      </c>
    </row>
    <row r="67" spans="2:5">
      <c r="B67" s="191">
        <v>21</v>
      </c>
      <c r="C67" s="191" t="s">
        <v>99</v>
      </c>
      <c r="D67" s="304">
        <v>33.671999999999997</v>
      </c>
      <c r="E67" s="307">
        <v>8</v>
      </c>
    </row>
    <row r="68" spans="2:5">
      <c r="B68" s="191">
        <v>77</v>
      </c>
      <c r="C68" s="191" t="s">
        <v>50</v>
      </c>
      <c r="D68" s="304">
        <v>32.508000000000003</v>
      </c>
      <c r="E68" s="307">
        <v>228</v>
      </c>
    </row>
    <row r="69" spans="2:5">
      <c r="B69" s="191">
        <v>68</v>
      </c>
      <c r="C69" s="191" t="s">
        <v>49</v>
      </c>
      <c r="D69" s="304">
        <v>30.181000000000001</v>
      </c>
      <c r="E69" s="307">
        <v>299</v>
      </c>
    </row>
    <row r="70" spans="2:5">
      <c r="B70" s="191">
        <v>56</v>
      </c>
      <c r="C70" s="192" t="s">
        <v>47</v>
      </c>
      <c r="D70" s="304">
        <v>30.001000000000001</v>
      </c>
      <c r="E70" s="307">
        <v>292</v>
      </c>
    </row>
    <row r="71" spans="2:5">
      <c r="B71" s="191">
        <v>17</v>
      </c>
      <c r="C71" s="191" t="s">
        <v>86</v>
      </c>
      <c r="D71" s="304">
        <v>29.963999999999999</v>
      </c>
      <c r="E71" s="307">
        <v>19</v>
      </c>
    </row>
    <row r="72" spans="2:5">
      <c r="B72" s="191">
        <v>91</v>
      </c>
      <c r="C72" s="191" t="s">
        <v>55</v>
      </c>
      <c r="D72" s="304">
        <v>28.527000000000001</v>
      </c>
      <c r="E72" s="307">
        <v>176</v>
      </c>
    </row>
    <row r="73" spans="2:5">
      <c r="B73" s="191">
        <v>25</v>
      </c>
      <c r="C73" s="191" t="s">
        <v>60</v>
      </c>
      <c r="D73" s="304">
        <v>25.103999999999999</v>
      </c>
      <c r="E73" s="307">
        <v>117</v>
      </c>
    </row>
    <row r="74" spans="2:5">
      <c r="B74" s="191">
        <v>43</v>
      </c>
      <c r="C74" s="191" t="s">
        <v>58</v>
      </c>
      <c r="D74" s="304">
        <v>23.498000000000001</v>
      </c>
      <c r="E74" s="307">
        <v>120</v>
      </c>
    </row>
    <row r="75" spans="2:5">
      <c r="B75" s="191">
        <v>46</v>
      </c>
      <c r="C75" s="191" t="s">
        <v>57</v>
      </c>
      <c r="D75" s="304">
        <v>19.151</v>
      </c>
      <c r="E75" s="307">
        <v>120</v>
      </c>
    </row>
    <row r="76" spans="2:5">
      <c r="B76" s="191">
        <v>8</v>
      </c>
      <c r="C76" s="191" t="s">
        <v>76</v>
      </c>
      <c r="D76" s="304">
        <v>18.361000000000001</v>
      </c>
      <c r="E76" s="307">
        <v>26</v>
      </c>
    </row>
    <row r="77" spans="2:5">
      <c r="B77" s="191">
        <v>96</v>
      </c>
      <c r="C77" s="191" t="s">
        <v>56</v>
      </c>
      <c r="D77" s="304">
        <v>16.379000000000001</v>
      </c>
      <c r="E77" s="307">
        <v>145</v>
      </c>
    </row>
    <row r="78" spans="2:5">
      <c r="B78" s="191">
        <v>81</v>
      </c>
      <c r="C78" s="191" t="s">
        <v>62</v>
      </c>
      <c r="D78" s="304">
        <v>15.442</v>
      </c>
      <c r="E78" s="307">
        <v>99</v>
      </c>
    </row>
    <row r="79" spans="2:5">
      <c r="B79" s="191">
        <v>3</v>
      </c>
      <c r="C79" s="191" t="s">
        <v>75</v>
      </c>
      <c r="D79" s="304">
        <v>13.928000000000001</v>
      </c>
      <c r="E79" s="307">
        <v>31</v>
      </c>
    </row>
    <row r="80" spans="2:5">
      <c r="B80" s="191">
        <v>41</v>
      </c>
      <c r="C80" s="192" t="s">
        <v>66</v>
      </c>
      <c r="D80" s="304">
        <v>13.718</v>
      </c>
      <c r="E80" s="307">
        <v>76</v>
      </c>
    </row>
    <row r="81" spans="2:5">
      <c r="B81" s="191">
        <v>28</v>
      </c>
      <c r="C81" s="191" t="s">
        <v>68</v>
      </c>
      <c r="D81" s="304">
        <v>12.898999999999999</v>
      </c>
      <c r="E81" s="307">
        <v>65</v>
      </c>
    </row>
    <row r="82" spans="2:5">
      <c r="B82" s="191">
        <v>70</v>
      </c>
      <c r="C82" s="191" t="s">
        <v>65</v>
      </c>
      <c r="D82" s="304">
        <v>12.813000000000001</v>
      </c>
      <c r="E82" s="307">
        <v>85</v>
      </c>
    </row>
    <row r="83" spans="2:5">
      <c r="B83" s="191">
        <v>84</v>
      </c>
      <c r="C83" s="191" t="s">
        <v>69</v>
      </c>
      <c r="D83" s="304">
        <v>12.364000000000001</v>
      </c>
      <c r="E83" s="307">
        <v>56</v>
      </c>
    </row>
    <row r="84" spans="2:5">
      <c r="B84" s="191">
        <v>39</v>
      </c>
      <c r="C84" s="191" t="s">
        <v>88</v>
      </c>
      <c r="D84" s="304">
        <v>11.818</v>
      </c>
      <c r="E84" s="307">
        <v>14</v>
      </c>
    </row>
    <row r="85" spans="2:5">
      <c r="B85" s="191">
        <v>45</v>
      </c>
      <c r="C85" s="191" t="s">
        <v>64</v>
      </c>
      <c r="D85" s="304">
        <v>11.29</v>
      </c>
      <c r="E85" s="307">
        <v>89</v>
      </c>
    </row>
    <row r="86" spans="2:5">
      <c r="B86" s="191">
        <v>90</v>
      </c>
      <c r="C86" s="191" t="s">
        <v>59</v>
      </c>
      <c r="D86" s="304">
        <v>10.731</v>
      </c>
      <c r="E86" s="307">
        <v>123</v>
      </c>
    </row>
    <row r="87" spans="2:5">
      <c r="B87" s="191">
        <v>78</v>
      </c>
      <c r="C87" s="191" t="s">
        <v>67</v>
      </c>
      <c r="D87" s="304">
        <v>10.679</v>
      </c>
      <c r="E87" s="307">
        <v>68</v>
      </c>
    </row>
    <row r="88" spans="2:5">
      <c r="B88" s="191">
        <v>49</v>
      </c>
      <c r="C88" s="191" t="s">
        <v>79</v>
      </c>
      <c r="D88" s="304">
        <v>10.295999999999999</v>
      </c>
      <c r="E88" s="307">
        <v>22</v>
      </c>
    </row>
    <row r="89" spans="2:5">
      <c r="B89" s="191">
        <v>42</v>
      </c>
      <c r="C89" s="191" t="s">
        <v>78</v>
      </c>
      <c r="D89" s="304">
        <v>10.228</v>
      </c>
      <c r="E89" s="307">
        <v>24</v>
      </c>
    </row>
    <row r="90" spans="2:5">
      <c r="B90" s="191">
        <v>94</v>
      </c>
      <c r="C90" s="192" t="s">
        <v>63</v>
      </c>
      <c r="D90" s="304">
        <v>8.9220000000000006</v>
      </c>
      <c r="E90" s="307">
        <v>106</v>
      </c>
    </row>
    <row r="91" spans="2:5">
      <c r="B91" s="191">
        <v>98</v>
      </c>
      <c r="C91" s="191" t="s">
        <v>264</v>
      </c>
      <c r="D91" s="304">
        <v>8.6660000000000004</v>
      </c>
      <c r="E91" s="307">
        <v>86</v>
      </c>
    </row>
    <row r="92" spans="2:5">
      <c r="B92" s="191">
        <v>29</v>
      </c>
      <c r="C92" s="191" t="s">
        <v>84</v>
      </c>
      <c r="D92" s="304">
        <v>8.25</v>
      </c>
      <c r="E92" s="307">
        <v>21</v>
      </c>
    </row>
    <row r="93" spans="2:5">
      <c r="B93" s="191">
        <v>72</v>
      </c>
      <c r="C93" s="191" t="s">
        <v>89</v>
      </c>
      <c r="D93" s="304">
        <v>7.9089999999999998</v>
      </c>
      <c r="E93" s="307">
        <v>18</v>
      </c>
    </row>
    <row r="94" spans="2:5">
      <c r="B94" s="191">
        <v>22</v>
      </c>
      <c r="C94" s="191" t="s">
        <v>90</v>
      </c>
      <c r="D94" s="304">
        <v>6.734</v>
      </c>
      <c r="E94" s="307">
        <v>13</v>
      </c>
    </row>
    <row r="95" spans="2:5">
      <c r="B95" s="191">
        <v>30</v>
      </c>
      <c r="C95" s="191" t="s">
        <v>83</v>
      </c>
      <c r="D95" s="304">
        <v>6.4340000000000002</v>
      </c>
      <c r="E95" s="307">
        <v>19</v>
      </c>
    </row>
    <row r="96" spans="2:5">
      <c r="B96" s="191">
        <v>74</v>
      </c>
      <c r="C96" s="191" t="s">
        <v>72</v>
      </c>
      <c r="D96" s="304">
        <v>6.3570000000000002</v>
      </c>
      <c r="E96" s="307">
        <v>53</v>
      </c>
    </row>
    <row r="97" spans="2:5">
      <c r="B97" s="191">
        <v>64</v>
      </c>
      <c r="C97" s="191" t="s">
        <v>92</v>
      </c>
      <c r="D97" s="304">
        <v>6.1459999999999999</v>
      </c>
      <c r="E97" s="307">
        <v>14</v>
      </c>
    </row>
    <row r="98" spans="2:5">
      <c r="B98" s="191">
        <v>23</v>
      </c>
      <c r="C98" s="191" t="s">
        <v>82</v>
      </c>
      <c r="D98" s="304">
        <v>5.9429999999999996</v>
      </c>
      <c r="E98" s="307">
        <v>19</v>
      </c>
    </row>
    <row r="99" spans="2:5">
      <c r="B99" s="191">
        <v>97</v>
      </c>
      <c r="C99" s="191" t="s">
        <v>74</v>
      </c>
      <c r="D99" s="304">
        <v>5.2169999999999996</v>
      </c>
      <c r="E99" s="307">
        <v>39</v>
      </c>
    </row>
    <row r="100" spans="2:5">
      <c r="B100" s="191">
        <v>75</v>
      </c>
      <c r="C100" s="192" t="s">
        <v>71</v>
      </c>
      <c r="D100" s="304">
        <v>4.375</v>
      </c>
      <c r="E100" s="307">
        <v>57</v>
      </c>
    </row>
    <row r="101" spans="2:5">
      <c r="B101" s="191">
        <v>51</v>
      </c>
      <c r="C101" s="191" t="s">
        <v>107</v>
      </c>
      <c r="D101" s="304">
        <v>3.4540000000000002</v>
      </c>
      <c r="E101" s="307">
        <v>5</v>
      </c>
    </row>
    <row r="102" spans="2:5">
      <c r="B102" s="191">
        <v>59</v>
      </c>
      <c r="C102" s="191" t="s">
        <v>265</v>
      </c>
      <c r="D102" s="304">
        <v>3.4079999999999999</v>
      </c>
      <c r="E102" s="307">
        <v>16</v>
      </c>
    </row>
    <row r="103" spans="2:5">
      <c r="B103" s="191">
        <v>88</v>
      </c>
      <c r="C103" s="191" t="s">
        <v>73</v>
      </c>
      <c r="D103" s="304">
        <v>3.302</v>
      </c>
      <c r="E103" s="307">
        <v>48</v>
      </c>
    </row>
    <row r="104" spans="2:5">
      <c r="B104" s="191">
        <v>13</v>
      </c>
      <c r="C104" s="191" t="s">
        <v>80</v>
      </c>
      <c r="D104" s="304">
        <v>3.2759999999999998</v>
      </c>
      <c r="E104" s="307">
        <v>20</v>
      </c>
    </row>
    <row r="105" spans="2:5">
      <c r="B105" s="191">
        <v>18</v>
      </c>
      <c r="C105" s="191" t="s">
        <v>93</v>
      </c>
      <c r="D105" s="304">
        <v>2.3769999999999998</v>
      </c>
      <c r="E105" s="307">
        <v>10</v>
      </c>
    </row>
    <row r="106" spans="2:5">
      <c r="B106" s="191">
        <v>26</v>
      </c>
      <c r="C106" s="191" t="s">
        <v>113</v>
      </c>
      <c r="D106" s="304">
        <v>2.06</v>
      </c>
      <c r="E106" s="307">
        <v>3</v>
      </c>
    </row>
    <row r="107" spans="2:5">
      <c r="B107" s="191">
        <v>37</v>
      </c>
      <c r="C107" s="191" t="s">
        <v>106</v>
      </c>
      <c r="D107" s="304">
        <v>1.992</v>
      </c>
      <c r="E107" s="307">
        <v>3</v>
      </c>
    </row>
    <row r="108" spans="2:5">
      <c r="B108" s="191">
        <v>24</v>
      </c>
      <c r="C108" s="191" t="s">
        <v>87</v>
      </c>
      <c r="D108" s="304">
        <v>1.9790000000000001</v>
      </c>
      <c r="E108" s="307">
        <v>16</v>
      </c>
    </row>
    <row r="109" spans="2:5">
      <c r="B109" s="191">
        <v>71</v>
      </c>
      <c r="C109" s="191" t="s">
        <v>77</v>
      </c>
      <c r="D109" s="304">
        <v>1.7749999999999999</v>
      </c>
      <c r="E109" s="307">
        <v>25</v>
      </c>
    </row>
    <row r="110" spans="2:5">
      <c r="B110" s="191">
        <v>79</v>
      </c>
      <c r="C110" s="192" t="s">
        <v>81</v>
      </c>
      <c r="D110" s="304">
        <v>1.5509999999999999</v>
      </c>
      <c r="E110" s="307">
        <v>22</v>
      </c>
    </row>
    <row r="111" spans="2:5">
      <c r="B111" s="191">
        <v>27</v>
      </c>
      <c r="C111" s="191" t="s">
        <v>91</v>
      </c>
      <c r="D111" s="304">
        <v>1.212</v>
      </c>
      <c r="E111" s="307">
        <v>14</v>
      </c>
    </row>
    <row r="112" spans="2:5">
      <c r="B112" s="191">
        <v>15</v>
      </c>
      <c r="C112" s="191" t="s">
        <v>111</v>
      </c>
      <c r="D112" s="304">
        <v>0.84</v>
      </c>
      <c r="E112" s="307">
        <v>2</v>
      </c>
    </row>
    <row r="113" spans="2:5">
      <c r="B113" s="191">
        <v>62</v>
      </c>
      <c r="C113" s="191" t="s">
        <v>85</v>
      </c>
      <c r="D113" s="304">
        <v>0.83299999999999996</v>
      </c>
      <c r="E113" s="307">
        <v>15</v>
      </c>
    </row>
    <row r="114" spans="2:5">
      <c r="B114" s="191">
        <v>50</v>
      </c>
      <c r="C114" s="191" t="s">
        <v>96</v>
      </c>
      <c r="D114" s="304">
        <v>0.77</v>
      </c>
      <c r="E114" s="307">
        <v>7</v>
      </c>
    </row>
    <row r="115" spans="2:5">
      <c r="B115" s="191">
        <v>53</v>
      </c>
      <c r="C115" s="191" t="s">
        <v>98</v>
      </c>
      <c r="D115" s="304">
        <v>0.66200000000000003</v>
      </c>
      <c r="E115" s="307">
        <v>6</v>
      </c>
    </row>
    <row r="116" spans="2:5">
      <c r="B116" s="191">
        <v>19</v>
      </c>
      <c r="C116" s="191" t="s">
        <v>112</v>
      </c>
      <c r="D116" s="304">
        <v>0.6</v>
      </c>
      <c r="E116" s="307">
        <v>1</v>
      </c>
    </row>
    <row r="117" spans="2:5">
      <c r="B117" s="191">
        <v>58</v>
      </c>
      <c r="C117" s="191" t="s">
        <v>97</v>
      </c>
      <c r="D117" s="304">
        <v>0.497</v>
      </c>
      <c r="E117" s="307">
        <v>7</v>
      </c>
    </row>
    <row r="118" spans="2:5">
      <c r="B118" s="191">
        <v>36</v>
      </c>
      <c r="C118" s="191" t="s">
        <v>105</v>
      </c>
      <c r="D118" s="304">
        <v>0.44900000000000001</v>
      </c>
      <c r="E118" s="307">
        <v>5</v>
      </c>
    </row>
    <row r="119" spans="2:5">
      <c r="B119" s="191">
        <v>61</v>
      </c>
      <c r="C119" s="191" t="s">
        <v>100</v>
      </c>
      <c r="D119" s="304">
        <v>0.376</v>
      </c>
      <c r="E119" s="307">
        <v>6</v>
      </c>
    </row>
    <row r="120" spans="2:5">
      <c r="B120" s="191">
        <v>9</v>
      </c>
      <c r="C120" s="192" t="s">
        <v>104</v>
      </c>
      <c r="D120" s="304">
        <v>0.36199999999999999</v>
      </c>
      <c r="E120" s="307">
        <v>4</v>
      </c>
    </row>
    <row r="121" spans="2:5">
      <c r="B121" s="191">
        <v>69</v>
      </c>
      <c r="C121" s="191" t="s">
        <v>95</v>
      </c>
      <c r="D121" s="304">
        <v>0.33900000000000002</v>
      </c>
      <c r="E121" s="307">
        <v>7</v>
      </c>
    </row>
    <row r="122" spans="2:5">
      <c r="B122" s="191">
        <v>99</v>
      </c>
      <c r="C122" s="191" t="s">
        <v>103</v>
      </c>
      <c r="D122" s="304">
        <v>0.31900000000000001</v>
      </c>
      <c r="E122" s="307">
        <v>4</v>
      </c>
    </row>
    <row r="123" spans="2:5">
      <c r="B123" s="191">
        <v>95</v>
      </c>
      <c r="C123" s="191" t="s">
        <v>102</v>
      </c>
      <c r="D123" s="304">
        <v>0.252</v>
      </c>
      <c r="E123" s="307">
        <v>4</v>
      </c>
    </row>
    <row r="124" spans="2:5">
      <c r="B124" s="191">
        <v>63</v>
      </c>
      <c r="C124" s="191" t="s">
        <v>114</v>
      </c>
      <c r="D124" s="304">
        <v>0.182</v>
      </c>
      <c r="E124" s="307">
        <v>2</v>
      </c>
    </row>
    <row r="125" spans="2:5">
      <c r="B125" s="191">
        <v>60</v>
      </c>
      <c r="C125" s="191" t="s">
        <v>108</v>
      </c>
      <c r="D125" s="304">
        <v>0.16400000000000001</v>
      </c>
      <c r="E125" s="307">
        <v>3</v>
      </c>
    </row>
    <row r="126" spans="2:5">
      <c r="B126" s="191">
        <v>80</v>
      </c>
      <c r="C126" s="191" t="s">
        <v>110</v>
      </c>
      <c r="D126" s="304">
        <v>0.158</v>
      </c>
      <c r="E126" s="307">
        <v>2</v>
      </c>
    </row>
    <row r="127" spans="2:5">
      <c r="B127" s="191">
        <v>73</v>
      </c>
      <c r="C127" s="191" t="s">
        <v>101</v>
      </c>
      <c r="D127" s="304">
        <v>0.126</v>
      </c>
      <c r="E127" s="307">
        <v>4</v>
      </c>
    </row>
    <row r="128" spans="2:5">
      <c r="B128" s="191">
        <v>14</v>
      </c>
      <c r="C128" s="191" t="s">
        <v>109</v>
      </c>
      <c r="D128" s="304">
        <v>0.111</v>
      </c>
      <c r="E128" s="307">
        <v>2</v>
      </c>
    </row>
    <row r="129" spans="2:5">
      <c r="B129" s="191">
        <v>66</v>
      </c>
      <c r="C129" s="191" t="s">
        <v>115</v>
      </c>
      <c r="D129" s="304">
        <v>0.06</v>
      </c>
      <c r="E129" s="307">
        <v>1</v>
      </c>
    </row>
    <row r="130" spans="2:5">
      <c r="C130" s="208" t="s">
        <v>14</v>
      </c>
      <c r="D130" s="305">
        <f>SUM(D47:D57)</f>
        <v>6090.1940000000004</v>
      </c>
      <c r="E130" s="308">
        <f>SUM(E47:E57)</f>
        <v>22812</v>
      </c>
    </row>
    <row r="131" spans="2:5" ht="15">
      <c r="B131" s="8"/>
    </row>
    <row r="132" spans="2:5">
      <c r="B132" s="17" t="s">
        <v>321</v>
      </c>
      <c r="D132" s="29"/>
    </row>
    <row r="133" spans="2:5" ht="27">
      <c r="B133" s="208" t="s">
        <v>33</v>
      </c>
      <c r="C133" s="208" t="s">
        <v>34</v>
      </c>
      <c r="D133" s="209" t="s">
        <v>124</v>
      </c>
      <c r="E133" s="209" t="s">
        <v>262</v>
      </c>
    </row>
    <row r="134" spans="2:5">
      <c r="B134" s="191" t="s">
        <v>266</v>
      </c>
      <c r="C134" s="191" t="s">
        <v>319</v>
      </c>
      <c r="D134" s="304">
        <f>SUM(D58:D129)</f>
        <v>1146.6469999999997</v>
      </c>
      <c r="E134" s="307">
        <f>SUM(E58:E129)</f>
        <v>5386</v>
      </c>
    </row>
    <row r="135" spans="2:5" ht="27">
      <c r="B135" s="191">
        <v>35</v>
      </c>
      <c r="C135" s="192" t="s">
        <v>392</v>
      </c>
      <c r="D135" s="304">
        <v>122.17400000000001</v>
      </c>
      <c r="E135" s="307">
        <v>277</v>
      </c>
    </row>
    <row r="136" spans="2:5" ht="27">
      <c r="B136" s="191">
        <v>47</v>
      </c>
      <c r="C136" s="192" t="s">
        <v>391</v>
      </c>
      <c r="D136" s="304">
        <v>126.628</v>
      </c>
      <c r="E136" s="307">
        <v>439</v>
      </c>
    </row>
    <row r="137" spans="2:5">
      <c r="B137" s="191">
        <v>10</v>
      </c>
      <c r="C137" s="191" t="s">
        <v>46</v>
      </c>
      <c r="D137" s="304">
        <v>168.43</v>
      </c>
      <c r="E137" s="307">
        <v>266</v>
      </c>
    </row>
    <row r="138" spans="2:5">
      <c r="B138" s="191">
        <v>32</v>
      </c>
      <c r="C138" s="191" t="s">
        <v>48</v>
      </c>
      <c r="D138" s="304">
        <v>184.108</v>
      </c>
      <c r="E138" s="307">
        <v>279</v>
      </c>
    </row>
    <row r="139" spans="2:5" ht="27">
      <c r="B139" s="191">
        <v>38</v>
      </c>
      <c r="C139" s="192" t="s">
        <v>390</v>
      </c>
      <c r="D139" s="304">
        <v>203.35300000000001</v>
      </c>
      <c r="E139" s="307">
        <v>278</v>
      </c>
    </row>
    <row r="140" spans="2:5">
      <c r="B140" s="191">
        <v>85</v>
      </c>
      <c r="C140" s="191" t="s">
        <v>39</v>
      </c>
      <c r="D140" s="304">
        <v>256.69600000000003</v>
      </c>
      <c r="E140" s="307">
        <v>1001</v>
      </c>
    </row>
    <row r="141" spans="2:5">
      <c r="B141" s="191">
        <v>2</v>
      </c>
      <c r="C141" s="191" t="s">
        <v>38</v>
      </c>
      <c r="D141" s="304">
        <v>318.93700000000001</v>
      </c>
      <c r="E141" s="307">
        <v>925</v>
      </c>
    </row>
    <row r="142" spans="2:5" ht="27">
      <c r="B142" s="191">
        <v>16</v>
      </c>
      <c r="C142" s="192" t="s">
        <v>394</v>
      </c>
      <c r="D142" s="304">
        <v>550.82399999999996</v>
      </c>
      <c r="E142" s="307">
        <v>664</v>
      </c>
    </row>
    <row r="143" spans="2:5">
      <c r="B143" s="191">
        <v>55</v>
      </c>
      <c r="C143" s="191" t="s">
        <v>36</v>
      </c>
      <c r="D143" s="304">
        <v>827.81700000000001</v>
      </c>
      <c r="E143" s="307">
        <v>7296</v>
      </c>
    </row>
    <row r="144" spans="2:5" ht="27">
      <c r="B144" s="191">
        <v>1</v>
      </c>
      <c r="C144" s="192" t="s">
        <v>393</v>
      </c>
      <c r="D144" s="304">
        <v>2184.58</v>
      </c>
      <c r="E144" s="307">
        <v>6001</v>
      </c>
    </row>
    <row r="145" spans="2:5">
      <c r="B145" s="189"/>
      <c r="C145" s="208" t="s">
        <v>14</v>
      </c>
      <c r="D145" s="305">
        <f>SUM(D134:D144)</f>
        <v>6090.1939999999995</v>
      </c>
      <c r="E145" s="308">
        <f>SUM(E134:E144)</f>
        <v>22812</v>
      </c>
    </row>
    <row r="147" spans="2:5">
      <c r="B147" s="27"/>
    </row>
    <row r="148" spans="2:5">
      <c r="B148" s="27" t="s">
        <v>128</v>
      </c>
    </row>
  </sheetData>
  <hyperlinks>
    <hyperlink ref="B11" r:id="rId1" display="https://www.ons.gov.uk/methodology/classificationsandstandards/ukstandardindustrialclassificationofeconomicactivities/uksic2007" xr:uid="{6C60EE68-3206-4392-A633-0C3FE9267A03}"/>
    <hyperlink ref="B12" r:id="rId2" xr:uid="{027D69EC-0B6C-4C01-AB36-23BAA032C29D}"/>
    <hyperlink ref="B148" location="Information!A1" display="Return to information tab" xr:uid="{26A8E550-5C2C-40EC-8542-153CEE9A5283}"/>
  </hyperlinks>
  <pageMargins left="0.7" right="0.7" top="0.75" bottom="0.75" header="0.3" footer="0.3"/>
  <pageSetup paperSize="9" orientation="portrait" r:id="rId3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9609-3A11-4567-8464-91C801E9FF64}">
  <sheetPr>
    <tabColor rgb="FFE2C700"/>
    <pageSetUpPr autoPageBreaks="0"/>
  </sheetPr>
  <dimension ref="B5:E57"/>
  <sheetViews>
    <sheetView workbookViewId="0"/>
  </sheetViews>
  <sheetFormatPr defaultColWidth="8.58203125" defaultRowHeight="14"/>
  <cols>
    <col min="1" max="1" width="2.58203125" style="57" customWidth="1"/>
    <col min="2" max="2" width="8.58203125" style="57"/>
    <col min="3" max="3" width="78.58203125" style="57" customWidth="1"/>
    <col min="4" max="4" width="23.33203125" style="57" customWidth="1"/>
    <col min="5" max="5" width="26.5" style="57" customWidth="1"/>
    <col min="6" max="16384" width="8.58203125" style="57"/>
  </cols>
  <sheetData>
    <row r="5" spans="2:5" ht="15">
      <c r="B5" s="169" t="s">
        <v>331</v>
      </c>
    </row>
    <row r="6" spans="2:5" ht="15">
      <c r="B6" s="169"/>
    </row>
    <row r="7" spans="2:5">
      <c r="B7" s="121" t="s">
        <v>238</v>
      </c>
    </row>
    <row r="8" spans="2:5">
      <c r="B8" s="98" t="s">
        <v>161</v>
      </c>
    </row>
    <row r="9" spans="2:5" s="101" customFormat="1" ht="13.5">
      <c r="B9" s="98" t="s">
        <v>162</v>
      </c>
    </row>
    <row r="10" spans="2:5">
      <c r="B10" s="78"/>
    </row>
    <row r="11" spans="2:5">
      <c r="B11" s="278" t="s">
        <v>346</v>
      </c>
    </row>
    <row r="12" spans="2:5">
      <c r="B12" s="208" t="s">
        <v>33</v>
      </c>
      <c r="C12" s="208" t="s">
        <v>152</v>
      </c>
      <c r="D12" s="209" t="s">
        <v>124</v>
      </c>
      <c r="E12" s="209" t="s">
        <v>262</v>
      </c>
    </row>
    <row r="13" spans="2:5">
      <c r="B13" s="223">
        <v>1</v>
      </c>
      <c r="C13" s="224" t="s">
        <v>37</v>
      </c>
      <c r="D13" s="315">
        <v>90.805999999999997</v>
      </c>
      <c r="E13" s="316">
        <v>93</v>
      </c>
    </row>
    <row r="14" spans="2:5">
      <c r="B14" s="223">
        <v>55</v>
      </c>
      <c r="C14" s="224" t="s">
        <v>36</v>
      </c>
      <c r="D14" s="315">
        <v>22.338000000000001</v>
      </c>
      <c r="E14" s="316">
        <v>173</v>
      </c>
    </row>
    <row r="15" spans="2:5">
      <c r="B15" s="223">
        <v>2</v>
      </c>
      <c r="C15" s="224" t="s">
        <v>38</v>
      </c>
      <c r="D15" s="315">
        <v>13.86</v>
      </c>
      <c r="E15" s="316">
        <v>41</v>
      </c>
    </row>
    <row r="16" spans="2:5" ht="27">
      <c r="B16" s="223">
        <v>16</v>
      </c>
      <c r="C16" s="224" t="s">
        <v>40</v>
      </c>
      <c r="D16" s="315">
        <v>12.664</v>
      </c>
      <c r="E16" s="316">
        <v>24</v>
      </c>
    </row>
    <row r="17" spans="2:5">
      <c r="B17" s="223">
        <v>85</v>
      </c>
      <c r="C17" s="224" t="s">
        <v>39</v>
      </c>
      <c r="D17" s="315">
        <v>4.1950000000000003</v>
      </c>
      <c r="E17" s="316">
        <v>11</v>
      </c>
    </row>
    <row r="18" spans="2:5">
      <c r="B18" s="223">
        <v>64</v>
      </c>
      <c r="C18" s="224" t="s">
        <v>92</v>
      </c>
      <c r="D18" s="315">
        <v>3.984</v>
      </c>
      <c r="E18" s="316">
        <v>1</v>
      </c>
    </row>
    <row r="19" spans="2:5">
      <c r="B19" s="223">
        <v>32</v>
      </c>
      <c r="C19" s="224" t="s">
        <v>48</v>
      </c>
      <c r="D19" s="315">
        <v>3.806</v>
      </c>
      <c r="E19" s="316">
        <v>10</v>
      </c>
    </row>
    <row r="20" spans="2:5" ht="14.25" customHeight="1">
      <c r="B20" s="223">
        <v>21</v>
      </c>
      <c r="C20" s="224" t="s">
        <v>99</v>
      </c>
      <c r="D20" s="315">
        <v>3.1240000000000001</v>
      </c>
      <c r="E20" s="316">
        <v>3</v>
      </c>
    </row>
    <row r="21" spans="2:5">
      <c r="B21" s="223">
        <v>52</v>
      </c>
      <c r="C21" s="224" t="s">
        <v>61</v>
      </c>
      <c r="D21" s="315">
        <v>2.9990000000000001</v>
      </c>
      <c r="E21" s="316">
        <v>2</v>
      </c>
    </row>
    <row r="22" spans="2:5">
      <c r="B22" s="223">
        <v>11</v>
      </c>
      <c r="C22" s="224" t="s">
        <v>70</v>
      </c>
      <c r="D22" s="315">
        <v>2.7</v>
      </c>
      <c r="E22" s="316">
        <v>1</v>
      </c>
    </row>
    <row r="23" spans="2:5">
      <c r="B23" s="223" t="s">
        <v>320</v>
      </c>
      <c r="C23" s="224" t="s">
        <v>319</v>
      </c>
      <c r="D23" s="315">
        <f>SUM(D24:D53)</f>
        <v>19.373000000000001</v>
      </c>
      <c r="E23" s="316">
        <f>SUM(E24:E53)</f>
        <v>81</v>
      </c>
    </row>
    <row r="24" spans="2:5">
      <c r="B24" s="191">
        <v>33</v>
      </c>
      <c r="C24" s="192" t="s">
        <v>51</v>
      </c>
      <c r="D24" s="193">
        <v>2.3210000000000002</v>
      </c>
      <c r="E24" s="194">
        <v>8</v>
      </c>
    </row>
    <row r="25" spans="2:5">
      <c r="B25" s="191">
        <v>96</v>
      </c>
      <c r="C25" s="192" t="s">
        <v>56</v>
      </c>
      <c r="D25" s="193">
        <v>1.998</v>
      </c>
      <c r="E25" s="194">
        <v>2</v>
      </c>
    </row>
    <row r="26" spans="2:5">
      <c r="B26" s="191">
        <v>56</v>
      </c>
      <c r="C26" s="192" t="s">
        <v>47</v>
      </c>
      <c r="D26" s="193">
        <v>1.304</v>
      </c>
      <c r="E26" s="194">
        <v>5</v>
      </c>
    </row>
    <row r="27" spans="2:5">
      <c r="B27" s="191">
        <v>86</v>
      </c>
      <c r="C27" s="192" t="s">
        <v>53</v>
      </c>
      <c r="D27" s="193">
        <v>1.012</v>
      </c>
      <c r="E27" s="194">
        <v>2</v>
      </c>
    </row>
    <row r="28" spans="2:5">
      <c r="B28" s="191">
        <v>29</v>
      </c>
      <c r="C28" s="192" t="s">
        <v>84</v>
      </c>
      <c r="D28" s="193">
        <v>1</v>
      </c>
      <c r="E28" s="194">
        <v>1</v>
      </c>
    </row>
    <row r="29" spans="2:5">
      <c r="B29" s="191">
        <v>28</v>
      </c>
      <c r="C29" s="192" t="s">
        <v>68</v>
      </c>
      <c r="D29" s="193">
        <v>0.995</v>
      </c>
      <c r="E29" s="194">
        <v>3</v>
      </c>
    </row>
    <row r="30" spans="2:5">
      <c r="B30" s="191">
        <v>3</v>
      </c>
      <c r="C30" s="192" t="s">
        <v>75</v>
      </c>
      <c r="D30" s="193">
        <v>0.995</v>
      </c>
      <c r="E30" s="194">
        <v>1</v>
      </c>
    </row>
    <row r="31" spans="2:5">
      <c r="B31" s="191">
        <v>41</v>
      </c>
      <c r="C31" s="192" t="s">
        <v>66</v>
      </c>
      <c r="D31" s="193">
        <v>0.995</v>
      </c>
      <c r="E31" s="194">
        <v>1</v>
      </c>
    </row>
    <row r="32" spans="2:5">
      <c r="B32" s="191">
        <v>20</v>
      </c>
      <c r="C32" s="192" t="s">
        <v>94</v>
      </c>
      <c r="D32" s="193">
        <v>0.92</v>
      </c>
      <c r="E32" s="194">
        <v>1</v>
      </c>
    </row>
    <row r="33" spans="2:5">
      <c r="B33" s="191">
        <v>81</v>
      </c>
      <c r="C33" s="192" t="s">
        <v>62</v>
      </c>
      <c r="D33" s="193">
        <v>0.9</v>
      </c>
      <c r="E33" s="194">
        <v>2</v>
      </c>
    </row>
    <row r="34" spans="2:5">
      <c r="B34" s="191">
        <v>93</v>
      </c>
      <c r="C34" s="192" t="s">
        <v>42</v>
      </c>
      <c r="D34" s="193">
        <v>0.80600000000000005</v>
      </c>
      <c r="E34" s="194">
        <v>7</v>
      </c>
    </row>
    <row r="35" spans="2:5">
      <c r="B35" s="191">
        <v>31</v>
      </c>
      <c r="C35" s="192" t="s">
        <v>54</v>
      </c>
      <c r="D35" s="193">
        <v>0.78600000000000003</v>
      </c>
      <c r="E35" s="194">
        <v>3</v>
      </c>
    </row>
    <row r="36" spans="2:5">
      <c r="B36" s="191">
        <v>10</v>
      </c>
      <c r="C36" s="192" t="s">
        <v>46</v>
      </c>
      <c r="D36" s="193">
        <v>0.78500000000000003</v>
      </c>
      <c r="E36" s="194">
        <v>3</v>
      </c>
    </row>
    <row r="37" spans="2:5">
      <c r="B37" s="191">
        <v>15</v>
      </c>
      <c r="C37" s="192" t="s">
        <v>111</v>
      </c>
      <c r="D37" s="193">
        <v>0.78</v>
      </c>
      <c r="E37" s="194">
        <v>1</v>
      </c>
    </row>
    <row r="38" spans="2:5">
      <c r="B38" s="191">
        <v>82</v>
      </c>
      <c r="C38" s="192" t="s">
        <v>41</v>
      </c>
      <c r="D38" s="193">
        <v>0.70199999999999996</v>
      </c>
      <c r="E38" s="194">
        <v>7</v>
      </c>
    </row>
    <row r="39" spans="2:5">
      <c r="B39" s="191">
        <v>87</v>
      </c>
      <c r="C39" s="192" t="s">
        <v>44</v>
      </c>
      <c r="D39" s="193">
        <v>0.499</v>
      </c>
      <c r="E39" s="194">
        <v>6</v>
      </c>
    </row>
    <row r="40" spans="2:5">
      <c r="B40" s="191">
        <v>75</v>
      </c>
      <c r="C40" s="192" t="s">
        <v>71</v>
      </c>
      <c r="D40" s="193">
        <v>0.41199999999999998</v>
      </c>
      <c r="E40" s="194">
        <v>2</v>
      </c>
    </row>
    <row r="41" spans="2:5">
      <c r="B41" s="191">
        <v>70</v>
      </c>
      <c r="C41" s="192" t="s">
        <v>65</v>
      </c>
      <c r="D41" s="193">
        <v>0.40200000000000002</v>
      </c>
      <c r="E41" s="194">
        <v>2</v>
      </c>
    </row>
    <row r="42" spans="2:5">
      <c r="B42" s="191">
        <v>91</v>
      </c>
      <c r="C42" s="192" t="s">
        <v>55</v>
      </c>
      <c r="D42" s="193">
        <v>0.39900000000000002</v>
      </c>
      <c r="E42" s="194">
        <v>3</v>
      </c>
    </row>
    <row r="43" spans="2:5">
      <c r="B43" s="191">
        <v>47</v>
      </c>
      <c r="C43" s="192" t="s">
        <v>43</v>
      </c>
      <c r="D43" s="193">
        <v>0.23899999999999999</v>
      </c>
      <c r="E43" s="194">
        <v>2</v>
      </c>
    </row>
    <row r="44" spans="2:5">
      <c r="B44" s="191">
        <v>25</v>
      </c>
      <c r="C44" s="192" t="s">
        <v>60</v>
      </c>
      <c r="D44" s="193">
        <v>0.186</v>
      </c>
      <c r="E44" s="194">
        <v>2</v>
      </c>
    </row>
    <row r="45" spans="2:5">
      <c r="B45" s="191">
        <v>94</v>
      </c>
      <c r="C45" s="192" t="s">
        <v>63</v>
      </c>
      <c r="D45" s="193">
        <v>0.16900000000000001</v>
      </c>
      <c r="E45" s="194">
        <v>5</v>
      </c>
    </row>
    <row r="46" spans="2:5">
      <c r="B46" s="191">
        <v>79</v>
      </c>
      <c r="C46" s="192" t="s">
        <v>81</v>
      </c>
      <c r="D46" s="193">
        <v>0.16400000000000001</v>
      </c>
      <c r="E46" s="194">
        <v>1</v>
      </c>
    </row>
    <row r="47" spans="2:5">
      <c r="B47" s="191">
        <v>45</v>
      </c>
      <c r="C47" s="192" t="s">
        <v>64</v>
      </c>
      <c r="D47" s="193">
        <v>0.155</v>
      </c>
      <c r="E47" s="194">
        <v>2</v>
      </c>
    </row>
    <row r="48" spans="2:5">
      <c r="B48" s="191">
        <v>27</v>
      </c>
      <c r="C48" s="192" t="s">
        <v>91</v>
      </c>
      <c r="D48" s="193">
        <v>0.14499999999999999</v>
      </c>
      <c r="E48" s="194">
        <v>2</v>
      </c>
    </row>
    <row r="49" spans="2:5">
      <c r="B49" s="191">
        <v>84</v>
      </c>
      <c r="C49" s="192" t="s">
        <v>69</v>
      </c>
      <c r="D49" s="193">
        <v>0.11799999999999999</v>
      </c>
      <c r="E49" s="194">
        <v>1</v>
      </c>
    </row>
    <row r="50" spans="2:5">
      <c r="B50" s="191">
        <v>90</v>
      </c>
      <c r="C50" s="192" t="s">
        <v>59</v>
      </c>
      <c r="D50" s="193">
        <v>9.4E-2</v>
      </c>
      <c r="E50" s="194">
        <v>3</v>
      </c>
    </row>
    <row r="51" spans="2:5">
      <c r="B51" s="191">
        <v>68</v>
      </c>
      <c r="C51" s="192" t="s">
        <v>49</v>
      </c>
      <c r="D51" s="193">
        <v>0.08</v>
      </c>
      <c r="E51" s="194">
        <v>1</v>
      </c>
    </row>
    <row r="52" spans="2:5">
      <c r="B52" s="191">
        <v>88</v>
      </c>
      <c r="C52" s="192" t="s">
        <v>73</v>
      </c>
      <c r="D52" s="193">
        <v>1.2E-2</v>
      </c>
      <c r="E52" s="194">
        <v>1</v>
      </c>
    </row>
    <row r="53" spans="2:5">
      <c r="B53" s="191">
        <v>35</v>
      </c>
      <c r="C53" s="192" t="s">
        <v>52</v>
      </c>
      <c r="D53" s="193">
        <v>0</v>
      </c>
      <c r="E53" s="194">
        <v>1</v>
      </c>
    </row>
    <row r="54" spans="2:5">
      <c r="C54" s="208" t="s">
        <v>14</v>
      </c>
      <c r="D54" s="195">
        <f>SUM(D13:D23)</f>
        <v>179.84899999999999</v>
      </c>
      <c r="E54" s="196">
        <f>SUM(E13:E23)</f>
        <v>440</v>
      </c>
    </row>
    <row r="57" spans="2:5">
      <c r="B57" s="27" t="s">
        <v>128</v>
      </c>
    </row>
  </sheetData>
  <hyperlinks>
    <hyperlink ref="B8" r:id="rId1" display="https://www.ons.gov.uk/methodology/classificationsandstandards/ukstandardindustrialclassificationofeconomicactivities/uksic2007" xr:uid="{F2BED3D5-907A-4C26-BD2E-30B53BB3D492}"/>
    <hyperlink ref="B9" r:id="rId2" xr:uid="{73CAA56C-81D7-4892-A077-4C62B46F3950}"/>
    <hyperlink ref="B57" location="Information!A1" display="Return to information tab" xr:uid="{5A5A6203-C8CF-4A90-B630-BFDA675F2F0A}"/>
  </hyperlinks>
  <pageMargins left="0.7" right="0.7" top="0.75" bottom="0.75" header="0.3" footer="0.3"/>
  <pageSetup paperSize="9" orientation="portrait" horizontalDpi="1200" verticalDpi="1200" r:id="rId3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8123-55EB-4CA9-A689-5648C2603DC1}">
  <sheetPr>
    <tabColor rgb="FFE2C700"/>
    <pageSetUpPr autoPageBreaks="0"/>
  </sheetPr>
  <dimension ref="A5:O131"/>
  <sheetViews>
    <sheetView showGridLines="0" zoomScaleNormal="100" workbookViewId="0"/>
  </sheetViews>
  <sheetFormatPr defaultColWidth="8.58203125" defaultRowHeight="13.5"/>
  <cols>
    <col min="1" max="1" width="2.33203125" style="10" customWidth="1"/>
    <col min="2" max="2" width="23.33203125" style="10" customWidth="1"/>
    <col min="3" max="3" width="20.5" style="10" customWidth="1"/>
    <col min="4" max="4" width="22.08203125" style="10" customWidth="1"/>
    <col min="5" max="5" width="20.1640625" style="10" customWidth="1"/>
    <col min="6" max="6" width="22.6640625" style="10" customWidth="1"/>
    <col min="7" max="7" width="20.25" style="10" customWidth="1"/>
    <col min="8" max="8" width="22.6640625" style="10" customWidth="1"/>
    <col min="9" max="9" width="19.83203125" style="47" customWidth="1"/>
    <col min="10" max="10" width="22.5" style="47" customWidth="1"/>
    <col min="11" max="12" width="8.58203125" style="10"/>
    <col min="13" max="13" width="18.25" style="10" customWidth="1"/>
    <col min="14" max="15" width="16.75" style="10" customWidth="1"/>
    <col min="16" max="16384" width="8.58203125" style="10"/>
  </cols>
  <sheetData>
    <row r="5" spans="2:15" ht="15">
      <c r="B5" s="8" t="s">
        <v>332</v>
      </c>
      <c r="M5" s="8"/>
    </row>
    <row r="6" spans="2:15" ht="15">
      <c r="B6" s="8"/>
      <c r="M6" s="8"/>
    </row>
    <row r="7" spans="2:15" ht="14">
      <c r="B7" s="120" t="s">
        <v>384</v>
      </c>
    </row>
    <row r="8" spans="2:15" ht="14">
      <c r="B8" s="120" t="s">
        <v>385</v>
      </c>
      <c r="I8" s="3"/>
      <c r="O8" s="3"/>
    </row>
    <row r="9" spans="2:15" ht="14">
      <c r="B9" s="17"/>
      <c r="I9" s="3"/>
      <c r="J9" s="17"/>
      <c r="O9" s="3"/>
    </row>
    <row r="11" spans="2:15" ht="14">
      <c r="C11" s="29"/>
      <c r="O11" s="29"/>
    </row>
    <row r="19" spans="3:3" ht="14">
      <c r="C19"/>
    </row>
    <row r="39" spans="2:14" ht="14">
      <c r="B39" s="9"/>
      <c r="N39" s="29"/>
    </row>
    <row r="51" spans="1:10">
      <c r="C51" s="320" t="s">
        <v>10</v>
      </c>
      <c r="D51" s="319"/>
      <c r="E51" s="320" t="s">
        <v>11</v>
      </c>
      <c r="F51" s="301"/>
      <c r="G51" s="320" t="s">
        <v>12</v>
      </c>
      <c r="H51" s="322"/>
      <c r="I51" s="320" t="s">
        <v>381</v>
      </c>
      <c r="J51" s="322" t="s">
        <v>14</v>
      </c>
    </row>
    <row r="52" spans="1:10">
      <c r="B52" s="212" t="s">
        <v>267</v>
      </c>
      <c r="C52" s="321" t="s">
        <v>124</v>
      </c>
      <c r="D52" s="321" t="s">
        <v>35</v>
      </c>
      <c r="E52" s="321" t="s">
        <v>124</v>
      </c>
      <c r="F52" s="321" t="s">
        <v>35</v>
      </c>
      <c r="G52" s="321" t="s">
        <v>124</v>
      </c>
      <c r="H52" s="321" t="s">
        <v>35</v>
      </c>
      <c r="I52" s="321" t="s">
        <v>124</v>
      </c>
      <c r="J52" s="321" t="s">
        <v>35</v>
      </c>
    </row>
    <row r="53" spans="1:10" ht="14">
      <c r="B53" s="199" t="s">
        <v>1</v>
      </c>
      <c r="C53" s="309">
        <v>3181.4580000000001</v>
      </c>
      <c r="D53" s="311">
        <v>12102</v>
      </c>
      <c r="E53" s="309">
        <v>1002.248</v>
      </c>
      <c r="F53" s="311">
        <v>3583</v>
      </c>
      <c r="G53" s="227">
        <v>398.245</v>
      </c>
      <c r="H53" s="311">
        <v>1775</v>
      </c>
      <c r="I53" s="197">
        <f>SUM(C53, E53, G53)</f>
        <v>4581.951</v>
      </c>
      <c r="J53" s="311">
        <f>SUM(D53, F53, H53)</f>
        <v>17460</v>
      </c>
    </row>
    <row r="54" spans="1:10" ht="14">
      <c r="A54" s="3"/>
      <c r="B54" s="199" t="s">
        <v>142</v>
      </c>
      <c r="C54" s="225">
        <v>386.89299999999997</v>
      </c>
      <c r="D54" s="311">
        <v>2355</v>
      </c>
      <c r="E54" s="309">
        <v>65.66</v>
      </c>
      <c r="F54" s="311">
        <v>293</v>
      </c>
      <c r="G54" s="197">
        <v>16.079999999999998</v>
      </c>
      <c r="H54" s="311">
        <v>153</v>
      </c>
      <c r="I54" s="197">
        <f t="shared" ref="I54:J61" si="0">SUM(C54, E54, G54)</f>
        <v>468.63299999999998</v>
      </c>
      <c r="J54" s="311">
        <f t="shared" si="0"/>
        <v>2801</v>
      </c>
    </row>
    <row r="55" spans="1:10" ht="14">
      <c r="B55" s="199" t="s">
        <v>2</v>
      </c>
      <c r="C55" s="226">
        <v>268.16300000000001</v>
      </c>
      <c r="D55" s="311">
        <v>566</v>
      </c>
      <c r="E55" s="309">
        <v>37.094000000000001</v>
      </c>
      <c r="F55" s="311">
        <v>138</v>
      </c>
      <c r="G55" s="228">
        <v>23.675000000000001</v>
      </c>
      <c r="H55" s="311">
        <v>70</v>
      </c>
      <c r="I55" s="197">
        <f t="shared" si="0"/>
        <v>328.93200000000002</v>
      </c>
      <c r="J55" s="311">
        <f t="shared" si="0"/>
        <v>774</v>
      </c>
    </row>
    <row r="56" spans="1:10" ht="14">
      <c r="B56" s="199" t="s">
        <v>4</v>
      </c>
      <c r="C56" s="198">
        <v>260.11399999999998</v>
      </c>
      <c r="D56" s="311">
        <v>66</v>
      </c>
      <c r="E56" s="310">
        <v>32.215000000000003</v>
      </c>
      <c r="F56" s="311">
        <v>10</v>
      </c>
      <c r="G56" s="227">
        <v>34.597999999999999</v>
      </c>
      <c r="H56" s="311">
        <v>18</v>
      </c>
      <c r="I56" s="197">
        <f t="shared" si="0"/>
        <v>326.92699999999996</v>
      </c>
      <c r="J56" s="311">
        <f t="shared" si="0"/>
        <v>94</v>
      </c>
    </row>
    <row r="57" spans="1:10" ht="14">
      <c r="B57" s="199" t="s">
        <v>144</v>
      </c>
      <c r="C57" s="198">
        <v>155.1</v>
      </c>
      <c r="D57" s="311">
        <v>154</v>
      </c>
      <c r="E57" s="310">
        <v>24.091999999999999</v>
      </c>
      <c r="F57" s="311">
        <v>41</v>
      </c>
      <c r="G57" s="197">
        <v>1.268</v>
      </c>
      <c r="H57" s="311">
        <v>10</v>
      </c>
      <c r="I57" s="197">
        <f t="shared" si="0"/>
        <v>180.46</v>
      </c>
      <c r="J57" s="311">
        <f t="shared" si="0"/>
        <v>205</v>
      </c>
    </row>
    <row r="58" spans="1:10" ht="14">
      <c r="B58" s="199" t="s">
        <v>5</v>
      </c>
      <c r="C58" s="198">
        <v>137.309</v>
      </c>
      <c r="D58" s="311">
        <v>5</v>
      </c>
      <c r="E58" s="310">
        <v>15.016</v>
      </c>
      <c r="F58" s="311">
        <v>1</v>
      </c>
      <c r="G58" s="197">
        <v>0</v>
      </c>
      <c r="H58" s="311">
        <v>0</v>
      </c>
      <c r="I58" s="197">
        <f t="shared" si="0"/>
        <v>152.32499999999999</v>
      </c>
      <c r="J58" s="311">
        <f t="shared" si="0"/>
        <v>6</v>
      </c>
    </row>
    <row r="59" spans="1:10" ht="14">
      <c r="B59" s="199" t="s">
        <v>143</v>
      </c>
      <c r="C59" s="198">
        <v>34.581000000000003</v>
      </c>
      <c r="D59" s="311">
        <v>760</v>
      </c>
      <c r="E59" s="310">
        <v>7.5759999999999996</v>
      </c>
      <c r="F59" s="311">
        <v>137</v>
      </c>
      <c r="G59" s="197">
        <v>2.35</v>
      </c>
      <c r="H59" s="311">
        <v>59</v>
      </c>
      <c r="I59" s="197">
        <f t="shared" si="0"/>
        <v>44.507000000000005</v>
      </c>
      <c r="J59" s="311">
        <f t="shared" si="0"/>
        <v>956</v>
      </c>
    </row>
    <row r="60" spans="1:10" ht="14">
      <c r="B60" s="199" t="s">
        <v>3</v>
      </c>
      <c r="C60" s="198">
        <v>5.1470000000000002</v>
      </c>
      <c r="D60" s="311">
        <v>259</v>
      </c>
      <c r="E60" s="310">
        <v>0.84599999999999997</v>
      </c>
      <c r="F60" s="311">
        <v>47</v>
      </c>
      <c r="G60" s="197">
        <v>0.46600000000000003</v>
      </c>
      <c r="H60" s="311">
        <v>37</v>
      </c>
      <c r="I60" s="197">
        <f t="shared" si="0"/>
        <v>6.4590000000000005</v>
      </c>
      <c r="J60" s="311">
        <f t="shared" si="0"/>
        <v>343</v>
      </c>
    </row>
    <row r="61" spans="1:10" ht="14">
      <c r="B61" s="199" t="s">
        <v>119</v>
      </c>
      <c r="C61" s="198">
        <v>0</v>
      </c>
      <c r="D61" s="311">
        <v>138</v>
      </c>
      <c r="E61" s="310">
        <v>0</v>
      </c>
      <c r="F61" s="311">
        <v>34</v>
      </c>
      <c r="G61" s="197">
        <v>0</v>
      </c>
      <c r="H61" s="311">
        <v>1</v>
      </c>
      <c r="I61" s="197">
        <f t="shared" si="0"/>
        <v>0</v>
      </c>
      <c r="J61" s="311">
        <f t="shared" si="0"/>
        <v>173</v>
      </c>
    </row>
    <row r="62" spans="1:10" ht="14">
      <c r="B62" s="212" t="s">
        <v>14</v>
      </c>
      <c r="C62" s="276">
        <f t="shared" ref="C62:H62" si="1">SUM(C53:C61)</f>
        <v>4428.7650000000003</v>
      </c>
      <c r="D62" s="312">
        <f t="shared" si="1"/>
        <v>16405</v>
      </c>
      <c r="E62" s="276">
        <f t="shared" si="1"/>
        <v>1184.7470000000003</v>
      </c>
      <c r="F62" s="312">
        <f t="shared" si="1"/>
        <v>4284</v>
      </c>
      <c r="G62" s="276">
        <f t="shared" si="1"/>
        <v>476.68200000000002</v>
      </c>
      <c r="H62" s="312">
        <f t="shared" si="1"/>
        <v>2123</v>
      </c>
      <c r="I62" s="276">
        <f>SUM(I53:I61)</f>
        <v>6090.1939999999986</v>
      </c>
      <c r="J62" s="312">
        <f>SUM(J53:J61)</f>
        <v>22812</v>
      </c>
    </row>
    <row r="63" spans="1:10" ht="14">
      <c r="B63" s="212" t="s">
        <v>268</v>
      </c>
      <c r="C63" s="200">
        <f>C62/$I$62</f>
        <v>0.72719604662839987</v>
      </c>
      <c r="D63" s="200">
        <f>D62/$J$62</f>
        <v>0.71913904962300546</v>
      </c>
      <c r="E63" s="200">
        <f>E62/$I$62</f>
        <v>0.19453354031086703</v>
      </c>
      <c r="F63" s="200">
        <f t="shared" ref="F63:J63" si="2">F62/$J$62</f>
        <v>0.18779589689637033</v>
      </c>
      <c r="G63" s="200">
        <f>G62/$I$62</f>
        <v>7.8270413060733388E-2</v>
      </c>
      <c r="H63" s="200">
        <f t="shared" si="2"/>
        <v>9.306505348062423E-2</v>
      </c>
      <c r="I63" s="200">
        <f>I62/$I$62</f>
        <v>1</v>
      </c>
      <c r="J63" s="200">
        <f t="shared" si="2"/>
        <v>1</v>
      </c>
    </row>
    <row r="64" spans="1:10" ht="14">
      <c r="F64" s="142"/>
      <c r="G64" s="143"/>
      <c r="H64"/>
    </row>
    <row r="65" spans="2:10" ht="14">
      <c r="B65" s="47" t="s">
        <v>281</v>
      </c>
      <c r="F65" s="142"/>
      <c r="G65" s="143"/>
      <c r="H65"/>
    </row>
    <row r="66" spans="2:10" ht="14">
      <c r="F66" s="59"/>
      <c r="G66" s="145"/>
      <c r="H66"/>
    </row>
    <row r="67" spans="2:10" ht="14">
      <c r="B67" s="27" t="s">
        <v>128</v>
      </c>
      <c r="F67" s="83"/>
      <c r="G67" s="83"/>
      <c r="H67"/>
    </row>
    <row r="68" spans="2:10" ht="14">
      <c r="D68" s="139"/>
      <c r="E68" s="139"/>
      <c r="F68" s="140"/>
      <c r="G68" s="141"/>
      <c r="H68"/>
    </row>
    <row r="69" spans="2:10" ht="14">
      <c r="F69" s="142"/>
      <c r="G69" s="143"/>
      <c r="H69"/>
    </row>
    <row r="70" spans="2:10" ht="18.649999999999999" customHeight="1">
      <c r="F70" s="142"/>
      <c r="G70" s="143"/>
      <c r="H70"/>
    </row>
    <row r="71" spans="2:10" ht="18.649999999999999" customHeight="1">
      <c r="F71" s="142"/>
      <c r="G71" s="143"/>
      <c r="H71"/>
    </row>
    <row r="72" spans="2:10" ht="18.649999999999999" customHeight="1">
      <c r="F72" s="142"/>
      <c r="G72" s="143"/>
      <c r="H72"/>
    </row>
    <row r="73" spans="2:10" ht="18.649999999999999" customHeight="1">
      <c r="B73" s="288" t="s">
        <v>131</v>
      </c>
      <c r="C73" s="289">
        <f>SUM(C56:C61)</f>
        <v>592.25099999999998</v>
      </c>
      <c r="D73" s="288"/>
      <c r="E73" s="289">
        <f>SUM(E56:E61)</f>
        <v>79.745000000000005</v>
      </c>
      <c r="F73" s="290"/>
      <c r="G73" s="323">
        <f>SUM(G54,G57:G61)</f>
        <v>20.164000000000001</v>
      </c>
      <c r="H73" s="324"/>
    </row>
    <row r="74" spans="2:10" ht="18.649999999999999" customHeight="1">
      <c r="B74" s="288"/>
      <c r="C74" s="288"/>
      <c r="D74" s="288"/>
      <c r="E74" s="288"/>
      <c r="F74" s="325"/>
      <c r="G74" s="325"/>
      <c r="H74" s="324"/>
    </row>
    <row r="75" spans="2:10" ht="18.649999999999999" customHeight="1">
      <c r="B75" s="288"/>
      <c r="C75" s="288"/>
      <c r="D75" s="288"/>
      <c r="E75" s="288"/>
      <c r="F75" s="325"/>
      <c r="G75" s="325"/>
      <c r="H75" s="324"/>
    </row>
    <row r="76" spans="2:10" ht="18.649999999999999" customHeight="1">
      <c r="B76" s="326"/>
      <c r="C76" s="326"/>
      <c r="D76" s="326"/>
      <c r="E76" s="326"/>
      <c r="F76" s="148"/>
      <c r="G76" s="149"/>
      <c r="H76" s="324"/>
    </row>
    <row r="77" spans="2:10" ht="18.649999999999999" customHeight="1">
      <c r="B77" s="288"/>
      <c r="C77" s="288"/>
      <c r="D77" s="288"/>
      <c r="E77" s="288"/>
      <c r="F77" s="327"/>
      <c r="G77" s="328"/>
      <c r="H77" s="324"/>
    </row>
    <row r="78" spans="2:10" ht="18.649999999999999" customHeight="1">
      <c r="H78" s="83"/>
      <c r="I78" s="279"/>
    </row>
    <row r="79" spans="2:10" ht="18.649999999999999" customHeight="1">
      <c r="H79" s="83"/>
      <c r="I79" s="279"/>
    </row>
    <row r="80" spans="2:10" ht="18.649999999999999" customHeight="1">
      <c r="H80" s="141"/>
      <c r="I80" s="280"/>
      <c r="J80" s="281"/>
    </row>
    <row r="81" spans="8:10" ht="18.649999999999999" customHeight="1">
      <c r="H81" s="144"/>
      <c r="I81" s="279"/>
    </row>
    <row r="82" spans="8:10" ht="18.649999999999999" customHeight="1">
      <c r="H82" s="144"/>
      <c r="I82" s="279"/>
    </row>
    <row r="83" spans="8:10" ht="14">
      <c r="H83" s="144"/>
      <c r="I83" s="279"/>
    </row>
    <row r="84" spans="8:10" ht="14">
      <c r="H84" s="147"/>
      <c r="I84" s="279"/>
    </row>
    <row r="85" spans="8:10" ht="14">
      <c r="H85" s="146"/>
      <c r="I85" s="279"/>
    </row>
    <row r="86" spans="8:10">
      <c r="H86" s="83"/>
      <c r="I86" s="279"/>
    </row>
    <row r="87" spans="8:10">
      <c r="H87" s="83"/>
      <c r="I87" s="279"/>
    </row>
    <row r="88" spans="8:10">
      <c r="H88" s="141"/>
      <c r="I88" s="280"/>
      <c r="J88" s="281"/>
    </row>
    <row r="89" spans="8:10" ht="14">
      <c r="H89" s="144"/>
      <c r="I89" s="279"/>
    </row>
    <row r="90" spans="8:10" ht="14">
      <c r="H90" s="144"/>
      <c r="I90" s="279"/>
    </row>
    <row r="91" spans="8:10" ht="14">
      <c r="H91" s="144"/>
      <c r="I91" s="279"/>
    </row>
    <row r="92" spans="8:10" ht="14">
      <c r="H92" s="144"/>
      <c r="I92" s="279"/>
    </row>
    <row r="93" spans="8:10" ht="14">
      <c r="H93" s="146"/>
      <c r="I93" s="279"/>
    </row>
    <row r="94" spans="8:10">
      <c r="H94" s="83"/>
      <c r="I94" s="279"/>
    </row>
    <row r="95" spans="8:10">
      <c r="H95" s="83"/>
      <c r="I95" s="279"/>
    </row>
    <row r="96" spans="8:10">
      <c r="H96" s="149"/>
      <c r="I96" s="280"/>
      <c r="J96" s="281"/>
    </row>
    <row r="97" spans="8:9" ht="14">
      <c r="H97" s="144"/>
      <c r="I97" s="279"/>
    </row>
    <row r="98" spans="8:9" ht="14">
      <c r="H98" s="144"/>
      <c r="I98" s="279"/>
    </row>
    <row r="99" spans="8:9" ht="14">
      <c r="H99" s="144"/>
      <c r="I99" s="279"/>
    </row>
    <row r="100" spans="8:9" ht="14">
      <c r="H100" s="144"/>
      <c r="I100" s="279"/>
    </row>
    <row r="101" spans="8:9" ht="14">
      <c r="H101" s="146"/>
      <c r="I101" s="279"/>
    </row>
    <row r="102" spans="8:9">
      <c r="H102" s="83"/>
      <c r="I102" s="279"/>
    </row>
    <row r="103" spans="8:9">
      <c r="H103" s="83"/>
      <c r="I103" s="279"/>
    </row>
    <row r="115" spans="2:10" s="139" customFormat="1" ht="18" customHeight="1">
      <c r="B115" s="10"/>
      <c r="C115" s="10"/>
      <c r="D115" s="10"/>
      <c r="E115" s="10"/>
      <c r="F115" s="10"/>
      <c r="G115" s="10"/>
      <c r="H115" s="10"/>
      <c r="I115" s="47"/>
      <c r="J115" s="47"/>
    </row>
    <row r="123" spans="2:10" s="139" customFormat="1" ht="18" customHeight="1">
      <c r="B123" s="10"/>
      <c r="C123" s="10"/>
      <c r="D123" s="10"/>
      <c r="E123" s="10"/>
      <c r="F123" s="10"/>
      <c r="G123" s="10"/>
      <c r="H123" s="10"/>
      <c r="I123" s="47"/>
      <c r="J123" s="47"/>
    </row>
    <row r="131" spans="2:10" s="139" customFormat="1" ht="18" customHeight="1">
      <c r="B131" s="10"/>
      <c r="C131" s="10"/>
      <c r="D131" s="10"/>
      <c r="E131" s="10"/>
      <c r="F131" s="10"/>
      <c r="G131" s="10"/>
      <c r="H131" s="10"/>
      <c r="I131" s="47"/>
      <c r="J131" s="47"/>
    </row>
  </sheetData>
  <hyperlinks>
    <hyperlink ref="B67" location="Information!A1" display="Return to information tab" xr:uid="{52316750-ACED-4BCE-AE25-362519FC8982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9504-C04F-427D-84D1-CE9D60BD9591}">
  <sheetPr>
    <tabColor rgb="FF45286F"/>
    <pageSetUpPr autoPageBreaks="0"/>
  </sheetPr>
  <dimension ref="A5:O82"/>
  <sheetViews>
    <sheetView showGridLines="0" zoomScaleNormal="100" workbookViewId="0"/>
  </sheetViews>
  <sheetFormatPr defaultColWidth="8.58203125" defaultRowHeight="14"/>
  <cols>
    <col min="1" max="1" width="2.33203125" customWidth="1"/>
    <col min="2" max="2" width="17.58203125" customWidth="1"/>
    <col min="3" max="3" width="18.75" customWidth="1"/>
    <col min="4" max="4" width="19.58203125" customWidth="1"/>
    <col min="5" max="5" width="21.75" customWidth="1"/>
    <col min="6" max="7" width="22.08203125" customWidth="1"/>
    <col min="10" max="10" width="31.5" customWidth="1"/>
    <col min="11" max="11" width="17.33203125" customWidth="1"/>
    <col min="12" max="12" width="15.33203125" customWidth="1"/>
    <col min="13" max="13" width="17.33203125" customWidth="1"/>
    <col min="14" max="14" width="20.5" customWidth="1"/>
    <col min="15" max="15" width="24.75" customWidth="1"/>
  </cols>
  <sheetData>
    <row r="5" spans="2:11" ht="15">
      <c r="B5" s="8" t="s">
        <v>341</v>
      </c>
    </row>
    <row r="6" spans="2:11" ht="15">
      <c r="B6" s="8"/>
    </row>
    <row r="7" spans="2:11">
      <c r="B7" s="120" t="s">
        <v>272</v>
      </c>
    </row>
    <row r="8" spans="2:11">
      <c r="B8" s="120" t="s">
        <v>376</v>
      </c>
      <c r="K8" s="156"/>
    </row>
    <row r="26" spans="11:11">
      <c r="K26" s="17"/>
    </row>
    <row r="39" spans="2:14" ht="27">
      <c r="B39" s="208" t="s">
        <v>232</v>
      </c>
      <c r="C39" s="209" t="s">
        <v>203</v>
      </c>
      <c r="D39" s="209" t="s">
        <v>234</v>
      </c>
      <c r="E39" s="209" t="s">
        <v>269</v>
      </c>
      <c r="F39" s="209" t="s">
        <v>270</v>
      </c>
    </row>
    <row r="40" spans="2:14" ht="18.649999999999999" customHeight="1">
      <c r="B40" s="153" t="s">
        <v>220</v>
      </c>
      <c r="C40" s="70">
        <v>0.13475500000000001</v>
      </c>
      <c r="D40" s="70">
        <f>C40</f>
        <v>0.13475500000000001</v>
      </c>
      <c r="E40" s="203">
        <v>9.7074899999999992E-3</v>
      </c>
      <c r="F40" s="203">
        <f>E40</f>
        <v>9.7074899999999992E-3</v>
      </c>
    </row>
    <row r="41" spans="2:14" ht="18.649999999999999" customHeight="1">
      <c r="B41" s="153" t="s">
        <v>221</v>
      </c>
      <c r="C41" s="70">
        <v>167.81444052700255</v>
      </c>
      <c r="D41" s="70">
        <f>D40+C41</f>
        <v>167.94919552700256</v>
      </c>
      <c r="E41" s="201">
        <v>7.2458665543747776</v>
      </c>
      <c r="F41" s="201">
        <f>F40+E41</f>
        <v>7.2555740443747778</v>
      </c>
    </row>
    <row r="42" spans="2:14" ht="18.649999999999999" customHeight="1">
      <c r="B42" s="153" t="s">
        <v>222</v>
      </c>
      <c r="C42" s="70">
        <v>709.72768243744474</v>
      </c>
      <c r="D42" s="70">
        <f t="shared" ref="D42:D50" si="0">D41+C42</f>
        <v>877.67687796444727</v>
      </c>
      <c r="E42" s="201">
        <v>33.149546215033055</v>
      </c>
      <c r="F42" s="201">
        <f t="shared" ref="F42:F50" si="1">F41+E42</f>
        <v>40.40512025940783</v>
      </c>
    </row>
    <row r="43" spans="2:14" ht="18.649999999999999" customHeight="1">
      <c r="B43" s="153" t="s">
        <v>223</v>
      </c>
      <c r="C43" s="70">
        <v>1777.8279702597367</v>
      </c>
      <c r="D43" s="70">
        <f t="shared" si="0"/>
        <v>2655.5048482241841</v>
      </c>
      <c r="E43" s="201">
        <v>92.043044930000264</v>
      </c>
      <c r="F43" s="201">
        <f t="shared" si="1"/>
        <v>132.44816518940809</v>
      </c>
    </row>
    <row r="44" spans="2:14" ht="18.649999999999999" customHeight="1">
      <c r="B44" s="153" t="s">
        <v>224</v>
      </c>
      <c r="C44" s="70">
        <v>3612.7173115510695</v>
      </c>
      <c r="D44" s="70">
        <f t="shared" si="0"/>
        <v>6268.2221597752541</v>
      </c>
      <c r="E44" s="201">
        <v>191.29202609788854</v>
      </c>
      <c r="F44" s="201">
        <f t="shared" si="1"/>
        <v>323.74019128729662</v>
      </c>
      <c r="I44" s="18"/>
    </row>
    <row r="45" spans="2:14" ht="18.649999999999999" customHeight="1">
      <c r="B45" s="153" t="s">
        <v>225</v>
      </c>
      <c r="C45" s="70">
        <v>4810.1854951779687</v>
      </c>
      <c r="D45" s="70">
        <f t="shared" si="0"/>
        <v>11078.407654953222</v>
      </c>
      <c r="E45" s="201">
        <v>247.29846536214112</v>
      </c>
      <c r="F45" s="201">
        <f t="shared" si="1"/>
        <v>571.03865664943771</v>
      </c>
      <c r="I45" s="20"/>
      <c r="L45" s="20"/>
      <c r="M45" s="20"/>
      <c r="N45" s="20"/>
    </row>
    <row r="46" spans="2:14" ht="18.649999999999999" customHeight="1">
      <c r="B46" s="153" t="s">
        <v>226</v>
      </c>
      <c r="C46" s="70">
        <v>5876.0234386593474</v>
      </c>
      <c r="D46" s="70">
        <f t="shared" si="0"/>
        <v>16954.431093612569</v>
      </c>
      <c r="E46" s="201">
        <v>297.13549319000145</v>
      </c>
      <c r="F46" s="201">
        <f t="shared" si="1"/>
        <v>868.17414983943922</v>
      </c>
      <c r="I46" s="20"/>
      <c r="L46" s="22"/>
      <c r="M46" s="19"/>
      <c r="N46" s="19"/>
    </row>
    <row r="47" spans="2:14" ht="18.649999999999999" customHeight="1">
      <c r="B47" s="153" t="s">
        <v>227</v>
      </c>
      <c r="C47" s="70">
        <v>8227.1762925665535</v>
      </c>
      <c r="D47" s="70">
        <f t="shared" si="0"/>
        <v>25181.607386179123</v>
      </c>
      <c r="E47" s="201">
        <v>402.34728719479665</v>
      </c>
      <c r="F47" s="201">
        <f t="shared" si="1"/>
        <v>1270.521437034236</v>
      </c>
      <c r="I47" s="20"/>
      <c r="L47" s="22"/>
      <c r="M47" s="19"/>
      <c r="N47" s="19"/>
    </row>
    <row r="48" spans="2:14" ht="18.649999999999999" customHeight="1">
      <c r="B48" s="153" t="s">
        <v>228</v>
      </c>
      <c r="C48" s="70">
        <v>9173.9297367463714</v>
      </c>
      <c r="D48" s="70">
        <f t="shared" si="0"/>
        <v>34355.537122925496</v>
      </c>
      <c r="E48" s="201">
        <v>442.71821887731176</v>
      </c>
      <c r="F48" s="201">
        <f t="shared" si="1"/>
        <v>1713.2396559115477</v>
      </c>
      <c r="I48" s="20"/>
      <c r="J48" s="22"/>
      <c r="K48" s="22"/>
      <c r="L48" s="22"/>
      <c r="M48" s="19"/>
      <c r="N48" s="19"/>
    </row>
    <row r="49" spans="2:15" ht="18.649999999999999" customHeight="1">
      <c r="B49" s="153" t="s">
        <v>229</v>
      </c>
      <c r="C49" s="70">
        <v>11092.255390182359</v>
      </c>
      <c r="D49" s="70">
        <f>D48+C49</f>
        <v>45447.792513107852</v>
      </c>
      <c r="E49" s="201">
        <v>520.70666354226057</v>
      </c>
      <c r="F49" s="201">
        <f>F48+E49</f>
        <v>2233.9463194538084</v>
      </c>
      <c r="G49" s="122"/>
      <c r="H49" s="16"/>
      <c r="I49" s="20"/>
      <c r="J49" s="22"/>
      <c r="K49" s="22"/>
      <c r="L49" s="22"/>
      <c r="M49" s="19"/>
      <c r="N49" s="19"/>
    </row>
    <row r="50" spans="2:15" ht="18.649999999999999" customHeight="1">
      <c r="B50" s="153" t="s">
        <v>230</v>
      </c>
      <c r="C50" s="70">
        <v>10514.852099770771</v>
      </c>
      <c r="D50" s="70">
        <f t="shared" si="0"/>
        <v>55962.644612878619</v>
      </c>
      <c r="E50" s="201">
        <v>514.85812718464433</v>
      </c>
      <c r="F50" s="201">
        <f t="shared" si="1"/>
        <v>2748.8044466384526</v>
      </c>
      <c r="G50" s="122"/>
      <c r="H50" s="16"/>
      <c r="I50" s="20"/>
      <c r="J50" s="22"/>
      <c r="K50" s="22"/>
      <c r="L50" s="22"/>
      <c r="M50" s="19"/>
      <c r="N50" s="19"/>
    </row>
    <row r="51" spans="2:15" ht="18.649999999999999" customHeight="1">
      <c r="B51" s="153" t="s">
        <v>231</v>
      </c>
      <c r="C51" s="70">
        <v>11012.086492412625</v>
      </c>
      <c r="D51" s="70">
        <f>D50+C51</f>
        <v>66974.731105291241</v>
      </c>
      <c r="E51" s="201">
        <v>560.6775681117482</v>
      </c>
      <c r="F51" s="201">
        <f>F50+E51</f>
        <v>3309.482014750201</v>
      </c>
      <c r="G51" s="29"/>
      <c r="H51" s="331">
        <f>E51+'Fig 3.2'!E50</f>
        <v>901.94486664174792</v>
      </c>
      <c r="I51" s="20">
        <f>H52/H51</f>
        <v>1.0311738922719351</v>
      </c>
      <c r="J51" s="22"/>
      <c r="K51" s="22"/>
      <c r="L51" s="22"/>
      <c r="M51" s="19"/>
      <c r="N51" s="19"/>
    </row>
    <row r="52" spans="2:15" ht="18.649999999999999" customHeight="1">
      <c r="B52" s="153" t="s">
        <v>245</v>
      </c>
      <c r="C52" s="70">
        <v>11151.18893822186</v>
      </c>
      <c r="D52" s="70">
        <f>D51+C52</f>
        <v>78125.920043513106</v>
      </c>
      <c r="E52" s="201">
        <v>581.23296544966229</v>
      </c>
      <c r="F52" s="201">
        <f>F51+E52</f>
        <v>3890.714980199863</v>
      </c>
      <c r="G52" s="29"/>
      <c r="H52" s="331">
        <f>E52+'Fig 3.2'!E51</f>
        <v>930.06199874966273</v>
      </c>
      <c r="I52" s="20"/>
      <c r="J52" s="22"/>
      <c r="K52" s="22"/>
      <c r="L52" s="22"/>
      <c r="M52" s="19"/>
      <c r="N52" s="19"/>
    </row>
    <row r="53" spans="2:15" ht="18.649999999999999" customHeight="1">
      <c r="B53" s="210" t="s">
        <v>14</v>
      </c>
      <c r="C53" s="123">
        <f>SUM(C40:C52)</f>
        <v>78125.920043513106</v>
      </c>
      <c r="D53" s="71"/>
      <c r="E53" s="202">
        <f>SUM(E40:E52)</f>
        <v>3890.714980199863</v>
      </c>
      <c r="F53" s="72"/>
      <c r="I53" s="20"/>
      <c r="J53" s="22"/>
      <c r="K53" s="22"/>
      <c r="L53" s="22"/>
      <c r="M53" s="19"/>
      <c r="N53" s="19"/>
    </row>
    <row r="54" spans="2:15">
      <c r="J54" s="20"/>
      <c r="K54" s="22"/>
      <c r="L54" s="22"/>
      <c r="M54" s="22"/>
      <c r="N54" s="19"/>
      <c r="O54" s="19"/>
    </row>
    <row r="55" spans="2:15">
      <c r="B55" s="27"/>
      <c r="E55" s="38"/>
      <c r="F55" s="42"/>
      <c r="J55" s="20"/>
      <c r="K55" s="22"/>
      <c r="L55" s="22"/>
      <c r="M55" s="22"/>
      <c r="N55" s="19"/>
      <c r="O55" s="19"/>
    </row>
    <row r="56" spans="2:15">
      <c r="B56" s="27" t="s">
        <v>128</v>
      </c>
      <c r="E56" s="116"/>
    </row>
    <row r="61" spans="2:15">
      <c r="C61" s="53"/>
      <c r="H61" s="111"/>
    </row>
    <row r="70" ht="30" customHeight="1"/>
    <row r="81" spans="1:1">
      <c r="A81" s="23"/>
    </row>
    <row r="82" spans="1:1">
      <c r="A82" s="23"/>
    </row>
  </sheetData>
  <phoneticPr fontId="29" type="noConversion"/>
  <hyperlinks>
    <hyperlink ref="B56" location="Information!A1" display="Return to information tab" xr:uid="{4A139190-EBD6-44DA-99CE-18FB776FB24D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C9844-F1B0-44A2-AFBB-FEBF4A241FC7}">
  <sheetPr>
    <tabColor rgb="FF45286F"/>
    <pageSetUpPr autoPageBreaks="0"/>
  </sheetPr>
  <dimension ref="B5:O55"/>
  <sheetViews>
    <sheetView showGridLines="0" zoomScaleNormal="100" workbookViewId="0"/>
  </sheetViews>
  <sheetFormatPr defaultColWidth="8.58203125" defaultRowHeight="14"/>
  <cols>
    <col min="1" max="1" width="2.33203125" customWidth="1"/>
    <col min="2" max="2" width="19.08203125" customWidth="1"/>
    <col min="3" max="3" width="28.08203125" customWidth="1"/>
    <col min="4" max="4" width="29.83203125" customWidth="1"/>
    <col min="5" max="5" width="20.25" customWidth="1"/>
    <col min="6" max="6" width="21.08203125" customWidth="1"/>
    <col min="7" max="7" width="18.83203125" customWidth="1"/>
    <col min="8" max="8" width="13.25" customWidth="1"/>
    <col min="10" max="10" width="31.5" customWidth="1"/>
    <col min="11" max="11" width="17.33203125" customWidth="1"/>
    <col min="12" max="12" width="15.33203125" customWidth="1"/>
    <col min="13" max="13" width="17.33203125" customWidth="1"/>
    <col min="14" max="14" width="20.5" customWidth="1"/>
    <col min="15" max="15" width="24.75" customWidth="1"/>
    <col min="19" max="19" width="14.83203125" bestFit="1" customWidth="1"/>
    <col min="20" max="20" width="18.08203125" bestFit="1" customWidth="1"/>
    <col min="21" max="21" width="19.33203125" bestFit="1" customWidth="1"/>
    <col min="22" max="22" width="6" bestFit="1" customWidth="1"/>
    <col min="23" max="23" width="22.75" bestFit="1" customWidth="1"/>
  </cols>
  <sheetData>
    <row r="5" spans="2:15" ht="15">
      <c r="B5" s="8" t="s">
        <v>342</v>
      </c>
    </row>
    <row r="6" spans="2:15" ht="15">
      <c r="B6" s="8"/>
    </row>
    <row r="7" spans="2:15">
      <c r="B7" s="120" t="s">
        <v>212</v>
      </c>
    </row>
    <row r="8" spans="2:15">
      <c r="B8" s="120" t="s">
        <v>375</v>
      </c>
    </row>
    <row r="9" spans="2:15">
      <c r="B9" s="120" t="s">
        <v>399</v>
      </c>
    </row>
    <row r="10" spans="2:15">
      <c r="J10" s="18"/>
      <c r="K10" s="19"/>
      <c r="L10" s="20"/>
      <c r="M10" s="20"/>
      <c r="N10" s="20"/>
      <c r="O10" s="20"/>
    </row>
    <row r="11" spans="2:15">
      <c r="J11" s="20"/>
      <c r="K11" s="20"/>
      <c r="L11" s="21"/>
      <c r="M11" s="20"/>
      <c r="N11" s="20"/>
      <c r="O11" s="20"/>
    </row>
    <row r="22" spans="9:11">
      <c r="I22" s="29"/>
    </row>
    <row r="26" spans="9:11">
      <c r="K26" s="17"/>
    </row>
    <row r="27" spans="9:11">
      <c r="K27" s="17"/>
    </row>
    <row r="28" spans="9:11">
      <c r="K28" s="17"/>
    </row>
    <row r="29" spans="9:11">
      <c r="K29" s="17"/>
    </row>
    <row r="30" spans="9:11">
      <c r="K30" s="17"/>
    </row>
    <row r="38" spans="2:10" ht="28">
      <c r="B38" s="208" t="s">
        <v>233</v>
      </c>
      <c r="C38" s="209" t="s">
        <v>326</v>
      </c>
      <c r="D38" s="209" t="s">
        <v>274</v>
      </c>
      <c r="E38" s="209" t="s">
        <v>271</v>
      </c>
      <c r="F38" s="209" t="s">
        <v>270</v>
      </c>
    </row>
    <row r="39" spans="2:10" ht="18.649999999999999" customHeight="1">
      <c r="B39" s="153" t="s">
        <v>220</v>
      </c>
      <c r="C39" s="205">
        <v>0</v>
      </c>
      <c r="D39" s="205">
        <f>C39</f>
        <v>0</v>
      </c>
      <c r="E39" s="204">
        <v>0</v>
      </c>
      <c r="F39" s="204">
        <f>E39</f>
        <v>0</v>
      </c>
    </row>
    <row r="40" spans="2:10" ht="18.649999999999999" customHeight="1">
      <c r="B40" s="153" t="s">
        <v>221</v>
      </c>
      <c r="C40" s="205">
        <v>0.47569181173404657</v>
      </c>
      <c r="D40" s="205">
        <f>D39+C40</f>
        <v>0.47569181173404657</v>
      </c>
      <c r="E40" s="204">
        <v>0.36307177530601098</v>
      </c>
      <c r="F40" s="204">
        <f>F39+E40</f>
        <v>0.36307177530601098</v>
      </c>
      <c r="G40" s="117"/>
    </row>
    <row r="41" spans="2:10" ht="18.649999999999999" customHeight="1">
      <c r="B41" s="153" t="s">
        <v>222</v>
      </c>
      <c r="C41" s="205">
        <v>3.2845777516932091</v>
      </c>
      <c r="D41" s="205">
        <f t="shared" ref="D41:D49" si="0">D40+C41</f>
        <v>3.7602695634272556</v>
      </c>
      <c r="E41" s="204">
        <v>2.5672946253078228</v>
      </c>
      <c r="F41" s="204">
        <f t="shared" ref="F41:F51" si="1">F40+E41</f>
        <v>2.9303664006138339</v>
      </c>
      <c r="G41" s="117"/>
      <c r="I41" s="41"/>
    </row>
    <row r="42" spans="2:10" ht="18.649999999999999" customHeight="1">
      <c r="B42" s="153" t="s">
        <v>223</v>
      </c>
      <c r="C42" s="205">
        <v>11.407813914634419</v>
      </c>
      <c r="D42" s="205">
        <f t="shared" si="0"/>
        <v>15.168083478061675</v>
      </c>
      <c r="E42" s="204">
        <v>9.0068974399999995</v>
      </c>
      <c r="F42" s="204">
        <f t="shared" si="1"/>
        <v>11.937263840613834</v>
      </c>
      <c r="G42" s="117"/>
    </row>
    <row r="43" spans="2:10" ht="18.649999999999999" customHeight="1">
      <c r="B43" s="153" t="s">
        <v>224</v>
      </c>
      <c r="C43" s="205">
        <v>78.663822859401847</v>
      </c>
      <c r="D43" s="205">
        <f t="shared" si="0"/>
        <v>93.831906337463522</v>
      </c>
      <c r="E43" s="204">
        <v>64.194194049999993</v>
      </c>
      <c r="F43" s="204">
        <f t="shared" si="1"/>
        <v>76.131457890613831</v>
      </c>
      <c r="G43" s="117"/>
      <c r="I43" s="41"/>
    </row>
    <row r="44" spans="2:10" ht="18.649999999999999" customHeight="1">
      <c r="B44" s="153" t="s">
        <v>225</v>
      </c>
      <c r="C44" s="205">
        <v>149.29149853393838</v>
      </c>
      <c r="D44" s="205">
        <f t="shared" si="0"/>
        <v>243.1234048714019</v>
      </c>
      <c r="E44" s="204">
        <v>121.41840086000005</v>
      </c>
      <c r="F44" s="204">
        <f t="shared" si="1"/>
        <v>197.54985875061388</v>
      </c>
      <c r="G44" s="117"/>
    </row>
    <row r="45" spans="2:10" ht="18.649999999999999" customHeight="1">
      <c r="B45" s="153" t="s">
        <v>226</v>
      </c>
      <c r="C45" s="205">
        <v>212.95821698349673</v>
      </c>
      <c r="D45" s="205">
        <f t="shared" si="0"/>
        <v>456.08162185489863</v>
      </c>
      <c r="E45" s="204">
        <v>171.36535136999998</v>
      </c>
      <c r="F45" s="204">
        <f t="shared" si="1"/>
        <v>368.91521012061389</v>
      </c>
      <c r="G45" s="117"/>
    </row>
    <row r="46" spans="2:10" ht="18.649999999999999" customHeight="1">
      <c r="B46" s="153" t="s">
        <v>227</v>
      </c>
      <c r="C46" s="205">
        <v>236.65344935505178</v>
      </c>
      <c r="D46" s="205">
        <f t="shared" si="0"/>
        <v>692.73507120995043</v>
      </c>
      <c r="E46" s="204">
        <v>191.64872248999993</v>
      </c>
      <c r="F46" s="204">
        <f t="shared" si="1"/>
        <v>560.56393261061385</v>
      </c>
      <c r="G46" s="117"/>
      <c r="J46" s="41"/>
    </row>
    <row r="47" spans="2:10" ht="18.649999999999999" customHeight="1">
      <c r="B47" s="153" t="s">
        <v>228</v>
      </c>
      <c r="C47" s="205">
        <v>298.42532421200139</v>
      </c>
      <c r="D47" s="205">
        <f t="shared" si="0"/>
        <v>991.16039542195176</v>
      </c>
      <c r="E47" s="204">
        <v>240.98578614999991</v>
      </c>
      <c r="F47" s="204">
        <f t="shared" si="1"/>
        <v>801.54971876061381</v>
      </c>
      <c r="G47" s="117"/>
      <c r="H47" s="117"/>
    </row>
    <row r="48" spans="2:10" ht="18.649999999999999" customHeight="1">
      <c r="B48" s="153" t="s">
        <v>229</v>
      </c>
      <c r="C48" s="205">
        <v>335.56696829556273</v>
      </c>
      <c r="D48" s="205">
        <f t="shared" si="0"/>
        <v>1326.7273637175144</v>
      </c>
      <c r="E48" s="204">
        <v>271.20515263000004</v>
      </c>
      <c r="F48" s="204">
        <f t="shared" si="1"/>
        <v>1072.754871390614</v>
      </c>
      <c r="G48" s="117"/>
    </row>
    <row r="49" spans="2:9" ht="18.649999999999999" customHeight="1">
      <c r="B49" s="153" t="s">
        <v>230</v>
      </c>
      <c r="C49" s="205">
        <v>360.22603870941276</v>
      </c>
      <c r="D49" s="205">
        <f t="shared" si="0"/>
        <v>1686.9534024269271</v>
      </c>
      <c r="E49" s="204">
        <v>283.15462411999999</v>
      </c>
      <c r="F49" s="204">
        <f t="shared" si="1"/>
        <v>1355.9094955106139</v>
      </c>
      <c r="G49" s="2"/>
      <c r="H49" s="2"/>
      <c r="I49" s="2"/>
    </row>
    <row r="50" spans="2:9" ht="18.649999999999999" customHeight="1">
      <c r="B50" s="153" t="s">
        <v>231</v>
      </c>
      <c r="C50" s="205">
        <v>418.37319501390255</v>
      </c>
      <c r="D50" s="205">
        <f>D49+C50</f>
        <v>2105.3265974408296</v>
      </c>
      <c r="E50" s="204">
        <v>341.26729852999978</v>
      </c>
      <c r="F50" s="204">
        <f t="shared" si="1"/>
        <v>1697.1767940406137</v>
      </c>
      <c r="G50" s="2"/>
      <c r="H50" s="2"/>
      <c r="I50" s="2"/>
    </row>
    <row r="51" spans="2:9" ht="18.649999999999999" customHeight="1">
      <c r="B51" s="153" t="s">
        <v>245</v>
      </c>
      <c r="C51" s="206">
        <v>389.86126571897148</v>
      </c>
      <c r="D51" s="205">
        <f>D50+C51</f>
        <v>2495.1878631598011</v>
      </c>
      <c r="E51" s="204">
        <v>348.8290333000005</v>
      </c>
      <c r="F51" s="204">
        <f t="shared" si="1"/>
        <v>2046.0058273406141</v>
      </c>
      <c r="G51" s="2"/>
      <c r="H51" s="2"/>
      <c r="I51" s="2"/>
    </row>
    <row r="52" spans="2:9" ht="18.649999999999999" customHeight="1">
      <c r="B52" s="211" t="s">
        <v>14</v>
      </c>
      <c r="C52" s="207">
        <f>SUM(C39:C51)</f>
        <v>2495.1878631598011</v>
      </c>
      <c r="D52" s="73"/>
      <c r="E52" s="313">
        <f>SUM(E39:E51)</f>
        <v>2046.0058273406141</v>
      </c>
      <c r="F52" s="74"/>
    </row>
    <row r="54" spans="2:9">
      <c r="B54" s="27"/>
      <c r="D54" s="2"/>
      <c r="E54" s="150"/>
    </row>
    <row r="55" spans="2:9">
      <c r="B55" s="27" t="s">
        <v>128</v>
      </c>
      <c r="E55" s="151"/>
    </row>
  </sheetData>
  <phoneticPr fontId="29" type="noConversion"/>
  <hyperlinks>
    <hyperlink ref="B55" location="Information!A1" display="Return to information tab" xr:uid="{77412792-E9E7-40F3-8867-204A6BC7483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F562-73CD-4566-9475-24B78134F852}">
  <sheetPr>
    <tabColor rgb="FF45286F"/>
    <pageSetUpPr autoPageBreaks="0"/>
  </sheetPr>
  <dimension ref="A5:J33"/>
  <sheetViews>
    <sheetView showGridLines="0" workbookViewId="0"/>
  </sheetViews>
  <sheetFormatPr defaultColWidth="8.58203125" defaultRowHeight="13.5"/>
  <cols>
    <col min="1" max="1" width="2.33203125" style="10" customWidth="1"/>
    <col min="2" max="2" width="22.58203125" style="10" customWidth="1"/>
    <col min="3" max="3" width="17.08203125" style="10" customWidth="1"/>
    <col min="4" max="4" width="15.58203125" style="10" customWidth="1"/>
    <col min="5" max="5" width="19.5" style="10" customWidth="1"/>
    <col min="6" max="7" width="17.83203125" style="10" customWidth="1"/>
    <col min="8" max="8" width="13.83203125" style="10" bestFit="1" customWidth="1"/>
    <col min="9" max="9" width="17.58203125" style="10" bestFit="1" customWidth="1"/>
    <col min="10" max="10" width="28.83203125" style="10" customWidth="1"/>
    <col min="11" max="11" width="16" style="10" customWidth="1"/>
    <col min="12" max="12" width="14.08203125" style="10" customWidth="1"/>
    <col min="13" max="13" width="16" style="10" customWidth="1"/>
    <col min="14" max="14" width="18.83203125" style="10" customWidth="1"/>
    <col min="15" max="15" width="22.75" style="10" bestFit="1" customWidth="1"/>
    <col min="16" max="18" width="8.58203125" style="10"/>
    <col min="19" max="19" width="14.83203125" style="10" bestFit="1" customWidth="1"/>
    <col min="20" max="20" width="18.08203125" style="10" bestFit="1" customWidth="1"/>
    <col min="21" max="21" width="19.33203125" style="10" bestFit="1" customWidth="1"/>
    <col min="22" max="22" width="6" style="10" bestFit="1" customWidth="1"/>
    <col min="23" max="23" width="22.75" style="10" bestFit="1" customWidth="1"/>
    <col min="24" max="16384" width="8.58203125" style="10"/>
  </cols>
  <sheetData>
    <row r="5" spans="2:10" ht="15">
      <c r="B5" s="8" t="s">
        <v>167</v>
      </c>
    </row>
    <row r="8" spans="2:10" ht="35.5" customHeight="1">
      <c r="B8" s="344" t="s">
        <v>13</v>
      </c>
      <c r="C8" s="345" t="s">
        <v>117</v>
      </c>
      <c r="D8" s="248" t="s">
        <v>273</v>
      </c>
      <c r="E8" s="248" t="s">
        <v>278</v>
      </c>
      <c r="F8" s="248" t="s">
        <v>282</v>
      </c>
      <c r="G8" s="346" t="s">
        <v>279</v>
      </c>
    </row>
    <row r="9" spans="2:10" ht="18.649999999999999" customHeight="1">
      <c r="B9" s="246" t="s">
        <v>143</v>
      </c>
      <c r="C9" s="247">
        <v>5.8927555299999899</v>
      </c>
      <c r="D9" s="249">
        <f>C9/$C$18</f>
        <v>9.9259434981603125E-4</v>
      </c>
      <c r="E9" s="347">
        <v>208.74963213403583</v>
      </c>
      <c r="F9" s="250" t="s">
        <v>118</v>
      </c>
      <c r="G9" s="252">
        <f>E9/$F$25</f>
        <v>1.9890542555344695E-3</v>
      </c>
    </row>
    <row r="10" spans="2:10" ht="18.649999999999999" customHeight="1">
      <c r="B10" s="246" t="s">
        <v>2</v>
      </c>
      <c r="C10" s="247">
        <v>389.87212373798593</v>
      </c>
      <c r="D10" s="249">
        <f t="shared" ref="D10:D17" si="0">C10/$C$18</f>
        <v>6.5671291673812596E-2</v>
      </c>
      <c r="E10" s="347">
        <v>7143.9635041273632</v>
      </c>
      <c r="F10" s="250" t="s">
        <v>118</v>
      </c>
      <c r="G10" s="252">
        <f t="shared" ref="G10:G17" si="1">E10/$F$25</f>
        <v>6.8070687665420945E-2</v>
      </c>
    </row>
    <row r="11" spans="2:10" ht="18.649999999999999" customHeight="1">
      <c r="B11" s="246" t="s">
        <v>119</v>
      </c>
      <c r="C11" s="247">
        <v>2046.005827340616</v>
      </c>
      <c r="D11" s="249">
        <f t="shared" si="0"/>
        <v>0.34463568250369508</v>
      </c>
      <c r="E11" s="347" t="s">
        <v>118</v>
      </c>
      <c r="F11" s="251">
        <v>2495187863.1598001</v>
      </c>
      <c r="G11" s="252">
        <f>F24/$F$25</f>
        <v>0.25558338885926385</v>
      </c>
    </row>
    <row r="12" spans="2:10" ht="18.649999999999999" customHeight="1">
      <c r="B12" s="246" t="s">
        <v>142</v>
      </c>
      <c r="C12" s="247">
        <v>204.15274045747975</v>
      </c>
      <c r="D12" s="249">
        <f t="shared" si="0"/>
        <v>3.4388132283090567E-2</v>
      </c>
      <c r="E12" s="347">
        <v>2436.1834797116694</v>
      </c>
      <c r="F12" s="250" t="s">
        <v>118</v>
      </c>
      <c r="G12" s="252">
        <f t="shared" si="1"/>
        <v>2.321298039208949E-2</v>
      </c>
      <c r="I12" s="283"/>
    </row>
    <row r="13" spans="2:10" ht="18.649999999999999" customHeight="1">
      <c r="B13" s="246" t="s">
        <v>3</v>
      </c>
      <c r="C13" s="247">
        <v>1.637557036820843</v>
      </c>
      <c r="D13" s="249">
        <f t="shared" si="0"/>
        <v>2.7583527841513122E-4</v>
      </c>
      <c r="E13" s="347">
        <v>14.934513510654995</v>
      </c>
      <c r="F13" s="250" t="s">
        <v>118</v>
      </c>
      <c r="G13" s="252">
        <f t="shared" si="1"/>
        <v>1.4230232335754123E-4</v>
      </c>
      <c r="H13" s="282"/>
      <c r="I13" s="284"/>
      <c r="J13" s="283"/>
    </row>
    <row r="14" spans="2:10" ht="18.649999999999999" customHeight="1">
      <c r="B14" s="246" t="s">
        <v>1</v>
      </c>
      <c r="C14" s="247">
        <v>3003.5540463568723</v>
      </c>
      <c r="D14" s="249">
        <f t="shared" si="0"/>
        <v>0.5059281282929643</v>
      </c>
      <c r="E14" s="347">
        <v>61136.850050454603</v>
      </c>
      <c r="F14" s="250" t="s">
        <v>118</v>
      </c>
      <c r="G14" s="252">
        <f t="shared" si="1"/>
        <v>0.58253760986150416</v>
      </c>
    </row>
    <row r="15" spans="2:10" ht="18.649999999999999" customHeight="1">
      <c r="B15" s="246" t="s">
        <v>4</v>
      </c>
      <c r="C15" s="247">
        <v>203.72596659000024</v>
      </c>
      <c r="D15" s="249">
        <f t="shared" si="0"/>
        <v>3.4316245145171356E-2</v>
      </c>
      <c r="E15" s="347">
        <v>4624.4248821147512</v>
      </c>
      <c r="F15" s="250" t="s">
        <v>118</v>
      </c>
      <c r="G15" s="252">
        <f t="shared" si="1"/>
        <v>4.4063464434101376E-2</v>
      </c>
    </row>
    <row r="16" spans="2:10" ht="18.649999999999999" customHeight="1">
      <c r="B16" s="246" t="s">
        <v>5</v>
      </c>
      <c r="C16" s="247">
        <v>33.826817615165048</v>
      </c>
      <c r="D16" s="249">
        <f t="shared" si="0"/>
        <v>5.6978959785678202E-3</v>
      </c>
      <c r="E16" s="347">
        <v>2025.0533633515661</v>
      </c>
      <c r="F16" s="250" t="s">
        <v>118</v>
      </c>
      <c r="G16" s="252">
        <f t="shared" si="1"/>
        <v>1.9295559799945065E-2</v>
      </c>
    </row>
    <row r="17" spans="1:7" ht="18.649999999999999" customHeight="1">
      <c r="B17" s="260" t="s">
        <v>144</v>
      </c>
      <c r="C17" s="253">
        <v>48.052972875582682</v>
      </c>
      <c r="D17" s="254">
        <f t="shared" si="0"/>
        <v>8.0941944944670843E-3</v>
      </c>
      <c r="E17" s="348">
        <v>535.76061810785825</v>
      </c>
      <c r="F17" s="255" t="s">
        <v>118</v>
      </c>
      <c r="G17" s="252">
        <f t="shared" si="1"/>
        <v>5.1049524087830086E-3</v>
      </c>
    </row>
    <row r="18" spans="1:7" ht="18.649999999999999" customHeight="1">
      <c r="A18" s="23"/>
      <c r="B18" s="229" t="s">
        <v>14</v>
      </c>
      <c r="C18" s="256">
        <f>SUM(C9:C17)</f>
        <v>5936.7208075405233</v>
      </c>
      <c r="D18" s="257">
        <f>SUM(D9:D17)</f>
        <v>1</v>
      </c>
      <c r="E18" s="285">
        <f>SUM(E9:E17)</f>
        <v>78125.920043512509</v>
      </c>
      <c r="F18" s="258">
        <f>SUM(F9:F17)</f>
        <v>2495187863.1598001</v>
      </c>
      <c r="G18" s="259">
        <f>SUM(G9:G17)</f>
        <v>0.99999999999999989</v>
      </c>
    </row>
    <row r="19" spans="1:7">
      <c r="A19" s="23"/>
    </row>
    <row r="20" spans="1:7" ht="14">
      <c r="B20" s="47" t="s">
        <v>280</v>
      </c>
      <c r="C20" s="18"/>
      <c r="D20" s="118"/>
      <c r="F20" s="54"/>
    </row>
    <row r="21" spans="1:7">
      <c r="B21" s="47" t="s">
        <v>347</v>
      </c>
      <c r="D21" s="119"/>
      <c r="E21" s="115"/>
    </row>
    <row r="22" spans="1:7">
      <c r="B22" s="47" t="s">
        <v>283</v>
      </c>
      <c r="E22" s="118"/>
    </row>
    <row r="24" spans="1:7">
      <c r="B24" s="47" t="s">
        <v>348</v>
      </c>
      <c r="F24" s="286">
        <f>(F18*10.75)/1000000</f>
        <v>26823.269528967849</v>
      </c>
    </row>
    <row r="25" spans="1:7">
      <c r="B25" s="47" t="s">
        <v>349</v>
      </c>
      <c r="F25" s="286">
        <f>E18+F24</f>
        <v>104949.18957248036</v>
      </c>
    </row>
    <row r="27" spans="1:7" ht="14">
      <c r="B27" s="27" t="s">
        <v>128</v>
      </c>
    </row>
    <row r="28" spans="1:7">
      <c r="C28" s="115"/>
    </row>
    <row r="33" spans="4:4">
      <c r="D33" s="10" t="s">
        <v>127</v>
      </c>
    </row>
  </sheetData>
  <hyperlinks>
    <hyperlink ref="B27" location="Information!A1" display="Return to information tab" xr:uid="{87C42C79-AA0A-46F8-AEEA-BEDA85649E59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FA2D-5CE9-4621-8CE0-64EAF95E9299}">
  <sheetPr>
    <tabColor rgb="FF51C1B5"/>
    <pageSetUpPr autoPageBreaks="0"/>
  </sheetPr>
  <dimension ref="A4:I25"/>
  <sheetViews>
    <sheetView showGridLines="0" zoomScaleNormal="100" workbookViewId="0"/>
  </sheetViews>
  <sheetFormatPr defaultColWidth="9.08203125" defaultRowHeight="13.5"/>
  <cols>
    <col min="1" max="1" width="2.33203125" style="10" customWidth="1"/>
    <col min="2" max="2" width="21.33203125" style="10" customWidth="1"/>
    <col min="3" max="3" width="14.58203125" style="10" customWidth="1"/>
    <col min="4" max="4" width="14.5" style="10" customWidth="1"/>
    <col min="5" max="5" width="18.83203125" style="10" customWidth="1"/>
    <col min="6" max="6" width="19.08203125" style="10" customWidth="1"/>
    <col min="7" max="7" width="19.33203125" style="10" customWidth="1"/>
    <col min="8" max="8" width="19.58203125" style="10" customWidth="1"/>
    <col min="9" max="16384" width="9.08203125" style="10"/>
  </cols>
  <sheetData>
    <row r="4" spans="1:9">
      <c r="A4" s="5"/>
    </row>
    <row r="5" spans="1:9" ht="15">
      <c r="B5" s="8" t="s">
        <v>343</v>
      </c>
    </row>
    <row r="7" spans="1:9" ht="39.65" customHeight="1">
      <c r="B7" s="261" t="s">
        <v>232</v>
      </c>
      <c r="C7" s="262" t="s">
        <v>129</v>
      </c>
      <c r="D7" s="262" t="s">
        <v>145</v>
      </c>
      <c r="E7" s="262" t="s">
        <v>146</v>
      </c>
      <c r="F7" s="262" t="s">
        <v>139</v>
      </c>
      <c r="G7" s="262" t="s">
        <v>147</v>
      </c>
      <c r="H7" s="262" t="s">
        <v>284</v>
      </c>
      <c r="I7"/>
    </row>
    <row r="8" spans="1:9" ht="18.649999999999999" customHeight="1">
      <c r="B8" s="69" t="s">
        <v>333</v>
      </c>
      <c r="C8" s="99">
        <v>168</v>
      </c>
      <c r="D8" s="99">
        <v>44</v>
      </c>
      <c r="E8" s="99">
        <v>124</v>
      </c>
      <c r="F8" s="95">
        <f>E8/C8</f>
        <v>0.73809523809523814</v>
      </c>
      <c r="G8" s="99">
        <v>72</v>
      </c>
      <c r="H8" s="95">
        <f>G8/C8</f>
        <v>0.42857142857142855</v>
      </c>
    </row>
    <row r="9" spans="1:9" ht="18.649999999999999" customHeight="1">
      <c r="B9" s="69" t="s">
        <v>334</v>
      </c>
      <c r="C9" s="99">
        <v>168</v>
      </c>
      <c r="D9" s="99">
        <v>50</v>
      </c>
      <c r="E9" s="99">
        <v>118</v>
      </c>
      <c r="F9" s="95">
        <f>E9/C9</f>
        <v>0.70238095238095233</v>
      </c>
      <c r="G9" s="99">
        <v>88</v>
      </c>
      <c r="H9" s="95">
        <f>G9/C9</f>
        <v>0.52380952380952384</v>
      </c>
    </row>
    <row r="10" spans="1:9" ht="14">
      <c r="B10" s="58"/>
      <c r="C10"/>
      <c r="D10"/>
      <c r="E10"/>
      <c r="F10"/>
      <c r="G10"/>
      <c r="H10"/>
    </row>
    <row r="11" spans="1:9" ht="14">
      <c r="B11" s="27" t="s">
        <v>128</v>
      </c>
      <c r="C11"/>
      <c r="D11"/>
      <c r="E11"/>
      <c r="F11"/>
      <c r="G11"/>
      <c r="H11"/>
      <c r="I11" s="150"/>
    </row>
    <row r="12" spans="1:9" ht="14">
      <c r="B12" s="55"/>
      <c r="C12"/>
      <c r="D12"/>
      <c r="E12"/>
      <c r="F12"/>
      <c r="G12"/>
      <c r="H12"/>
      <c r="I12" s="150"/>
    </row>
    <row r="13" spans="1:9" ht="14">
      <c r="D13"/>
      <c r="E13"/>
      <c r="F13"/>
      <c r="G13"/>
      <c r="H13"/>
      <c r="I13" s="150"/>
    </row>
    <row r="14" spans="1:9" ht="14">
      <c r="B14" s="55"/>
      <c r="C14"/>
      <c r="D14"/>
      <c r="E14"/>
      <c r="F14"/>
      <c r="G14"/>
      <c r="H14"/>
    </row>
    <row r="15" spans="1:9" ht="14">
      <c r="B15" s="23"/>
      <c r="C15"/>
      <c r="D15"/>
      <c r="E15"/>
      <c r="F15"/>
      <c r="G15"/>
      <c r="H15"/>
    </row>
    <row r="16" spans="1:9" ht="14">
      <c r="B16" s="55"/>
      <c r="C16"/>
      <c r="D16"/>
      <c r="E16"/>
      <c r="F16" s="16"/>
      <c r="G16"/>
      <c r="H16"/>
    </row>
    <row r="17" spans="2:8" ht="14">
      <c r="B17" s="55"/>
      <c r="C17"/>
      <c r="D17"/>
      <c r="E17"/>
      <c r="F17"/>
      <c r="G17"/>
      <c r="H17"/>
    </row>
    <row r="25" spans="2:8" ht="14">
      <c r="B25" s="40"/>
    </row>
  </sheetData>
  <hyperlinks>
    <hyperlink ref="B11" location="Information!A1" display="Return to information tab" xr:uid="{BD53582F-9F6D-4E63-9CF8-6D903FB572CA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1615-168B-4349-9236-E3EB301BED48}">
  <sheetPr>
    <tabColor rgb="FF51C1B5"/>
    <pageSetUpPr autoPageBreaks="0"/>
  </sheetPr>
  <dimension ref="A4:J30"/>
  <sheetViews>
    <sheetView zoomScaleNormal="100" workbookViewId="0"/>
  </sheetViews>
  <sheetFormatPr defaultColWidth="9.08203125" defaultRowHeight="13.5"/>
  <cols>
    <col min="1" max="1" width="2.25" style="83" customWidth="1"/>
    <col min="2" max="2" width="21.33203125" style="83" customWidth="1"/>
    <col min="3" max="3" width="14.75" style="83" customWidth="1"/>
    <col min="4" max="4" width="14.25" style="83" customWidth="1"/>
    <col min="5" max="5" width="18.08203125" style="83" customWidth="1"/>
    <col min="6" max="6" width="18.33203125" style="83" customWidth="1"/>
    <col min="7" max="7" width="17.75" style="83" customWidth="1"/>
    <col min="8" max="8" width="17.83203125" style="83" customWidth="1"/>
    <col min="9" max="16384" width="9.08203125" style="83"/>
  </cols>
  <sheetData>
    <row r="4" spans="1:10">
      <c r="A4" s="82"/>
    </row>
    <row r="5" spans="1:10" ht="15">
      <c r="B5" s="84" t="s">
        <v>344</v>
      </c>
      <c r="C5" s="57"/>
      <c r="D5" s="57"/>
      <c r="E5" s="57"/>
      <c r="F5" s="57"/>
      <c r="G5" s="57"/>
      <c r="H5" s="57"/>
      <c r="I5" s="57"/>
    </row>
    <row r="6" spans="1:10">
      <c r="B6" s="85"/>
    </row>
    <row r="7" spans="1:10" ht="38.15" customHeight="1">
      <c r="B7" s="261" t="s">
        <v>232</v>
      </c>
      <c r="C7" s="262" t="s">
        <v>129</v>
      </c>
      <c r="D7" s="262" t="s">
        <v>145</v>
      </c>
      <c r="E7" s="262" t="s">
        <v>146</v>
      </c>
      <c r="F7" s="262" t="s">
        <v>139</v>
      </c>
      <c r="G7" s="262" t="s">
        <v>147</v>
      </c>
      <c r="H7" s="262" t="s">
        <v>284</v>
      </c>
    </row>
    <row r="8" spans="1:10" ht="18.649999999999999" customHeight="1">
      <c r="B8" s="96" t="s">
        <v>333</v>
      </c>
      <c r="C8" s="100">
        <v>246</v>
      </c>
      <c r="D8" s="100">
        <v>57</v>
      </c>
      <c r="E8" s="100">
        <v>189</v>
      </c>
      <c r="F8" s="95">
        <f>E8/C8</f>
        <v>0.76829268292682928</v>
      </c>
      <c r="G8" s="100">
        <v>100</v>
      </c>
      <c r="H8" s="95">
        <f>G8/C8</f>
        <v>0.4065040650406504</v>
      </c>
      <c r="I8" s="292"/>
      <c r="J8" s="292"/>
    </row>
    <row r="9" spans="1:10" ht="18.649999999999999" customHeight="1">
      <c r="B9" s="96" t="s">
        <v>334</v>
      </c>
      <c r="C9" s="100">
        <v>246</v>
      </c>
      <c r="D9" s="100">
        <v>86</v>
      </c>
      <c r="E9" s="100">
        <v>160</v>
      </c>
      <c r="F9" s="95">
        <f>E9/C9</f>
        <v>0.65040650406504064</v>
      </c>
      <c r="G9" s="100">
        <v>93</v>
      </c>
      <c r="H9" s="95">
        <f>G9/C9</f>
        <v>0.37804878048780488</v>
      </c>
      <c r="I9" s="292"/>
      <c r="J9" s="292"/>
    </row>
    <row r="10" spans="1:10" ht="14">
      <c r="B10" s="86"/>
      <c r="C10" s="57"/>
      <c r="D10" s="57"/>
      <c r="E10" s="57"/>
      <c r="F10" s="57"/>
      <c r="G10" s="57"/>
      <c r="H10" s="57"/>
    </row>
    <row r="11" spans="1:10" ht="14">
      <c r="B11" s="27" t="s">
        <v>128</v>
      </c>
      <c r="C11" s="57"/>
      <c r="D11" s="57"/>
      <c r="E11" s="57"/>
      <c r="F11" s="57"/>
      <c r="G11" s="57"/>
      <c r="H11" s="57"/>
    </row>
    <row r="12" spans="1:10" ht="14">
      <c r="D12" s="57"/>
      <c r="E12" s="57"/>
      <c r="F12" s="134"/>
      <c r="G12" s="57"/>
      <c r="H12" s="134"/>
    </row>
    <row r="13" spans="1:10" ht="14">
      <c r="B13" s="87"/>
      <c r="C13" s="57"/>
      <c r="D13" s="57"/>
      <c r="E13" s="57"/>
      <c r="F13" s="57"/>
      <c r="G13" s="57"/>
      <c r="H13" s="57"/>
    </row>
    <row r="14" spans="1:10" ht="14">
      <c r="B14" s="86"/>
      <c r="C14" s="57"/>
      <c r="D14" s="57"/>
      <c r="E14" s="57"/>
      <c r="F14" s="57"/>
      <c r="G14" s="57"/>
      <c r="H14" s="57"/>
    </row>
    <row r="15" spans="1:10" ht="14">
      <c r="B15" s="87"/>
      <c r="C15" s="57"/>
      <c r="D15" s="57"/>
      <c r="E15" s="57"/>
      <c r="F15" s="57"/>
      <c r="G15" s="57"/>
      <c r="H15" s="57"/>
    </row>
    <row r="16" spans="1:10" ht="14">
      <c r="B16" s="87"/>
      <c r="C16" s="57"/>
      <c r="D16" s="57"/>
      <c r="E16" s="57"/>
      <c r="F16" s="57"/>
      <c r="G16" s="57"/>
      <c r="H16" s="57"/>
    </row>
    <row r="24" spans="2:2" ht="14">
      <c r="B24" s="89"/>
    </row>
    <row r="30" spans="2:2" ht="18.649999999999999" customHeight="1"/>
  </sheetData>
  <hyperlinks>
    <hyperlink ref="B11" location="Information!A1" display="Return to information tab" xr:uid="{0733D253-F847-49A6-BC31-AA8B25001DF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AB4A8-440F-4688-8EE3-7EAAA1625695}">
  <sheetPr>
    <tabColor rgb="FFCC3399"/>
    <pageSetUpPr autoPageBreaks="0"/>
  </sheetPr>
  <dimension ref="B5:E25"/>
  <sheetViews>
    <sheetView workbookViewId="0"/>
  </sheetViews>
  <sheetFormatPr defaultColWidth="9.08203125" defaultRowHeight="14"/>
  <cols>
    <col min="1" max="1" width="2.08203125" style="57" customWidth="1"/>
    <col min="2" max="2" width="27.08203125" style="57" customWidth="1"/>
    <col min="3" max="3" width="36.58203125" style="57" customWidth="1"/>
    <col min="4" max="16384" width="9.08203125" style="57"/>
  </cols>
  <sheetData>
    <row r="5" spans="2:5" ht="15">
      <c r="B5" s="93" t="s">
        <v>197</v>
      </c>
    </row>
    <row r="7" spans="2:5">
      <c r="B7" s="101" t="s">
        <v>198</v>
      </c>
    </row>
    <row r="10" spans="2:5" ht="18.649999999999999" customHeight="1">
      <c r="B10" s="222" t="s">
        <v>199</v>
      </c>
      <c r="C10" s="222" t="s">
        <v>200</v>
      </c>
    </row>
    <row r="11" spans="2:5" ht="18.649999999999999" customHeight="1">
      <c r="B11" s="91" t="s">
        <v>174</v>
      </c>
      <c r="C11" s="92" t="s">
        <v>235</v>
      </c>
      <c r="E11" s="154"/>
    </row>
    <row r="12" spans="2:5" ht="18.649999999999999" customHeight="1">
      <c r="B12" s="91" t="s">
        <v>175</v>
      </c>
      <c r="C12" s="92" t="s">
        <v>196</v>
      </c>
    </row>
    <row r="13" spans="2:5" ht="18.649999999999999" customHeight="1">
      <c r="B13" s="91" t="s">
        <v>176</v>
      </c>
      <c r="C13" s="92" t="s">
        <v>195</v>
      </c>
    </row>
    <row r="14" spans="2:5" ht="18.649999999999999" customHeight="1">
      <c r="B14" s="91" t="s">
        <v>177</v>
      </c>
      <c r="C14" s="92" t="s">
        <v>194</v>
      </c>
    </row>
    <row r="15" spans="2:5" ht="18.649999999999999" customHeight="1">
      <c r="B15" s="91" t="s">
        <v>178</v>
      </c>
      <c r="C15" s="92" t="s">
        <v>193</v>
      </c>
    </row>
    <row r="16" spans="2:5" ht="18.649999999999999" customHeight="1">
      <c r="B16" s="91" t="s">
        <v>179</v>
      </c>
      <c r="C16" s="92" t="s">
        <v>192</v>
      </c>
    </row>
    <row r="17" spans="2:3" ht="18.649999999999999" customHeight="1">
      <c r="B17" s="91" t="s">
        <v>180</v>
      </c>
      <c r="C17" s="92" t="s">
        <v>191</v>
      </c>
    </row>
    <row r="18" spans="2:3" ht="18.649999999999999" customHeight="1">
      <c r="B18" s="91" t="s">
        <v>181</v>
      </c>
      <c r="C18" s="92" t="s">
        <v>190</v>
      </c>
    </row>
    <row r="19" spans="2:3" ht="18.649999999999999" customHeight="1">
      <c r="B19" s="91" t="s">
        <v>182</v>
      </c>
      <c r="C19" s="92" t="s">
        <v>189</v>
      </c>
    </row>
    <row r="20" spans="2:3" ht="18.649999999999999" customHeight="1">
      <c r="B20" s="91" t="s">
        <v>183</v>
      </c>
      <c r="C20" s="92" t="s">
        <v>188</v>
      </c>
    </row>
    <row r="21" spans="2:3" ht="18.649999999999999" customHeight="1">
      <c r="B21" s="91" t="s">
        <v>184</v>
      </c>
      <c r="C21" s="92" t="s">
        <v>187</v>
      </c>
    </row>
    <row r="22" spans="2:3" ht="18.649999999999999" customHeight="1">
      <c r="B22" s="91" t="s">
        <v>185</v>
      </c>
      <c r="C22" s="92" t="s">
        <v>186</v>
      </c>
    </row>
    <row r="23" spans="2:3" ht="18.649999999999999" customHeight="1">
      <c r="B23" s="91" t="s">
        <v>241</v>
      </c>
      <c r="C23" s="92" t="s">
        <v>242</v>
      </c>
    </row>
    <row r="25" spans="2:3">
      <c r="B25" s="88" t="s">
        <v>128</v>
      </c>
    </row>
  </sheetData>
  <hyperlinks>
    <hyperlink ref="B25" location="Introduction!A1" display="Return to information tab" xr:uid="{911049B8-D593-4BA1-AC49-8FEB66FAF418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D44A-27BF-4210-9B38-9DA5118F662D}">
  <sheetPr>
    <tabColor rgb="FF51C1B5"/>
    <pageSetUpPr autoPageBreaks="0"/>
  </sheetPr>
  <dimension ref="B5:G45"/>
  <sheetViews>
    <sheetView showGridLines="0" topLeftCell="A5" workbookViewId="0"/>
  </sheetViews>
  <sheetFormatPr defaultRowHeight="14"/>
  <cols>
    <col min="1" max="1" width="2.25" customWidth="1"/>
    <col min="2" max="2" width="38.83203125" customWidth="1"/>
    <col min="3" max="3" width="23.75" customWidth="1"/>
    <col min="4" max="4" width="20.5" customWidth="1"/>
    <col min="9" max="15" width="8"/>
    <col min="16" max="16" width="41.75" customWidth="1"/>
    <col min="17" max="17" width="28" customWidth="1"/>
    <col min="18" max="18" width="29.5" customWidth="1"/>
  </cols>
  <sheetData>
    <row r="5" spans="2:2" ht="15">
      <c r="B5" s="8" t="s">
        <v>335</v>
      </c>
    </row>
    <row r="6" spans="2:2" ht="15">
      <c r="B6" s="8"/>
    </row>
    <row r="7" spans="2:2">
      <c r="B7" s="120" t="s">
        <v>372</v>
      </c>
    </row>
    <row r="8" spans="2:2">
      <c r="B8" s="120" t="s">
        <v>287</v>
      </c>
    </row>
    <row r="9" spans="2:2">
      <c r="B9" s="120" t="s">
        <v>288</v>
      </c>
    </row>
    <row r="10" spans="2:2">
      <c r="B10" s="23"/>
    </row>
    <row r="11" spans="2:2">
      <c r="B11" s="23"/>
    </row>
    <row r="12" spans="2:2">
      <c r="B12" s="136"/>
    </row>
    <row r="13" spans="2:2">
      <c r="B13" s="23"/>
    </row>
    <row r="25" spans="2:7" ht="15">
      <c r="B25" s="8"/>
      <c r="G25" s="156"/>
    </row>
    <row r="27" spans="2:7">
      <c r="B27" t="s">
        <v>127</v>
      </c>
    </row>
    <row r="33" spans="2:3" ht="27">
      <c r="B33" s="261" t="s">
        <v>123</v>
      </c>
      <c r="C33" s="262" t="s">
        <v>120</v>
      </c>
    </row>
    <row r="34" spans="2:3" ht="18.649999999999999" customHeight="1">
      <c r="B34" s="69" t="s">
        <v>285</v>
      </c>
      <c r="C34" s="75">
        <v>0.40400000000000003</v>
      </c>
    </row>
    <row r="35" spans="2:3" ht="18.649999999999999" customHeight="1">
      <c r="B35" s="69" t="s">
        <v>121</v>
      </c>
      <c r="C35" s="75">
        <v>0.17799999999999999</v>
      </c>
    </row>
    <row r="36" spans="2:3" ht="27">
      <c r="B36" s="69" t="s">
        <v>122</v>
      </c>
      <c r="C36" s="75">
        <v>0.11700000000000001</v>
      </c>
    </row>
    <row r="37" spans="2:3" ht="18.649999999999999" customHeight="1">
      <c r="B37" s="69" t="s">
        <v>286</v>
      </c>
      <c r="C37" s="75">
        <v>7.4999999999999997E-2</v>
      </c>
    </row>
    <row r="38" spans="2:3" ht="18.649999999999999" customHeight="1">
      <c r="B38" s="69" t="s">
        <v>216</v>
      </c>
      <c r="C38" s="75">
        <v>6.0999999999999999E-2</v>
      </c>
    </row>
    <row r="39" spans="2:3" ht="18.649999999999999" customHeight="1">
      <c r="B39" s="69" t="s">
        <v>130</v>
      </c>
      <c r="C39" s="75">
        <v>0.16500000000000001</v>
      </c>
    </row>
    <row r="40" spans="2:3" ht="18.649999999999999" customHeight="1">
      <c r="B40" s="261" t="s">
        <v>208</v>
      </c>
      <c r="C40" s="107">
        <f>SUM(C34:C39)</f>
        <v>1</v>
      </c>
    </row>
    <row r="42" spans="2:3">
      <c r="B42" s="17" t="s">
        <v>317</v>
      </c>
    </row>
    <row r="43" spans="2:3">
      <c r="B43" s="17" t="s">
        <v>318</v>
      </c>
    </row>
    <row r="45" spans="2:3">
      <c r="B45" s="27" t="s">
        <v>128</v>
      </c>
    </row>
  </sheetData>
  <hyperlinks>
    <hyperlink ref="B45" location="Information!A1" display="Return to information tab" xr:uid="{CECFBE8A-99A1-448B-9B06-75F58D51009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384F-FE4C-4607-8583-11FC9808C125}">
  <sheetPr>
    <tabColor rgb="FF51C1B5"/>
    <pageSetUpPr autoPageBreaks="0"/>
  </sheetPr>
  <dimension ref="B5:G19"/>
  <sheetViews>
    <sheetView showGridLines="0" workbookViewId="0"/>
  </sheetViews>
  <sheetFormatPr defaultRowHeight="14"/>
  <cols>
    <col min="1" max="1" width="2.25" customWidth="1"/>
    <col min="2" max="2" width="42.5" customWidth="1"/>
    <col min="3" max="3" width="18.75" customWidth="1"/>
    <col min="4" max="4" width="34.5" customWidth="1"/>
    <col min="5" max="5" width="27.25" customWidth="1"/>
    <col min="6" max="6" width="25.58203125" customWidth="1"/>
    <col min="7" max="7" width="16.83203125" customWidth="1"/>
  </cols>
  <sheetData>
    <row r="5" spans="2:7" ht="15">
      <c r="B5" s="8" t="s">
        <v>336</v>
      </c>
    </row>
    <row r="7" spans="2:7" ht="18.649999999999999" customHeight="1">
      <c r="B7" s="261" t="s">
        <v>15</v>
      </c>
      <c r="C7" s="262" t="s">
        <v>291</v>
      </c>
      <c r="D7" s="262" t="s">
        <v>202</v>
      </c>
      <c r="E7" s="262" t="s">
        <v>289</v>
      </c>
      <c r="F7" s="293" t="s">
        <v>290</v>
      </c>
      <c r="G7" s="293" t="s">
        <v>350</v>
      </c>
    </row>
    <row r="8" spans="2:7" ht="18.649999999999999" customHeight="1">
      <c r="B8" s="97" t="s">
        <v>17</v>
      </c>
      <c r="C8" s="105">
        <v>506</v>
      </c>
      <c r="D8" s="105">
        <v>224</v>
      </c>
      <c r="E8" s="157">
        <v>456079.97</v>
      </c>
      <c r="F8" s="157">
        <v>1875879.66</v>
      </c>
      <c r="G8" s="157">
        <f>E8+F8</f>
        <v>2331959.63</v>
      </c>
    </row>
    <row r="9" spans="2:7" ht="18.649999999999999" customHeight="1">
      <c r="B9" s="335" t="s">
        <v>16</v>
      </c>
      <c r="C9" s="336">
        <f>SUM(C10:C11)</f>
        <v>281</v>
      </c>
      <c r="D9" s="336">
        <f>SUM(D10:D11)</f>
        <v>32</v>
      </c>
      <c r="E9" s="337">
        <v>19096.57</v>
      </c>
      <c r="F9" s="337">
        <f>SUM(F10:F11)</f>
        <v>2627893.34</v>
      </c>
      <c r="G9" s="157">
        <f>SUM(G10:G11)</f>
        <v>2646989.9099999997</v>
      </c>
    </row>
    <row r="10" spans="2:7" ht="18.649999999999999" customHeight="1">
      <c r="B10" s="333" t="s">
        <v>401</v>
      </c>
      <c r="C10" s="338">
        <v>125</v>
      </c>
      <c r="D10" s="338">
        <v>13</v>
      </c>
      <c r="E10" s="339">
        <v>5412.73</v>
      </c>
      <c r="F10" s="339">
        <v>44096.38</v>
      </c>
      <c r="G10" s="334">
        <f>SUM(E10:F10)</f>
        <v>49509.11</v>
      </c>
    </row>
    <row r="11" spans="2:7" ht="18.649999999999999" customHeight="1">
      <c r="B11" s="340" t="s">
        <v>402</v>
      </c>
      <c r="C11" s="338">
        <v>156</v>
      </c>
      <c r="D11" s="338">
        <v>19</v>
      </c>
      <c r="E11" s="339">
        <v>13683.84</v>
      </c>
      <c r="F11" s="339">
        <v>2583796.96</v>
      </c>
      <c r="G11" s="334">
        <f>SUM(E11:F11)</f>
        <v>2597480.7999999998</v>
      </c>
    </row>
    <row r="12" spans="2:7" ht="18.649999999999999" customHeight="1">
      <c r="B12" s="341" t="s">
        <v>201</v>
      </c>
      <c r="C12" s="342">
        <v>185</v>
      </c>
      <c r="D12" s="342">
        <v>150</v>
      </c>
      <c r="E12" s="343">
        <v>0</v>
      </c>
      <c r="F12" s="332">
        <v>14461.85</v>
      </c>
      <c r="G12" s="157">
        <f t="shared" ref="G12" si="0">E12+F12</f>
        <v>14461.85</v>
      </c>
    </row>
    <row r="13" spans="2:7" ht="18.649999999999999" customHeight="1">
      <c r="B13" s="261" t="s">
        <v>14</v>
      </c>
      <c r="C13" s="106">
        <f>SUM(C8, C9, C12)</f>
        <v>972</v>
      </c>
      <c r="D13" s="106">
        <f>SUM(D8, D9, D12)</f>
        <v>406</v>
      </c>
      <c r="E13" s="158">
        <f>SUM(E8:E9,E12)</f>
        <v>475176.54</v>
      </c>
      <c r="F13" s="158">
        <f>SUM(F8:F9,F12)</f>
        <v>4518234.8499999996</v>
      </c>
      <c r="G13" s="158">
        <f>SUM(G8:G9,G12)</f>
        <v>4993411.3899999987</v>
      </c>
    </row>
    <row r="15" spans="2:7">
      <c r="B15" s="17" t="s">
        <v>292</v>
      </c>
      <c r="G15" s="287"/>
    </row>
    <row r="17" spans="2:5">
      <c r="B17" s="27" t="s">
        <v>128</v>
      </c>
      <c r="E17" s="117"/>
    </row>
    <row r="19" spans="2:5">
      <c r="E19" s="137"/>
    </row>
  </sheetData>
  <hyperlinks>
    <hyperlink ref="B17" location="Information!A1" display="Return to information tab" xr:uid="{862DA1D6-294E-486B-BE2D-BC04D73C469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27C5-2B60-407D-8672-8DAFF5C2BEF0}">
  <sheetPr>
    <tabColor rgb="FF51C1B5"/>
    <pageSetUpPr autoPageBreaks="0"/>
  </sheetPr>
  <dimension ref="B5:G14"/>
  <sheetViews>
    <sheetView workbookViewId="0"/>
  </sheetViews>
  <sheetFormatPr defaultColWidth="8.58203125" defaultRowHeight="14"/>
  <cols>
    <col min="1" max="1" width="2.5" style="57" customWidth="1"/>
    <col min="2" max="2" width="46.75" style="57" customWidth="1"/>
    <col min="3" max="3" width="22.58203125" style="57" customWidth="1"/>
    <col min="4" max="4" width="23.33203125" style="57" customWidth="1"/>
    <col min="5" max="5" width="22.08203125" style="57" customWidth="1"/>
    <col min="6" max="6" width="23.75" style="57" customWidth="1"/>
    <col min="7" max="7" width="15.83203125" style="57" customWidth="1"/>
    <col min="8" max="16384" width="8.58203125" style="57"/>
  </cols>
  <sheetData>
    <row r="5" spans="2:7" ht="15">
      <c r="B5" s="8" t="s">
        <v>337</v>
      </c>
    </row>
    <row r="7" spans="2:7" ht="18.649999999999999" customHeight="1">
      <c r="B7" s="263" t="s">
        <v>338</v>
      </c>
      <c r="C7" s="264" t="s">
        <v>333</v>
      </c>
    </row>
    <row r="8" spans="2:7" ht="18.649999999999999" customHeight="1">
      <c r="B8" s="61" t="s">
        <v>207</v>
      </c>
      <c r="C8" s="294">
        <v>1383540.89</v>
      </c>
    </row>
    <row r="9" spans="2:7" ht="18.649999999999999" customHeight="1">
      <c r="B9" s="61" t="s">
        <v>204</v>
      </c>
      <c r="C9" s="294">
        <v>34889.06</v>
      </c>
    </row>
    <row r="10" spans="2:7" ht="18.649999999999999" customHeight="1">
      <c r="B10" s="61" t="s">
        <v>205</v>
      </c>
      <c r="C10" s="294">
        <v>7901.81</v>
      </c>
      <c r="D10" s="133"/>
      <c r="E10" s="133"/>
      <c r="F10" s="133"/>
      <c r="G10" s="133"/>
    </row>
    <row r="11" spans="2:7" ht="18.649999999999999" customHeight="1">
      <c r="B11" s="61" t="s">
        <v>206</v>
      </c>
      <c r="C11" s="295">
        <v>0</v>
      </c>
      <c r="D11" s="133"/>
      <c r="E11" s="133"/>
      <c r="F11" s="133"/>
      <c r="G11" s="133"/>
    </row>
    <row r="12" spans="2:7" ht="18.649999999999999" customHeight="1">
      <c r="B12" s="263" t="s">
        <v>14</v>
      </c>
      <c r="C12" s="296">
        <f>SUM(C8:C11)</f>
        <v>1426331.76</v>
      </c>
      <c r="D12" s="133"/>
      <c r="E12" s="133"/>
      <c r="F12" s="133"/>
      <c r="G12" s="133"/>
    </row>
    <row r="14" spans="2:7">
      <c r="B14" s="27" t="s">
        <v>128</v>
      </c>
    </row>
  </sheetData>
  <hyperlinks>
    <hyperlink ref="B14" location="Information!A1" display="Return to information tab" xr:uid="{EEEB2685-9AFD-4A83-85C3-46422253F553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4631-148F-498C-80B5-F9759116C76F}">
  <sheetPr>
    <tabColor rgb="FFE86E1E"/>
    <pageSetUpPr autoPageBreaks="0"/>
  </sheetPr>
  <dimension ref="B5:F27"/>
  <sheetViews>
    <sheetView showGridLines="0" workbookViewId="0"/>
  </sheetViews>
  <sheetFormatPr defaultRowHeight="14"/>
  <cols>
    <col min="1" max="1" width="2.25" customWidth="1"/>
    <col min="2" max="2" width="52.25" customWidth="1"/>
    <col min="3" max="3" width="13.25" customWidth="1"/>
    <col min="4" max="4" width="14.75" customWidth="1"/>
    <col min="5" max="5" width="14.33203125" customWidth="1"/>
  </cols>
  <sheetData>
    <row r="5" spans="2:6" ht="15">
      <c r="B5" s="8" t="s">
        <v>171</v>
      </c>
    </row>
    <row r="7" spans="2:6" ht="18.649999999999999" customHeight="1">
      <c r="B7" s="229" t="s">
        <v>293</v>
      </c>
      <c r="C7" s="232" t="s">
        <v>294</v>
      </c>
      <c r="D7" s="232" t="s">
        <v>255</v>
      </c>
      <c r="E7" s="239" t="s">
        <v>295</v>
      </c>
    </row>
    <row r="8" spans="2:6" ht="18.649999999999999" customHeight="1">
      <c r="B8" s="230" t="s">
        <v>296</v>
      </c>
      <c r="C8" s="233">
        <v>739</v>
      </c>
      <c r="D8" s="236">
        <v>486</v>
      </c>
      <c r="E8" s="240">
        <v>-253</v>
      </c>
    </row>
    <row r="9" spans="2:6" ht="18.649999999999999" customHeight="1">
      <c r="B9" s="231" t="s">
        <v>18</v>
      </c>
      <c r="C9" s="234">
        <v>0.48579161028416779</v>
      </c>
      <c r="D9" s="237">
        <v>0.5864197530864198</v>
      </c>
      <c r="E9" s="241" t="s">
        <v>297</v>
      </c>
      <c r="F9" s="291"/>
    </row>
    <row r="10" spans="2:6" ht="18.649999999999999" customHeight="1">
      <c r="B10" s="231" t="s">
        <v>19</v>
      </c>
      <c r="C10" s="235">
        <v>81770</v>
      </c>
      <c r="D10" s="238">
        <v>73831</v>
      </c>
      <c r="E10" s="242">
        <v>-7939</v>
      </c>
    </row>
    <row r="11" spans="2:6" ht="18.649999999999999" customHeight="1">
      <c r="B11" s="231" t="s">
        <v>20</v>
      </c>
      <c r="C11" s="234">
        <v>0.98013941543353311</v>
      </c>
      <c r="D11" s="237">
        <v>0.9732903522910431</v>
      </c>
      <c r="E11" s="241" t="s">
        <v>298</v>
      </c>
      <c r="F11" s="150"/>
    </row>
    <row r="12" spans="2:6" ht="18.649999999999999" customHeight="1">
      <c r="B12" s="231" t="s">
        <v>210</v>
      </c>
      <c r="C12" s="235">
        <v>2106</v>
      </c>
      <c r="D12" s="238">
        <v>3276</v>
      </c>
      <c r="E12" s="243" t="s">
        <v>374</v>
      </c>
    </row>
    <row r="13" spans="2:6" ht="18.649999999999999" customHeight="1">
      <c r="B13" s="231" t="s">
        <v>211</v>
      </c>
      <c r="C13" s="234">
        <v>0.96058879392212726</v>
      </c>
      <c r="D13" s="237">
        <v>0.86233211233211238</v>
      </c>
      <c r="E13" s="244" t="s">
        <v>300</v>
      </c>
      <c r="F13" s="2"/>
    </row>
    <row r="14" spans="2:6" ht="18.649999999999999" customHeight="1">
      <c r="B14" s="231" t="s">
        <v>324</v>
      </c>
      <c r="C14" s="235">
        <v>4691</v>
      </c>
      <c r="D14" s="238">
        <v>4954</v>
      </c>
      <c r="E14" s="244" t="s">
        <v>301</v>
      </c>
    </row>
    <row r="15" spans="2:6" ht="18.649999999999999" customHeight="1">
      <c r="B15" s="231" t="s">
        <v>325</v>
      </c>
      <c r="C15" s="234">
        <v>0.99497276916631761</v>
      </c>
      <c r="D15" s="237">
        <v>0.99669011170872979</v>
      </c>
      <c r="E15" s="245" t="s">
        <v>302</v>
      </c>
      <c r="F15" s="150"/>
    </row>
    <row r="16" spans="2:6" ht="18.649999999999999" customHeight="1">
      <c r="B16" s="231" t="s">
        <v>21</v>
      </c>
      <c r="C16" s="235">
        <v>15423</v>
      </c>
      <c r="D16" s="238">
        <v>15504</v>
      </c>
      <c r="E16" s="244" t="s">
        <v>303</v>
      </c>
    </row>
    <row r="17" spans="2:6" ht="18.649999999999999" customHeight="1">
      <c r="B17" s="231" t="s">
        <v>22</v>
      </c>
      <c r="C17" s="234">
        <v>3.2419114309797055E-2</v>
      </c>
      <c r="D17" s="237">
        <v>4.9664602683178537E-2</v>
      </c>
      <c r="E17" s="241" t="s">
        <v>299</v>
      </c>
      <c r="F17" s="150"/>
    </row>
    <row r="18" spans="2:6">
      <c r="B18" s="129"/>
      <c r="C18" s="130"/>
      <c r="D18" s="131"/>
    </row>
    <row r="19" spans="2:6">
      <c r="B19" s="27" t="s">
        <v>128</v>
      </c>
    </row>
    <row r="20" spans="2:6">
      <c r="C20" s="156"/>
    </row>
    <row r="27" spans="2:6" ht="18.649999999999999" customHeight="1"/>
  </sheetData>
  <hyperlinks>
    <hyperlink ref="B19" location="Information!A1" display="Return to information tab" xr:uid="{5FD64BB9-715A-4891-A2C6-AC1E029FE95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E14:E16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1E39-BE58-42BE-A221-6312B7405E9C}">
  <sheetPr>
    <tabColor rgb="FF9E712A"/>
    <pageSetUpPr autoPageBreaks="0"/>
  </sheetPr>
  <dimension ref="B5:K27"/>
  <sheetViews>
    <sheetView tabSelected="1" workbookViewId="0"/>
  </sheetViews>
  <sheetFormatPr defaultColWidth="8.58203125" defaultRowHeight="14"/>
  <cols>
    <col min="1" max="1" width="3" style="57" customWidth="1"/>
    <col min="2" max="2" width="29.08203125" style="57" customWidth="1"/>
    <col min="3" max="3" width="16.75" style="57" customWidth="1"/>
    <col min="4" max="4" width="12.25" style="57" customWidth="1"/>
    <col min="5" max="5" width="13.08203125" style="57" customWidth="1"/>
    <col min="6" max="6" width="16.08203125" style="57" customWidth="1"/>
    <col min="7" max="7" width="12.75" style="57" customWidth="1"/>
    <col min="8" max="8" width="12.33203125" style="57" customWidth="1"/>
    <col min="9" max="9" width="11.83203125" style="57" customWidth="1"/>
    <col min="10" max="10" width="12.33203125" style="57" customWidth="1"/>
    <col min="11" max="11" width="11.83203125" style="57" customWidth="1"/>
    <col min="12" max="16384" width="8.58203125" style="57"/>
  </cols>
  <sheetData>
    <row r="5" spans="2:11" ht="15">
      <c r="B5" s="8" t="s">
        <v>315</v>
      </c>
      <c r="C5" s="8"/>
      <c r="D5" s="8"/>
    </row>
    <row r="7" spans="2:11" ht="29.25" customHeight="1">
      <c r="B7" s="210" t="s">
        <v>153</v>
      </c>
      <c r="C7" s="262" t="s">
        <v>1</v>
      </c>
      <c r="D7" s="262" t="s">
        <v>142</v>
      </c>
      <c r="E7" s="262" t="s">
        <v>2</v>
      </c>
      <c r="F7" s="262" t="s">
        <v>4</v>
      </c>
      <c r="G7" s="262" t="s">
        <v>144</v>
      </c>
      <c r="H7" s="262" t="s">
        <v>5</v>
      </c>
      <c r="I7" s="262" t="s">
        <v>143</v>
      </c>
      <c r="J7" s="262" t="s">
        <v>3</v>
      </c>
      <c r="K7" s="262" t="s">
        <v>313</v>
      </c>
    </row>
    <row r="8" spans="2:11" ht="18.649999999999999" customHeight="1">
      <c r="B8" s="76" t="s">
        <v>304</v>
      </c>
      <c r="C8" s="265">
        <v>560.81500000000005</v>
      </c>
      <c r="D8" s="265">
        <v>88.539000000000001</v>
      </c>
      <c r="E8" s="265">
        <v>44.235999999999997</v>
      </c>
      <c r="F8" s="265">
        <v>43.067999999999998</v>
      </c>
      <c r="G8" s="265">
        <v>3.149</v>
      </c>
      <c r="H8" s="265">
        <v>0</v>
      </c>
      <c r="I8" s="265">
        <v>2.4670000000000001</v>
      </c>
      <c r="J8" s="266">
        <v>0.92100000000000004</v>
      </c>
      <c r="K8" s="168">
        <v>743.19500000000005</v>
      </c>
    </row>
    <row r="9" spans="2:11" ht="18.649999999999999" customHeight="1">
      <c r="B9" s="76" t="s">
        <v>305</v>
      </c>
      <c r="C9" s="265">
        <v>540.255</v>
      </c>
      <c r="D9" s="265">
        <v>35.539000000000001</v>
      </c>
      <c r="E9" s="265">
        <v>43.280999999999999</v>
      </c>
      <c r="F9" s="265">
        <v>69.466999999999999</v>
      </c>
      <c r="G9" s="265">
        <v>9.66</v>
      </c>
      <c r="H9" s="265">
        <v>0</v>
      </c>
      <c r="I9" s="265">
        <v>2.5979999999999999</v>
      </c>
      <c r="J9" s="266">
        <v>0.48399999999999999</v>
      </c>
      <c r="K9" s="168">
        <v>701.28399999999999</v>
      </c>
    </row>
    <row r="10" spans="2:11" ht="18.649999999999999" customHeight="1">
      <c r="B10" s="76" t="s">
        <v>158</v>
      </c>
      <c r="C10" s="265">
        <v>530.88800000000003</v>
      </c>
      <c r="D10" s="265">
        <v>44.314</v>
      </c>
      <c r="E10" s="265">
        <v>29.855</v>
      </c>
      <c r="F10" s="265">
        <v>8.6760000000000002</v>
      </c>
      <c r="G10" s="265">
        <v>13.718999999999999</v>
      </c>
      <c r="H10" s="265">
        <v>25.209</v>
      </c>
      <c r="I10" s="265">
        <v>3.3849999999999998</v>
      </c>
      <c r="J10" s="266">
        <v>0.80800000000000005</v>
      </c>
      <c r="K10" s="168">
        <v>656.85400000000004</v>
      </c>
    </row>
    <row r="11" spans="2:11" ht="18.649999999999999" customHeight="1">
      <c r="B11" s="76" t="s">
        <v>323</v>
      </c>
      <c r="C11" s="265">
        <v>331.589</v>
      </c>
      <c r="D11" s="265">
        <v>73.105000000000004</v>
      </c>
      <c r="E11" s="265">
        <v>60.929000000000002</v>
      </c>
      <c r="F11" s="265">
        <v>10.44</v>
      </c>
      <c r="G11" s="265">
        <v>79.525999999999996</v>
      </c>
      <c r="H11" s="265">
        <v>0</v>
      </c>
      <c r="I11" s="265">
        <v>4.3129999999999997</v>
      </c>
      <c r="J11" s="266">
        <v>0.69299999999999995</v>
      </c>
      <c r="K11" s="168">
        <v>560.59500000000003</v>
      </c>
    </row>
    <row r="12" spans="2:11" ht="18.649999999999999" customHeight="1">
      <c r="B12" s="76" t="s">
        <v>306</v>
      </c>
      <c r="C12" s="265">
        <v>405.00299999999999</v>
      </c>
      <c r="D12" s="265">
        <v>29.922999999999998</v>
      </c>
      <c r="E12" s="265">
        <v>22.515999999999998</v>
      </c>
      <c r="F12" s="265">
        <v>24.763000000000002</v>
      </c>
      <c r="G12" s="265">
        <v>1.829</v>
      </c>
      <c r="H12" s="265">
        <v>24.1</v>
      </c>
      <c r="I12" s="265">
        <v>3.7029999999999998</v>
      </c>
      <c r="J12" s="266">
        <v>0.40600000000000003</v>
      </c>
      <c r="K12" s="168">
        <v>512.24300000000005</v>
      </c>
    </row>
    <row r="13" spans="2:11" ht="18.649999999999999" customHeight="1">
      <c r="B13" s="76" t="s">
        <v>307</v>
      </c>
      <c r="C13" s="265">
        <v>395.04899999999998</v>
      </c>
      <c r="D13" s="265">
        <v>29.504000000000001</v>
      </c>
      <c r="E13" s="265">
        <v>31.17</v>
      </c>
      <c r="F13" s="265">
        <v>18.32</v>
      </c>
      <c r="G13" s="265">
        <v>4.6260000000000003</v>
      </c>
      <c r="H13" s="265">
        <v>0</v>
      </c>
      <c r="I13" s="265">
        <v>5.69</v>
      </c>
      <c r="J13" s="266">
        <v>1.0329999999999999</v>
      </c>
      <c r="K13" s="168">
        <v>485.392</v>
      </c>
    </row>
    <row r="14" spans="2:11" ht="18.649999999999999" customHeight="1">
      <c r="B14" s="76" t="s">
        <v>12</v>
      </c>
      <c r="C14" s="265">
        <v>398.245</v>
      </c>
      <c r="D14" s="265">
        <v>16.079999999999998</v>
      </c>
      <c r="E14" s="265">
        <v>23.675000000000001</v>
      </c>
      <c r="F14" s="265">
        <v>34.597999999999999</v>
      </c>
      <c r="G14" s="265">
        <v>1.268</v>
      </c>
      <c r="H14" s="265">
        <v>0</v>
      </c>
      <c r="I14" s="265">
        <v>2.35</v>
      </c>
      <c r="J14" s="266">
        <v>0.46600000000000003</v>
      </c>
      <c r="K14" s="168">
        <v>476.68200000000002</v>
      </c>
    </row>
    <row r="15" spans="2:11" ht="18.649999999999999" customHeight="1">
      <c r="B15" s="76" t="s">
        <v>308</v>
      </c>
      <c r="C15" s="265">
        <v>256.19799999999998</v>
      </c>
      <c r="D15" s="265">
        <v>38.363999999999997</v>
      </c>
      <c r="E15" s="265">
        <v>20.411000000000001</v>
      </c>
      <c r="F15" s="265">
        <v>45.887</v>
      </c>
      <c r="G15" s="265">
        <v>31.902999999999999</v>
      </c>
      <c r="H15" s="265">
        <v>0</v>
      </c>
      <c r="I15" s="265">
        <v>5.6980000000000004</v>
      </c>
      <c r="J15" s="266">
        <v>0.59599999999999997</v>
      </c>
      <c r="K15" s="168">
        <v>399.05700000000002</v>
      </c>
    </row>
    <row r="16" spans="2:11" ht="18.649999999999999" customHeight="1">
      <c r="B16" s="76" t="s">
        <v>156</v>
      </c>
      <c r="C16" s="265">
        <v>301.32100000000003</v>
      </c>
      <c r="D16" s="265">
        <v>29.077999999999999</v>
      </c>
      <c r="E16" s="265">
        <v>11.102</v>
      </c>
      <c r="F16" s="265">
        <v>14.391</v>
      </c>
      <c r="G16" s="265">
        <v>9.5030000000000001</v>
      </c>
      <c r="H16" s="265">
        <v>0</v>
      </c>
      <c r="I16" s="265">
        <v>0.94199999999999995</v>
      </c>
      <c r="J16" s="266">
        <v>7.9000000000000001E-2</v>
      </c>
      <c r="K16" s="168">
        <v>366.416</v>
      </c>
    </row>
    <row r="17" spans="2:11" ht="18.649999999999999" customHeight="1">
      <c r="B17" s="76" t="s">
        <v>309</v>
      </c>
      <c r="C17" s="265">
        <v>139.102</v>
      </c>
      <c r="D17" s="265">
        <v>36.811999999999998</v>
      </c>
      <c r="E17" s="265">
        <v>14.164999999999999</v>
      </c>
      <c r="F17" s="265">
        <v>31.65</v>
      </c>
      <c r="G17" s="265">
        <v>1.4999999999999999E-2</v>
      </c>
      <c r="H17" s="265">
        <v>88</v>
      </c>
      <c r="I17" s="265">
        <v>1.5660000000000001</v>
      </c>
      <c r="J17" s="266">
        <v>0.16700000000000001</v>
      </c>
      <c r="K17" s="168">
        <v>311.47699999999998</v>
      </c>
    </row>
    <row r="18" spans="2:11" ht="18.649999999999999" customHeight="1">
      <c r="B18" s="76" t="s">
        <v>310</v>
      </c>
      <c r="C18" s="265">
        <v>220.19800000000001</v>
      </c>
      <c r="D18" s="265">
        <v>17.678999999999998</v>
      </c>
      <c r="E18" s="265">
        <v>11.561</v>
      </c>
      <c r="F18" s="265">
        <v>1.8</v>
      </c>
      <c r="G18" s="265">
        <v>2.665</v>
      </c>
      <c r="H18" s="265">
        <v>15.016</v>
      </c>
      <c r="I18" s="265">
        <v>0.628</v>
      </c>
      <c r="J18" s="266">
        <v>0.26600000000000001</v>
      </c>
      <c r="K18" s="168">
        <v>269.81299999999999</v>
      </c>
    </row>
    <row r="19" spans="2:11" ht="18.649999999999999" customHeight="1">
      <c r="B19" s="76" t="s">
        <v>154</v>
      </c>
      <c r="C19" s="265">
        <v>224.738</v>
      </c>
      <c r="D19" s="265">
        <v>3.089</v>
      </c>
      <c r="E19" s="265">
        <v>8.4550000000000001</v>
      </c>
      <c r="F19" s="265">
        <v>13.162000000000001</v>
      </c>
      <c r="G19" s="265">
        <v>3.4249999999999998</v>
      </c>
      <c r="H19" s="265">
        <v>0</v>
      </c>
      <c r="I19" s="265">
        <v>1.772</v>
      </c>
      <c r="J19" s="266">
        <v>0.249</v>
      </c>
      <c r="K19" s="168">
        <v>254.89</v>
      </c>
    </row>
    <row r="20" spans="2:11" ht="18.649999999999999" customHeight="1">
      <c r="B20" s="76" t="s">
        <v>311</v>
      </c>
      <c r="C20" s="265">
        <v>189.70699999999999</v>
      </c>
      <c r="D20" s="265">
        <v>10.911</v>
      </c>
      <c r="E20" s="265">
        <v>4.2939999999999996</v>
      </c>
      <c r="F20" s="265">
        <v>0</v>
      </c>
      <c r="G20" s="265">
        <v>0.06</v>
      </c>
      <c r="H20" s="265">
        <v>0</v>
      </c>
      <c r="I20" s="265">
        <v>9.0999999999999998E-2</v>
      </c>
      <c r="J20" s="267">
        <v>0.104</v>
      </c>
      <c r="K20" s="168">
        <v>205.167</v>
      </c>
    </row>
    <row r="21" spans="2:11" ht="18.649999999999999" customHeight="1">
      <c r="B21" s="76" t="s">
        <v>157</v>
      </c>
      <c r="C21" s="265">
        <v>66.284000000000006</v>
      </c>
      <c r="D21" s="265">
        <v>4.9029999999999996</v>
      </c>
      <c r="E21" s="265">
        <v>1.6819999999999999</v>
      </c>
      <c r="F21" s="265">
        <v>2.8620000000000001</v>
      </c>
      <c r="G21" s="265">
        <v>8.4390000000000001</v>
      </c>
      <c r="H21" s="265">
        <v>0</v>
      </c>
      <c r="I21" s="265">
        <v>4.1429999999999998</v>
      </c>
      <c r="J21" s="266">
        <v>0.14799999999999999</v>
      </c>
      <c r="K21" s="168">
        <v>88.460999999999999</v>
      </c>
    </row>
    <row r="22" spans="2:11" ht="18.649999999999999" customHeight="1">
      <c r="B22" s="76" t="s">
        <v>155</v>
      </c>
      <c r="C22" s="265">
        <v>22.559000000000001</v>
      </c>
      <c r="D22" s="265">
        <v>10.792999999999999</v>
      </c>
      <c r="E22" s="265">
        <v>1.6</v>
      </c>
      <c r="F22" s="265">
        <v>7.843</v>
      </c>
      <c r="G22" s="265">
        <v>10.673</v>
      </c>
      <c r="H22" s="265">
        <v>0</v>
      </c>
      <c r="I22" s="265">
        <v>5.1609999999999996</v>
      </c>
      <c r="J22" s="266">
        <v>3.9E-2</v>
      </c>
      <c r="K22" s="168">
        <v>58.667999999999999</v>
      </c>
    </row>
    <row r="23" spans="2:11" ht="18.649999999999999" customHeight="1">
      <c r="B23" s="210" t="s">
        <v>312</v>
      </c>
      <c r="C23" s="168">
        <v>4581.951</v>
      </c>
      <c r="D23" s="168">
        <v>468.63299999999998</v>
      </c>
      <c r="E23" s="168">
        <v>328.93200000000002</v>
      </c>
      <c r="F23" s="168">
        <v>326.92700000000002</v>
      </c>
      <c r="G23" s="168">
        <v>180.46</v>
      </c>
      <c r="H23" s="168">
        <v>152.32499999999999</v>
      </c>
      <c r="I23" s="168">
        <v>44.506999999999998</v>
      </c>
      <c r="J23" s="168">
        <v>6.4589999999999996</v>
      </c>
      <c r="K23" s="168">
        <v>6090.1940000000004</v>
      </c>
    </row>
    <row r="25" spans="2:11">
      <c r="B25" s="59" t="s">
        <v>159</v>
      </c>
      <c r="C25" s="88"/>
      <c r="D25" s="88"/>
    </row>
    <row r="27" spans="2:11">
      <c r="B27" s="88" t="s">
        <v>128</v>
      </c>
    </row>
  </sheetData>
  <hyperlinks>
    <hyperlink ref="B27" location="Information!A1" display="Return to information tab" xr:uid="{AB8BD1A4-2DE5-4009-84EA-95B27194F8F4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46F4-02BC-4411-9CE5-55802AA1CB8D}">
  <sheetPr>
    <tabColor rgb="FF9E712A"/>
    <pageSetUpPr autoPageBreaks="0"/>
  </sheetPr>
  <dimension ref="B5:L25"/>
  <sheetViews>
    <sheetView workbookViewId="0"/>
  </sheetViews>
  <sheetFormatPr defaultColWidth="8.58203125" defaultRowHeight="14"/>
  <cols>
    <col min="1" max="1" width="3" style="57" customWidth="1"/>
    <col min="2" max="2" width="29.75" style="57" customWidth="1"/>
    <col min="3" max="3" width="16.83203125" style="57" customWidth="1"/>
    <col min="4" max="5" width="12.25" style="57" customWidth="1"/>
    <col min="6" max="6" width="11.33203125" style="57" customWidth="1"/>
    <col min="7" max="7" width="12.08203125" style="57" customWidth="1"/>
    <col min="8" max="8" width="11.5" style="57" customWidth="1"/>
    <col min="9" max="9" width="13.33203125" style="57" customWidth="1"/>
    <col min="10" max="10" width="15.5" style="57" customWidth="1"/>
    <col min="11" max="11" width="11.08203125" style="57" customWidth="1"/>
    <col min="12" max="12" width="12.58203125" style="57" customWidth="1"/>
    <col min="13" max="13" width="11.08203125" style="57" customWidth="1"/>
    <col min="14" max="16384" width="8.58203125" style="57"/>
  </cols>
  <sheetData>
    <row r="5" spans="2:12" ht="15">
      <c r="B5" s="8" t="s">
        <v>314</v>
      </c>
      <c r="C5" s="8"/>
      <c r="G5" s="154"/>
    </row>
    <row r="7" spans="2:12" ht="29.25" customHeight="1">
      <c r="B7" s="210" t="s">
        <v>153</v>
      </c>
      <c r="C7" s="262" t="s">
        <v>1</v>
      </c>
      <c r="D7" s="262" t="s">
        <v>142</v>
      </c>
      <c r="E7" s="262" t="s">
        <v>143</v>
      </c>
      <c r="F7" s="262" t="s">
        <v>2</v>
      </c>
      <c r="G7" s="262" t="s">
        <v>3</v>
      </c>
      <c r="H7" s="262" t="s">
        <v>144</v>
      </c>
      <c r="I7" s="262" t="s">
        <v>119</v>
      </c>
      <c r="J7" s="262" t="s">
        <v>4</v>
      </c>
      <c r="K7" s="262" t="s">
        <v>5</v>
      </c>
      <c r="L7" s="262" t="s">
        <v>316</v>
      </c>
    </row>
    <row r="8" spans="2:12" ht="18.649999999999999" customHeight="1">
      <c r="B8" s="76" t="s">
        <v>307</v>
      </c>
      <c r="C8" s="268">
        <v>2333</v>
      </c>
      <c r="D8" s="268">
        <v>435</v>
      </c>
      <c r="E8" s="268">
        <v>152</v>
      </c>
      <c r="F8" s="268">
        <v>72</v>
      </c>
      <c r="G8" s="269">
        <v>69</v>
      </c>
      <c r="H8" s="268">
        <v>16</v>
      </c>
      <c r="I8" s="268">
        <v>21</v>
      </c>
      <c r="J8" s="268">
        <v>7</v>
      </c>
      <c r="K8" s="270"/>
      <c r="L8" s="270">
        <v>3105</v>
      </c>
    </row>
    <row r="9" spans="2:12" ht="18.649999999999999" customHeight="1">
      <c r="B9" s="76" t="s">
        <v>304</v>
      </c>
      <c r="C9" s="268">
        <v>1781</v>
      </c>
      <c r="D9" s="268">
        <v>420</v>
      </c>
      <c r="E9" s="268">
        <v>49</v>
      </c>
      <c r="F9" s="268">
        <v>139</v>
      </c>
      <c r="G9" s="269">
        <v>31</v>
      </c>
      <c r="H9" s="268">
        <v>20</v>
      </c>
      <c r="I9" s="268">
        <v>12</v>
      </c>
      <c r="J9" s="268">
        <v>23</v>
      </c>
      <c r="K9" s="270"/>
      <c r="L9" s="270">
        <v>2475</v>
      </c>
    </row>
    <row r="10" spans="2:12" ht="18.649999999999999" customHeight="1">
      <c r="B10" s="76" t="s">
        <v>158</v>
      </c>
      <c r="C10" s="268">
        <v>1811</v>
      </c>
      <c r="D10" s="268">
        <v>332</v>
      </c>
      <c r="E10" s="268">
        <v>114</v>
      </c>
      <c r="F10" s="268">
        <v>66</v>
      </c>
      <c r="G10" s="268">
        <v>35</v>
      </c>
      <c r="H10" s="268">
        <v>17</v>
      </c>
      <c r="I10" s="268">
        <v>17</v>
      </c>
      <c r="J10" s="268">
        <v>7</v>
      </c>
      <c r="K10" s="271">
        <v>2</v>
      </c>
      <c r="L10" s="270">
        <v>2401</v>
      </c>
    </row>
    <row r="11" spans="2:12" ht="18.649999999999999" customHeight="1">
      <c r="B11" s="76" t="s">
        <v>12</v>
      </c>
      <c r="C11" s="268">
        <v>1775</v>
      </c>
      <c r="D11" s="268">
        <v>153</v>
      </c>
      <c r="E11" s="268">
        <v>59</v>
      </c>
      <c r="F11" s="268">
        <v>70</v>
      </c>
      <c r="G11" s="269">
        <v>37</v>
      </c>
      <c r="H11" s="268">
        <v>10</v>
      </c>
      <c r="I11" s="268">
        <v>1</v>
      </c>
      <c r="J11" s="268">
        <v>18</v>
      </c>
      <c r="K11" s="270"/>
      <c r="L11" s="270">
        <v>2123</v>
      </c>
    </row>
    <row r="12" spans="2:12" ht="18.649999999999999" customHeight="1">
      <c r="B12" s="76" t="s">
        <v>306</v>
      </c>
      <c r="C12" s="268">
        <v>1611</v>
      </c>
      <c r="D12" s="268">
        <v>255</v>
      </c>
      <c r="E12" s="268">
        <v>91</v>
      </c>
      <c r="F12" s="268">
        <v>90</v>
      </c>
      <c r="G12" s="268">
        <v>28</v>
      </c>
      <c r="H12" s="268">
        <v>12</v>
      </c>
      <c r="I12" s="268">
        <v>5</v>
      </c>
      <c r="J12" s="268">
        <v>9</v>
      </c>
      <c r="K12" s="271">
        <v>1</v>
      </c>
      <c r="L12" s="270">
        <v>2102</v>
      </c>
    </row>
    <row r="13" spans="2:12" ht="18.649999999999999" customHeight="1">
      <c r="B13" s="76" t="s">
        <v>305</v>
      </c>
      <c r="C13" s="268">
        <v>1591</v>
      </c>
      <c r="D13" s="268">
        <v>186</v>
      </c>
      <c r="E13" s="268">
        <v>82</v>
      </c>
      <c r="F13" s="268">
        <v>92</v>
      </c>
      <c r="G13" s="269">
        <v>13</v>
      </c>
      <c r="H13" s="268">
        <v>8</v>
      </c>
      <c r="I13" s="268">
        <v>13</v>
      </c>
      <c r="J13" s="268">
        <v>2</v>
      </c>
      <c r="K13" s="270"/>
      <c r="L13" s="270">
        <v>1987</v>
      </c>
    </row>
    <row r="14" spans="2:12" ht="18.649999999999999" customHeight="1">
      <c r="B14" s="76" t="s">
        <v>323</v>
      </c>
      <c r="C14" s="268">
        <v>1166</v>
      </c>
      <c r="D14" s="268">
        <v>253</v>
      </c>
      <c r="E14" s="268">
        <v>120</v>
      </c>
      <c r="F14" s="268">
        <v>62</v>
      </c>
      <c r="G14" s="269">
        <v>26</v>
      </c>
      <c r="H14" s="268">
        <v>22</v>
      </c>
      <c r="I14" s="268">
        <v>15</v>
      </c>
      <c r="J14" s="268">
        <v>6</v>
      </c>
      <c r="K14" s="270"/>
      <c r="L14" s="270">
        <v>1670</v>
      </c>
    </row>
    <row r="15" spans="2:12" ht="18.649999999999999" customHeight="1">
      <c r="B15" s="76" t="s">
        <v>308</v>
      </c>
      <c r="C15" s="268">
        <v>1068</v>
      </c>
      <c r="D15" s="268">
        <v>321</v>
      </c>
      <c r="E15" s="268">
        <v>78</v>
      </c>
      <c r="F15" s="268">
        <v>29</v>
      </c>
      <c r="G15" s="269">
        <v>41</v>
      </c>
      <c r="H15" s="268">
        <v>45</v>
      </c>
      <c r="I15" s="268">
        <v>45</v>
      </c>
      <c r="J15" s="268">
        <v>9</v>
      </c>
      <c r="K15" s="270"/>
      <c r="L15" s="270">
        <v>1636</v>
      </c>
    </row>
    <row r="16" spans="2:12" ht="18.649999999999999" customHeight="1">
      <c r="B16" s="76" t="s">
        <v>156</v>
      </c>
      <c r="C16" s="268">
        <v>1296</v>
      </c>
      <c r="D16" s="268">
        <v>74</v>
      </c>
      <c r="E16" s="268">
        <v>18</v>
      </c>
      <c r="F16" s="268">
        <v>45</v>
      </c>
      <c r="G16" s="269">
        <v>6</v>
      </c>
      <c r="H16" s="268">
        <v>21</v>
      </c>
      <c r="I16" s="268">
        <v>5</v>
      </c>
      <c r="J16" s="268">
        <v>6</v>
      </c>
      <c r="K16" s="270"/>
      <c r="L16" s="270">
        <v>1471</v>
      </c>
    </row>
    <row r="17" spans="2:12" ht="18.649999999999999" customHeight="1">
      <c r="B17" s="76" t="s">
        <v>310</v>
      </c>
      <c r="C17" s="268">
        <v>811</v>
      </c>
      <c r="D17" s="268">
        <v>76</v>
      </c>
      <c r="E17" s="268">
        <v>38</v>
      </c>
      <c r="F17" s="268">
        <v>41</v>
      </c>
      <c r="G17" s="268">
        <v>11</v>
      </c>
      <c r="H17" s="268">
        <v>11</v>
      </c>
      <c r="I17" s="268">
        <v>9</v>
      </c>
      <c r="J17" s="268">
        <v>1</v>
      </c>
      <c r="K17" s="271">
        <v>1</v>
      </c>
      <c r="L17" s="270">
        <v>999</v>
      </c>
    </row>
    <row r="18" spans="2:12" ht="18.649999999999999" customHeight="1">
      <c r="B18" s="76" t="s">
        <v>154</v>
      </c>
      <c r="C18" s="268">
        <v>715</v>
      </c>
      <c r="D18" s="268">
        <v>37</v>
      </c>
      <c r="E18" s="268">
        <v>55</v>
      </c>
      <c r="F18" s="268">
        <v>25</v>
      </c>
      <c r="G18" s="268">
        <v>20</v>
      </c>
      <c r="H18" s="268">
        <v>4</v>
      </c>
      <c r="I18" s="268">
        <v>14</v>
      </c>
      <c r="J18" s="268">
        <v>2</v>
      </c>
      <c r="K18" s="270"/>
      <c r="L18" s="270">
        <v>872</v>
      </c>
    </row>
    <row r="19" spans="2:12" ht="18.649999999999999" customHeight="1">
      <c r="B19" s="76" t="s">
        <v>309</v>
      </c>
      <c r="C19" s="268">
        <v>665</v>
      </c>
      <c r="D19" s="268">
        <v>90</v>
      </c>
      <c r="E19" s="268">
        <v>50</v>
      </c>
      <c r="F19" s="268">
        <v>15</v>
      </c>
      <c r="G19" s="269">
        <v>12</v>
      </c>
      <c r="H19" s="268">
        <v>1</v>
      </c>
      <c r="I19" s="268">
        <v>6</v>
      </c>
      <c r="J19" s="268">
        <v>2</v>
      </c>
      <c r="K19" s="271">
        <v>2</v>
      </c>
      <c r="L19" s="270">
        <v>843</v>
      </c>
    </row>
    <row r="20" spans="2:12" ht="18.649999999999999" customHeight="1">
      <c r="B20" s="76" t="s">
        <v>311</v>
      </c>
      <c r="C20" s="268">
        <v>519</v>
      </c>
      <c r="D20" s="268">
        <v>23</v>
      </c>
      <c r="E20" s="268">
        <v>6</v>
      </c>
      <c r="F20" s="269">
        <v>18</v>
      </c>
      <c r="G20" s="269">
        <v>5</v>
      </c>
      <c r="H20" s="268">
        <v>1</v>
      </c>
      <c r="I20" s="268">
        <v>4</v>
      </c>
      <c r="J20" s="268"/>
      <c r="K20" s="270"/>
      <c r="L20" s="270">
        <v>576</v>
      </c>
    </row>
    <row r="21" spans="2:12" ht="18.649999999999999" customHeight="1">
      <c r="B21" s="76" t="s">
        <v>157</v>
      </c>
      <c r="C21" s="268">
        <v>242</v>
      </c>
      <c r="D21" s="268">
        <v>83</v>
      </c>
      <c r="E21" s="268">
        <v>20</v>
      </c>
      <c r="F21" s="268">
        <v>9</v>
      </c>
      <c r="G21" s="269">
        <v>5</v>
      </c>
      <c r="H21" s="268">
        <v>4</v>
      </c>
      <c r="I21" s="268">
        <v>2</v>
      </c>
      <c r="J21" s="268">
        <v>1</v>
      </c>
      <c r="K21" s="270"/>
      <c r="L21" s="270">
        <v>366</v>
      </c>
    </row>
    <row r="22" spans="2:12" ht="18.649999999999999" customHeight="1">
      <c r="B22" s="76" t="s">
        <v>155</v>
      </c>
      <c r="C22" s="268">
        <v>76</v>
      </c>
      <c r="D22" s="268">
        <v>63</v>
      </c>
      <c r="E22" s="268">
        <v>24</v>
      </c>
      <c r="F22" s="268">
        <v>1</v>
      </c>
      <c r="G22" s="269">
        <v>4</v>
      </c>
      <c r="H22" s="268">
        <v>13</v>
      </c>
      <c r="I22" s="268">
        <v>4</v>
      </c>
      <c r="J22" s="268">
        <v>1</v>
      </c>
      <c r="K22" s="270"/>
      <c r="L22" s="270">
        <v>186</v>
      </c>
    </row>
    <row r="23" spans="2:12" ht="18.649999999999999" customHeight="1">
      <c r="B23" s="210" t="s">
        <v>312</v>
      </c>
      <c r="C23" s="270">
        <v>17460</v>
      </c>
      <c r="D23" s="270">
        <v>2801</v>
      </c>
      <c r="E23" s="270">
        <v>956</v>
      </c>
      <c r="F23" s="270">
        <v>774</v>
      </c>
      <c r="G23" s="270">
        <v>343</v>
      </c>
      <c r="H23" s="270">
        <v>205</v>
      </c>
      <c r="I23" s="270">
        <v>173</v>
      </c>
      <c r="J23" s="270">
        <v>94</v>
      </c>
      <c r="K23" s="270">
        <v>6</v>
      </c>
      <c r="L23" s="270">
        <v>22812</v>
      </c>
    </row>
    <row r="25" spans="2:12">
      <c r="B25" s="88" t="s">
        <v>128</v>
      </c>
      <c r="C25" s="88"/>
    </row>
  </sheetData>
  <hyperlinks>
    <hyperlink ref="B25" location="Information!A1" display="Return to information tab" xr:uid="{ABF5F953-208C-4CC1-8EE0-6C98D02B56F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A4A5-314C-477F-B7BB-6B9887A7D18E}">
  <sheetPr>
    <tabColor rgb="FFE2C700"/>
    <pageSetUpPr autoPageBreaks="0"/>
  </sheetPr>
  <dimension ref="B5:F52"/>
  <sheetViews>
    <sheetView showGridLines="0" zoomScaleNormal="100" workbookViewId="0"/>
  </sheetViews>
  <sheetFormatPr defaultRowHeight="14"/>
  <cols>
    <col min="1" max="1" width="2.25" customWidth="1"/>
    <col min="2" max="2" width="14.33203125" customWidth="1"/>
    <col min="3" max="3" width="25.33203125" customWidth="1"/>
    <col min="4" max="4" width="6.08203125" customWidth="1"/>
    <col min="5" max="5" width="14.08203125" customWidth="1"/>
    <col min="6" max="6" width="16.08203125" customWidth="1"/>
  </cols>
  <sheetData>
    <row r="5" spans="2:3" ht="15">
      <c r="B5" s="8" t="s">
        <v>243</v>
      </c>
    </row>
    <row r="6" spans="2:3" ht="15">
      <c r="B6" s="8"/>
    </row>
    <row r="7" spans="2:3">
      <c r="B7" s="120" t="s">
        <v>244</v>
      </c>
      <c r="C7" s="56"/>
    </row>
    <row r="8" spans="2:3">
      <c r="B8" s="120" t="s">
        <v>352</v>
      </c>
      <c r="C8" s="56"/>
    </row>
    <row r="9" spans="2:3">
      <c r="B9" s="120" t="s">
        <v>353</v>
      </c>
      <c r="C9" s="56"/>
    </row>
    <row r="10" spans="2:3">
      <c r="B10" s="170" t="s">
        <v>354</v>
      </c>
    </row>
    <row r="11" spans="2:3">
      <c r="B11" s="170" t="s">
        <v>355</v>
      </c>
    </row>
    <row r="12" spans="2:3">
      <c r="B12" s="170" t="s">
        <v>356</v>
      </c>
    </row>
    <row r="13" spans="2:3">
      <c r="B13" s="23"/>
    </row>
    <row r="33" spans="2:6" ht="30.65" customHeight="1">
      <c r="B33" s="221" t="s">
        <v>0</v>
      </c>
      <c r="C33" s="215" t="s">
        <v>126</v>
      </c>
    </row>
    <row r="34" spans="2:6" ht="18.649999999999999" customHeight="1">
      <c r="B34" s="172">
        <v>44652</v>
      </c>
      <c r="C34" s="173">
        <v>25</v>
      </c>
    </row>
    <row r="35" spans="2:6" ht="18.649999999999999" customHeight="1">
      <c r="B35" s="172">
        <v>44682</v>
      </c>
      <c r="C35" s="173">
        <v>70</v>
      </c>
    </row>
    <row r="36" spans="2:6" ht="18.649999999999999" customHeight="1">
      <c r="B36" s="172">
        <v>44713</v>
      </c>
      <c r="C36" s="174">
        <v>52</v>
      </c>
    </row>
    <row r="37" spans="2:6" ht="18.649999999999999" customHeight="1">
      <c r="B37" s="172">
        <v>44743</v>
      </c>
      <c r="C37" s="174">
        <v>47</v>
      </c>
    </row>
    <row r="38" spans="2:6" ht="18.649999999999999" customHeight="1">
      <c r="B38" s="172">
        <v>44774</v>
      </c>
      <c r="C38" s="174">
        <v>49</v>
      </c>
    </row>
    <row r="39" spans="2:6" ht="18.649999999999999" customHeight="1">
      <c r="B39" s="172">
        <v>44805</v>
      </c>
      <c r="C39" s="174">
        <v>39</v>
      </c>
      <c r="F39" s="112"/>
    </row>
    <row r="40" spans="2:6" ht="18.649999999999999" customHeight="1">
      <c r="B40" s="172">
        <v>44835</v>
      </c>
      <c r="C40" s="174">
        <v>32</v>
      </c>
      <c r="F40" s="112"/>
    </row>
    <row r="41" spans="2:6" ht="18.649999999999999" customHeight="1">
      <c r="B41" s="172">
        <v>44866</v>
      </c>
      <c r="C41" s="174">
        <v>34</v>
      </c>
      <c r="F41" s="113"/>
    </row>
    <row r="42" spans="2:6" ht="18.649999999999999" customHeight="1">
      <c r="B42" s="172">
        <v>44896</v>
      </c>
      <c r="C42" s="174">
        <v>29</v>
      </c>
      <c r="F42" s="113"/>
    </row>
    <row r="43" spans="2:6" ht="18.649999999999999" customHeight="1">
      <c r="B43" s="172">
        <v>44927</v>
      </c>
      <c r="C43" s="174">
        <v>24</v>
      </c>
      <c r="F43" s="113"/>
    </row>
    <row r="44" spans="2:6" ht="18.649999999999999" customHeight="1">
      <c r="B44" s="172">
        <v>44958</v>
      </c>
      <c r="C44" s="174">
        <v>23</v>
      </c>
      <c r="F44" s="113"/>
    </row>
    <row r="45" spans="2:6" ht="18.649999999999999" customHeight="1">
      <c r="B45" s="172">
        <v>44986</v>
      </c>
      <c r="C45" s="174">
        <v>16</v>
      </c>
      <c r="F45" s="113"/>
    </row>
    <row r="46" spans="2:6" ht="18.649999999999999" customHeight="1">
      <c r="B46" s="175" t="s">
        <v>14</v>
      </c>
      <c r="C46" s="176">
        <f>SUM(C34:C45)</f>
        <v>440</v>
      </c>
      <c r="F46" s="113"/>
    </row>
    <row r="47" spans="2:6">
      <c r="F47" s="113"/>
    </row>
    <row r="48" spans="2:6">
      <c r="F48" s="113"/>
    </row>
    <row r="49" spans="2:6">
      <c r="B49" s="27" t="s">
        <v>128</v>
      </c>
      <c r="F49" s="113"/>
    </row>
    <row r="50" spans="2:6">
      <c r="F50" s="113"/>
    </row>
    <row r="52" spans="2:6">
      <c r="E52" s="2"/>
    </row>
  </sheetData>
  <hyperlinks>
    <hyperlink ref="B49" location="Information!A1" display="Return to information tab" xr:uid="{6D0F7A4A-3725-4DEE-AA38-81B9370F9750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F9D8-B39D-4E6C-8AC3-06DA62C3AF01}">
  <sheetPr>
    <tabColor rgb="FFE2C700"/>
    <pageSetUpPr autoPageBreaks="0"/>
  </sheetPr>
  <dimension ref="B5:J90"/>
  <sheetViews>
    <sheetView showGridLines="0" zoomScaleNormal="100" workbookViewId="0"/>
  </sheetViews>
  <sheetFormatPr defaultColWidth="8.58203125" defaultRowHeight="14"/>
  <cols>
    <col min="1" max="1" width="2.25" customWidth="1"/>
    <col min="2" max="2" width="17.08203125" customWidth="1"/>
    <col min="3" max="3" width="20.58203125" customWidth="1"/>
    <col min="4" max="4" width="19.75" customWidth="1"/>
    <col min="5" max="5" width="21.33203125" customWidth="1"/>
    <col min="6" max="6" width="18.33203125" customWidth="1"/>
    <col min="7" max="7" width="19.75" customWidth="1"/>
    <col min="8" max="8" width="17.25" customWidth="1"/>
    <col min="9" max="9" width="27.25" customWidth="1"/>
    <col min="10" max="10" width="17.58203125" customWidth="1"/>
  </cols>
  <sheetData>
    <row r="5" spans="2:2" ht="15">
      <c r="B5" s="8" t="s">
        <v>246</v>
      </c>
    </row>
    <row r="6" spans="2:2" ht="15">
      <c r="B6" s="8"/>
    </row>
    <row r="7" spans="2:2">
      <c r="B7" s="120" t="s">
        <v>219</v>
      </c>
    </row>
    <row r="8" spans="2:2">
      <c r="B8" s="120" t="s">
        <v>357</v>
      </c>
    </row>
    <row r="19" spans="2:8">
      <c r="H19" s="29"/>
    </row>
    <row r="22" spans="2:8">
      <c r="H22" s="1"/>
    </row>
    <row r="23" spans="2:8">
      <c r="H23" s="14"/>
    </row>
    <row r="24" spans="2:8">
      <c r="H24" s="14"/>
    </row>
    <row r="25" spans="2:8">
      <c r="H25" s="14"/>
    </row>
    <row r="26" spans="2:8">
      <c r="B26" s="14"/>
      <c r="C26" s="14"/>
      <c r="D26" s="14"/>
      <c r="E26" s="14"/>
      <c r="F26" s="14"/>
      <c r="G26" s="14"/>
      <c r="H26" s="14"/>
    </row>
    <row r="27" spans="2:8">
      <c r="B27" s="14"/>
      <c r="C27" s="14"/>
      <c r="D27" s="14"/>
      <c r="E27" s="14"/>
      <c r="F27" s="14"/>
      <c r="G27" s="14"/>
      <c r="H27" s="14"/>
    </row>
    <row r="28" spans="2:8">
      <c r="B28" s="14"/>
      <c r="C28" s="14"/>
      <c r="D28" s="14"/>
      <c r="E28" s="14"/>
      <c r="F28" s="14"/>
      <c r="G28" s="14"/>
      <c r="H28" s="14"/>
    </row>
    <row r="29" spans="2:8">
      <c r="B29" s="14"/>
      <c r="C29" s="14"/>
      <c r="D29" s="14"/>
      <c r="E29" s="14"/>
      <c r="F29" s="14"/>
      <c r="G29" s="14"/>
      <c r="H29" s="14"/>
    </row>
    <row r="30" spans="2:8">
      <c r="B30" s="14"/>
      <c r="C30" s="14"/>
      <c r="D30" s="14"/>
      <c r="E30" s="14"/>
      <c r="F30" s="14"/>
      <c r="G30" s="14"/>
      <c r="H30" s="14"/>
    </row>
    <row r="31" spans="2:8">
      <c r="B31" s="14"/>
      <c r="C31" s="14"/>
      <c r="D31" s="14"/>
      <c r="E31" s="14"/>
      <c r="F31" s="14"/>
      <c r="G31" s="14"/>
      <c r="H31" s="14"/>
    </row>
    <row r="32" spans="2:8">
      <c r="B32" s="14"/>
      <c r="C32" s="14"/>
      <c r="D32" s="14"/>
      <c r="E32" s="14"/>
      <c r="F32" s="14"/>
      <c r="G32" s="14"/>
      <c r="H32" s="14"/>
    </row>
    <row r="33" spans="2:8">
      <c r="F33" s="14"/>
      <c r="G33" s="14"/>
      <c r="H33" s="14"/>
    </row>
    <row r="34" spans="2:8">
      <c r="F34" s="14"/>
      <c r="G34" s="14"/>
      <c r="H34" s="14"/>
    </row>
    <row r="35" spans="2:8">
      <c r="F35" s="14"/>
      <c r="G35" s="14"/>
      <c r="H35" s="14"/>
    </row>
    <row r="36" spans="2:8">
      <c r="F36" s="14"/>
      <c r="G36" s="14"/>
      <c r="H36" s="14"/>
    </row>
    <row r="37" spans="2:8">
      <c r="F37" s="14"/>
      <c r="G37" s="14"/>
      <c r="H37" s="14"/>
    </row>
    <row r="38" spans="2:8" ht="27">
      <c r="B38" s="213" t="s">
        <v>232</v>
      </c>
      <c r="C38" s="214" t="s">
        <v>218</v>
      </c>
      <c r="D38" s="214" t="s">
        <v>116</v>
      </c>
      <c r="E38" s="214" t="s">
        <v>209</v>
      </c>
      <c r="F38" s="14"/>
      <c r="G38" s="14"/>
      <c r="H38" s="14"/>
    </row>
    <row r="39" spans="2:8" ht="18.649999999999999" customHeight="1">
      <c r="B39" s="62" t="s">
        <v>220</v>
      </c>
      <c r="C39" s="274">
        <v>2.3719999999999999</v>
      </c>
      <c r="D39" s="274">
        <v>2.3719999999999999</v>
      </c>
      <c r="E39" s="159">
        <v>131.77777777777777</v>
      </c>
    </row>
    <row r="40" spans="2:8" ht="18.649999999999999" customHeight="1">
      <c r="B40" s="62" t="s">
        <v>221</v>
      </c>
      <c r="C40" s="274">
        <v>219.83099999999999</v>
      </c>
      <c r="D40" s="274">
        <v>222.203</v>
      </c>
      <c r="E40" s="159">
        <v>204.1142061281337</v>
      </c>
    </row>
    <row r="41" spans="2:8" ht="18.649999999999999" customHeight="1">
      <c r="B41" s="62" t="s">
        <v>222</v>
      </c>
      <c r="C41" s="274">
        <v>421.05</v>
      </c>
      <c r="D41" s="274">
        <v>643.25300000000004</v>
      </c>
      <c r="E41" s="159">
        <v>177.43362831858408</v>
      </c>
      <c r="G41" s="50"/>
    </row>
    <row r="42" spans="2:8" ht="18.649999999999999" customHeight="1">
      <c r="B42" s="62" t="s">
        <v>223</v>
      </c>
      <c r="C42" s="274">
        <v>765.60199999999998</v>
      </c>
      <c r="D42" s="274">
        <v>1408.855</v>
      </c>
      <c r="E42" s="159">
        <v>155.89533699857463</v>
      </c>
      <c r="F42" s="156"/>
      <c r="H42" s="51"/>
    </row>
    <row r="43" spans="2:8" ht="18.649999999999999" customHeight="1">
      <c r="B43" s="62" t="s">
        <v>224</v>
      </c>
      <c r="C43" s="274">
        <v>864.73800000000006</v>
      </c>
      <c r="D43" s="274">
        <v>2273.5929999999998</v>
      </c>
      <c r="E43" s="159">
        <v>170.82931647570129</v>
      </c>
      <c r="H43" s="51"/>
    </row>
    <row r="44" spans="2:8" ht="18.649999999999999" customHeight="1">
      <c r="B44" s="62" t="s">
        <v>225</v>
      </c>
      <c r="C44" s="274">
        <v>744.82</v>
      </c>
      <c r="D44" s="274">
        <v>3018.413</v>
      </c>
      <c r="E44" s="159">
        <v>327.82570422535213</v>
      </c>
      <c r="H44" s="51"/>
    </row>
    <row r="45" spans="2:8" ht="18.649999999999999" customHeight="1">
      <c r="B45" s="62" t="s">
        <v>226</v>
      </c>
      <c r="C45" s="274">
        <v>739.90300000000002</v>
      </c>
      <c r="D45" s="274">
        <v>3758.3159999999998</v>
      </c>
      <c r="E45" s="159">
        <v>469.48159898477155</v>
      </c>
      <c r="H45" s="51"/>
    </row>
    <row r="46" spans="2:8" ht="18.649999999999999" customHeight="1">
      <c r="B46" s="62" t="s">
        <v>227</v>
      </c>
      <c r="C46" s="274">
        <v>497.56299999999999</v>
      </c>
      <c r="D46" s="274">
        <v>4255.8789999999999</v>
      </c>
      <c r="E46" s="159">
        <v>503.60627530364371</v>
      </c>
      <c r="H46" s="51"/>
    </row>
    <row r="47" spans="2:8" ht="18.649999999999999" customHeight="1">
      <c r="B47" s="62" t="s">
        <v>228</v>
      </c>
      <c r="C47" s="274">
        <v>615.08799999999997</v>
      </c>
      <c r="D47" s="274">
        <v>4870.9669999999996</v>
      </c>
      <c r="E47" s="159">
        <v>691.11011235955061</v>
      </c>
      <c r="G47" s="14"/>
      <c r="H47" s="51"/>
    </row>
    <row r="48" spans="2:8" ht="18.649999999999999" customHeight="1">
      <c r="B48" s="62" t="s">
        <v>229</v>
      </c>
      <c r="C48" s="274">
        <v>304.613</v>
      </c>
      <c r="D48" s="274">
        <v>5175.58</v>
      </c>
      <c r="E48" s="159">
        <v>315.3343685300207</v>
      </c>
      <c r="G48" s="14"/>
      <c r="H48" s="51"/>
    </row>
    <row r="49" spans="2:10" ht="18.649999999999999" customHeight="1">
      <c r="B49" s="62" t="s">
        <v>230</v>
      </c>
      <c r="C49" s="274">
        <v>454.43900000000002</v>
      </c>
      <c r="D49" s="274">
        <v>5630.0190000000002</v>
      </c>
      <c r="E49" s="159">
        <v>337.12091988130561</v>
      </c>
      <c r="H49" s="51"/>
    </row>
    <row r="50" spans="2:10" ht="18.649999999999999" customHeight="1">
      <c r="B50" s="62" t="s">
        <v>231</v>
      </c>
      <c r="C50" s="275">
        <v>280.32600000000002</v>
      </c>
      <c r="D50" s="274">
        <v>5910.3450000000003</v>
      </c>
      <c r="E50" s="159">
        <v>389.88317107093184</v>
      </c>
      <c r="G50" s="14"/>
      <c r="H50" s="51"/>
    </row>
    <row r="51" spans="2:10" ht="18.649999999999999" customHeight="1">
      <c r="B51" s="177" t="s">
        <v>245</v>
      </c>
      <c r="C51" s="274">
        <v>179.84899999999999</v>
      </c>
      <c r="D51" s="274">
        <v>6090.1940000000004</v>
      </c>
      <c r="E51" s="274">
        <v>409.67881548974941</v>
      </c>
      <c r="G51" s="14"/>
      <c r="H51" s="51"/>
    </row>
    <row r="52" spans="2:10" ht="18.649999999999999" customHeight="1">
      <c r="B52" s="220" t="s">
        <v>277</v>
      </c>
      <c r="C52" s="276">
        <f>SUM(C39:C51)</f>
        <v>6090.1940000000004</v>
      </c>
      <c r="D52" s="63"/>
      <c r="E52" s="160">
        <v>269.01338398339152</v>
      </c>
      <c r="H52" s="51"/>
    </row>
    <row r="53" spans="2:10">
      <c r="H53" s="51"/>
    </row>
    <row r="54" spans="2:10">
      <c r="B54" s="27" t="s">
        <v>128</v>
      </c>
      <c r="F54" s="14"/>
      <c r="G54" s="51"/>
      <c r="H54" s="51"/>
    </row>
    <row r="55" spans="2:10">
      <c r="F55" s="150"/>
    </row>
    <row r="57" spans="2:10">
      <c r="I57" s="50"/>
    </row>
    <row r="58" spans="2:10">
      <c r="I58" s="52"/>
      <c r="J58" s="51"/>
    </row>
    <row r="59" spans="2:10">
      <c r="I59" s="52"/>
      <c r="J59" s="51"/>
    </row>
    <row r="60" spans="2:10">
      <c r="D60" s="38"/>
      <c r="I60" s="52"/>
      <c r="J60" s="51"/>
    </row>
    <row r="61" spans="2:10">
      <c r="I61" s="52"/>
      <c r="J61" s="51"/>
    </row>
    <row r="62" spans="2:10">
      <c r="I62" s="52"/>
      <c r="J62" s="51"/>
    </row>
    <row r="63" spans="2:10">
      <c r="I63" s="52"/>
      <c r="J63" s="51"/>
    </row>
    <row r="64" spans="2:10">
      <c r="I64" s="52"/>
      <c r="J64" s="51"/>
    </row>
    <row r="65" spans="2:10">
      <c r="I65" s="52"/>
      <c r="J65" s="51"/>
    </row>
    <row r="66" spans="2:10">
      <c r="D66" s="1"/>
      <c r="E66" s="1"/>
      <c r="F66" s="1"/>
      <c r="I66" s="52"/>
      <c r="J66" s="51"/>
    </row>
    <row r="67" spans="2:10">
      <c r="D67" s="15"/>
      <c r="E67" s="15"/>
      <c r="F67" s="15"/>
    </row>
    <row r="68" spans="2:10">
      <c r="D68" s="15"/>
      <c r="E68" s="15"/>
      <c r="F68" s="15"/>
    </row>
    <row r="69" spans="2:10">
      <c r="D69" s="15"/>
      <c r="E69" s="15"/>
      <c r="F69" s="15"/>
    </row>
    <row r="70" spans="2:10">
      <c r="D70" s="15"/>
      <c r="E70" s="15"/>
      <c r="F70" s="15"/>
    </row>
    <row r="71" spans="2:10">
      <c r="D71" s="15"/>
      <c r="E71" s="15"/>
      <c r="F71" s="15"/>
    </row>
    <row r="72" spans="2:10">
      <c r="D72" s="15"/>
      <c r="E72" s="15"/>
      <c r="F72" s="15"/>
    </row>
    <row r="73" spans="2:10">
      <c r="D73" s="15"/>
      <c r="E73" s="15"/>
      <c r="F73" s="15"/>
    </row>
    <row r="74" spans="2:10">
      <c r="D74" s="15"/>
      <c r="E74" s="15"/>
      <c r="F74" s="15"/>
    </row>
    <row r="75" spans="2:10">
      <c r="D75" s="15"/>
      <c r="E75" s="15"/>
      <c r="F75" s="15"/>
    </row>
    <row r="76" spans="2:10">
      <c r="D76" s="15"/>
      <c r="E76" s="15"/>
      <c r="F76" s="15"/>
    </row>
    <row r="80" spans="2:10">
      <c r="B80" s="14"/>
      <c r="C80" s="1"/>
      <c r="D80" s="16"/>
      <c r="G80" s="1"/>
      <c r="H80" s="1"/>
      <c r="I80" s="1"/>
      <c r="J80" s="1"/>
    </row>
    <row r="81" spans="2:10">
      <c r="B81" s="14"/>
      <c r="C81" s="15"/>
      <c r="G81" s="15"/>
      <c r="H81" s="15"/>
      <c r="I81" s="15"/>
      <c r="J81" s="15"/>
    </row>
    <row r="82" spans="2:10">
      <c r="B82" s="14"/>
      <c r="C82" s="15"/>
      <c r="G82" s="15"/>
      <c r="H82" s="15"/>
      <c r="I82" s="15"/>
      <c r="J82" s="15"/>
    </row>
    <row r="83" spans="2:10">
      <c r="B83" s="14"/>
      <c r="C83" s="15"/>
      <c r="G83" s="15"/>
      <c r="H83" s="15"/>
      <c r="I83" s="15"/>
      <c r="J83" s="15"/>
    </row>
    <row r="84" spans="2:10">
      <c r="B84" s="14"/>
      <c r="C84" s="15"/>
      <c r="G84" s="15"/>
      <c r="H84" s="15"/>
      <c r="I84" s="15"/>
      <c r="J84" s="15"/>
    </row>
    <row r="85" spans="2:10">
      <c r="B85" s="14"/>
      <c r="C85" s="15"/>
      <c r="G85" s="15"/>
      <c r="H85" s="15"/>
      <c r="I85" s="15"/>
      <c r="J85" s="15"/>
    </row>
    <row r="86" spans="2:10">
      <c r="B86" s="14"/>
      <c r="C86" s="15"/>
      <c r="G86" s="15"/>
      <c r="H86" s="15"/>
      <c r="I86" s="15"/>
      <c r="J86" s="15"/>
    </row>
    <row r="87" spans="2:10">
      <c r="B87" s="14"/>
      <c r="C87" s="15"/>
      <c r="G87" s="15"/>
      <c r="H87" s="15"/>
      <c r="I87" s="15"/>
      <c r="J87" s="15"/>
    </row>
    <row r="88" spans="2:10">
      <c r="B88" s="14"/>
      <c r="C88" s="15"/>
      <c r="G88" s="15"/>
      <c r="H88" s="15"/>
      <c r="I88" s="15"/>
      <c r="J88" s="15"/>
    </row>
    <row r="89" spans="2:10">
      <c r="B89" s="14"/>
      <c r="C89" s="15"/>
      <c r="G89" s="15"/>
      <c r="H89" s="15"/>
      <c r="I89" s="15"/>
      <c r="J89" s="15"/>
    </row>
    <row r="90" spans="2:10">
      <c r="B90" s="14"/>
      <c r="C90" s="15"/>
      <c r="G90" s="15"/>
      <c r="H90" s="15"/>
      <c r="I90" s="15"/>
      <c r="J90" s="15"/>
    </row>
  </sheetData>
  <phoneticPr fontId="29" type="noConversion"/>
  <hyperlinks>
    <hyperlink ref="B54" location="Information!A1" display="Return to information tab" xr:uid="{FC13BC14-C33B-4F15-A5EF-F9BFA7BDB05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E956-E6B8-46CC-9F66-D55B27A739F5}">
  <sheetPr>
    <tabColor rgb="FFE2C700"/>
    <pageSetUpPr autoPageBreaks="0"/>
  </sheetPr>
  <dimension ref="B5:G49"/>
  <sheetViews>
    <sheetView zoomScaleNormal="100" workbookViewId="0"/>
  </sheetViews>
  <sheetFormatPr defaultColWidth="8.58203125" defaultRowHeight="13.5"/>
  <cols>
    <col min="1" max="1" width="2.25" style="101" customWidth="1"/>
    <col min="2" max="2" width="25.5" style="101" customWidth="1"/>
    <col min="3" max="3" width="23.83203125" style="101" customWidth="1"/>
    <col min="4" max="4" width="18.5" style="101" customWidth="1"/>
    <col min="5" max="6" width="17.83203125" style="101" customWidth="1"/>
    <col min="7" max="7" width="17.25" style="101" customWidth="1"/>
    <col min="8" max="8" width="20.5" style="101" customWidth="1"/>
    <col min="9" max="9" width="15.75" style="101" customWidth="1"/>
    <col min="10" max="10" width="10.58203125" style="101" customWidth="1"/>
    <col min="11" max="16384" width="8.58203125" style="101"/>
  </cols>
  <sheetData>
    <row r="5" spans="2:2" ht="15">
      <c r="B5" s="8" t="s">
        <v>328</v>
      </c>
    </row>
    <row r="7" spans="2:2">
      <c r="B7" s="121" t="s">
        <v>247</v>
      </c>
    </row>
    <row r="8" spans="2:2">
      <c r="B8" s="121" t="s">
        <v>400</v>
      </c>
    </row>
    <row r="9" spans="2:2">
      <c r="B9" s="121" t="s">
        <v>351</v>
      </c>
    </row>
    <row r="10" spans="2:2">
      <c r="B10" s="121" t="s">
        <v>386</v>
      </c>
    </row>
    <row r="18" spans="7:7">
      <c r="G18" s="155"/>
    </row>
    <row r="37" spans="2:7" ht="30.65" customHeight="1">
      <c r="B37" s="218" t="s">
        <v>13</v>
      </c>
      <c r="C37" s="214" t="s">
        <v>248</v>
      </c>
      <c r="D37" s="214" t="s">
        <v>236</v>
      </c>
    </row>
    <row r="38" spans="2:7" ht="18.649999999999999" customHeight="1">
      <c r="B38" s="125" t="s">
        <v>142</v>
      </c>
      <c r="C38" s="99">
        <v>160</v>
      </c>
      <c r="D38" s="179">
        <v>203.446</v>
      </c>
      <c r="G38" s="155"/>
    </row>
    <row r="39" spans="2:7" ht="18.649999999999999" customHeight="1">
      <c r="B39" s="125" t="s">
        <v>144</v>
      </c>
      <c r="C39" s="99">
        <v>47</v>
      </c>
      <c r="D39" s="179">
        <v>142.25200000000001</v>
      </c>
    </row>
    <row r="40" spans="2:7" ht="18.649999999999999" customHeight="1">
      <c r="B40" s="125" t="s">
        <v>1</v>
      </c>
      <c r="C40" s="99">
        <v>35</v>
      </c>
      <c r="D40" s="179">
        <v>139.57499999999999</v>
      </c>
    </row>
    <row r="41" spans="2:7" ht="18.649999999999999" customHeight="1">
      <c r="B41" s="125" t="s">
        <v>119</v>
      </c>
      <c r="C41" s="99">
        <v>32</v>
      </c>
      <c r="D41" s="179">
        <v>0</v>
      </c>
    </row>
    <row r="42" spans="2:7" ht="18.649999999999999" customHeight="1">
      <c r="B42" s="125" t="s">
        <v>4</v>
      </c>
      <c r="C42" s="99">
        <v>4</v>
      </c>
      <c r="D42" s="179">
        <v>9.0150000000000006</v>
      </c>
    </row>
    <row r="43" spans="2:7" ht="18.649999999999999" customHeight="1">
      <c r="B43" s="219" t="s">
        <v>14</v>
      </c>
      <c r="C43" s="125">
        <f>SUM(C38:C42)</f>
        <v>278</v>
      </c>
      <c r="D43" s="168">
        <f>SUM(D38:D42)</f>
        <v>494.28799999999995</v>
      </c>
    </row>
    <row r="44" spans="2:7">
      <c r="B44" s="126"/>
    </row>
    <row r="46" spans="2:7">
      <c r="B46" s="27" t="s">
        <v>128</v>
      </c>
    </row>
    <row r="49" spans="5:5">
      <c r="E49" s="155"/>
    </row>
  </sheetData>
  <hyperlinks>
    <hyperlink ref="B46" location="Information!A1" display="Return to information tab" xr:uid="{2CF3B039-1766-406A-960D-8F48E0CA172A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5817-3A4C-4F1D-A6B4-4D99A857D8B0}">
  <sheetPr>
    <tabColor rgb="FFE2C700"/>
    <pageSetUpPr autoPageBreaks="0"/>
  </sheetPr>
  <dimension ref="B5:G50"/>
  <sheetViews>
    <sheetView zoomScaleNormal="100" workbookViewId="0"/>
  </sheetViews>
  <sheetFormatPr defaultColWidth="8.58203125" defaultRowHeight="13.5"/>
  <cols>
    <col min="1" max="1" width="2.25" style="101" customWidth="1"/>
    <col min="2" max="2" width="25.5" style="101" customWidth="1"/>
    <col min="3" max="4" width="18.5" style="101" customWidth="1"/>
    <col min="5" max="6" width="17.83203125" style="101" customWidth="1"/>
    <col min="7" max="7" width="17.25" style="101" customWidth="1"/>
    <col min="8" max="8" width="20.5" style="101" customWidth="1"/>
    <col min="9" max="9" width="15.75" style="101" customWidth="1"/>
    <col min="10" max="10" width="10.58203125" style="101" customWidth="1"/>
    <col min="11" max="16384" width="8.58203125" style="101"/>
  </cols>
  <sheetData>
    <row r="5" spans="2:2" ht="15">
      <c r="B5" s="8" t="s">
        <v>329</v>
      </c>
    </row>
    <row r="7" spans="2:2">
      <c r="B7" s="121" t="s">
        <v>395</v>
      </c>
    </row>
    <row r="8" spans="2:2">
      <c r="B8" s="121" t="s">
        <v>403</v>
      </c>
    </row>
    <row r="9" spans="2:2">
      <c r="B9" s="121" t="s">
        <v>397</v>
      </c>
    </row>
    <row r="10" spans="2:2">
      <c r="B10" s="121" t="s">
        <v>398</v>
      </c>
    </row>
    <row r="11" spans="2:2">
      <c r="B11" s="121" t="s">
        <v>396</v>
      </c>
    </row>
    <row r="19" spans="7:7">
      <c r="G19" s="155"/>
    </row>
    <row r="37" spans="2:7" ht="31.5" customHeight="1">
      <c r="B37" s="218" t="s">
        <v>13</v>
      </c>
      <c r="C37" s="214" t="s">
        <v>249</v>
      </c>
      <c r="D37" s="214" t="s">
        <v>236</v>
      </c>
    </row>
    <row r="38" spans="2:7" ht="18.649999999999999" customHeight="1">
      <c r="B38" s="125" t="s">
        <v>142</v>
      </c>
      <c r="C38" s="99">
        <v>286</v>
      </c>
      <c r="D38" s="179">
        <v>13.343999999999999</v>
      </c>
    </row>
    <row r="39" spans="2:7" ht="18.649999999999999" customHeight="1">
      <c r="B39" s="125" t="s">
        <v>1</v>
      </c>
      <c r="C39" s="99">
        <v>113</v>
      </c>
      <c r="D39" s="179">
        <v>59.237000000000002</v>
      </c>
      <c r="G39" s="155"/>
    </row>
    <row r="40" spans="2:7" ht="18.649999999999999" customHeight="1">
      <c r="B40" s="125" t="s">
        <v>143</v>
      </c>
      <c r="C40" s="99">
        <v>44</v>
      </c>
      <c r="D40" s="179">
        <v>2.327</v>
      </c>
    </row>
    <row r="41" spans="2:7" ht="18.649999999999999" customHeight="1">
      <c r="B41" s="302" t="s">
        <v>144</v>
      </c>
      <c r="C41" s="178">
        <v>19</v>
      </c>
      <c r="D41" s="180">
        <v>1.5920000000000001</v>
      </c>
    </row>
    <row r="42" spans="2:7" ht="18.649999999999999" customHeight="1">
      <c r="B42" s="125" t="s">
        <v>2</v>
      </c>
      <c r="C42" s="99">
        <v>6</v>
      </c>
      <c r="D42" s="179">
        <v>1.36</v>
      </c>
    </row>
    <row r="43" spans="2:7" ht="18.649999999999999" customHeight="1">
      <c r="B43" s="302" t="s">
        <v>3</v>
      </c>
      <c r="C43" s="178">
        <v>4</v>
      </c>
      <c r="D43" s="180">
        <v>0.13700000000000001</v>
      </c>
    </row>
    <row r="44" spans="2:7" ht="18.649999999999999" customHeight="1">
      <c r="B44" s="219" t="s">
        <v>14</v>
      </c>
      <c r="C44" s="125">
        <f>SUM(C38:C43)</f>
        <v>472</v>
      </c>
      <c r="D44" s="168">
        <f>SUM(D38:D43)</f>
        <v>77.997</v>
      </c>
    </row>
    <row r="47" spans="2:7">
      <c r="B47" s="27" t="s">
        <v>128</v>
      </c>
    </row>
    <row r="50" spans="5:5">
      <c r="E50" s="155"/>
    </row>
  </sheetData>
  <hyperlinks>
    <hyperlink ref="B47" location="Information!A1" display="Return to information tab" xr:uid="{AC6BFF0C-10D8-42BA-882E-FBA3286E71E6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14EE-7DB4-4436-8753-C6D0E8E92C73}">
  <sheetPr>
    <tabColor rgb="FFE2C700"/>
    <pageSetUpPr autoPageBreaks="0"/>
  </sheetPr>
  <dimension ref="B5:H48"/>
  <sheetViews>
    <sheetView showGridLines="0" zoomScaleNormal="100" workbookViewId="0"/>
  </sheetViews>
  <sheetFormatPr defaultRowHeight="14"/>
  <cols>
    <col min="1" max="1" width="2.25" customWidth="1"/>
    <col min="2" max="2" width="28.58203125" customWidth="1"/>
    <col min="3" max="3" width="23.83203125" customWidth="1"/>
    <col min="4" max="4" width="20.75" customWidth="1"/>
    <col min="5" max="5" width="18.08203125" customWidth="1"/>
    <col min="7" max="7" width="24.75" customWidth="1"/>
    <col min="8" max="8" width="17.5" customWidth="1"/>
    <col min="9" max="9" width="15.5" customWidth="1"/>
    <col min="10" max="10" width="14.25" bestFit="1" customWidth="1"/>
    <col min="11" max="11" width="9.33203125" bestFit="1" customWidth="1"/>
  </cols>
  <sheetData>
    <row r="5" spans="2:7" ht="21" customHeight="1">
      <c r="B5" s="8" t="s">
        <v>213</v>
      </c>
    </row>
    <row r="6" spans="2:7" ht="15" customHeight="1">
      <c r="B6" s="8"/>
    </row>
    <row r="7" spans="2:7">
      <c r="B7" s="120" t="s">
        <v>148</v>
      </c>
    </row>
    <row r="8" spans="2:7">
      <c r="B8" s="120" t="s">
        <v>251</v>
      </c>
    </row>
    <row r="9" spans="2:7">
      <c r="B9" s="120" t="s">
        <v>252</v>
      </c>
    </row>
    <row r="10" spans="2:7">
      <c r="B10" s="171" t="s">
        <v>388</v>
      </c>
    </row>
    <row r="11" spans="2:7">
      <c r="B11" s="182" t="s">
        <v>387</v>
      </c>
    </row>
    <row r="12" spans="2:7">
      <c r="G12" s="29"/>
    </row>
    <row r="14" spans="2:7">
      <c r="G14" s="29"/>
    </row>
    <row r="15" spans="2:7">
      <c r="G15" s="29"/>
    </row>
    <row r="16" spans="2:7">
      <c r="G16" s="29"/>
    </row>
    <row r="23" spans="4:8">
      <c r="H23" s="4"/>
    </row>
    <row r="27" spans="4:8">
      <c r="F27" s="30"/>
    </row>
    <row r="32" spans="4:8">
      <c r="D32" s="29"/>
    </row>
    <row r="33" spans="2:8">
      <c r="D33" s="29"/>
    </row>
    <row r="34" spans="2:8" ht="29.15" customHeight="1">
      <c r="B34" s="208" t="s">
        <v>26</v>
      </c>
      <c r="C34" s="209" t="s">
        <v>250</v>
      </c>
      <c r="D34" s="209" t="s">
        <v>125</v>
      </c>
      <c r="E34" s="209" t="s">
        <v>149</v>
      </c>
    </row>
    <row r="35" spans="2:8" ht="18.649999999999999" customHeight="1">
      <c r="B35" s="66" t="s">
        <v>1</v>
      </c>
      <c r="C35" s="102">
        <v>236</v>
      </c>
      <c r="D35" s="64">
        <v>17460</v>
      </c>
      <c r="E35" s="65">
        <f>D35/$D$45</f>
        <v>0.76538663861125722</v>
      </c>
      <c r="F35" s="111"/>
    </row>
    <row r="36" spans="2:8" ht="18.649999999999999" customHeight="1">
      <c r="B36" s="66" t="s">
        <v>142</v>
      </c>
      <c r="C36" s="102">
        <v>136</v>
      </c>
      <c r="D36" s="64">
        <v>2801</v>
      </c>
      <c r="E36" s="65">
        <f>D36/$D$45</f>
        <v>0.12278625284937753</v>
      </c>
      <c r="F36" s="111"/>
    </row>
    <row r="37" spans="2:8" ht="18.649999999999999" customHeight="1">
      <c r="B37" s="66" t="s">
        <v>143</v>
      </c>
      <c r="C37" s="102">
        <v>24</v>
      </c>
      <c r="D37" s="64">
        <v>956</v>
      </c>
      <c r="E37" s="65">
        <f>D37/$D$45</f>
        <v>4.1907767841486934E-2</v>
      </c>
      <c r="F37" s="111"/>
    </row>
    <row r="38" spans="2:8" ht="18.649999999999999" customHeight="1">
      <c r="B38" s="66" t="s">
        <v>2</v>
      </c>
      <c r="C38" s="102">
        <v>12</v>
      </c>
      <c r="D38" s="64">
        <v>774</v>
      </c>
      <c r="E38" s="65">
        <f>D38/$D$45</f>
        <v>3.3929510783798002E-2</v>
      </c>
      <c r="F38" s="111"/>
    </row>
    <row r="39" spans="2:8" ht="18.649999999999999" customHeight="1">
      <c r="B39" s="94" t="s">
        <v>131</v>
      </c>
      <c r="C39" s="102">
        <f>SUM(C40:C44)</f>
        <v>32</v>
      </c>
      <c r="D39" s="64">
        <f>SUM(D40:D44)</f>
        <v>821</v>
      </c>
      <c r="E39" s="65">
        <f>D39/D45</f>
        <v>3.5989829914080305E-2</v>
      </c>
      <c r="F39" s="181"/>
    </row>
    <row r="40" spans="2:8" ht="18.649999999999999" customHeight="1">
      <c r="B40" s="297" t="s">
        <v>358</v>
      </c>
      <c r="C40" s="102">
        <v>2</v>
      </c>
      <c r="D40" s="64">
        <v>343</v>
      </c>
      <c r="E40" s="65">
        <f>D40/$D$45</f>
        <v>1.503594599333684E-2</v>
      </c>
    </row>
    <row r="41" spans="2:8" ht="18.649999999999999" customHeight="1">
      <c r="B41" s="298" t="s">
        <v>359</v>
      </c>
      <c r="C41" s="102">
        <v>28</v>
      </c>
      <c r="D41" s="64">
        <v>205</v>
      </c>
      <c r="E41" s="65">
        <f>D41/$D$45</f>
        <v>8.9864983342100649E-3</v>
      </c>
      <c r="F41" s="111"/>
    </row>
    <row r="42" spans="2:8" ht="18.649999999999999" customHeight="1">
      <c r="B42" s="297" t="s">
        <v>360</v>
      </c>
      <c r="C42" s="102">
        <v>1</v>
      </c>
      <c r="D42" s="64">
        <v>173</v>
      </c>
      <c r="E42" s="65">
        <f>D42/$D$45</f>
        <v>7.5837278625284941E-3</v>
      </c>
      <c r="F42" s="111"/>
    </row>
    <row r="43" spans="2:8" ht="18.649999999999999" customHeight="1">
      <c r="B43" s="297" t="s">
        <v>361</v>
      </c>
      <c r="C43" s="102">
        <v>1</v>
      </c>
      <c r="D43" s="64">
        <v>94</v>
      </c>
      <c r="E43" s="65">
        <f>D43/$D$45</f>
        <v>4.1206382605646153E-3</v>
      </c>
      <c r="F43" s="111"/>
    </row>
    <row r="44" spans="2:8" ht="18.649999999999999" customHeight="1">
      <c r="B44" s="297" t="s">
        <v>362</v>
      </c>
      <c r="C44" s="102">
        <v>0</v>
      </c>
      <c r="D44" s="64">
        <v>6</v>
      </c>
      <c r="E44" s="65">
        <f>D44/$D$45</f>
        <v>2.6301946344029457E-4</v>
      </c>
      <c r="H44" s="114"/>
    </row>
    <row r="45" spans="2:8" ht="18.75" customHeight="1">
      <c r="B45" s="217" t="s">
        <v>14</v>
      </c>
      <c r="C45" s="103">
        <f>SUM(C35:C39)</f>
        <v>440</v>
      </c>
      <c r="D45" s="67">
        <f>SUM(D35:D39)</f>
        <v>22812</v>
      </c>
      <c r="E45" s="68">
        <f>SUM(E35:E39)</f>
        <v>1</v>
      </c>
    </row>
    <row r="46" spans="2:8">
      <c r="B46" s="27"/>
      <c r="C46" s="31"/>
    </row>
    <row r="47" spans="2:8">
      <c r="C47" s="31"/>
    </row>
    <row r="48" spans="2:8">
      <c r="B48" s="27" t="s">
        <v>128</v>
      </c>
    </row>
  </sheetData>
  <hyperlinks>
    <hyperlink ref="B48" location="Information!A1" display="Return to information tab" xr:uid="{B643DE56-6916-4564-B022-97613E873CB9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5DE1-01CD-428E-B9CE-560470FCB4F3}">
  <sheetPr>
    <tabColor rgb="FFE2C700"/>
    <pageSetUpPr autoPageBreaks="0"/>
  </sheetPr>
  <dimension ref="B5:R199"/>
  <sheetViews>
    <sheetView showGridLines="0" zoomScaleNormal="100" workbookViewId="0"/>
  </sheetViews>
  <sheetFormatPr defaultColWidth="8.58203125" defaultRowHeight="13.5"/>
  <cols>
    <col min="1" max="1" width="2.25" style="10" customWidth="1"/>
    <col min="2" max="2" width="26.33203125" style="10" customWidth="1"/>
    <col min="3" max="3" width="18.5" style="36" customWidth="1"/>
    <col min="4" max="4" width="18.25" style="10" customWidth="1"/>
    <col min="5" max="5" width="18.5" style="10" customWidth="1"/>
    <col min="6" max="6" width="17.75" style="10" customWidth="1"/>
    <col min="7" max="7" width="18.5" style="10" customWidth="1"/>
    <col min="8" max="8" width="16.75" style="10" customWidth="1"/>
    <col min="9" max="9" width="18.5" style="10" customWidth="1"/>
    <col min="10" max="10" width="14.5" style="10" customWidth="1"/>
    <col min="11" max="11" width="18.5" style="10" customWidth="1"/>
    <col min="12" max="12" width="14.5" style="10" customWidth="1"/>
    <col min="13" max="13" width="18.5" style="10" customWidth="1"/>
    <col min="14" max="14" width="14.5" style="10" customWidth="1"/>
    <col min="15" max="15" width="18.5" style="10" customWidth="1"/>
    <col min="16" max="16" width="14.5" style="10" customWidth="1"/>
    <col min="17" max="17" width="18.5" style="10" customWidth="1"/>
    <col min="18" max="18" width="11.33203125" style="10" customWidth="1"/>
    <col min="19" max="19" width="12.83203125" style="10" customWidth="1"/>
    <col min="20" max="20" width="10.75" style="10" customWidth="1"/>
    <col min="21" max="21" width="11.83203125" style="10" customWidth="1"/>
    <col min="22" max="16384" width="8.58203125" style="10"/>
  </cols>
  <sheetData>
    <row r="5" spans="2:9" s="11" customFormat="1" ht="15">
      <c r="B5" s="8" t="s">
        <v>327</v>
      </c>
      <c r="C5" s="35"/>
      <c r="I5" s="9"/>
    </row>
    <row r="6" spans="2:9" s="11" customFormat="1" ht="15">
      <c r="B6" s="8"/>
      <c r="C6" s="35"/>
      <c r="I6" s="9"/>
    </row>
    <row r="7" spans="2:9" s="11" customFormat="1" ht="14">
      <c r="B7" s="120" t="s">
        <v>217</v>
      </c>
      <c r="C7" s="35"/>
      <c r="I7" s="9"/>
    </row>
    <row r="8" spans="2:9" ht="14">
      <c r="B8" s="120" t="s">
        <v>253</v>
      </c>
    </row>
    <row r="9" spans="2:9" ht="13.5" customHeight="1">
      <c r="B9" s="120" t="s">
        <v>383</v>
      </c>
    </row>
    <row r="10" spans="2:9" ht="14">
      <c r="B10" s="120" t="s">
        <v>382</v>
      </c>
    </row>
    <row r="23" spans="3:3">
      <c r="C23" s="37"/>
    </row>
    <row r="24" spans="3:3">
      <c r="C24" s="37"/>
    </row>
    <row r="40" spans="2:11" ht="14">
      <c r="B40" s="17" t="s">
        <v>237</v>
      </c>
      <c r="E40" s="30"/>
    </row>
    <row r="41" spans="2:11" ht="44.25" customHeight="1">
      <c r="B41" s="213" t="s">
        <v>232</v>
      </c>
      <c r="C41" s="214" t="s">
        <v>1</v>
      </c>
      <c r="D41" s="214" t="s">
        <v>7</v>
      </c>
      <c r="E41" s="214" t="s">
        <v>2</v>
      </c>
      <c r="F41" s="214" t="s">
        <v>4</v>
      </c>
      <c r="G41" s="214" t="s">
        <v>5</v>
      </c>
      <c r="H41" s="214" t="s">
        <v>6</v>
      </c>
      <c r="I41" s="214" t="s">
        <v>363</v>
      </c>
    </row>
    <row r="42" spans="2:11" ht="18.649999999999999" customHeight="1">
      <c r="B42" s="153" t="s">
        <v>220</v>
      </c>
      <c r="C42" s="109">
        <v>0.95362563237774034</v>
      </c>
      <c r="D42" s="109">
        <v>3.6256323777403038E-2</v>
      </c>
      <c r="E42" s="109">
        <v>0</v>
      </c>
      <c r="F42" s="109">
        <v>0</v>
      </c>
      <c r="G42" s="109">
        <v>0</v>
      </c>
      <c r="H42" s="109">
        <v>1.0118043844856661E-2</v>
      </c>
      <c r="I42" s="109">
        <v>0</v>
      </c>
      <c r="K42" s="47"/>
    </row>
    <row r="43" spans="2:11" ht="18.649999999999999" customHeight="1">
      <c r="B43" s="153" t="s">
        <v>221</v>
      </c>
      <c r="C43" s="109">
        <v>0.98980580536866958</v>
      </c>
      <c r="D43" s="109">
        <v>4.6308300467177059E-3</v>
      </c>
      <c r="E43" s="109">
        <v>9.0069189513762842E-4</v>
      </c>
      <c r="F43" s="109">
        <v>0</v>
      </c>
      <c r="G43" s="109">
        <v>0</v>
      </c>
      <c r="H43" s="109">
        <v>2.1334570647451906E-3</v>
      </c>
      <c r="I43" s="109">
        <v>2.5292156247299063E-3</v>
      </c>
      <c r="K43" s="47"/>
    </row>
    <row r="44" spans="2:11" ht="18.649999999999999" customHeight="1">
      <c r="B44" s="153" t="s">
        <v>222</v>
      </c>
      <c r="C44" s="109">
        <v>0.98773779836123976</v>
      </c>
      <c r="D44" s="109">
        <v>7.1369196057475357E-3</v>
      </c>
      <c r="E44" s="109">
        <v>4.227526422040138E-4</v>
      </c>
      <c r="F44" s="109">
        <v>0</v>
      </c>
      <c r="G44" s="109">
        <v>0</v>
      </c>
      <c r="H44" s="109">
        <v>1.3466334164588529E-3</v>
      </c>
      <c r="I44" s="109">
        <v>3.3558959743498398E-3</v>
      </c>
      <c r="K44" s="47"/>
    </row>
    <row r="45" spans="2:11" ht="18.649999999999999" customHeight="1">
      <c r="B45" s="153" t="s">
        <v>223</v>
      </c>
      <c r="C45" s="109">
        <v>0.98406221509348202</v>
      </c>
      <c r="D45" s="109">
        <v>9.9072363969791091E-3</v>
      </c>
      <c r="E45" s="109">
        <v>4.2502501299630877E-3</v>
      </c>
      <c r="F45" s="109">
        <v>0</v>
      </c>
      <c r="G45" s="109">
        <v>0</v>
      </c>
      <c r="H45" s="109">
        <v>8.5031125833004613E-4</v>
      </c>
      <c r="I45" s="109">
        <v>9.299871212457648E-4</v>
      </c>
    </row>
    <row r="46" spans="2:11" ht="18.649999999999999" customHeight="1">
      <c r="B46" s="153" t="s">
        <v>224</v>
      </c>
      <c r="C46" s="109">
        <v>0.91763979378725113</v>
      </c>
      <c r="D46" s="109">
        <v>4.9575709636907363E-2</v>
      </c>
      <c r="E46" s="109">
        <v>2.2340870876496697E-2</v>
      </c>
      <c r="F46" s="109">
        <v>0</v>
      </c>
      <c r="G46" s="109">
        <v>0</v>
      </c>
      <c r="H46" s="109">
        <v>7.5467945204212147E-3</v>
      </c>
      <c r="I46" s="109">
        <v>2.8968311789235586E-3</v>
      </c>
    </row>
    <row r="47" spans="2:11" ht="18.649999999999999" customHeight="1">
      <c r="B47" s="153" t="s">
        <v>225</v>
      </c>
      <c r="C47" s="109">
        <v>0.80057866330120031</v>
      </c>
      <c r="D47" s="109">
        <v>2.2063048790311752E-2</v>
      </c>
      <c r="E47" s="109">
        <v>0.12928627050831074</v>
      </c>
      <c r="F47" s="109">
        <v>3.6138932896538759E-2</v>
      </c>
      <c r="G47" s="109">
        <v>0</v>
      </c>
      <c r="H47" s="109">
        <v>3.4169329502430116E-3</v>
      </c>
      <c r="I47" s="109">
        <v>8.5161515533954506E-3</v>
      </c>
    </row>
    <row r="48" spans="2:11" ht="18.649999999999999" customHeight="1">
      <c r="B48" s="153" t="s">
        <v>226</v>
      </c>
      <c r="C48" s="109">
        <v>0.77913321070464647</v>
      </c>
      <c r="D48" s="109">
        <v>9.4796209773443281E-3</v>
      </c>
      <c r="E48" s="109">
        <v>9.4465085288206699E-2</v>
      </c>
      <c r="F48" s="109">
        <v>0.11123485105480042</v>
      </c>
      <c r="G48" s="109">
        <v>0</v>
      </c>
      <c r="H48" s="109">
        <v>1.4082927086388351E-3</v>
      </c>
      <c r="I48" s="109">
        <v>4.2789392663632932E-3</v>
      </c>
    </row>
    <row r="49" spans="2:11" ht="18.649999999999999" customHeight="1">
      <c r="B49" s="153" t="s">
        <v>227</v>
      </c>
      <c r="C49" s="109">
        <v>0.59869001513376197</v>
      </c>
      <c r="D49" s="109">
        <v>2.7309104575701973E-2</v>
      </c>
      <c r="E49" s="109">
        <v>0.16659799864539768</v>
      </c>
      <c r="F49" s="109">
        <v>0.14393755162662819</v>
      </c>
      <c r="G49" s="109">
        <v>4.8436077441449628E-2</v>
      </c>
      <c r="H49" s="109">
        <v>8.1537413352680971E-3</v>
      </c>
      <c r="I49" s="109">
        <v>6.8755112417924966E-3</v>
      </c>
    </row>
    <row r="50" spans="2:11" ht="18.649999999999999" customHeight="1">
      <c r="B50" s="153" t="s">
        <v>228</v>
      </c>
      <c r="C50" s="109">
        <v>0.48050522852014671</v>
      </c>
      <c r="D50" s="109">
        <v>0.10340471607314726</v>
      </c>
      <c r="E50" s="109">
        <v>5.9775186639960461E-2</v>
      </c>
      <c r="F50" s="109">
        <v>0.15557773846994252</v>
      </c>
      <c r="G50" s="109">
        <v>0.18371354993106678</v>
      </c>
      <c r="H50" s="109">
        <v>8.7954894259032849E-3</v>
      </c>
      <c r="I50" s="109">
        <v>8.228090939833E-3</v>
      </c>
    </row>
    <row r="51" spans="2:11" ht="18.649999999999999" customHeight="1">
      <c r="B51" s="153" t="s">
        <v>229</v>
      </c>
      <c r="C51" s="109">
        <v>0.50827771631545604</v>
      </c>
      <c r="D51" s="109">
        <v>0.34439436268314222</v>
      </c>
      <c r="E51" s="109">
        <v>3.1016404421347742E-2</v>
      </c>
      <c r="F51" s="109">
        <v>4.9571095127259835E-3</v>
      </c>
      <c r="G51" s="109">
        <v>0</v>
      </c>
      <c r="H51" s="109">
        <v>7.2702084283993135E-2</v>
      </c>
      <c r="I51" s="109">
        <v>3.8652322783334921E-2</v>
      </c>
    </row>
    <row r="52" spans="2:11" ht="18.649999999999999" customHeight="1">
      <c r="B52" s="153" t="s">
        <v>230</v>
      </c>
      <c r="C52" s="109">
        <v>0.42251875389216154</v>
      </c>
      <c r="D52" s="109">
        <v>0.28134909195733643</v>
      </c>
      <c r="E52" s="109">
        <v>1.1039985564619234E-2</v>
      </c>
      <c r="F52" s="109">
        <v>9.0045088559740694E-2</v>
      </c>
      <c r="G52" s="109">
        <v>3.3502846366619064E-2</v>
      </c>
      <c r="H52" s="109">
        <v>0.1421576933317783</v>
      </c>
      <c r="I52" s="109">
        <v>1.9386540327744756E-2</v>
      </c>
      <c r="J52" s="46"/>
    </row>
    <row r="53" spans="2:11" ht="18.649999999999999" customHeight="1">
      <c r="B53" s="153" t="s">
        <v>231</v>
      </c>
      <c r="C53" s="109">
        <v>0.66716965247604576</v>
      </c>
      <c r="D53" s="109">
        <v>0.21737548425761435</v>
      </c>
      <c r="E53" s="109">
        <v>1.1315397073407389E-2</v>
      </c>
      <c r="F53" s="109">
        <v>2.3775889500082047E-2</v>
      </c>
      <c r="G53" s="109">
        <v>0</v>
      </c>
      <c r="H53" s="109">
        <v>6.1560468882658051E-2</v>
      </c>
      <c r="I53" s="109">
        <v>1.8803107810192416E-2</v>
      </c>
    </row>
    <row r="54" spans="2:11" ht="18.649999999999999" customHeight="1">
      <c r="B54" s="153" t="s">
        <v>245</v>
      </c>
      <c r="C54" s="183">
        <v>0.55170170531946239</v>
      </c>
      <c r="D54" s="183">
        <v>0.10971426029613732</v>
      </c>
      <c r="E54" s="183">
        <v>1.3878309025905065E-2</v>
      </c>
      <c r="F54" s="183">
        <v>7.2282859509922208E-3</v>
      </c>
      <c r="G54" s="183">
        <v>0</v>
      </c>
      <c r="H54" s="109">
        <v>0.30672397400041146</v>
      </c>
      <c r="I54" s="183">
        <v>1.0753465407091503E-2</v>
      </c>
    </row>
    <row r="55" spans="2:11" ht="18.649999999999999" customHeight="1">
      <c r="B55" s="272" t="s">
        <v>275</v>
      </c>
      <c r="C55" s="273">
        <v>0.75234893995166652</v>
      </c>
      <c r="D55" s="273">
        <v>7.6948780285160043E-2</v>
      </c>
      <c r="E55" s="273">
        <v>5.4010102141245415E-2</v>
      </c>
      <c r="F55" s="273">
        <v>5.3680884385620554E-2</v>
      </c>
      <c r="G55" s="273">
        <v>2.5011518516487325E-2</v>
      </c>
      <c r="H55" s="273">
        <v>2.9631239990056145E-2</v>
      </c>
      <c r="I55" s="273">
        <f>1-SUM(C55:H55)</f>
        <v>8.3685347297639545E-3</v>
      </c>
    </row>
    <row r="57" spans="2:11" ht="14">
      <c r="I57" s="30"/>
    </row>
    <row r="58" spans="2:11" ht="14">
      <c r="B58" s="17" t="s">
        <v>124</v>
      </c>
      <c r="I58" s="30"/>
      <c r="K58" s="24"/>
    </row>
    <row r="59" spans="2:11" ht="31.5" customHeight="1">
      <c r="B59" s="213" t="s">
        <v>232</v>
      </c>
      <c r="C59" s="214" t="s">
        <v>1</v>
      </c>
      <c r="D59" s="214" t="s">
        <v>7</v>
      </c>
      <c r="E59" s="214" t="s">
        <v>2</v>
      </c>
      <c r="F59" s="214" t="s">
        <v>4</v>
      </c>
      <c r="G59" s="214" t="s">
        <v>5</v>
      </c>
      <c r="H59" s="214" t="s">
        <v>6</v>
      </c>
      <c r="I59" s="214" t="s">
        <v>8</v>
      </c>
      <c r="J59" s="214" t="s">
        <v>3</v>
      </c>
      <c r="K59" s="214" t="s">
        <v>276</v>
      </c>
    </row>
    <row r="60" spans="2:11" ht="18.649999999999999" customHeight="1">
      <c r="B60" s="153" t="s">
        <v>220</v>
      </c>
      <c r="C60" s="165">
        <v>2.262</v>
      </c>
      <c r="D60" s="165">
        <v>8.5999999999999993E-2</v>
      </c>
      <c r="E60" s="164">
        <v>0</v>
      </c>
      <c r="F60" s="164">
        <v>0</v>
      </c>
      <c r="G60" s="164">
        <v>0</v>
      </c>
      <c r="H60" s="165">
        <v>2.4E-2</v>
      </c>
      <c r="I60" s="164">
        <v>0</v>
      </c>
      <c r="J60" s="164">
        <v>0</v>
      </c>
      <c r="K60" s="166">
        <f t="shared" ref="K60:K72" si="0">SUM(C60:J60)</f>
        <v>2.3719999999999999</v>
      </c>
    </row>
    <row r="61" spans="2:11" ht="18.649999999999999" customHeight="1">
      <c r="B61" s="153" t="s">
        <v>221</v>
      </c>
      <c r="C61" s="165">
        <v>217.59</v>
      </c>
      <c r="D61" s="165">
        <v>1.018</v>
      </c>
      <c r="E61" s="165">
        <v>0.19800000000000001</v>
      </c>
      <c r="F61" s="164">
        <v>0</v>
      </c>
      <c r="G61" s="164">
        <v>0</v>
      </c>
      <c r="H61" s="165">
        <v>0.46899999999999997</v>
      </c>
      <c r="I61" s="164">
        <v>0</v>
      </c>
      <c r="J61" s="165">
        <v>0.55600000000000005</v>
      </c>
      <c r="K61" s="166">
        <f t="shared" si="0"/>
        <v>219.83100000000002</v>
      </c>
    </row>
    <row r="62" spans="2:11" ht="18.649999999999999" customHeight="1">
      <c r="B62" s="153" t="s">
        <v>222</v>
      </c>
      <c r="C62" s="165">
        <v>415.887</v>
      </c>
      <c r="D62" s="165">
        <v>3.0049999999999999</v>
      </c>
      <c r="E62" s="165">
        <v>0.17799999999999999</v>
      </c>
      <c r="F62" s="164">
        <v>0</v>
      </c>
      <c r="G62" s="164">
        <v>0</v>
      </c>
      <c r="H62" s="165">
        <v>0.56699999999999995</v>
      </c>
      <c r="I62" s="164">
        <v>0</v>
      </c>
      <c r="J62" s="165">
        <v>1.413</v>
      </c>
      <c r="K62" s="166">
        <f t="shared" si="0"/>
        <v>421.05</v>
      </c>
    </row>
    <row r="63" spans="2:11" ht="18.649999999999999" customHeight="1">
      <c r="B63" s="153" t="s">
        <v>223</v>
      </c>
      <c r="C63" s="165">
        <v>753.4</v>
      </c>
      <c r="D63" s="165">
        <v>7.585</v>
      </c>
      <c r="E63" s="165">
        <v>3.254</v>
      </c>
      <c r="F63" s="164">
        <v>0</v>
      </c>
      <c r="G63" s="164">
        <v>0</v>
      </c>
      <c r="H63" s="165">
        <v>0.65100000000000002</v>
      </c>
      <c r="I63" s="165">
        <v>0.20899999999999999</v>
      </c>
      <c r="J63" s="165">
        <v>0.503</v>
      </c>
      <c r="K63" s="166">
        <f t="shared" si="0"/>
        <v>765.60199999999998</v>
      </c>
    </row>
    <row r="64" spans="2:11" ht="18.649999999999999" customHeight="1">
      <c r="B64" s="153" t="s">
        <v>224</v>
      </c>
      <c r="C64" s="165">
        <v>793.51800000000003</v>
      </c>
      <c r="D64" s="165">
        <v>42.87</v>
      </c>
      <c r="E64" s="165">
        <v>19.318999999999999</v>
      </c>
      <c r="F64" s="164">
        <v>0</v>
      </c>
      <c r="G64" s="164">
        <v>0</v>
      </c>
      <c r="H64" s="165">
        <v>6.5259999999999998</v>
      </c>
      <c r="I64" s="165">
        <v>2.0579999999999998</v>
      </c>
      <c r="J64" s="165">
        <v>0.44700000000000001</v>
      </c>
      <c r="K64" s="166">
        <f t="shared" si="0"/>
        <v>864.73799999999994</v>
      </c>
    </row>
    <row r="65" spans="2:11" ht="18.649999999999999" customHeight="1">
      <c r="B65" s="153" t="s">
        <v>225</v>
      </c>
      <c r="C65" s="165">
        <v>596.28700000000003</v>
      </c>
      <c r="D65" s="165">
        <v>16.433</v>
      </c>
      <c r="E65" s="165">
        <v>96.295000000000002</v>
      </c>
      <c r="F65" s="165">
        <v>26.917000000000002</v>
      </c>
      <c r="G65" s="164">
        <v>0</v>
      </c>
      <c r="H65" s="165">
        <v>2.5449999999999999</v>
      </c>
      <c r="I65" s="165">
        <v>5.0620000000000003</v>
      </c>
      <c r="J65" s="165">
        <v>1.2809999999999999</v>
      </c>
      <c r="K65" s="166">
        <f t="shared" si="0"/>
        <v>744.81999999999994</v>
      </c>
    </row>
    <row r="66" spans="2:11" ht="18.649999999999999" customHeight="1">
      <c r="B66" s="153" t="s">
        <v>226</v>
      </c>
      <c r="C66" s="165">
        <v>576.48299999999995</v>
      </c>
      <c r="D66" s="165">
        <v>7.0140000000000002</v>
      </c>
      <c r="E66" s="165">
        <v>69.894999999999996</v>
      </c>
      <c r="F66" s="165">
        <v>82.302999999999997</v>
      </c>
      <c r="G66" s="164">
        <v>0</v>
      </c>
      <c r="H66" s="165">
        <v>1.042</v>
      </c>
      <c r="I66" s="165">
        <v>2.819</v>
      </c>
      <c r="J66" s="165">
        <v>0.34699999999999998</v>
      </c>
      <c r="K66" s="166">
        <f t="shared" si="0"/>
        <v>739.90299999999991</v>
      </c>
    </row>
    <row r="67" spans="2:11" ht="18.649999999999999" customHeight="1">
      <c r="B67" s="153" t="s">
        <v>227</v>
      </c>
      <c r="C67" s="165">
        <v>297.88600000000002</v>
      </c>
      <c r="D67" s="165">
        <v>13.587999999999999</v>
      </c>
      <c r="E67" s="165">
        <v>82.893000000000001</v>
      </c>
      <c r="F67" s="165">
        <v>71.617999999999995</v>
      </c>
      <c r="G67" s="165">
        <v>24.1</v>
      </c>
      <c r="H67" s="165">
        <v>4.0570000000000004</v>
      </c>
      <c r="I67" s="165">
        <v>2.581</v>
      </c>
      <c r="J67" s="165">
        <v>0.84</v>
      </c>
      <c r="K67" s="166">
        <f t="shared" si="0"/>
        <v>497.5630000000001</v>
      </c>
    </row>
    <row r="68" spans="2:11" ht="18.649999999999999" customHeight="1">
      <c r="B68" s="153" t="s">
        <v>228</v>
      </c>
      <c r="C68" s="165">
        <v>295.553</v>
      </c>
      <c r="D68" s="165">
        <v>63.603000000000002</v>
      </c>
      <c r="E68" s="165">
        <v>36.767000000000003</v>
      </c>
      <c r="F68" s="165">
        <v>95.694000000000003</v>
      </c>
      <c r="G68" s="165">
        <v>113</v>
      </c>
      <c r="H68" s="165">
        <v>5.41</v>
      </c>
      <c r="I68" s="165">
        <v>4.9829999999999997</v>
      </c>
      <c r="J68" s="165">
        <v>7.8E-2</v>
      </c>
      <c r="K68" s="166">
        <f t="shared" si="0"/>
        <v>615.08799999999985</v>
      </c>
    </row>
    <row r="69" spans="2:11" ht="18.649999999999999" customHeight="1">
      <c r="B69" s="153" t="s">
        <v>229</v>
      </c>
      <c r="C69" s="165">
        <v>154.828</v>
      </c>
      <c r="D69" s="165">
        <v>104.907</v>
      </c>
      <c r="E69" s="165">
        <v>9.4480000000000004</v>
      </c>
      <c r="F69" s="165">
        <v>1.51</v>
      </c>
      <c r="G69" s="164">
        <v>0</v>
      </c>
      <c r="H69" s="165">
        <v>22.146000000000001</v>
      </c>
      <c r="I69" s="165">
        <v>11.263999999999999</v>
      </c>
      <c r="J69" s="165">
        <v>0.51</v>
      </c>
      <c r="K69" s="166">
        <f t="shared" si="0"/>
        <v>304.613</v>
      </c>
    </row>
    <row r="70" spans="2:11" ht="18.649999999999999" customHeight="1">
      <c r="B70" s="153" t="s">
        <v>230</v>
      </c>
      <c r="C70" s="165">
        <v>192.00899999999999</v>
      </c>
      <c r="D70" s="165">
        <v>127.85599999999999</v>
      </c>
      <c r="E70" s="165">
        <v>5.0170000000000003</v>
      </c>
      <c r="F70" s="165">
        <v>40.92</v>
      </c>
      <c r="G70" s="165">
        <v>15.225</v>
      </c>
      <c r="H70" s="165">
        <v>64.602000000000004</v>
      </c>
      <c r="I70" s="165">
        <v>8.5109999999999992</v>
      </c>
      <c r="J70" s="165">
        <v>0.29899999999999999</v>
      </c>
      <c r="K70" s="166">
        <f t="shared" si="0"/>
        <v>454.43900000000002</v>
      </c>
    </row>
    <row r="71" spans="2:11" ht="18.649999999999999" customHeight="1">
      <c r="B71" s="153" t="s">
        <v>231</v>
      </c>
      <c r="C71" s="165">
        <v>187.02500000000001</v>
      </c>
      <c r="D71" s="165">
        <v>60.936</v>
      </c>
      <c r="E71" s="165">
        <v>3.1720000000000002</v>
      </c>
      <c r="F71" s="165">
        <v>6.665</v>
      </c>
      <c r="G71" s="164">
        <v>0</v>
      </c>
      <c r="H71" s="165">
        <v>17.257000000000001</v>
      </c>
      <c r="I71" s="165">
        <v>5.1669999999999998</v>
      </c>
      <c r="J71" s="165">
        <v>0.104</v>
      </c>
      <c r="K71" s="166">
        <f t="shared" si="0"/>
        <v>280.32599999999996</v>
      </c>
    </row>
    <row r="72" spans="2:11" ht="18.649999999999999" customHeight="1">
      <c r="B72" s="153" t="s">
        <v>245</v>
      </c>
      <c r="C72" s="184">
        <v>99.222999999999999</v>
      </c>
      <c r="D72" s="184">
        <v>19.731999999999999</v>
      </c>
      <c r="E72" s="184">
        <v>2.496</v>
      </c>
      <c r="F72" s="184">
        <v>1.3</v>
      </c>
      <c r="G72" s="185">
        <v>0</v>
      </c>
      <c r="H72" s="184">
        <v>55.164000000000001</v>
      </c>
      <c r="I72" s="184">
        <v>1.853</v>
      </c>
      <c r="J72" s="184">
        <v>8.1000000000000003E-2</v>
      </c>
      <c r="K72" s="166">
        <f t="shared" si="0"/>
        <v>179.84899999999999</v>
      </c>
    </row>
    <row r="73" spans="2:11" ht="18.649999999999999" customHeight="1">
      <c r="B73" s="216" t="s">
        <v>9</v>
      </c>
      <c r="C73" s="166">
        <f>SUM(C60:C72)</f>
        <v>4581.951</v>
      </c>
      <c r="D73" s="166">
        <f t="shared" ref="D73:K73" si="1">SUM(D60:D72)</f>
        <v>468.63299999999992</v>
      </c>
      <c r="E73" s="166">
        <f t="shared" si="1"/>
        <v>328.93200000000002</v>
      </c>
      <c r="F73" s="166">
        <f t="shared" si="1"/>
        <v>326.92700000000002</v>
      </c>
      <c r="G73" s="166">
        <f t="shared" si="1"/>
        <v>152.32499999999999</v>
      </c>
      <c r="H73" s="166">
        <f t="shared" si="1"/>
        <v>180.46</v>
      </c>
      <c r="I73" s="166">
        <f t="shared" si="1"/>
        <v>44.506999999999998</v>
      </c>
      <c r="J73" s="166">
        <f t="shared" si="1"/>
        <v>6.4590000000000014</v>
      </c>
      <c r="K73" s="166">
        <f t="shared" si="1"/>
        <v>6090.1939999999995</v>
      </c>
    </row>
    <row r="74" spans="2:11" ht="14">
      <c r="D74" s="104"/>
      <c r="E74" s="104"/>
      <c r="F74" s="104"/>
      <c r="G74" s="104"/>
      <c r="H74" s="104"/>
      <c r="I74" s="104"/>
      <c r="J74" s="104"/>
    </row>
    <row r="76" spans="2:11" ht="14">
      <c r="B76" s="27" t="s">
        <v>128</v>
      </c>
      <c r="C76" s="11"/>
      <c r="D76" s="132"/>
      <c r="E76" s="11"/>
      <c r="F76" s="47"/>
      <c r="G76" s="47"/>
    </row>
    <row r="77" spans="2:11">
      <c r="C77" s="108"/>
      <c r="D77" s="108"/>
      <c r="E77" s="108"/>
      <c r="F77" s="108"/>
      <c r="G77" s="108"/>
      <c r="H77" s="108"/>
      <c r="I77" s="108"/>
      <c r="J77" s="108"/>
    </row>
    <row r="78" spans="2:11">
      <c r="C78" s="161"/>
      <c r="D78" s="161"/>
      <c r="E78" s="161"/>
      <c r="F78" s="161"/>
      <c r="G78" s="161"/>
      <c r="H78" s="161"/>
      <c r="I78" s="161"/>
      <c r="J78" s="161"/>
    </row>
    <row r="79" spans="2:11">
      <c r="C79" s="161"/>
      <c r="D79" s="161"/>
      <c r="E79" s="167"/>
      <c r="F79" s="161"/>
      <c r="G79" s="161"/>
      <c r="H79" s="161"/>
      <c r="I79" s="161"/>
      <c r="J79" s="161"/>
    </row>
    <row r="80" spans="2:11">
      <c r="C80" s="161"/>
      <c r="D80" s="161"/>
      <c r="E80" s="161"/>
      <c r="F80" s="161"/>
      <c r="G80" s="161"/>
      <c r="H80" s="161"/>
      <c r="I80" s="161"/>
      <c r="J80" s="161"/>
    </row>
    <row r="81" spans="2:13">
      <c r="C81" s="161"/>
      <c r="D81" s="161"/>
      <c r="E81" s="161"/>
      <c r="F81" s="161"/>
      <c r="G81" s="161"/>
      <c r="H81" s="161"/>
      <c r="I81" s="161"/>
      <c r="J81" s="161"/>
    </row>
    <row r="82" spans="2:13">
      <c r="C82" s="161"/>
      <c r="D82" s="161"/>
      <c r="E82" s="161"/>
      <c r="F82" s="161"/>
      <c r="G82" s="161"/>
      <c r="H82" s="161"/>
      <c r="I82" s="161"/>
      <c r="J82" s="161"/>
    </row>
    <row r="83" spans="2:13">
      <c r="C83" s="161"/>
      <c r="D83" s="161"/>
      <c r="E83" s="161"/>
      <c r="F83" s="161"/>
      <c r="G83" s="161"/>
      <c r="H83" s="161"/>
      <c r="I83" s="161"/>
      <c r="J83" s="161"/>
    </row>
    <row r="84" spans="2:13">
      <c r="C84" s="161"/>
      <c r="D84" s="161"/>
      <c r="E84" s="161"/>
      <c r="F84" s="161"/>
      <c r="G84" s="161"/>
      <c r="H84" s="161"/>
      <c r="I84" s="161"/>
      <c r="J84" s="161"/>
    </row>
    <row r="85" spans="2:13">
      <c r="C85" s="161"/>
      <c r="D85" s="161"/>
      <c r="E85" s="161"/>
      <c r="F85" s="161"/>
      <c r="G85" s="161"/>
      <c r="H85" s="161"/>
      <c r="I85" s="161"/>
      <c r="J85" s="161"/>
    </row>
    <row r="86" spans="2:13">
      <c r="C86" s="161"/>
      <c r="D86" s="161"/>
      <c r="E86" s="161"/>
      <c r="F86" s="161"/>
      <c r="G86" s="161"/>
      <c r="H86" s="161"/>
      <c r="I86" s="161"/>
      <c r="J86" s="161"/>
    </row>
    <row r="87" spans="2:13">
      <c r="C87" s="161"/>
      <c r="D87" s="161"/>
      <c r="E87" s="161"/>
      <c r="F87" s="161"/>
      <c r="G87" s="161"/>
      <c r="H87" s="161"/>
      <c r="I87" s="161"/>
      <c r="J87" s="161"/>
    </row>
    <row r="88" spans="2:13">
      <c r="C88" s="161"/>
      <c r="D88" s="161"/>
      <c r="E88" s="161"/>
      <c r="F88" s="161"/>
      <c r="G88" s="161"/>
      <c r="H88" s="161"/>
      <c r="I88" s="161"/>
      <c r="J88" s="161"/>
    </row>
    <row r="89" spans="2:13">
      <c r="C89" s="161"/>
      <c r="D89" s="161"/>
      <c r="E89" s="161"/>
      <c r="F89" s="161"/>
      <c r="G89" s="161"/>
      <c r="H89" s="161"/>
      <c r="I89" s="161"/>
      <c r="J89" s="161"/>
    </row>
    <row r="90" spans="2:13">
      <c r="C90" s="44"/>
    </row>
    <row r="91" spans="2:13">
      <c r="C91" s="44"/>
    </row>
    <row r="92" spans="2:13">
      <c r="C92" s="162"/>
      <c r="D92" s="162"/>
      <c r="E92" s="162"/>
      <c r="F92" s="162"/>
      <c r="G92" s="162"/>
      <c r="H92" s="162"/>
      <c r="I92" s="162"/>
      <c r="J92" s="162"/>
    </row>
    <row r="93" spans="2:13">
      <c r="C93" s="162"/>
      <c r="D93" s="162"/>
      <c r="E93" s="162"/>
      <c r="F93" s="162"/>
      <c r="G93" s="162"/>
      <c r="H93" s="162"/>
      <c r="I93" s="162"/>
      <c r="J93" s="162"/>
    </row>
    <row r="94" spans="2:13">
      <c r="B94" s="11"/>
      <c r="C94" s="162"/>
      <c r="D94" s="163"/>
      <c r="E94" s="163"/>
      <c r="F94" s="163"/>
      <c r="G94" s="162"/>
      <c r="H94" s="162"/>
      <c r="I94" s="162"/>
      <c r="J94" s="162"/>
    </row>
    <row r="95" spans="2:13">
      <c r="B95" s="43"/>
      <c r="C95" s="162"/>
      <c r="D95" s="162"/>
      <c r="E95" s="162"/>
      <c r="F95" s="162"/>
      <c r="G95" s="162"/>
      <c r="H95" s="162"/>
      <c r="I95" s="162"/>
      <c r="J95" s="162"/>
    </row>
    <row r="96" spans="2:13">
      <c r="B96" s="43"/>
      <c r="C96" s="162"/>
      <c r="D96" s="162"/>
      <c r="E96" s="162"/>
      <c r="F96" s="162"/>
      <c r="G96" s="162"/>
      <c r="H96" s="162"/>
      <c r="I96" s="162"/>
      <c r="J96" s="162"/>
      <c r="M96" s="11"/>
    </row>
    <row r="97" spans="2:18">
      <c r="B97" s="43"/>
      <c r="C97" s="162"/>
      <c r="D97" s="162"/>
      <c r="E97" s="162"/>
      <c r="F97" s="162"/>
      <c r="G97" s="162"/>
      <c r="H97" s="162"/>
      <c r="I97" s="162"/>
      <c r="J97" s="162"/>
    </row>
    <row r="98" spans="2:18">
      <c r="B98" s="43"/>
      <c r="C98" s="162"/>
      <c r="D98" s="162"/>
      <c r="E98" s="162"/>
      <c r="F98" s="162"/>
      <c r="G98" s="162"/>
      <c r="H98" s="162"/>
      <c r="I98" s="162"/>
      <c r="J98" s="162"/>
    </row>
    <row r="99" spans="2:18">
      <c r="B99" s="43"/>
      <c r="C99" s="162"/>
      <c r="D99" s="162"/>
      <c r="E99" s="162"/>
      <c r="F99" s="162"/>
      <c r="G99" s="162"/>
      <c r="H99" s="162"/>
      <c r="I99" s="162"/>
      <c r="J99" s="162"/>
    </row>
    <row r="100" spans="2:18">
      <c r="B100" s="43"/>
      <c r="C100" s="162"/>
      <c r="D100" s="162"/>
      <c r="E100" s="162"/>
      <c r="F100" s="162"/>
      <c r="G100" s="162"/>
      <c r="H100" s="162"/>
      <c r="I100" s="162"/>
      <c r="J100" s="162"/>
    </row>
    <row r="101" spans="2:18">
      <c r="B101" s="43"/>
      <c r="C101" s="162"/>
      <c r="D101" s="162"/>
      <c r="E101" s="162"/>
      <c r="F101" s="162"/>
      <c r="G101" s="162"/>
      <c r="H101" s="162"/>
      <c r="I101" s="162"/>
      <c r="J101" s="162"/>
    </row>
    <row r="102" spans="2:18">
      <c r="B102" s="43"/>
      <c r="C102" s="162"/>
      <c r="D102" s="162"/>
      <c r="E102" s="162"/>
      <c r="F102" s="162"/>
      <c r="G102" s="162"/>
      <c r="H102" s="162"/>
      <c r="I102" s="162"/>
      <c r="J102" s="162"/>
    </row>
    <row r="103" spans="2:18">
      <c r="B103" s="43"/>
      <c r="C103" s="162"/>
      <c r="D103" s="162"/>
      <c r="E103" s="162"/>
      <c r="F103" s="162"/>
      <c r="G103" s="162"/>
      <c r="H103" s="162"/>
      <c r="I103" s="162"/>
      <c r="J103" s="162"/>
    </row>
    <row r="104" spans="2:18">
      <c r="B104" s="43"/>
      <c r="C104" s="45"/>
      <c r="D104" s="45"/>
      <c r="E104" s="45"/>
      <c r="F104" s="49"/>
      <c r="G104" s="49"/>
    </row>
    <row r="105" spans="2:18">
      <c r="B105" s="43"/>
      <c r="C105" s="45"/>
      <c r="D105" s="45"/>
      <c r="E105" s="45"/>
      <c r="F105" s="49"/>
      <c r="G105" s="49"/>
    </row>
    <row r="109" spans="2:18">
      <c r="R109" s="48"/>
    </row>
    <row r="168" spans="18:18">
      <c r="R168" s="48"/>
    </row>
    <row r="188" spans="12:17">
      <c r="L188" s="46"/>
      <c r="M188" s="44"/>
      <c r="N188" s="46"/>
      <c r="O188" s="44"/>
      <c r="P188" s="46"/>
      <c r="Q188" s="44"/>
    </row>
    <row r="189" spans="12:17">
      <c r="L189" s="46"/>
      <c r="M189" s="44"/>
      <c r="N189" s="46"/>
      <c r="O189" s="44"/>
      <c r="P189" s="46"/>
      <c r="Q189" s="44"/>
    </row>
    <row r="190" spans="12:17">
      <c r="L190" s="46"/>
      <c r="M190" s="44"/>
      <c r="N190" s="46"/>
      <c r="O190" s="44"/>
      <c r="P190" s="46"/>
      <c r="Q190" s="44"/>
    </row>
    <row r="191" spans="12:17">
      <c r="L191" s="46"/>
      <c r="M191" s="44"/>
      <c r="N191" s="46"/>
      <c r="O191" s="44"/>
      <c r="P191" s="46"/>
      <c r="Q191" s="44"/>
    </row>
    <row r="192" spans="12:17">
      <c r="L192" s="45"/>
      <c r="M192" s="44"/>
      <c r="N192" s="46"/>
      <c r="O192" s="44"/>
      <c r="P192" s="46"/>
      <c r="Q192" s="44"/>
    </row>
    <row r="193" spans="12:17">
      <c r="L193" s="46"/>
      <c r="M193" s="44"/>
      <c r="N193" s="46"/>
      <c r="O193" s="44"/>
      <c r="P193" s="46"/>
      <c r="Q193" s="44"/>
    </row>
    <row r="194" spans="12:17">
      <c r="L194" s="46"/>
      <c r="M194" s="44"/>
      <c r="N194" s="46"/>
      <c r="O194" s="44"/>
      <c r="P194" s="46"/>
      <c r="Q194" s="44"/>
    </row>
    <row r="195" spans="12:17">
      <c r="L195" s="45"/>
      <c r="M195" s="44"/>
      <c r="N195" s="46"/>
      <c r="O195" s="44"/>
      <c r="P195" s="46"/>
      <c r="Q195" s="44"/>
    </row>
    <row r="196" spans="12:17">
      <c r="L196" s="45"/>
      <c r="M196" s="44"/>
      <c r="N196" s="45"/>
      <c r="O196" s="44"/>
      <c r="P196" s="46"/>
      <c r="Q196" s="44"/>
    </row>
    <row r="197" spans="12:17">
      <c r="L197" s="45"/>
      <c r="M197" s="44"/>
      <c r="N197" s="45"/>
      <c r="O197" s="44"/>
      <c r="P197" s="46"/>
      <c r="Q197" s="44"/>
    </row>
    <row r="198" spans="12:17">
      <c r="L198" s="45"/>
      <c r="M198" s="44"/>
      <c r="N198" s="45"/>
      <c r="O198" s="44"/>
      <c r="P198" s="46"/>
      <c r="Q198" s="44"/>
    </row>
    <row r="199" spans="12:17">
      <c r="L199" s="46"/>
      <c r="M199" s="44"/>
      <c r="N199" s="46"/>
      <c r="O199" s="44"/>
      <c r="P199" s="46"/>
      <c r="Q199" s="44"/>
    </row>
  </sheetData>
  <phoneticPr fontId="29" type="noConversion"/>
  <conditionalFormatting sqref="B41:I41 B59:K59 K60:K72">
    <cfRule type="cellIs" dxfId="8" priority="17" operator="equal">
      <formula>0</formula>
    </cfRule>
  </conditionalFormatting>
  <conditionalFormatting sqref="B73:K73">
    <cfRule type="cellIs" dxfId="7" priority="15" operator="equal">
      <formula>0</formula>
    </cfRule>
  </conditionalFormatting>
  <conditionalFormatting sqref="C60:D69">
    <cfRule type="cellIs" dxfId="6" priority="10" operator="equal">
      <formula>0</formula>
    </cfRule>
  </conditionalFormatting>
  <conditionalFormatting sqref="E61:E69">
    <cfRule type="cellIs" dxfId="5" priority="12" operator="equal">
      <formula>0</formula>
    </cfRule>
  </conditionalFormatting>
  <conditionalFormatting sqref="F65:F69">
    <cfRule type="cellIs" dxfId="4" priority="11" operator="equal">
      <formula>0</formula>
    </cfRule>
  </conditionalFormatting>
  <conditionalFormatting sqref="G67:G68">
    <cfRule type="cellIs" dxfId="3" priority="9" operator="equal">
      <formula>0</formula>
    </cfRule>
  </conditionalFormatting>
  <conditionalFormatting sqref="H60:H69">
    <cfRule type="cellIs" dxfId="2" priority="8" operator="equal">
      <formula>0</formula>
    </cfRule>
  </conditionalFormatting>
  <conditionalFormatting sqref="I63:I69">
    <cfRule type="cellIs" dxfId="1" priority="7" operator="equal">
      <formula>0</formula>
    </cfRule>
  </conditionalFormatting>
  <conditionalFormatting sqref="J61:J69">
    <cfRule type="cellIs" dxfId="0" priority="6" operator="equal">
      <formula>0</formula>
    </cfRule>
  </conditionalFormatting>
  <hyperlinks>
    <hyperlink ref="B76" location="Information!A1" display="Return to information tab" xr:uid="{CDB39201-27E1-4A79-8165-74B2E73FB6F2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37EF-C4D5-47C1-A97E-06B888037E37}">
  <sheetPr>
    <tabColor rgb="FFE2C700"/>
    <pageSetUpPr autoPageBreaks="0"/>
  </sheetPr>
  <dimension ref="B5:E45"/>
  <sheetViews>
    <sheetView showGridLines="0" workbookViewId="0"/>
  </sheetViews>
  <sheetFormatPr defaultColWidth="8.58203125" defaultRowHeight="14"/>
  <cols>
    <col min="1" max="1" width="2.25" customWidth="1"/>
    <col min="2" max="2" width="43.83203125" customWidth="1"/>
    <col min="3" max="3" width="20.08203125" customWidth="1"/>
    <col min="4" max="4" width="14.33203125" customWidth="1"/>
    <col min="5" max="5" width="9.5" customWidth="1"/>
    <col min="6" max="6" width="8.58203125" customWidth="1"/>
    <col min="7" max="7" width="37.33203125" customWidth="1"/>
    <col min="8" max="8" width="16.75" customWidth="1"/>
    <col min="9" max="9" width="14.83203125" customWidth="1"/>
  </cols>
  <sheetData>
    <row r="5" spans="2:2" ht="15">
      <c r="B5" s="8" t="s">
        <v>370</v>
      </c>
    </row>
    <row r="6" spans="2:2" ht="15">
      <c r="B6" s="8"/>
    </row>
    <row r="7" spans="2:2">
      <c r="B7" s="120" t="s">
        <v>150</v>
      </c>
    </row>
    <row r="8" spans="2:2">
      <c r="B8" s="120" t="s">
        <v>367</v>
      </c>
    </row>
    <row r="9" spans="2:2">
      <c r="B9" s="120" t="s">
        <v>368</v>
      </c>
    </row>
    <row r="10" spans="2:2">
      <c r="B10" s="120" t="s">
        <v>369</v>
      </c>
    </row>
    <row r="11" spans="2:2">
      <c r="B11" s="120"/>
    </row>
    <row r="20" spans="2:5">
      <c r="C20" s="13"/>
      <c r="D20" s="25"/>
    </row>
    <row r="32" spans="2:5" ht="27">
      <c r="B32" s="208" t="s">
        <v>28</v>
      </c>
      <c r="C32" s="209" t="s">
        <v>35</v>
      </c>
      <c r="D32" s="209" t="s">
        <v>254</v>
      </c>
      <c r="E32" s="29"/>
    </row>
    <row r="33" spans="2:5" ht="18.649999999999999" customHeight="1">
      <c r="B33" s="66" t="s">
        <v>29</v>
      </c>
      <c r="C33" s="299">
        <v>13993</v>
      </c>
      <c r="D33" s="124">
        <v>0.61858450112727115</v>
      </c>
    </row>
    <row r="34" spans="2:5" ht="18.649999999999999" customHeight="1">
      <c r="B34" s="66" t="s">
        <v>30</v>
      </c>
      <c r="C34" s="299">
        <v>4307</v>
      </c>
      <c r="D34" s="124">
        <v>0.19039830246231379</v>
      </c>
    </row>
    <row r="35" spans="2:5" ht="18.649999999999999" customHeight="1">
      <c r="B35" s="66" t="s">
        <v>31</v>
      </c>
      <c r="C35" s="299">
        <v>2034</v>
      </c>
      <c r="D35" s="124">
        <v>8.9916449317006319E-2</v>
      </c>
    </row>
    <row r="36" spans="2:5" ht="18.649999999999999" customHeight="1">
      <c r="B36" s="66" t="s">
        <v>32</v>
      </c>
      <c r="C36" s="299">
        <v>1347</v>
      </c>
      <c r="D36" s="124">
        <v>5.9546439149462886E-2</v>
      </c>
    </row>
    <row r="37" spans="2:5" ht="18.649999999999999" customHeight="1">
      <c r="B37" s="66" t="s">
        <v>131</v>
      </c>
      <c r="C37" s="299">
        <f>SUM(C38:C40)</f>
        <v>940</v>
      </c>
      <c r="D37" s="124">
        <f>SUM(D38:D40)</f>
        <v>4.1554307943945892E-2</v>
      </c>
    </row>
    <row r="38" spans="2:5" ht="18.649999999999999" customHeight="1">
      <c r="B38" s="297" t="s">
        <v>364</v>
      </c>
      <c r="C38" s="299">
        <v>572</v>
      </c>
      <c r="D38" s="124">
        <v>2.528623845099686E-2</v>
      </c>
    </row>
    <row r="39" spans="2:5" ht="18.649999999999999" customHeight="1">
      <c r="B39" s="297" t="s">
        <v>365</v>
      </c>
      <c r="C39" s="299">
        <v>330</v>
      </c>
      <c r="D39" s="124">
        <v>1.4588214490959728E-2</v>
      </c>
    </row>
    <row r="40" spans="2:5" ht="18.649999999999999" customHeight="1">
      <c r="B40" s="297" t="s">
        <v>366</v>
      </c>
      <c r="C40" s="299">
        <v>38</v>
      </c>
      <c r="D40" s="124">
        <v>1.679855001989302E-3</v>
      </c>
      <c r="E40" s="25"/>
    </row>
    <row r="41" spans="2:5" ht="18.5" customHeight="1">
      <c r="B41" s="208" t="s">
        <v>14</v>
      </c>
      <c r="C41" s="300">
        <f>SUM(C33:C37)</f>
        <v>22621</v>
      </c>
      <c r="D41" s="277">
        <f>SUM(D33:D37)</f>
        <v>1.0000000000000002</v>
      </c>
    </row>
    <row r="42" spans="2:5">
      <c r="D42" s="156"/>
    </row>
    <row r="43" spans="2:5">
      <c r="B43" s="17" t="s">
        <v>373</v>
      </c>
    </row>
    <row r="45" spans="2:5">
      <c r="B45" s="27" t="s">
        <v>128</v>
      </c>
    </row>
  </sheetData>
  <hyperlinks>
    <hyperlink ref="B45" location="Information!A1" display="Return to information tab" xr:uid="{91A4ED7A-D784-4D0C-8ECD-A73D2DA52960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225A259685941848877D3B9290CD743E00530BE65E8B5B0F4B89D2A91415F264B8" ma:contentTypeVersion="13" ma:contentTypeDescription="Select Content Type from drop-down above" ma:contentTypeScope="" ma:versionID="5874a1189b88610d039e05d598fa5c53">
  <xsd:schema xmlns:xsd="http://www.w3.org/2001/XMLSchema" xmlns:xs="http://www.w3.org/2001/XMLSchema" xmlns:p="http://schemas.microsoft.com/office/2006/metadata/properties" xmlns:ns1="http://schemas.microsoft.com/sharepoint/v3" xmlns:ns2="0ce99671-f09b-4148-8a46-ffda6f023446" targetNamespace="http://schemas.microsoft.com/office/2006/metadata/properties" ma:root="true" ma:fieldsID="05b6381a3176ba84eca64f1a6265af44" ns1:_="" ns2:_="">
    <xsd:import namespace="http://schemas.microsoft.com/sharepoint/v3"/>
    <xsd:import namespace="0ce99671-f09b-4148-8a46-ffda6f023446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2:Classification" minOccurs="0"/>
                <xsd:element ref="ns2:Descriptor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99671-f09b-4148-8a46-ffda6f023446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Select_x0020_Content_x0020_Type_x0020_Above xmlns="0ce99671-f09b-4148-8a46-ffda6f023446" xsi:nil="true"/>
    <Classification xmlns="0ce99671-f09b-4148-8a46-ffda6f023446">Unclassified</Classification>
    <_ip_UnifiedCompliancePolicyProperties xmlns="http://schemas.microsoft.com/sharepoint/v3" xsi:nil="true"/>
    <Descriptor xmlns="0ce99671-f09b-4148-8a46-ffda6f023446" xsi:nil="true"/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31C42675-5233-4B98-BC71-F0611735F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e99671-f09b-4148-8a46-ffda6f023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DF9D3E-916F-49FD-A880-5DC1127612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863D1E-E2A4-41F6-B055-BA29E8878D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ce99671-f09b-4148-8a46-ffda6f023446"/>
  </ds:schemaRefs>
</ds:datastoreItem>
</file>

<file path=customXml/itemProps4.xml><?xml version="1.0" encoding="utf-8"?>
<ds:datastoreItem xmlns:ds="http://schemas.openxmlformats.org/officeDocument/2006/customXml" ds:itemID="{716E0881-F6AE-4538-8863-793FEA3DE0C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Information</vt:lpstr>
      <vt:lpstr>Scheme Years</vt:lpstr>
      <vt:lpstr>Fig 2.1</vt:lpstr>
      <vt:lpstr>Fig 2.2</vt:lpstr>
      <vt:lpstr>Fig 2.3</vt:lpstr>
      <vt:lpstr>Fig 2.4</vt:lpstr>
      <vt:lpstr>Fig 2.5</vt:lpstr>
      <vt:lpstr>Fig 2.6</vt:lpstr>
      <vt:lpstr>Fig 2.7</vt:lpstr>
      <vt:lpstr>Fig 2.8</vt:lpstr>
      <vt:lpstr>Fig 2.9</vt:lpstr>
      <vt:lpstr>Fig 2.10</vt:lpstr>
      <vt:lpstr>Fig 2.11</vt:lpstr>
      <vt:lpstr>Fig 2.12</vt:lpstr>
      <vt:lpstr>Fig 3.1</vt:lpstr>
      <vt:lpstr>Fig 3.2</vt:lpstr>
      <vt:lpstr>Fig 3.3</vt:lpstr>
      <vt:lpstr>Fig 4.1</vt:lpstr>
      <vt:lpstr>Fig 4.2</vt:lpstr>
      <vt:lpstr>Fig 4.3</vt:lpstr>
      <vt:lpstr>Fig 4.4</vt:lpstr>
      <vt:lpstr>Fig 4.5</vt:lpstr>
      <vt:lpstr>Fig 5.1</vt:lpstr>
      <vt:lpstr>Fig A1.1</vt:lpstr>
      <vt:lpstr>Fig A1.2</vt:lpstr>
      <vt:lpstr>'Fig 3.3'!_ftnref1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Non-Domestic Renewable Heat Incentive (NDRHI) Annual Report - Scheme Year 13 dataset</dc:title>
  <dc:subject/>
  <dc:creator/>
  <cp:lastModifiedBy/>
  <dcterms:created xsi:type="dcterms:W3CDTF">2024-07-26T10:31:58Z</dcterms:created>
  <dcterms:modified xsi:type="dcterms:W3CDTF">2024-07-30T10:22:59Z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bc0644c0-1e70-4d1e-9bbf-acb1841f2555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ContentTypeId">
    <vt:lpwstr>0x010100225A259685941848877D3B9290CD743E00530BE65E8B5B0F4B89D2A91415F264B8</vt:lpwstr>
  </property>
  <property fmtid="{D5CDD505-2E9C-101B-9397-08002B2CF9AE}" pid="14" name="bjSaver">
    <vt:lpwstr>k8KGpKy5ZknlBvrBPEmstGUrmPM/M5mw</vt:lpwstr>
  </property>
</Properties>
</file>