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erin_baillie_ofgem_gov_uk/Documents/Documents/Publication docs/84469/"/>
    </mc:Choice>
  </mc:AlternateContent>
  <xr:revisionPtr revIDLastSave="1" documentId="8_{5534A387-E5E5-47C7-AF63-56C96B609B62}" xr6:coauthVersionLast="47" xr6:coauthVersionMax="47" xr10:uidLastSave="{946E6F82-8947-4FF7-9F10-0FD90FD052E3}"/>
  <bookViews>
    <workbookView xWindow="-110" yWindow="-110" windowWidth="19420" windowHeight="10420" firstSheet="2" activeTab="2" xr2:uid="{00000000-000D-0000-FFFF-FFFF00000000}"/>
  </bookViews>
  <sheets>
    <sheet name="Cover" sheetId="1" r:id="rId1"/>
    <sheet name="Summary" sheetId="7" r:id="rId2"/>
    <sheet name="HVP" sheetId="4" r:id="rId3"/>
    <sheet name="LRR" sheetId="6" r:id="rId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3">LRR!$B$94</definedName>
    <definedName name="_ftnref1" localSheetId="3">LRR!$I$44</definedName>
    <definedName name="_Order2" hidden="1">0</definedName>
    <definedName name="m_PCFM_year_t">#REF!</definedName>
    <definedName name="Million" localSheetId="3">#REF!</definedName>
    <definedName name="Million">#REF!</definedName>
    <definedName name="OLE_LINK1" localSheetId="3">LRR!$I$8</definedName>
    <definedName name="_xlnm.Print_Area" localSheetId="3">LRR!$B$133:$F$157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Thousa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F87" i="6"/>
  <c r="F88" i="6"/>
  <c r="F89" i="6"/>
  <c r="F90" i="6"/>
  <c r="F86" i="6"/>
  <c r="G125" i="6"/>
  <c r="F125" i="6"/>
  <c r="F14" i="6"/>
  <c r="D8" i="7" l="1"/>
  <c r="E89" i="6"/>
  <c r="D90" i="6"/>
  <c r="D89" i="6"/>
  <c r="D88" i="6"/>
  <c r="D87" i="6"/>
  <c r="D86" i="6"/>
  <c r="C90" i="6"/>
  <c r="C89" i="6"/>
  <c r="C88" i="6"/>
  <c r="C87" i="6"/>
  <c r="C86" i="6"/>
  <c r="F141" i="6"/>
  <c r="C147" i="6"/>
  <c r="C149" i="6" s="1"/>
  <c r="F140" i="6"/>
  <c r="E140" i="6"/>
  <c r="D140" i="6"/>
  <c r="C140" i="6"/>
  <c r="C141" i="6"/>
  <c r="C107" i="6"/>
  <c r="C104" i="6" s="1"/>
  <c r="D141" i="6"/>
  <c r="E141" i="6"/>
  <c r="F138" i="6"/>
  <c r="F156" i="6" s="1"/>
  <c r="E149" i="6"/>
  <c r="D149" i="6"/>
  <c r="F147" i="6"/>
  <c r="E147" i="6"/>
  <c r="D147" i="6"/>
  <c r="E138" i="6"/>
  <c r="D138" i="6"/>
  <c r="D151" i="6" s="1"/>
  <c r="C138" i="6"/>
  <c r="C151" i="6" s="1"/>
  <c r="G119" i="6"/>
  <c r="H117" i="6"/>
  <c r="G117" i="6"/>
  <c r="F117" i="6"/>
  <c r="F119" i="6" s="1"/>
  <c r="E117" i="6"/>
  <c r="E119" i="6" s="1"/>
  <c r="D117" i="6"/>
  <c r="D119" i="6" s="1"/>
  <c r="C117" i="6"/>
  <c r="C119" i="6" s="1"/>
  <c r="H107" i="6"/>
  <c r="H104" i="6" s="1"/>
  <c r="E88" i="6" s="1"/>
  <c r="G107" i="6"/>
  <c r="G104" i="6" s="1"/>
  <c r="G120" i="6" s="1"/>
  <c r="F107" i="6"/>
  <c r="F104" i="6" s="1"/>
  <c r="E86" i="6" s="1"/>
  <c r="E107" i="6"/>
  <c r="D107" i="6"/>
  <c r="E104" i="6"/>
  <c r="D104" i="6"/>
  <c r="H102" i="6"/>
  <c r="H126" i="6" s="1"/>
  <c r="G102" i="6"/>
  <c r="G121" i="6" s="1"/>
  <c r="F102" i="6"/>
  <c r="E102" i="6"/>
  <c r="E121" i="6" s="1"/>
  <c r="D102" i="6"/>
  <c r="C102" i="6"/>
  <c r="F81" i="6"/>
  <c r="F80" i="6"/>
  <c r="F79" i="6"/>
  <c r="F78" i="6"/>
  <c r="F77" i="6"/>
  <c r="F76" i="6"/>
  <c r="D150" i="6" l="1"/>
  <c r="E150" i="6"/>
  <c r="F155" i="6"/>
  <c r="F157" i="6" s="1"/>
  <c r="E151" i="6"/>
  <c r="E87" i="6"/>
  <c r="C121" i="6"/>
  <c r="E90" i="6"/>
  <c r="H119" i="6"/>
  <c r="H121" i="6"/>
  <c r="H124" i="6" s="1"/>
  <c r="H125" i="6" s="1"/>
  <c r="H127" i="6" s="1"/>
  <c r="F121" i="6"/>
  <c r="F124" i="6" s="1"/>
  <c r="F127" i="6" s="1"/>
  <c r="F151" i="6"/>
  <c r="F154" i="6" s="1"/>
  <c r="C150" i="6"/>
  <c r="C126" i="6"/>
  <c r="E126" i="6"/>
  <c r="D121" i="6"/>
  <c r="D124" i="6" s="1"/>
  <c r="D125" i="6" s="1"/>
  <c r="C124" i="6"/>
  <c r="C125" i="6" s="1"/>
  <c r="C127" i="6" s="1"/>
  <c r="I38" i="6" s="1"/>
  <c r="F149" i="6"/>
  <c r="C120" i="6"/>
  <c r="F120" i="6"/>
  <c r="D120" i="6"/>
  <c r="E120" i="6"/>
  <c r="G124" i="6"/>
  <c r="D126" i="6"/>
  <c r="F126" i="6"/>
  <c r="G126" i="6"/>
  <c r="E124" i="6"/>
  <c r="E125" i="6" s="1"/>
  <c r="H90" i="6"/>
  <c r="H89" i="6"/>
  <c r="H88" i="6"/>
  <c r="H87" i="6"/>
  <c r="H86" i="6"/>
  <c r="O9" i="4"/>
  <c r="O8" i="4"/>
  <c r="O10" i="4" s="1"/>
  <c r="O14" i="4" s="1"/>
  <c r="N8" i="4"/>
  <c r="N10" i="4" s="1"/>
  <c r="N14" i="4" s="1"/>
  <c r="L8" i="4"/>
  <c r="L10" i="4" s="1"/>
  <c r="L14" i="4" s="1"/>
  <c r="K8" i="4"/>
  <c r="K10" i="4" s="1"/>
  <c r="K14" i="4" s="1"/>
  <c r="I8" i="4"/>
  <c r="I10" i="4" s="1"/>
  <c r="I14" i="4" s="1"/>
  <c r="H8" i="4"/>
  <c r="H10" i="4" s="1"/>
  <c r="G8" i="4"/>
  <c r="G10" i="4" s="1"/>
  <c r="E8" i="4"/>
  <c r="E10" i="4" s="1"/>
  <c r="E14" i="4" s="1"/>
  <c r="D8" i="4"/>
  <c r="D10" i="4" s="1"/>
  <c r="D14" i="4" s="1"/>
  <c r="C8" i="4"/>
  <c r="C10" i="4" s="1"/>
  <c r="A1" i="6" a="1"/>
  <c r="A1" i="6" s="1"/>
  <c r="F150" i="6" l="1"/>
  <c r="D127" i="6"/>
  <c r="I39" i="6" s="1"/>
  <c r="H120" i="6"/>
  <c r="H44" i="6"/>
  <c r="H39" i="6"/>
  <c r="H40" i="6"/>
  <c r="H48" i="6"/>
  <c r="H45" i="6"/>
  <c r="H46" i="6"/>
  <c r="H47" i="6"/>
  <c r="H41" i="6"/>
  <c r="H49" i="6"/>
  <c r="H38" i="6"/>
  <c r="H50" i="6"/>
  <c r="H42" i="6"/>
  <c r="H43" i="6"/>
  <c r="H51" i="6"/>
  <c r="E127" i="6"/>
  <c r="I40" i="6" s="1"/>
  <c r="G127" i="6"/>
  <c r="I86" i="6"/>
  <c r="I90" i="6"/>
  <c r="I88" i="6"/>
  <c r="C15" i="4"/>
  <c r="C14" i="4"/>
  <c r="H15" i="4"/>
  <c r="H14" i="4"/>
  <c r="G15" i="4"/>
  <c r="G14" i="4"/>
  <c r="I87" i="6" l="1"/>
  <c r="A1" i="4" a="1"/>
  <c r="A1" i="4" s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<sst xmlns="http://schemas.openxmlformats.org/spreadsheetml/2006/main" count="336" uniqueCount="135">
  <si>
    <t>RIIO ED1 Closeout Datafile</t>
  </si>
  <si>
    <t>Electricity Distribution</t>
  </si>
  <si>
    <t>All amounts shown in the datafile are in £m 12/13 prices, unless stated otherwise</t>
  </si>
  <si>
    <t>Contents</t>
  </si>
  <si>
    <t>HVP data</t>
  </si>
  <si>
    <t>LRR data</t>
  </si>
  <si>
    <t>Return to Cover tab</t>
  </si>
  <si>
    <t>Table 1</t>
  </si>
  <si>
    <t>Area</t>
  </si>
  <si>
    <t>Cumulative value of adjustments across all DNOs  (£m)</t>
  </si>
  <si>
    <t>Load Related Expenditure</t>
  </si>
  <si>
    <t>Net to Gross</t>
  </si>
  <si>
    <t>Network Output Measures</t>
  </si>
  <si>
    <t>HVP</t>
  </si>
  <si>
    <t>Link Box Replacement Volumes</t>
  </si>
  <si>
    <t>SSWC (separate data file)</t>
  </si>
  <si>
    <t>Values are indicative only pending operational treatment of applying calculation of adjustments through the financial model.</t>
  </si>
  <si>
    <t>Closeout Assessment</t>
  </si>
  <si>
    <r>
      <t>UKPN Submisson</t>
    </r>
    <r>
      <rPr>
        <b/>
        <vertAlign val="superscript"/>
        <sz val="12"/>
        <rFont val="Gill Sans MT"/>
        <family val="2"/>
      </rPr>
      <t>1</t>
    </r>
  </si>
  <si>
    <t>Ofgem View</t>
  </si>
  <si>
    <r>
      <t>NPg Submission</t>
    </r>
    <r>
      <rPr>
        <b/>
        <vertAlign val="superscript"/>
        <sz val="12"/>
        <rFont val="Gill Sans MT"/>
        <family val="2"/>
      </rPr>
      <t>2</t>
    </r>
  </si>
  <si>
    <r>
      <t>Ofgem View</t>
    </r>
    <r>
      <rPr>
        <b/>
        <vertAlign val="superscript"/>
        <sz val="12"/>
        <rFont val="Gill Sans MT"/>
        <family val="2"/>
      </rPr>
      <t>3</t>
    </r>
  </si>
  <si>
    <t>SSEN submission</t>
  </si>
  <si>
    <t>SSEN</t>
  </si>
  <si>
    <t>SPEN</t>
  </si>
  <si>
    <t>NPg</t>
  </si>
  <si>
    <t>NGED</t>
  </si>
  <si>
    <t>ENWL</t>
  </si>
  <si>
    <t>LPN</t>
  </si>
  <si>
    <t>SPN</t>
  </si>
  <si>
    <t>EPN</t>
  </si>
  <si>
    <r>
      <t>NPgY</t>
    </r>
    <r>
      <rPr>
        <vertAlign val="superscript"/>
        <sz val="10"/>
        <rFont val="Gill Sans MT"/>
        <family val="2"/>
      </rPr>
      <t>2</t>
    </r>
  </si>
  <si>
    <r>
      <t>NPgY</t>
    </r>
    <r>
      <rPr>
        <vertAlign val="superscript"/>
        <sz val="10"/>
        <rFont val="Gill Sans MT"/>
        <family val="2"/>
      </rPr>
      <t>3</t>
    </r>
  </si>
  <si>
    <t>SSES</t>
  </si>
  <si>
    <t>SSEH</t>
  </si>
  <si>
    <t>SPD</t>
  </si>
  <si>
    <t>SPMW</t>
  </si>
  <si>
    <t>NPgN</t>
  </si>
  <si>
    <t>WMID</t>
  </si>
  <si>
    <t>EMID</t>
  </si>
  <si>
    <t xml:space="preserve">SWALES </t>
  </si>
  <si>
    <t>SWEST</t>
  </si>
  <si>
    <t>HVP Allowance (a)</t>
  </si>
  <si>
    <t>No ED1 HVP allowance</t>
  </si>
  <si>
    <t>HVP Actuals (b)</t>
  </si>
  <si>
    <t>Overspend/(underspend) (c) = (b - a)</t>
  </si>
  <si>
    <t>Closeout reductions:- ED2 Forecast (d)</t>
  </si>
  <si>
    <t>HVP Underspend after closeout reductions (e) = (c - d)</t>
  </si>
  <si>
    <t>Materiality Amount (f)</t>
  </si>
  <si>
    <t>20% of Allowance (g)</t>
  </si>
  <si>
    <t>Threshold to Pass 3F Test (h)</t>
  </si>
  <si>
    <t>Pass 3F test?</t>
  </si>
  <si>
    <t>Closeout Adjustment (e + g)</t>
  </si>
  <si>
    <t>Notes</t>
  </si>
  <si>
    <r>
      <rPr>
        <vertAlign val="superscript"/>
        <sz val="10"/>
        <color theme="1"/>
        <rFont val="Gill Sans MT"/>
        <family val="2"/>
      </rPr>
      <t xml:space="preserve">1 </t>
    </r>
    <r>
      <rPr>
        <sz val="10"/>
        <color theme="1"/>
        <rFont val="Gill Sans MT"/>
        <family val="2"/>
      </rPr>
      <t>UKPN submission rounded HVP actuals to 2 decimal places, Ofgem view used RRP values unrounded</t>
    </r>
  </si>
  <si>
    <r>
      <rPr>
        <vertAlign val="superscript"/>
        <sz val="10"/>
        <color theme="1"/>
        <rFont val="Gill Sans MT"/>
        <family val="2"/>
      </rPr>
      <t xml:space="preserve">2 </t>
    </r>
    <r>
      <rPr>
        <sz val="10"/>
        <color theme="1"/>
        <rFont val="Gill Sans MT"/>
        <family val="2"/>
      </rPr>
      <t>NPg view of</t>
    </r>
    <r>
      <rPr>
        <vertAlign val="superscript"/>
        <sz val="10"/>
        <color theme="1"/>
        <rFont val="Gill Sans MT"/>
        <family val="2"/>
      </rPr>
      <t xml:space="preserve"> </t>
    </r>
    <r>
      <rPr>
        <sz val="10"/>
        <color theme="1"/>
        <rFont val="Gill Sans MT"/>
        <family val="2"/>
      </rPr>
      <t>NPgY applies 3F test for ED1 allowance and actuals  and  claims closeout adjsutment based on the combined DPCR5 and ED1 allowances and actuals</t>
    </r>
  </si>
  <si>
    <r>
      <rPr>
        <vertAlign val="superscript"/>
        <sz val="10"/>
        <color theme="1"/>
        <rFont val="Gill Sans MT"/>
        <family val="2"/>
      </rPr>
      <t xml:space="preserve">3 </t>
    </r>
    <r>
      <rPr>
        <sz val="10"/>
        <color theme="1"/>
        <rFont val="Gill Sans MT"/>
        <family val="2"/>
      </rPr>
      <t>Ofgem view of</t>
    </r>
    <r>
      <rPr>
        <vertAlign val="superscript"/>
        <sz val="10"/>
        <color theme="1"/>
        <rFont val="Gill Sans MT"/>
        <family val="2"/>
      </rPr>
      <t xml:space="preserve"> </t>
    </r>
    <r>
      <rPr>
        <sz val="10"/>
        <color theme="1"/>
        <rFont val="Gill Sans MT"/>
        <family val="2"/>
      </rPr>
      <t>NPgY shows combined DPCR5 and ED1 allowances and actuals</t>
    </r>
  </si>
  <si>
    <t>PCFM adjustments</t>
  </si>
  <si>
    <t>LPN - Row 23: “Actual load-related capex expenditure” in the sheet ‘Legacy Summary’</t>
  </si>
  <si>
    <t>SPN - Row 24:  “Actual non-load related capex expenditure - asset replacement”  in the sheet ‘Legacy Summary’</t>
  </si>
  <si>
    <t>There may be some rounding errors in the following financial values</t>
  </si>
  <si>
    <t>Companies submissions</t>
  </si>
  <si>
    <t>UKPN's non-traditional solutions</t>
  </si>
  <si>
    <t>Licensee</t>
  </si>
  <si>
    <t xml:space="preserve">EPN </t>
  </si>
  <si>
    <t xml:space="preserve">UKPN </t>
  </si>
  <si>
    <t>Green Recovery carry-over</t>
  </si>
  <si>
    <t>LV visibility</t>
  </si>
  <si>
    <t>Innovative savings</t>
  </si>
  <si>
    <t>LPN Interconnection</t>
  </si>
  <si>
    <t xml:space="preserve"> - </t>
  </si>
  <si>
    <t>Fun-LV</t>
  </si>
  <si>
    <t>Load Blinding Relays</t>
  </si>
  <si>
    <t>Load Share</t>
  </si>
  <si>
    <t>Flexible Connections</t>
  </si>
  <si>
    <t>Timed Connections</t>
  </si>
  <si>
    <t>LBR for Busbar protection</t>
  </si>
  <si>
    <t>Flexibility savings</t>
  </si>
  <si>
    <t>Total</t>
  </si>
  <si>
    <t xml:space="preserve">NOTE: updates were made by UKPN to the original PAS during the engagement process </t>
  </si>
  <si>
    <t>SSE's non-traditional solutions</t>
  </si>
  <si>
    <t>Isle of Wight ANM</t>
  </si>
  <si>
    <t>Logie Pert CMZ</t>
  </si>
  <si>
    <t>Other Drivers</t>
  </si>
  <si>
    <t>ED1-ED2 Cross Over</t>
  </si>
  <si>
    <t>DNOs expenditure and materiality test</t>
  </si>
  <si>
    <t>DNO's expenditure and materiality test</t>
  </si>
  <si>
    <t>Allowance</t>
  </si>
  <si>
    <t>Outturn</t>
  </si>
  <si>
    <t xml:space="preserve">Deduction </t>
  </si>
  <si>
    <t>Underspend - deductions</t>
  </si>
  <si>
    <t xml:space="preserve">Threshold to pass test  </t>
  </si>
  <si>
    <t xml:space="preserve">Pass Test? </t>
  </si>
  <si>
    <t>Close-out  return to users</t>
  </si>
  <si>
    <t>-</t>
  </si>
  <si>
    <t>NPgY</t>
  </si>
  <si>
    <t>SWALES</t>
  </si>
  <si>
    <t xml:space="preserve">"Close-out return to users" captures the amount of underspend that will be shared with consumers as a result of the application of the Load Related Re-opener at close-out. </t>
  </si>
  <si>
    <t xml:space="preserve">This amount is shared through the application of the TIM and is additional to the underspend already shared through the TIM in its annual iterations. </t>
  </si>
  <si>
    <t>Proposed Adjustment Values</t>
  </si>
  <si>
    <t>UKPN</t>
  </si>
  <si>
    <t>SSE</t>
  </si>
  <si>
    <t>Proposed adjustments (TABLE 7)</t>
  </si>
  <si>
    <t>LRR Test and TIM interaction</t>
  </si>
  <si>
    <t>UKPN Submission</t>
  </si>
  <si>
    <t>Ofgem Assessment</t>
  </si>
  <si>
    <t>Costs</t>
  </si>
  <si>
    <t>Allowance (a)</t>
  </si>
  <si>
    <t>Actuals (b)</t>
  </si>
  <si>
    <t>Underspend c = (a – b)</t>
  </si>
  <si>
    <t>Close-out reductions &amp; non-traditional solutions</t>
  </si>
  <si>
    <t>Total d = (1+2+3+4)</t>
  </si>
  <si>
    <t>Green recovery (1)</t>
  </si>
  <si>
    <t>LV Visibility (2)</t>
  </si>
  <si>
    <t>Innovative savings (3)</t>
  </si>
  <si>
    <t>Flexibility (4)</t>
  </si>
  <si>
    <t>Materiality Test</t>
  </si>
  <si>
    <t>20% of Allowance (e)  = a*0.2</t>
  </si>
  <si>
    <t xml:space="preserve">Threshold to trigger test (e) + (f) </t>
  </si>
  <si>
    <t>Test Passed?</t>
  </si>
  <si>
    <t>Value of underspend below the threshold g =(c - e)</t>
  </si>
  <si>
    <t>Interaction with TIM</t>
  </si>
  <si>
    <t>Sharing Factor</t>
  </si>
  <si>
    <t>Initial assessment of total value to be returned to customers h=((0.4672 x e) + g)</t>
  </si>
  <si>
    <t>Total ED1 value to be returned to customers, protecting avoided costs i = (h-d)</t>
  </si>
  <si>
    <t>Amount  already returned to customers in period via operation of TIM  j = (0.4672 x c)</t>
  </si>
  <si>
    <t>Value to be returned to customers from closeout (i - j)</t>
  </si>
  <si>
    <t>SSE Submission</t>
  </si>
  <si>
    <t>Total d = (1+2+3)</t>
  </si>
  <si>
    <t>Innovative savings (1)</t>
  </si>
  <si>
    <t xml:space="preserve">Logie Pert CMZ </t>
  </si>
  <si>
    <t>ED1-ED2 Cross Over (2)</t>
  </si>
  <si>
    <t>Other Drivers (3)</t>
  </si>
  <si>
    <t>Value of underspend below the threshold g=(c - e)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</si>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</sst>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.00;[Red]\-#,##0.00;&quot;-&quot;_0_0;@"/>
    <numFmt numFmtId="165" formatCode="#,##0.00_-;[Red]\(#,##0.00\)"/>
    <numFmt numFmtId="166" formatCode="#,##0.00_-;[Red]\(#,##0.00\);&quot;-&quot;_0_0;@"/>
    <numFmt numFmtId="167" formatCode="[$£]#,##0.0"/>
    <numFmt numFmtId="168" formatCode="_-* #,##0.000_-;\-* #,##0.000_-;_-* &quot;-&quot;??_-;_-@_-"/>
    <numFmt numFmtId="169" formatCode="#,##0.00000_-;[Red]\(#,##0.00000\);&quot;-&quot;_0_0;@"/>
    <numFmt numFmtId="170" formatCode="0.0"/>
    <numFmt numFmtId="171" formatCode="[$£-452]#,##0.000"/>
    <numFmt numFmtId="172" formatCode="#,##0.0_-;[Red]\(#,##0.0\)"/>
    <numFmt numFmtId="173" formatCode="[$£]#,##0.00"/>
    <numFmt numFmtId="174" formatCode="_-* #,##0.0_-;\-* #,##0.0_-;_-* &quot;-&quot;??_-;_-@_-"/>
    <numFmt numFmtId="175" formatCode="[$£-452]#,##0.00"/>
    <numFmt numFmtId="176" formatCode="[$£-452]#,##0.0"/>
  </numFmts>
  <fonts count="5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vertAlign val="superscript"/>
      <sz val="10"/>
      <color theme="1"/>
      <name val="Gill Sans MT"/>
      <family val="2"/>
    </font>
    <font>
      <b/>
      <sz val="12"/>
      <color theme="0"/>
      <name val="Gill Sans MT"/>
      <family val="2"/>
    </font>
    <font>
      <sz val="12"/>
      <color theme="0"/>
      <name val="Gill Sans MT"/>
      <family val="2"/>
    </font>
    <font>
      <sz val="11"/>
      <color rgb="FF9C0006"/>
      <name val="Gill Sans MT"/>
      <family val="2"/>
    </font>
    <font>
      <sz val="12"/>
      <color rgb="FF006100"/>
      <name val="Gill Sans MT"/>
      <family val="2"/>
    </font>
    <font>
      <sz val="8"/>
      <color theme="1"/>
      <name val="Gill Sans MT"/>
      <family val="2"/>
    </font>
    <font>
      <sz val="16"/>
      <color theme="1"/>
      <name val="Gill Sans MT"/>
      <family val="2"/>
    </font>
    <font>
      <sz val="12"/>
      <color theme="1"/>
      <name val="Gill Sans MT"/>
      <family val="2"/>
    </font>
    <font>
      <b/>
      <sz val="10"/>
      <color indexed="9"/>
      <name val="Gill Sans MT"/>
      <family val="2"/>
    </font>
    <font>
      <b/>
      <sz val="12"/>
      <name val="Gill Sans MT"/>
      <family val="2"/>
    </font>
    <font>
      <b/>
      <vertAlign val="superscript"/>
      <sz val="12"/>
      <name val="Gill Sans MT"/>
      <family val="2"/>
    </font>
    <font>
      <sz val="12"/>
      <name val="Gill Sans MT"/>
      <family val="2"/>
    </font>
    <font>
      <vertAlign val="superscript"/>
      <sz val="10"/>
      <name val="Gill Sans MT"/>
      <family val="2"/>
    </font>
    <font>
      <sz val="11"/>
      <color theme="1"/>
      <name val="Aptos"/>
      <family val="2"/>
    </font>
    <font>
      <u/>
      <sz val="10"/>
      <color theme="10"/>
      <name val="Verdana"/>
      <family val="2"/>
    </font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sz val="11"/>
      <color rgb="FF006100"/>
      <name val="Aptos Narrow"/>
      <family val="2"/>
    </font>
    <font>
      <b/>
      <sz val="18"/>
      <name val="Gill Sans MT"/>
      <family val="2"/>
    </font>
    <font>
      <sz val="18"/>
      <name val="Gill Sans MT"/>
      <family val="2"/>
    </font>
    <font>
      <sz val="10"/>
      <name val="Gill Sans MT"/>
      <family val="2"/>
    </font>
    <font>
      <b/>
      <sz val="12"/>
      <color theme="1"/>
      <name val="Gill Sans MT"/>
      <family val="2"/>
    </font>
    <font>
      <b/>
      <sz val="10"/>
      <name val="Verdana"/>
      <family val="2"/>
    </font>
    <font>
      <i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ptos Narrow"/>
      <family val="2"/>
    </font>
    <font>
      <b/>
      <sz val="12"/>
      <color theme="5" tint="-0.249977111117893"/>
      <name val="Arial"/>
      <family val="2"/>
    </font>
    <font>
      <i/>
      <sz val="10"/>
      <color rgb="FF000000"/>
      <name val="Arial"/>
      <family val="2"/>
    </font>
    <font>
      <sz val="11"/>
      <color rgb="FF9C0006"/>
      <name val="Arial"/>
      <family val="2"/>
    </font>
    <font>
      <sz val="12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color rgb="FF385623"/>
      <name val="Verdana"/>
      <family val="2"/>
    </font>
    <font>
      <sz val="10"/>
      <color rgb="FF385623"/>
      <name val="Verdana"/>
      <family val="2"/>
    </font>
    <font>
      <b/>
      <sz val="10"/>
      <color rgb="FFFFFFFF"/>
      <name val="Verdana"/>
      <family val="2"/>
    </font>
    <font>
      <i/>
      <sz val="8"/>
      <color theme="1"/>
      <name val="Verdana"/>
      <family val="2"/>
    </font>
    <font>
      <i/>
      <sz val="10"/>
      <color theme="1"/>
      <name val="Gill Sans MT"/>
      <family val="2"/>
    </font>
    <font>
      <sz val="10"/>
      <name val="Verdana"/>
      <family val="2"/>
    </font>
    <font>
      <i/>
      <sz val="7"/>
      <color theme="1"/>
      <name val="Verdana"/>
      <family val="2"/>
    </font>
    <font>
      <sz val="8"/>
      <color rgb="FF0070C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A00F"/>
        <bgColor rgb="FF0E2841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1A00F"/>
        <bgColor indexed="64"/>
      </patternFill>
    </fill>
    <fill>
      <patternFill patternType="solid">
        <fgColor theme="0" tint="-0.34998626667073579"/>
        <bgColor rgb="FF0E284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3B3838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6BABE"/>
      </left>
      <right style="medium">
        <color rgb="FFB6BABE"/>
      </right>
      <top style="medium">
        <color rgb="FFB6BABE"/>
      </top>
      <bottom style="medium">
        <color rgb="FFB6BABE"/>
      </bottom>
      <diagonal/>
    </border>
    <border>
      <left/>
      <right style="medium">
        <color rgb="FFB6BABE"/>
      </right>
      <top style="medium">
        <color rgb="FFB6BABE"/>
      </top>
      <bottom style="medium">
        <color rgb="FFB6BABE"/>
      </bottom>
      <diagonal/>
    </border>
    <border>
      <left style="medium">
        <color rgb="FFB6BABE"/>
      </left>
      <right style="medium">
        <color rgb="FFB6BABE"/>
      </right>
      <top/>
      <bottom style="medium">
        <color rgb="FFB6BABE"/>
      </bottom>
      <diagonal/>
    </border>
    <border>
      <left/>
      <right style="medium">
        <color rgb="FFB6BABE"/>
      </right>
      <top/>
      <bottom style="medium">
        <color rgb="FFB6BAB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B6BABE"/>
      </left>
      <right style="medium">
        <color rgb="FFB6BABE"/>
      </right>
      <top/>
      <bottom style="double">
        <color rgb="FFB6BABE"/>
      </bottom>
      <diagonal/>
    </border>
    <border>
      <left/>
      <right style="medium">
        <color rgb="FFB6BABE"/>
      </right>
      <top/>
      <bottom style="double">
        <color rgb="FFB6BABE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2" fillId="0" borderId="0"/>
    <xf numFmtId="0" fontId="23" fillId="8" borderId="0" applyNumberFormat="0" applyBorder="0" applyAlignment="0" applyProtection="0"/>
    <xf numFmtId="0" fontId="24" fillId="3" borderId="0" applyNumberFormat="0" applyBorder="0" applyAlignment="0" applyProtection="0"/>
    <xf numFmtId="9" fontId="2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7" xfId="0" applyFont="1" applyBorder="1" applyAlignment="1">
      <alignment wrapText="1"/>
    </xf>
    <xf numFmtId="166" fontId="6" fillId="0" borderId="8" xfId="3" applyNumberFormat="1" applyFont="1" applyBorder="1"/>
    <xf numFmtId="165" fontId="6" fillId="0" borderId="7" xfId="0" applyNumberFormat="1" applyFont="1" applyBorder="1"/>
    <xf numFmtId="165" fontId="6" fillId="0" borderId="8" xfId="0" applyNumberFormat="1" applyFont="1" applyBorder="1"/>
    <xf numFmtId="166" fontId="6" fillId="0" borderId="7" xfId="3" applyNumberFormat="1" applyFont="1" applyBorder="1"/>
    <xf numFmtId="0" fontId="6" fillId="0" borderId="7" xfId="0" applyFont="1" applyBorder="1"/>
    <xf numFmtId="165" fontId="6" fillId="0" borderId="7" xfId="3" applyNumberFormat="1" applyFont="1" applyBorder="1"/>
    <xf numFmtId="165" fontId="6" fillId="0" borderId="8" xfId="3" applyNumberFormat="1" applyFont="1" applyBorder="1"/>
    <xf numFmtId="0" fontId="6" fillId="0" borderId="9" xfId="0" applyFont="1" applyBorder="1"/>
    <xf numFmtId="166" fontId="6" fillId="0" borderId="10" xfId="3" applyNumberFormat="1" applyFont="1" applyBorder="1"/>
    <xf numFmtId="166" fontId="6" fillId="0" borderId="11" xfId="3" applyNumberFormat="1" applyFont="1" applyBorder="1"/>
    <xf numFmtId="166" fontId="6" fillId="0" borderId="9" xfId="3" applyNumberFormat="1" applyFont="1" applyBorder="1"/>
    <xf numFmtId="0" fontId="6" fillId="0" borderId="13" xfId="0" applyFont="1" applyBorder="1"/>
    <xf numFmtId="166" fontId="6" fillId="0" borderId="15" xfId="3" applyNumberFormat="1" applyFont="1" applyBorder="1"/>
    <xf numFmtId="166" fontId="6" fillId="0" borderId="14" xfId="3" applyNumberFormat="1" applyFont="1" applyBorder="1"/>
    <xf numFmtId="166" fontId="6" fillId="0" borderId="13" xfId="3" applyNumberFormat="1" applyFont="1" applyBorder="1"/>
    <xf numFmtId="0" fontId="6" fillId="0" borderId="9" xfId="0" applyFont="1" applyBorder="1" applyAlignment="1">
      <alignment wrapText="1"/>
    </xf>
    <xf numFmtId="0" fontId="6" fillId="0" borderId="13" xfId="0" applyFont="1" applyBorder="1" applyAlignment="1">
      <alignment wrapText="1"/>
    </xf>
    <xf numFmtId="165" fontId="6" fillId="0" borderId="13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/>
    <xf numFmtId="168" fontId="11" fillId="3" borderId="17" xfId="1" applyNumberFormat="1" applyFont="1" applyFill="1" applyBorder="1" applyAlignment="1">
      <alignment horizontal="center" vertical="center" readingOrder="1"/>
    </xf>
    <xf numFmtId="167" fontId="10" fillId="2" borderId="18" xfId="2" applyNumberFormat="1" applyFont="1" applyBorder="1" applyAlignment="1">
      <alignment horizontal="center" vertical="center" readingOrder="1"/>
    </xf>
    <xf numFmtId="167" fontId="10" fillId="2" borderId="19" xfId="2" applyNumberFormat="1" applyFont="1" applyBorder="1" applyAlignment="1">
      <alignment horizontal="center" vertical="center" readingOrder="1"/>
    </xf>
    <xf numFmtId="168" fontId="11" fillId="3" borderId="20" xfId="1" applyNumberFormat="1" applyFont="1" applyFill="1" applyBorder="1" applyAlignment="1">
      <alignment horizontal="center" vertical="center" readingOrder="1"/>
    </xf>
    <xf numFmtId="167" fontId="10" fillId="2" borderId="9" xfId="2" applyNumberFormat="1" applyFont="1" applyBorder="1" applyAlignment="1">
      <alignment horizontal="center" vertical="center" readingOrder="1"/>
    </xf>
    <xf numFmtId="166" fontId="5" fillId="0" borderId="22" xfId="3" applyNumberFormat="1" applyFont="1" applyBorder="1"/>
    <xf numFmtId="166" fontId="6" fillId="0" borderId="22" xfId="3" applyNumberFormat="1" applyFont="1" applyBorder="1"/>
    <xf numFmtId="166" fontId="6" fillId="0" borderId="23" xfId="3" applyNumberFormat="1" applyFont="1" applyBorder="1"/>
    <xf numFmtId="165" fontId="5" fillId="0" borderId="21" xfId="3" applyNumberFormat="1" applyFont="1" applyBorder="1"/>
    <xf numFmtId="165" fontId="5" fillId="0" borderId="22" xfId="3" applyNumberFormat="1" applyFont="1" applyBorder="1"/>
    <xf numFmtId="166" fontId="5" fillId="0" borderId="21" xfId="3" applyNumberFormat="1" applyFont="1" applyBorder="1"/>
    <xf numFmtId="166" fontId="6" fillId="0" borderId="21" xfId="3" applyNumberFormat="1" applyFont="1" applyBorder="1"/>
    <xf numFmtId="0" fontId="12" fillId="0" borderId="0" xfId="0" applyFont="1"/>
    <xf numFmtId="0" fontId="13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169" fontId="6" fillId="0" borderId="0" xfId="3" applyNumberFormat="1" applyFont="1"/>
    <xf numFmtId="0" fontId="18" fillId="5" borderId="1" xfId="0" applyFont="1" applyFill="1" applyBorder="1" applyAlignment="1">
      <alignment horizontal="center" vertical="center" readingOrder="1"/>
    </xf>
    <xf numFmtId="0" fontId="18" fillId="5" borderId="6" xfId="0" applyFont="1" applyFill="1" applyBorder="1" applyAlignment="1">
      <alignment horizontal="center" vertical="center" readingOrder="1"/>
    </xf>
    <xf numFmtId="0" fontId="18" fillId="5" borderId="7" xfId="0" applyFont="1" applyFill="1" applyBorder="1" applyAlignment="1">
      <alignment horizontal="center" vertical="center" readingOrder="1"/>
    </xf>
    <xf numFmtId="0" fontId="16" fillId="5" borderId="13" xfId="0" applyFont="1" applyFill="1" applyBorder="1" applyAlignment="1">
      <alignment horizontal="center" vertical="center" readingOrder="1"/>
    </xf>
    <xf numFmtId="0" fontId="16" fillId="5" borderId="4" xfId="0" applyFont="1" applyFill="1" applyBorder="1" applyAlignment="1">
      <alignment horizontal="center" vertical="center" readingOrder="1"/>
    </xf>
    <xf numFmtId="0" fontId="18" fillId="5" borderId="13" xfId="0" applyFont="1" applyFill="1" applyBorder="1" applyAlignment="1">
      <alignment horizontal="center" vertical="center" readingOrder="1"/>
    </xf>
    <xf numFmtId="0" fontId="18" fillId="5" borderId="4" xfId="0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left" vertical="center" readingOrder="1"/>
    </xf>
    <xf numFmtId="168" fontId="10" fillId="2" borderId="25" xfId="2" applyNumberFormat="1" applyFont="1" applyBorder="1" applyAlignment="1">
      <alignment horizontal="center" vertical="center" readingOrder="1"/>
    </xf>
    <xf numFmtId="0" fontId="20" fillId="0" borderId="0" xfId="0" applyFont="1"/>
    <xf numFmtId="0" fontId="5" fillId="0" borderId="0" xfId="0" applyFont="1" applyAlignment="1">
      <alignment horizontal="left"/>
    </xf>
    <xf numFmtId="0" fontId="6" fillId="7" borderId="0" xfId="0" applyFont="1" applyFill="1"/>
    <xf numFmtId="0" fontId="26" fillId="9" borderId="0" xfId="0" applyFont="1" applyFill="1"/>
    <xf numFmtId="0" fontId="6" fillId="9" borderId="0" xfId="0" applyFont="1" applyFill="1"/>
    <xf numFmtId="0" fontId="25" fillId="9" borderId="0" xfId="0" applyFont="1" applyFill="1"/>
    <xf numFmtId="0" fontId="27" fillId="9" borderId="0" xfId="0" applyFont="1" applyFill="1"/>
    <xf numFmtId="0" fontId="27" fillId="0" borderId="0" xfId="0" applyFont="1"/>
    <xf numFmtId="0" fontId="21" fillId="0" borderId="0" xfId="12"/>
    <xf numFmtId="0" fontId="21" fillId="0" borderId="0" xfId="12" applyAlignment="1">
      <alignment horizontal="left"/>
    </xf>
    <xf numFmtId="0" fontId="28" fillId="0" borderId="0" xfId="0" applyFont="1"/>
    <xf numFmtId="0" fontId="16" fillId="5" borderId="1" xfId="0" applyFont="1" applyFill="1" applyBorder="1" applyAlignment="1">
      <alignment horizontal="center" vertical="center" readingOrder="1"/>
    </xf>
    <xf numFmtId="166" fontId="6" fillId="0" borderId="0" xfId="3" applyNumberFormat="1" applyFont="1"/>
    <xf numFmtId="165" fontId="6" fillId="0" borderId="0" xfId="0" applyNumberFormat="1" applyFont="1"/>
    <xf numFmtId="165" fontId="6" fillId="0" borderId="0" xfId="3" applyNumberFormat="1" applyFont="1"/>
    <xf numFmtId="0" fontId="5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29" fillId="9" borderId="26" xfId="0" applyFont="1" applyFill="1" applyBorder="1" applyAlignment="1">
      <alignment vertical="center" wrapText="1"/>
    </xf>
    <xf numFmtId="0" fontId="29" fillId="9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0" fillId="0" borderId="29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horizontal="right" vertical="center" wrapText="1"/>
    </xf>
    <xf numFmtId="0" fontId="32" fillId="0" borderId="29" xfId="0" applyFont="1" applyBorder="1" applyAlignment="1">
      <alignment vertical="center" wrapText="1"/>
    </xf>
    <xf numFmtId="167" fontId="32" fillId="0" borderId="29" xfId="0" applyNumberFormat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2" borderId="29" xfId="2" applyBorder="1" applyAlignment="1">
      <alignment horizontal="right" vertical="center" wrapText="1"/>
    </xf>
    <xf numFmtId="0" fontId="33" fillId="5" borderId="0" xfId="8" applyFont="1" applyFill="1"/>
    <xf numFmtId="0" fontId="22" fillId="0" borderId="0" xfId="8"/>
    <xf numFmtId="0" fontId="34" fillId="5" borderId="1" xfId="8" applyFont="1" applyFill="1" applyBorder="1" applyAlignment="1">
      <alignment horizontal="center" vertical="center" readingOrder="1"/>
    </xf>
    <xf numFmtId="0" fontId="34" fillId="5" borderId="0" xfId="8" applyFont="1" applyFill="1" applyAlignment="1">
      <alignment horizontal="center" vertical="center" readingOrder="1"/>
    </xf>
    <xf numFmtId="0" fontId="34" fillId="5" borderId="24" xfId="8" applyFont="1" applyFill="1" applyBorder="1" applyAlignment="1">
      <alignment horizontal="center" vertical="center" readingOrder="1"/>
    </xf>
    <xf numFmtId="0" fontId="33" fillId="10" borderId="0" xfId="8" applyFont="1" applyFill="1" applyAlignment="1">
      <alignment horizontal="left" vertical="center" readingOrder="1"/>
    </xf>
    <xf numFmtId="0" fontId="34" fillId="10" borderId="1" xfId="8" applyFont="1" applyFill="1" applyBorder="1" applyAlignment="1">
      <alignment horizontal="center" vertical="center" readingOrder="1"/>
    </xf>
    <xf numFmtId="0" fontId="34" fillId="10" borderId="0" xfId="8" applyFont="1" applyFill="1" applyAlignment="1">
      <alignment horizontal="center" vertical="center" readingOrder="1"/>
    </xf>
    <xf numFmtId="0" fontId="34" fillId="10" borderId="24" xfId="8" applyFont="1" applyFill="1" applyBorder="1" applyAlignment="1">
      <alignment horizontal="center" vertical="center" readingOrder="1"/>
    </xf>
    <xf numFmtId="0" fontId="35" fillId="0" borderId="32" xfId="8" applyFont="1" applyBorder="1" applyAlignment="1">
      <alignment horizontal="left" vertical="center" readingOrder="1"/>
    </xf>
    <xf numFmtId="167" fontId="35" fillId="0" borderId="32" xfId="8" applyNumberFormat="1" applyFont="1" applyBorder="1" applyAlignment="1">
      <alignment horizontal="center" vertical="center" readingOrder="1"/>
    </xf>
    <xf numFmtId="167" fontId="35" fillId="0" borderId="33" xfId="8" applyNumberFormat="1" applyFont="1" applyBorder="1" applyAlignment="1">
      <alignment horizontal="center" vertical="center" readingOrder="1"/>
    </xf>
    <xf numFmtId="167" fontId="35" fillId="0" borderId="34" xfId="8" applyNumberFormat="1" applyFont="1" applyBorder="1" applyAlignment="1">
      <alignment horizontal="center" vertical="center" readingOrder="1"/>
    </xf>
    <xf numFmtId="0" fontId="35" fillId="0" borderId="1" xfId="8" applyFont="1" applyBorder="1" applyAlignment="1">
      <alignment horizontal="left" vertical="center" readingOrder="1"/>
    </xf>
    <xf numFmtId="167" fontId="35" fillId="0" borderId="1" xfId="8" applyNumberFormat="1" applyFont="1" applyBorder="1" applyAlignment="1">
      <alignment horizontal="center" vertical="center" readingOrder="1"/>
    </xf>
    <xf numFmtId="167" fontId="35" fillId="0" borderId="0" xfId="8" applyNumberFormat="1" applyFont="1" applyAlignment="1">
      <alignment horizontal="center" vertical="center" readingOrder="1"/>
    </xf>
    <xf numFmtId="167" fontId="35" fillId="0" borderId="24" xfId="8" applyNumberFormat="1" applyFont="1" applyBorder="1" applyAlignment="1">
      <alignment horizontal="center" vertical="center" readingOrder="1"/>
    </xf>
    <xf numFmtId="0" fontId="35" fillId="0" borderId="35" xfId="8" applyFont="1" applyBorder="1" applyAlignment="1">
      <alignment horizontal="left" vertical="center" readingOrder="1"/>
    </xf>
    <xf numFmtId="167" fontId="35" fillId="0" borderId="35" xfId="8" applyNumberFormat="1" applyFont="1" applyBorder="1" applyAlignment="1">
      <alignment horizontal="center" vertical="center" readingOrder="1"/>
    </xf>
    <xf numFmtId="167" fontId="35" fillId="0" borderId="36" xfId="8" applyNumberFormat="1" applyFont="1" applyBorder="1" applyAlignment="1">
      <alignment horizontal="center" vertical="center" readingOrder="1"/>
    </xf>
    <xf numFmtId="167" fontId="35" fillId="0" borderId="30" xfId="8" applyNumberFormat="1" applyFont="1" applyBorder="1" applyAlignment="1">
      <alignment horizontal="center" vertical="center" readingOrder="1"/>
    </xf>
    <xf numFmtId="0" fontId="34" fillId="11" borderId="32" xfId="8" applyFont="1" applyFill="1" applyBorder="1" applyAlignment="1">
      <alignment horizontal="left" vertical="center" readingOrder="1"/>
    </xf>
    <xf numFmtId="0" fontId="36" fillId="11" borderId="0" xfId="8" applyFont="1" applyFill="1"/>
    <xf numFmtId="0" fontId="37" fillId="0" borderId="1" xfId="8" applyFont="1" applyBorder="1" applyAlignment="1">
      <alignment horizontal="left" vertical="center" readingOrder="1"/>
    </xf>
    <xf numFmtId="167" fontId="37" fillId="0" borderId="32" xfId="8" applyNumberFormat="1" applyFont="1" applyBorder="1" applyAlignment="1">
      <alignment horizontal="center" vertical="center" readingOrder="1"/>
    </xf>
    <xf numFmtId="167" fontId="37" fillId="0" borderId="33" xfId="8" applyNumberFormat="1" applyFont="1" applyBorder="1" applyAlignment="1">
      <alignment horizontal="center" vertical="center" readingOrder="1"/>
    </xf>
    <xf numFmtId="167" fontId="37" fillId="0" borderId="34" xfId="8" applyNumberFormat="1" applyFont="1" applyBorder="1" applyAlignment="1">
      <alignment horizontal="center" vertical="center" readingOrder="1"/>
    </xf>
    <xf numFmtId="0" fontId="35" fillId="0" borderId="1" xfId="8" applyFont="1" applyBorder="1" applyAlignment="1">
      <alignment horizontal="right" vertical="center" readingOrder="1"/>
    </xf>
    <xf numFmtId="167" fontId="38" fillId="0" borderId="1" xfId="8" applyNumberFormat="1" applyFont="1" applyBorder="1" applyAlignment="1">
      <alignment horizontal="center" vertical="center" readingOrder="1"/>
    </xf>
    <xf numFmtId="167" fontId="38" fillId="0" borderId="0" xfId="8" applyNumberFormat="1" applyFont="1" applyAlignment="1">
      <alignment horizontal="center" vertical="center" readingOrder="1"/>
    </xf>
    <xf numFmtId="167" fontId="38" fillId="0" borderId="24" xfId="8" applyNumberFormat="1" applyFont="1" applyBorder="1" applyAlignment="1">
      <alignment horizontal="center" vertical="center" readingOrder="1"/>
    </xf>
    <xf numFmtId="167" fontId="39" fillId="8" borderId="0" xfId="9" applyNumberFormat="1" applyFont="1" applyAlignment="1">
      <alignment horizontal="center" vertical="center" readingOrder="1"/>
    </xf>
    <xf numFmtId="167" fontId="39" fillId="8" borderId="8" xfId="9" applyNumberFormat="1" applyFont="1" applyBorder="1" applyAlignment="1">
      <alignment horizontal="center" vertical="center" readingOrder="1"/>
    </xf>
    <xf numFmtId="167" fontId="39" fillId="8" borderId="24" xfId="9" applyNumberFormat="1" applyFont="1" applyBorder="1" applyAlignment="1">
      <alignment horizontal="center" vertical="center" readingOrder="1"/>
    </xf>
    <xf numFmtId="167" fontId="23" fillId="8" borderId="0" xfId="9" applyNumberFormat="1" applyAlignment="1">
      <alignment horizontal="center" vertical="center" readingOrder="1"/>
    </xf>
    <xf numFmtId="0" fontId="35" fillId="0" borderId="35" xfId="8" applyFont="1" applyBorder="1" applyAlignment="1">
      <alignment horizontal="right" vertical="center" readingOrder="1"/>
    </xf>
    <xf numFmtId="167" fontId="37" fillId="3" borderId="1" xfId="10" applyNumberFormat="1" applyFont="1" applyBorder="1" applyAlignment="1">
      <alignment horizontal="center" vertical="center" readingOrder="1"/>
    </xf>
    <xf numFmtId="167" fontId="37" fillId="3" borderId="0" xfId="10" applyNumberFormat="1" applyFont="1" applyAlignment="1">
      <alignment horizontal="center" vertical="center" readingOrder="1"/>
    </xf>
    <xf numFmtId="167" fontId="37" fillId="3" borderId="24" xfId="10" applyNumberFormat="1" applyFont="1" applyBorder="1" applyAlignment="1">
      <alignment horizontal="center" vertical="center" readingOrder="1"/>
    </xf>
    <xf numFmtId="0" fontId="33" fillId="11" borderId="1" xfId="8" applyFont="1" applyFill="1" applyBorder="1" applyAlignment="1">
      <alignment horizontal="left" vertical="center" readingOrder="1"/>
    </xf>
    <xf numFmtId="167" fontId="33" fillId="11" borderId="1" xfId="8" applyNumberFormat="1" applyFont="1" applyFill="1" applyBorder="1" applyAlignment="1">
      <alignment horizontal="center" vertical="center" readingOrder="1"/>
    </xf>
    <xf numFmtId="167" fontId="33" fillId="11" borderId="0" xfId="8" applyNumberFormat="1" applyFont="1" applyFill="1" applyAlignment="1">
      <alignment horizontal="center" vertical="center" readingOrder="1"/>
    </xf>
    <xf numFmtId="167" fontId="33" fillId="11" borderId="24" xfId="8" applyNumberFormat="1" applyFont="1" applyFill="1" applyBorder="1" applyAlignment="1">
      <alignment horizontal="center" vertical="center" readingOrder="1"/>
    </xf>
    <xf numFmtId="10" fontId="35" fillId="0" borderId="32" xfId="11" applyNumberFormat="1" applyFont="1" applyFill="1" applyBorder="1" applyAlignment="1">
      <alignment horizontal="center" vertical="center" readingOrder="1"/>
    </xf>
    <xf numFmtId="10" fontId="35" fillId="0" borderId="33" xfId="11" applyNumberFormat="1" applyFont="1" applyFill="1" applyBorder="1" applyAlignment="1">
      <alignment horizontal="center" vertical="center" readingOrder="1"/>
    </xf>
    <xf numFmtId="10" fontId="35" fillId="0" borderId="34" xfId="11" applyNumberFormat="1" applyFont="1" applyFill="1" applyBorder="1" applyAlignment="1">
      <alignment horizontal="center" vertical="center" readingOrder="1"/>
    </xf>
    <xf numFmtId="0" fontId="37" fillId="0" borderId="35" xfId="8" applyFont="1" applyBorder="1" applyAlignment="1">
      <alignment horizontal="left" vertical="center" readingOrder="1"/>
    </xf>
    <xf numFmtId="167" fontId="37" fillId="0" borderId="35" xfId="8" applyNumberFormat="1" applyFont="1" applyBorder="1" applyAlignment="1">
      <alignment horizontal="center" vertical="center" readingOrder="1"/>
    </xf>
    <xf numFmtId="167" fontId="37" fillId="0" borderId="36" xfId="8" applyNumberFormat="1" applyFont="1" applyBorder="1" applyAlignment="1">
      <alignment horizontal="center" vertical="center" readingOrder="1"/>
    </xf>
    <xf numFmtId="167" fontId="37" fillId="0" borderId="30" xfId="8" applyNumberFormat="1" applyFont="1" applyBorder="1" applyAlignment="1">
      <alignment horizontal="center" vertical="center" readingOrder="1"/>
    </xf>
    <xf numFmtId="167" fontId="37" fillId="3" borderId="36" xfId="10" applyNumberFormat="1" applyFont="1" applyBorder="1" applyAlignment="1">
      <alignment horizontal="center" vertical="center" readingOrder="1"/>
    </xf>
    <xf numFmtId="167" fontId="37" fillId="3" borderId="30" xfId="10" applyNumberFormat="1" applyFont="1" applyBorder="1" applyAlignment="1">
      <alignment horizontal="center" vertical="center" readingOrder="1"/>
    </xf>
    <xf numFmtId="171" fontId="22" fillId="0" borderId="0" xfId="8" applyNumberFormat="1"/>
    <xf numFmtId="0" fontId="33" fillId="5" borderId="33" xfId="8" applyFont="1" applyFill="1" applyBorder="1"/>
    <xf numFmtId="0" fontId="33" fillId="5" borderId="34" xfId="8" applyFont="1" applyFill="1" applyBorder="1"/>
    <xf numFmtId="0" fontId="34" fillId="11" borderId="0" xfId="8" applyFont="1" applyFill="1" applyAlignment="1">
      <alignment horizontal="left" vertical="center" readingOrder="1"/>
    </xf>
    <xf numFmtId="167" fontId="41" fillId="8" borderId="1" xfId="9" applyNumberFormat="1" applyFont="1" applyBorder="1" applyAlignment="1">
      <alignment horizontal="center" vertical="center" readingOrder="1"/>
    </xf>
    <xf numFmtId="167" fontId="41" fillId="8" borderId="24" xfId="9" applyNumberFormat="1" applyFont="1" applyBorder="1" applyAlignment="1">
      <alignment horizontal="center" vertical="center" readingOrder="1"/>
    </xf>
    <xf numFmtId="167" fontId="41" fillId="8" borderId="0" xfId="9" applyNumberFormat="1" applyFont="1" applyAlignment="1">
      <alignment horizontal="center" vertical="center" readingOrder="1"/>
    </xf>
    <xf numFmtId="167" fontId="40" fillId="3" borderId="24" xfId="10" applyNumberFormat="1" applyFont="1" applyBorder="1" applyAlignment="1">
      <alignment horizontal="center" vertical="center" readingOrder="1"/>
    </xf>
    <xf numFmtId="0" fontId="33" fillId="11" borderId="0" xfId="8" applyFont="1" applyFill="1" applyAlignment="1">
      <alignment horizontal="left" vertical="center" readingOrder="1"/>
    </xf>
    <xf numFmtId="10" fontId="35" fillId="0" borderId="13" xfId="11" applyNumberFormat="1" applyFont="1" applyFill="1" applyBorder="1" applyAlignment="1">
      <alignment horizontal="center" vertical="center" readingOrder="1"/>
    </xf>
    <xf numFmtId="10" fontId="35" fillId="0" borderId="37" xfId="11" applyNumberFormat="1" applyFont="1" applyFill="1" applyBorder="1" applyAlignment="1">
      <alignment horizontal="center" vertical="center" readingOrder="1"/>
    </xf>
    <xf numFmtId="10" fontId="35" fillId="0" borderId="15" xfId="11" applyNumberFormat="1" applyFont="1" applyFill="1" applyBorder="1" applyAlignment="1">
      <alignment horizontal="center" vertical="center" readingOrder="1"/>
    </xf>
    <xf numFmtId="10" fontId="35" fillId="0" borderId="14" xfId="11" applyNumberFormat="1" applyFont="1" applyFill="1" applyBorder="1" applyAlignment="1">
      <alignment horizontal="center" vertical="center" readingOrder="1"/>
    </xf>
    <xf numFmtId="167" fontId="35" fillId="0" borderId="7" xfId="8" applyNumberFormat="1" applyFont="1" applyBorder="1" applyAlignment="1">
      <alignment horizontal="center" vertical="center" readingOrder="1"/>
    </xf>
    <xf numFmtId="167" fontId="35" fillId="0" borderId="8" xfId="8" applyNumberFormat="1" applyFont="1" applyBorder="1" applyAlignment="1">
      <alignment horizontal="center" vertical="center" readingOrder="1"/>
    </xf>
    <xf numFmtId="167" fontId="37" fillId="0" borderId="9" xfId="8" applyNumberFormat="1" applyFont="1" applyBorder="1" applyAlignment="1">
      <alignment horizontal="center" vertical="center" readingOrder="1"/>
    </xf>
    <xf numFmtId="167" fontId="37" fillId="0" borderId="10" xfId="8" applyNumberFormat="1" applyFont="1" applyBorder="1" applyAlignment="1">
      <alignment horizontal="center" vertical="center" readingOrder="1"/>
    </xf>
    <xf numFmtId="167" fontId="37" fillId="3" borderId="11" xfId="10" applyNumberFormat="1" applyFont="1" applyBorder="1" applyAlignment="1">
      <alignment horizontal="center" vertical="center" readingOrder="1"/>
    </xf>
    <xf numFmtId="170" fontId="31" fillId="0" borderId="29" xfId="0" applyNumberFormat="1" applyFont="1" applyBorder="1" applyAlignment="1">
      <alignment horizontal="right" vertical="center" wrapText="1"/>
    </xf>
    <xf numFmtId="170" fontId="0" fillId="0" borderId="29" xfId="0" applyNumberFormat="1" applyBorder="1" applyAlignment="1">
      <alignment horizontal="right" vertical="center" wrapText="1"/>
    </xf>
    <xf numFmtId="2" fontId="6" fillId="0" borderId="0" xfId="0" applyNumberFormat="1" applyFont="1"/>
    <xf numFmtId="172" fontId="10" fillId="2" borderId="13" xfId="2" applyNumberFormat="1" applyFont="1" applyBorder="1" applyAlignment="1">
      <alignment horizontal="center" vertical="center" readingOrder="1"/>
    </xf>
    <xf numFmtId="172" fontId="10" fillId="2" borderId="16" xfId="2" applyNumberFormat="1" applyFont="1" applyBorder="1" applyAlignment="1">
      <alignment horizontal="center" vertical="center" readingOrder="1"/>
    </xf>
    <xf numFmtId="172" fontId="10" fillId="2" borderId="4" xfId="2" applyNumberFormat="1" applyFont="1" applyBorder="1" applyAlignment="1">
      <alignment horizontal="center" vertical="center" readingOrder="1"/>
    </xf>
    <xf numFmtId="165" fontId="6" fillId="0" borderId="9" xfId="3" applyNumberFormat="1" applyFont="1" applyBorder="1"/>
    <xf numFmtId="165" fontId="6" fillId="0" borderId="10" xfId="3" applyNumberFormat="1" applyFont="1" applyBorder="1"/>
    <xf numFmtId="165" fontId="6" fillId="0" borderId="11" xfId="3" applyNumberFormat="1" applyFont="1" applyBorder="1"/>
    <xf numFmtId="173" fontId="35" fillId="0" borderId="0" xfId="8" applyNumberFormat="1" applyFont="1" applyAlignment="1">
      <alignment horizontal="center" vertical="center" readingOrder="1"/>
    </xf>
    <xf numFmtId="173" fontId="35" fillId="0" borderId="24" xfId="8" applyNumberFormat="1" applyFont="1" applyBorder="1" applyAlignment="1">
      <alignment horizontal="center" vertical="center" readingOrder="1"/>
    </xf>
    <xf numFmtId="170" fontId="32" fillId="0" borderId="29" xfId="0" applyNumberFormat="1" applyFont="1" applyBorder="1" applyAlignment="1">
      <alignment vertical="center" wrapText="1"/>
    </xf>
    <xf numFmtId="174" fontId="32" fillId="0" borderId="29" xfId="1" applyNumberFormat="1" applyFont="1" applyBorder="1" applyAlignment="1">
      <alignment vertical="center" wrapText="1"/>
    </xf>
    <xf numFmtId="170" fontId="0" fillId="0" borderId="29" xfId="0" applyNumberFormat="1" applyBorder="1" applyAlignment="1">
      <alignment vertical="center" wrapText="1"/>
    </xf>
    <xf numFmtId="0" fontId="38" fillId="0" borderId="1" xfId="8" applyFont="1" applyBorder="1" applyAlignment="1">
      <alignment horizontal="left" vertical="center" readingOrder="1"/>
    </xf>
    <xf numFmtId="167" fontId="6" fillId="0" borderId="0" xfId="0" applyNumberFormat="1" applyFont="1"/>
    <xf numFmtId="176" fontId="6" fillId="0" borderId="0" xfId="0" applyNumberFormat="1" applyFont="1"/>
    <xf numFmtId="175" fontId="6" fillId="0" borderId="0" xfId="0" applyNumberFormat="1" applyFont="1"/>
    <xf numFmtId="176" fontId="35" fillId="0" borderId="0" xfId="8" applyNumberFormat="1" applyFont="1" applyAlignment="1">
      <alignment horizontal="center" vertical="center" readingOrder="1"/>
    </xf>
    <xf numFmtId="167" fontId="40" fillId="0" borderId="13" xfId="8" applyNumberFormat="1" applyFont="1" applyBorder="1" applyAlignment="1">
      <alignment horizontal="center" vertical="center" readingOrder="1"/>
    </xf>
    <xf numFmtId="167" fontId="40" fillId="0" borderId="14" xfId="8" applyNumberFormat="1" applyFont="1" applyBorder="1" applyAlignment="1">
      <alignment horizontal="center" vertical="center" readingOrder="1"/>
    </xf>
    <xf numFmtId="176" fontId="35" fillId="0" borderId="7" xfId="8" applyNumberFormat="1" applyFont="1" applyBorder="1" applyAlignment="1">
      <alignment horizontal="center" vertical="center" readingOrder="1"/>
    </xf>
    <xf numFmtId="176" fontId="35" fillId="0" borderId="8" xfId="8" applyNumberFormat="1" applyFont="1" applyBorder="1" applyAlignment="1">
      <alignment horizontal="center" vertical="center" readingOrder="1"/>
    </xf>
    <xf numFmtId="167" fontId="38" fillId="0" borderId="7" xfId="8" applyNumberFormat="1" applyFont="1" applyBorder="1" applyAlignment="1">
      <alignment horizontal="center" vertical="center" readingOrder="1"/>
    </xf>
    <xf numFmtId="167" fontId="38" fillId="0" borderId="8" xfId="8" applyNumberFormat="1" applyFont="1" applyBorder="1" applyAlignment="1">
      <alignment horizontal="center" vertical="center" readingOrder="1"/>
    </xf>
    <xf numFmtId="167" fontId="35" fillId="0" borderId="9" xfId="8" applyNumberFormat="1" applyFont="1" applyBorder="1" applyAlignment="1">
      <alignment horizontal="center" vertical="center" readingOrder="1"/>
    </xf>
    <xf numFmtId="167" fontId="40" fillId="0" borderId="15" xfId="8" applyNumberFormat="1" applyFont="1" applyBorder="1" applyAlignment="1">
      <alignment horizontal="center" vertical="center" readingOrder="1"/>
    </xf>
    <xf numFmtId="167" fontId="35" fillId="0" borderId="10" xfId="8" applyNumberFormat="1" applyFont="1" applyBorder="1" applyAlignment="1">
      <alignment horizontal="center" vertical="center" readingOrder="1"/>
    </xf>
    <xf numFmtId="167" fontId="39" fillId="8" borderId="11" xfId="9" applyNumberFormat="1" applyFont="1" applyBorder="1" applyAlignment="1">
      <alignment horizontal="center" vertical="center" readingOrder="1"/>
    </xf>
    <xf numFmtId="167" fontId="0" fillId="0" borderId="29" xfId="0" applyNumberFormat="1" applyBorder="1" applyAlignment="1">
      <alignment vertical="center" wrapText="1"/>
    </xf>
    <xf numFmtId="167" fontId="42" fillId="12" borderId="29" xfId="0" applyNumberFormat="1" applyFont="1" applyFill="1" applyBorder="1" applyAlignment="1">
      <alignment vertical="center" wrapText="1"/>
    </xf>
    <xf numFmtId="167" fontId="43" fillId="12" borderId="29" xfId="0" applyNumberFormat="1" applyFont="1" applyFill="1" applyBorder="1" applyAlignment="1">
      <alignment vertical="center" wrapText="1"/>
    </xf>
    <xf numFmtId="0" fontId="44" fillId="13" borderId="26" xfId="0" applyFont="1" applyFill="1" applyBorder="1" applyAlignment="1">
      <alignment vertical="center" wrapText="1"/>
    </xf>
    <xf numFmtId="0" fontId="44" fillId="1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/>
    <xf numFmtId="170" fontId="6" fillId="0" borderId="0" xfId="0" applyNumberFormat="1" applyFont="1"/>
    <xf numFmtId="0" fontId="47" fillId="9" borderId="27" xfId="7" applyFont="1" applyFill="1" applyBorder="1" applyAlignment="1">
      <alignment vertical="center" wrapText="1"/>
    </xf>
    <xf numFmtId="170" fontId="0" fillId="0" borderId="0" xfId="0" applyNumberFormat="1"/>
    <xf numFmtId="0" fontId="48" fillId="0" borderId="0" xfId="0" applyFont="1" applyAlignment="1">
      <alignment vertical="center"/>
    </xf>
    <xf numFmtId="0" fontId="49" fillId="0" borderId="0" xfId="7" applyFont="1" applyAlignment="1">
      <alignment vertical="center"/>
    </xf>
    <xf numFmtId="0" fontId="5" fillId="6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0" fontId="25" fillId="9" borderId="0" xfId="0" applyFont="1" applyFill="1" applyAlignment="1">
      <alignment horizontal="left"/>
    </xf>
    <xf numFmtId="0" fontId="16" fillId="5" borderId="16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6" fillId="5" borderId="2" xfId="0" applyFont="1" applyFill="1" applyBorder="1" applyAlignment="1">
      <alignment horizontal="center" vertical="center" readingOrder="1"/>
    </xf>
    <xf numFmtId="0" fontId="16" fillId="5" borderId="5" xfId="0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center" vertical="center" readingOrder="1"/>
    </xf>
    <xf numFmtId="0" fontId="16" fillId="5" borderId="24" xfId="0" applyFont="1" applyFill="1" applyBorder="1" applyAlignment="1">
      <alignment horizontal="center" vertical="center" readingOrder="1"/>
    </xf>
    <xf numFmtId="0" fontId="16" fillId="5" borderId="0" xfId="0" applyFont="1" applyFill="1" applyAlignment="1">
      <alignment horizontal="center" vertical="center" readingOrder="1"/>
    </xf>
    <xf numFmtId="0" fontId="33" fillId="5" borderId="30" xfId="8" applyFont="1" applyFill="1" applyBorder="1" applyAlignment="1">
      <alignment horizontal="center" vertical="center" readingOrder="1"/>
    </xf>
    <xf numFmtId="0" fontId="33" fillId="5" borderId="31" xfId="8" applyFont="1" applyFill="1" applyBorder="1" applyAlignment="1">
      <alignment horizontal="center"/>
    </xf>
  </cellXfs>
  <cellStyles count="13">
    <cellStyle name="Bad" xfId="2" builtinId="27"/>
    <cellStyle name="Bad 2" xfId="9" xr:uid="{A5BB0138-D0CD-46E3-AB08-9AA2AD79D468}"/>
    <cellStyle name="Comma" xfId="1" builtinId="3"/>
    <cellStyle name="Comma 2" xfId="4" xr:uid="{67964B6C-1AAD-4E86-B24C-845E96371A73}"/>
    <cellStyle name="Good 2" xfId="10" xr:uid="{A46FCFB4-7D83-4E0A-9EAC-DBCBA5AFBE51}"/>
    <cellStyle name="Hyperlink" xfId="12" builtinId="8"/>
    <cellStyle name="Hyperlink 2" xfId="7" xr:uid="{33905B50-BD72-4609-B810-B28EB81B13A8}"/>
    <cellStyle name="Normal" xfId="0" builtinId="0"/>
    <cellStyle name="Normal 2" xfId="3" xr:uid="{0EA13128-1D13-460C-8E65-24C8F2416E78}"/>
    <cellStyle name="Normal 2 2" xfId="6" xr:uid="{26401737-5F35-4FFF-AB02-44AEA209A6E7}"/>
    <cellStyle name="Normal 3" xfId="8" xr:uid="{AC07BEB1-AECA-4929-BC8F-901BBEB5D788}"/>
    <cellStyle name="Percent 2" xfId="5" xr:uid="{5ABB8A62-4686-417A-B382-C72AFC20321B}"/>
    <cellStyle name="Percent 3" xfId="11" xr:uid="{0B3AEE8E-4412-439E-9C6E-17B15770F237}"/>
  </cellStyles>
  <dxfs count="0"/>
  <tableStyles count="0" defaultTableStyle="TableStyleMedium2" defaultPivotStyle="PivotStyleLight16"/>
  <colors>
    <mruColors>
      <color rgb="FFF1A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253784</xdr:colOff>
      <xdr:row>0</xdr:row>
      <xdr:rowOff>716559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5</xdr:col>
      <xdr:colOff>1035604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286270</xdr:colOff>
      <xdr:row>0</xdr:row>
      <xdr:rowOff>717425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D7F90EB4-CAE7-4773-A633-AF6213318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1628" cy="71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zoomScale="109" zoomScaleNormal="109" workbookViewId="0">
      <selection activeCell="E7" sqref="E7"/>
    </sheetView>
  </sheetViews>
  <sheetFormatPr defaultColWidth="0" defaultRowHeight="16" zeroHeight="1" x14ac:dyDescent="0.5"/>
  <cols>
    <col min="1" max="3" width="1.84375" style="2" customWidth="1"/>
    <col min="4" max="12" width="13.61328125" style="2" customWidth="1"/>
    <col min="13" max="16384" width="8.765625" style="2" hidden="1"/>
  </cols>
  <sheetData>
    <row r="1" spans="1:12" ht="57.65" customHeight="1" x14ac:dyDescent="0.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4" x14ac:dyDescent="0.5">
      <c r="A2" s="37" t="s">
        <v>0</v>
      </c>
      <c r="B2" s="38"/>
      <c r="C2" s="38"/>
      <c r="D2" s="38"/>
      <c r="E2" s="38"/>
      <c r="F2" s="39"/>
      <c r="G2" s="39"/>
      <c r="H2" s="39"/>
      <c r="I2" s="39"/>
      <c r="J2" s="39"/>
      <c r="K2" s="39"/>
      <c r="L2" s="39"/>
    </row>
    <row r="3" spans="1:12" ht="18.5" x14ac:dyDescent="0.5">
      <c r="A3" s="40"/>
      <c r="B3" s="40" t="s">
        <v>1</v>
      </c>
      <c r="C3" s="38"/>
      <c r="D3" s="38"/>
      <c r="E3" s="38"/>
      <c r="F3" s="39"/>
      <c r="G3" s="39"/>
      <c r="H3" s="39"/>
      <c r="I3" s="39"/>
      <c r="J3" s="39"/>
      <c r="K3" s="39"/>
      <c r="L3" s="39"/>
    </row>
    <row r="4" spans="1:12" x14ac:dyDescent="0.5">
      <c r="A4" s="38"/>
      <c r="B4" s="38"/>
      <c r="C4" s="41" t="str">
        <f ca="1">MID(CELL("filename"),SEARCH("[",CELL("filename"))+1,SEARCH("]",CELL("filename"))-SEARCH("[",CELL("filename"))-1)</f>
        <v>DATAFILE MASTER.xlsx</v>
      </c>
      <c r="D4" s="41"/>
      <c r="E4" s="41"/>
      <c r="F4" s="42"/>
      <c r="G4" s="42"/>
      <c r="H4" s="39"/>
      <c r="I4" s="39"/>
      <c r="J4" s="39"/>
      <c r="K4" s="39"/>
      <c r="L4" s="39"/>
    </row>
    <row r="5" spans="1:12" x14ac:dyDescent="0.5">
      <c r="A5" s="38"/>
      <c r="B5" s="38"/>
      <c r="C5" s="198" t="s">
        <v>2</v>
      </c>
      <c r="D5" s="198"/>
      <c r="E5" s="198"/>
      <c r="F5" s="198"/>
      <c r="G5" s="198"/>
      <c r="H5" s="198"/>
      <c r="I5" s="198"/>
      <c r="J5" s="198"/>
      <c r="K5" s="198"/>
      <c r="L5" s="198"/>
    </row>
    <row r="6" spans="1:12" x14ac:dyDescent="0.5"/>
    <row r="7" spans="1:12" x14ac:dyDescent="0.5"/>
    <row r="8" spans="1:12" ht="18.5" x14ac:dyDescent="0.55000000000000004">
      <c r="D8" s="63" t="s">
        <v>3</v>
      </c>
    </row>
    <row r="9" spans="1:12" x14ac:dyDescent="0.5">
      <c r="D9" s="61" t="s">
        <v>4</v>
      </c>
    </row>
    <row r="10" spans="1:12" x14ac:dyDescent="0.5">
      <c r="D10" s="61" t="s">
        <v>5</v>
      </c>
    </row>
    <row r="11" spans="1:12" x14ac:dyDescent="0.5"/>
    <row r="12" spans="1:12" x14ac:dyDescent="0.5"/>
    <row r="13" spans="1:12" x14ac:dyDescent="0.5"/>
    <row r="14" spans="1:12" x14ac:dyDescent="0.5"/>
    <row r="21" x14ac:dyDescent="0.5"/>
  </sheetData>
  <mergeCells count="2">
    <mergeCell ref="C5:L5"/>
    <mergeCell ref="A1:L1"/>
  </mergeCells>
  <hyperlinks>
    <hyperlink ref="D10" location="LRR!A1" display="LRR data" xr:uid="{3163B24F-C9C9-4835-924B-5C893507FDAF}"/>
    <hyperlink ref="D9" location="HVP!A1" display="HVP data" xr:uid="{73FE6CBA-F72C-4AA4-9F5D-4F67AF42DDA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831E-9E5A-43FA-8A2E-1BA3C4169312}">
  <dimension ref="A1:E13"/>
  <sheetViews>
    <sheetView zoomScale="80" zoomScaleNormal="80" workbookViewId="0">
      <selection activeCell="C1" sqref="C1"/>
    </sheetView>
  </sheetViews>
  <sheetFormatPr defaultRowHeight="13.5" x14ac:dyDescent="0.3"/>
  <cols>
    <col min="3" max="3" width="36.84375" customWidth="1"/>
    <col min="4" max="4" width="50.84375" customWidth="1"/>
  </cols>
  <sheetData>
    <row r="1" spans="1:5" x14ac:dyDescent="0.3">
      <c r="A1" s="62" t="s">
        <v>6</v>
      </c>
    </row>
    <row r="2" spans="1:5" x14ac:dyDescent="0.3">
      <c r="C2" t="s">
        <v>7</v>
      </c>
    </row>
    <row r="3" spans="1:5" ht="14" thickBot="1" x14ac:dyDescent="0.35"/>
    <row r="4" spans="1:5" ht="40.5" customHeight="1" thickBot="1" x14ac:dyDescent="0.35">
      <c r="C4" s="185" t="s">
        <v>8</v>
      </c>
      <c r="D4" s="186" t="s">
        <v>9</v>
      </c>
    </row>
    <row r="5" spans="1:5" ht="24.65" customHeight="1" thickBot="1" x14ac:dyDescent="0.35">
      <c r="C5" s="72" t="s">
        <v>10</v>
      </c>
      <c r="D5" s="190">
        <f>SUM(LRR!I86:I90)</f>
        <v>84.564414364603294</v>
      </c>
      <c r="E5" s="191"/>
    </row>
    <row r="6" spans="1:5" ht="20.5" customHeight="1" thickBot="1" x14ac:dyDescent="0.35">
      <c r="C6" s="72" t="s">
        <v>11</v>
      </c>
      <c r="D6" s="187">
        <v>0</v>
      </c>
      <c r="E6" s="191"/>
    </row>
    <row r="7" spans="1:5" ht="19" customHeight="1" thickBot="1" x14ac:dyDescent="0.35">
      <c r="C7" s="72" t="s">
        <v>12</v>
      </c>
      <c r="D7" s="187">
        <v>0</v>
      </c>
      <c r="E7" s="191"/>
    </row>
    <row r="8" spans="1:5" ht="18.649999999999999" customHeight="1" thickBot="1" x14ac:dyDescent="0.35">
      <c r="C8" s="72" t="s">
        <v>13</v>
      </c>
      <c r="D8" s="190">
        <f>-(HVP!G15+HVP!H15)</f>
        <v>36.561121565428522</v>
      </c>
      <c r="E8" s="191"/>
    </row>
    <row r="9" spans="1:5" ht="21" customHeight="1" thickBot="1" x14ac:dyDescent="0.35">
      <c r="C9" s="72" t="s">
        <v>14</v>
      </c>
      <c r="D9" s="187">
        <v>0</v>
      </c>
      <c r="E9" s="191"/>
    </row>
    <row r="10" spans="1:5" ht="19" customHeight="1" thickBot="1" x14ac:dyDescent="0.35">
      <c r="C10" s="188" t="s">
        <v>15</v>
      </c>
      <c r="D10" s="189">
        <v>19.02</v>
      </c>
      <c r="E10" s="191"/>
    </row>
    <row r="11" spans="1:5" ht="19.5" customHeight="1" thickTop="1" x14ac:dyDescent="0.3">
      <c r="C11" s="196" t="s">
        <v>16</v>
      </c>
    </row>
    <row r="12" spans="1:5" ht="16.5" customHeight="1" x14ac:dyDescent="0.3">
      <c r="D12" s="195"/>
    </row>
    <row r="13" spans="1:5" x14ac:dyDescent="0.3">
      <c r="D13" s="195"/>
    </row>
  </sheetData>
  <hyperlinks>
    <hyperlink ref="A1" location="Cover!A1" display="Return to Cover tab" xr:uid="{1C85F61C-9997-4F74-9F88-2E369D1932A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A969-E406-4E49-8562-BD75A2D169EA}">
  <dimension ref="A1:Z27"/>
  <sheetViews>
    <sheetView tabSelected="1" topLeftCell="A9" workbookViewId="0">
      <selection activeCell="K15" activeCellId="2" sqref="C15 G15:H15 K15"/>
    </sheetView>
  </sheetViews>
  <sheetFormatPr defaultColWidth="0" defaultRowHeight="16" zeroHeight="1" x14ac:dyDescent="0.5"/>
  <cols>
    <col min="1" max="1" width="4.23046875" style="2" customWidth="1"/>
    <col min="2" max="2" width="32.61328125" style="2" customWidth="1"/>
    <col min="3" max="5" width="8.765625" style="2" customWidth="1"/>
    <col min="6" max="6" width="1.765625" style="2" customWidth="1"/>
    <col min="7" max="9" width="8.765625" style="2" customWidth="1"/>
    <col min="10" max="10" width="1.765625" style="2" customWidth="1"/>
    <col min="11" max="11" width="15.23046875" style="2" customWidth="1"/>
    <col min="12" max="12" width="14.4609375" style="2" customWidth="1"/>
    <col min="13" max="13" width="1.765625" style="2" customWidth="1"/>
    <col min="14" max="14" width="15.765625" style="2" customWidth="1"/>
    <col min="15" max="15" width="14.4609375" style="2" customWidth="1"/>
    <col min="16" max="16" width="1.765625" style="2" customWidth="1"/>
    <col min="17" max="25" width="7.3828125" style="2" customWidth="1"/>
    <col min="26" max="26" width="8.765625" style="2" customWidth="1"/>
    <col min="27" max="16384" width="8.765625" style="2" hidden="1"/>
  </cols>
  <sheetData>
    <row r="1" spans="1:25" s="56" customFormat="1" ht="27.5" x14ac:dyDescent="0.8">
      <c r="A1" s="200" t="str" cm="1">
        <f t="array" aca="1" ref="A1" ca="1">RIGHT(CELL("filename",A1),LEN(CELL("filename",A1))-FIND("]",CELL("filename",A1)))</f>
        <v>HVP</v>
      </c>
      <c r="B1" s="200"/>
    </row>
    <row r="2" spans="1:25" x14ac:dyDescent="0.5">
      <c r="A2" s="62" t="s">
        <v>6</v>
      </c>
      <c r="B2" s="54"/>
    </row>
    <row r="3" spans="1:25" x14ac:dyDescent="0.5">
      <c r="A3" s="54"/>
      <c r="B3" s="54"/>
    </row>
    <row r="4" spans="1:25" ht="20.5" x14ac:dyDescent="0.55000000000000004">
      <c r="B4" s="209" t="s">
        <v>17</v>
      </c>
      <c r="C4" s="201" t="s">
        <v>18</v>
      </c>
      <c r="D4" s="202"/>
      <c r="E4" s="203"/>
      <c r="G4" s="204" t="s">
        <v>19</v>
      </c>
      <c r="H4" s="205"/>
      <c r="I4" s="206"/>
      <c r="K4" s="47" t="s">
        <v>20</v>
      </c>
      <c r="L4" s="48" t="s">
        <v>21</v>
      </c>
      <c r="N4" s="64" t="s">
        <v>22</v>
      </c>
      <c r="O4" s="64" t="s">
        <v>19</v>
      </c>
      <c r="Q4" s="64" t="s">
        <v>23</v>
      </c>
      <c r="R4" s="211" t="s">
        <v>24</v>
      </c>
      <c r="S4" s="212"/>
      <c r="T4" s="64" t="s">
        <v>25</v>
      </c>
      <c r="U4" s="211" t="s">
        <v>26</v>
      </c>
      <c r="V4" s="213"/>
      <c r="W4" s="213"/>
      <c r="X4" s="212"/>
      <c r="Y4" s="64" t="s">
        <v>27</v>
      </c>
    </row>
    <row r="5" spans="1:25" ht="18.5" x14ac:dyDescent="0.5">
      <c r="B5" s="210"/>
      <c r="C5" s="44" t="s">
        <v>28</v>
      </c>
      <c r="D5" s="44" t="s">
        <v>29</v>
      </c>
      <c r="E5" s="45" t="s">
        <v>30</v>
      </c>
      <c r="G5" s="46" t="s">
        <v>28</v>
      </c>
      <c r="H5" s="44" t="s">
        <v>29</v>
      </c>
      <c r="I5" s="45" t="s">
        <v>30</v>
      </c>
      <c r="K5" s="46" t="s">
        <v>31</v>
      </c>
      <c r="L5" s="45" t="s">
        <v>32</v>
      </c>
      <c r="N5" s="49" t="s">
        <v>33</v>
      </c>
      <c r="O5" s="50" t="s">
        <v>33</v>
      </c>
      <c r="Q5" s="44" t="s">
        <v>34</v>
      </c>
      <c r="R5" s="44" t="s">
        <v>35</v>
      </c>
      <c r="S5" s="44" t="s">
        <v>36</v>
      </c>
      <c r="T5" s="44" t="s">
        <v>37</v>
      </c>
      <c r="U5" s="44" t="s">
        <v>38</v>
      </c>
      <c r="V5" s="44" t="s">
        <v>39</v>
      </c>
      <c r="W5" s="44" t="s">
        <v>40</v>
      </c>
      <c r="X5" s="44" t="s">
        <v>41</v>
      </c>
      <c r="Y5" s="44" t="s">
        <v>27</v>
      </c>
    </row>
    <row r="6" spans="1:25" ht="16.75" customHeight="1" x14ac:dyDescent="0.5">
      <c r="B6" s="3" t="s">
        <v>42</v>
      </c>
      <c r="C6" s="65">
        <v>87.84</v>
      </c>
      <c r="D6" s="65">
        <v>28.95</v>
      </c>
      <c r="E6" s="4">
        <v>21.36</v>
      </c>
      <c r="G6" s="5">
        <v>87.84</v>
      </c>
      <c r="H6" s="66">
        <v>28.95</v>
      </c>
      <c r="I6" s="6">
        <v>21.36</v>
      </c>
      <c r="K6" s="7">
        <v>10.73</v>
      </c>
      <c r="L6" s="4">
        <v>30.54</v>
      </c>
      <c r="N6" s="7">
        <v>26.44</v>
      </c>
      <c r="O6" s="4">
        <v>26.44</v>
      </c>
      <c r="Q6" s="207" t="s">
        <v>43</v>
      </c>
      <c r="R6" s="208"/>
      <c r="S6" s="208"/>
      <c r="T6" s="208"/>
      <c r="U6" s="208"/>
      <c r="V6" s="208"/>
      <c r="W6" s="208"/>
      <c r="X6" s="208"/>
      <c r="Y6" s="208"/>
    </row>
    <row r="7" spans="1:25" ht="16.75" customHeight="1" x14ac:dyDescent="0.5">
      <c r="B7" s="8" t="s">
        <v>44</v>
      </c>
      <c r="C7" s="65">
        <v>48.21</v>
      </c>
      <c r="D7" s="65">
        <v>8.67</v>
      </c>
      <c r="E7" s="4">
        <v>25.53</v>
      </c>
      <c r="G7" s="9">
        <v>48.205365181355489</v>
      </c>
      <c r="H7" s="67">
        <v>8.6655132532159858</v>
      </c>
      <c r="I7" s="10">
        <v>25.529337467799209</v>
      </c>
      <c r="K7" s="7">
        <v>24.767585484809377</v>
      </c>
      <c r="L7" s="4">
        <v>33.97581788719944</v>
      </c>
      <c r="N7" s="7">
        <v>23.113150282475626</v>
      </c>
      <c r="O7" s="4">
        <v>23.113150282475626</v>
      </c>
      <c r="Q7" s="208"/>
      <c r="R7" s="208"/>
      <c r="S7" s="208"/>
      <c r="T7" s="208"/>
      <c r="U7" s="208"/>
      <c r="V7" s="208"/>
      <c r="W7" s="208"/>
      <c r="X7" s="208"/>
      <c r="Y7" s="208"/>
    </row>
    <row r="8" spans="1:25" ht="16.75" customHeight="1" x14ac:dyDescent="0.5">
      <c r="B8" s="11" t="s">
        <v>45</v>
      </c>
      <c r="C8" s="12">
        <f>C7-C6</f>
        <v>-39.630000000000003</v>
      </c>
      <c r="D8" s="12">
        <f t="shared" ref="D8:I8" si="0">D7-D6</f>
        <v>-20.28</v>
      </c>
      <c r="E8" s="13">
        <f t="shared" si="0"/>
        <v>4.1700000000000017</v>
      </c>
      <c r="G8" s="159">
        <f t="shared" si="0"/>
        <v>-39.634634818644514</v>
      </c>
      <c r="H8" s="160">
        <f t="shared" si="0"/>
        <v>-20.284486746784012</v>
      </c>
      <c r="I8" s="161">
        <f t="shared" si="0"/>
        <v>4.1693374677992097</v>
      </c>
      <c r="K8" s="14">
        <f t="shared" ref="K8:L8" si="1">K7-K6</f>
        <v>14.037585484809377</v>
      </c>
      <c r="L8" s="13">
        <f t="shared" si="1"/>
        <v>3.4358178871994411</v>
      </c>
      <c r="N8" s="14">
        <f t="shared" ref="N8:O8" si="2">N7-N6</f>
        <v>-3.3268497175243752</v>
      </c>
      <c r="O8" s="13">
        <f t="shared" si="2"/>
        <v>-3.3268497175243752</v>
      </c>
      <c r="Q8" s="208"/>
      <c r="R8" s="208"/>
      <c r="S8" s="208"/>
      <c r="T8" s="208"/>
      <c r="U8" s="208"/>
      <c r="V8" s="208"/>
      <c r="W8" s="208"/>
      <c r="X8" s="208"/>
      <c r="Y8" s="208"/>
    </row>
    <row r="9" spans="1:25" ht="18" customHeight="1" x14ac:dyDescent="0.5">
      <c r="B9" s="15" t="s">
        <v>46</v>
      </c>
      <c r="C9" s="16">
        <v>-1.52</v>
      </c>
      <c r="D9" s="16">
        <v>-9.14</v>
      </c>
      <c r="E9" s="17">
        <v>-1.5</v>
      </c>
      <c r="G9" s="156">
        <v>0</v>
      </c>
      <c r="H9" s="157">
        <v>0</v>
      </c>
      <c r="I9" s="158">
        <v>0</v>
      </c>
      <c r="K9" s="18">
        <v>0</v>
      </c>
      <c r="L9" s="17">
        <v>0</v>
      </c>
      <c r="N9" s="18">
        <v>0</v>
      </c>
      <c r="O9" s="17">
        <f>N9</f>
        <v>0</v>
      </c>
      <c r="Q9" s="208"/>
      <c r="R9" s="208"/>
      <c r="S9" s="208"/>
      <c r="T9" s="208"/>
      <c r="U9" s="208"/>
      <c r="V9" s="208"/>
      <c r="W9" s="208"/>
      <c r="X9" s="208"/>
      <c r="Y9" s="208"/>
    </row>
    <row r="10" spans="1:25" ht="32" x14ac:dyDescent="0.5">
      <c r="B10" s="19" t="s">
        <v>47</v>
      </c>
      <c r="C10" s="12">
        <f>C8-C9</f>
        <v>-38.11</v>
      </c>
      <c r="D10" s="12">
        <f t="shared" ref="D10:E10" si="3">D8-D9</f>
        <v>-11.14</v>
      </c>
      <c r="E10" s="12">
        <f t="shared" si="3"/>
        <v>5.6700000000000017</v>
      </c>
      <c r="G10" s="160">
        <f t="shared" ref="G10:I10" si="4">G8-G9</f>
        <v>-39.634634818644514</v>
      </c>
      <c r="H10" s="160">
        <f t="shared" si="4"/>
        <v>-20.284486746784012</v>
      </c>
      <c r="I10" s="160">
        <f t="shared" si="4"/>
        <v>4.1693374677992097</v>
      </c>
      <c r="K10" s="12">
        <f t="shared" ref="K10:L10" si="5">K8-K9</f>
        <v>14.037585484809377</v>
      </c>
      <c r="L10" s="12">
        <f t="shared" si="5"/>
        <v>3.4358178871994411</v>
      </c>
      <c r="N10" s="12">
        <f t="shared" ref="N10:O10" si="6">N8-N9</f>
        <v>-3.3268497175243752</v>
      </c>
      <c r="O10" s="12">
        <f t="shared" si="6"/>
        <v>-3.3268497175243752</v>
      </c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ht="16.75" customHeight="1" x14ac:dyDescent="0.5">
      <c r="B11" s="20" t="s">
        <v>48</v>
      </c>
      <c r="C11" s="16">
        <v>7.44</v>
      </c>
      <c r="D11" s="16">
        <v>6.52</v>
      </c>
      <c r="E11" s="17">
        <v>9.7200000000000006</v>
      </c>
      <c r="G11" s="21">
        <v>7.44</v>
      </c>
      <c r="H11" s="22">
        <v>6.52</v>
      </c>
      <c r="I11" s="23">
        <v>9.7200000000000006</v>
      </c>
      <c r="K11" s="18">
        <v>5.86</v>
      </c>
      <c r="L11" s="17">
        <v>5.86</v>
      </c>
      <c r="N11" s="18">
        <v>8.42</v>
      </c>
      <c r="O11" s="17">
        <v>8.42</v>
      </c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6.75" customHeight="1" x14ac:dyDescent="0.5">
      <c r="B12" s="3" t="s">
        <v>49</v>
      </c>
      <c r="C12" s="65">
        <v>17.568000000000001</v>
      </c>
      <c r="D12" s="65">
        <v>5.79</v>
      </c>
      <c r="E12" s="4">
        <v>4.2720000000000002</v>
      </c>
      <c r="G12" s="9">
        <v>17.568000000000001</v>
      </c>
      <c r="H12" s="67">
        <v>5.79</v>
      </c>
      <c r="I12" s="10">
        <v>4.2720000000000002</v>
      </c>
      <c r="K12" s="7">
        <v>2.1459999999999999</v>
      </c>
      <c r="L12" s="4">
        <v>6.1079999999999997</v>
      </c>
      <c r="N12" s="7">
        <v>5.2880000000000003</v>
      </c>
      <c r="O12" s="4">
        <v>5.2880000000000003</v>
      </c>
      <c r="Q12" s="208"/>
      <c r="R12" s="208"/>
      <c r="S12" s="208"/>
      <c r="T12" s="208"/>
      <c r="U12" s="208"/>
      <c r="V12" s="208"/>
      <c r="W12" s="208"/>
      <c r="X12" s="208"/>
      <c r="Y12" s="208"/>
    </row>
    <row r="13" spans="1:25" ht="16.75" customHeight="1" x14ac:dyDescent="0.5">
      <c r="B13" s="3" t="s">
        <v>50</v>
      </c>
      <c r="C13" s="65">
        <v>25.008000000000003</v>
      </c>
      <c r="D13" s="65">
        <v>12.309999999999999</v>
      </c>
      <c r="E13" s="4">
        <v>13.992000000000001</v>
      </c>
      <c r="G13" s="9">
        <v>25.008000000000003</v>
      </c>
      <c r="H13" s="67">
        <v>12.309999999999999</v>
      </c>
      <c r="I13" s="10">
        <v>13.992000000000001</v>
      </c>
      <c r="K13" s="7">
        <v>8.0060000000000002</v>
      </c>
      <c r="L13" s="4">
        <v>11.968</v>
      </c>
      <c r="N13" s="7">
        <v>13.708</v>
      </c>
      <c r="O13" s="4">
        <v>13.708</v>
      </c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ht="18.5" x14ac:dyDescent="0.5">
      <c r="B14" s="19" t="s">
        <v>51</v>
      </c>
      <c r="C14" s="24" t="b">
        <f>(ABS(C10))&gt;C13</f>
        <v>1</v>
      </c>
      <c r="D14" s="25" t="b">
        <f>(ABS(D10))&gt;D13</f>
        <v>0</v>
      </c>
      <c r="E14" s="26" t="b">
        <f>(ABS(E10))&gt;E13</f>
        <v>0</v>
      </c>
      <c r="G14" s="27" t="b">
        <f>(ABS(G10))&gt;G13</f>
        <v>1</v>
      </c>
      <c r="H14" s="24" t="b">
        <f>(ABS(H10))&gt;H13</f>
        <v>1</v>
      </c>
      <c r="I14" s="26" t="b">
        <f>(ABS(I10))&gt;I13</f>
        <v>0</v>
      </c>
      <c r="K14" s="27" t="b">
        <f>(ABS(K10))&gt;K13</f>
        <v>1</v>
      </c>
      <c r="L14" s="26" t="b">
        <f>(ABS(L10))&gt;L13</f>
        <v>0</v>
      </c>
      <c r="N14" s="28" t="b">
        <f>(ABS(N10))&gt;N13</f>
        <v>0</v>
      </c>
      <c r="O14" s="26" t="b">
        <f>(ABS(O10))&gt;O13</f>
        <v>0</v>
      </c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ht="20.149999999999999" customHeight="1" x14ac:dyDescent="0.5">
      <c r="B15" s="51" t="s">
        <v>52</v>
      </c>
      <c r="C15" s="29">
        <f>C10+C12</f>
        <v>-20.541999999999998</v>
      </c>
      <c r="D15" s="30">
        <v>0</v>
      </c>
      <c r="E15" s="31">
        <v>0</v>
      </c>
      <c r="G15" s="32">
        <f>G10+G12</f>
        <v>-22.066634818644513</v>
      </c>
      <c r="H15" s="33">
        <f>H10+H12</f>
        <v>-14.494486746784013</v>
      </c>
      <c r="I15" s="31">
        <v>0</v>
      </c>
      <c r="K15" s="34">
        <v>3.44</v>
      </c>
      <c r="L15" s="52">
        <v>0</v>
      </c>
      <c r="N15" s="35">
        <v>0</v>
      </c>
      <c r="O15" s="31">
        <v>0</v>
      </c>
    </row>
    <row r="16" spans="1:25" ht="13.5" customHeight="1" x14ac:dyDescent="0.5"/>
    <row r="17" spans="2:7" ht="13.5" customHeight="1" x14ac:dyDescent="0.5">
      <c r="B17" s="68" t="s">
        <v>53</v>
      </c>
    </row>
    <row r="18" spans="2:7" ht="17" x14ac:dyDescent="0.5">
      <c r="B18" s="2" t="s">
        <v>54</v>
      </c>
      <c r="C18" s="36"/>
      <c r="D18" s="36"/>
      <c r="E18" s="36"/>
      <c r="F18" s="36"/>
      <c r="G18" s="36"/>
    </row>
    <row r="19" spans="2:7" ht="17" x14ac:dyDescent="0.5">
      <c r="B19" s="2" t="s">
        <v>55</v>
      </c>
      <c r="C19" s="36"/>
      <c r="D19" s="36"/>
      <c r="E19" s="36"/>
      <c r="F19" s="36"/>
      <c r="G19" s="36"/>
    </row>
    <row r="20" spans="2:7" ht="17" x14ac:dyDescent="0.5">
      <c r="B20" s="2" t="s">
        <v>56</v>
      </c>
    </row>
    <row r="21" spans="2:7" x14ac:dyDescent="0.5"/>
    <row r="22" spans="2:7" x14ac:dyDescent="0.5">
      <c r="B22" s="1" t="s">
        <v>57</v>
      </c>
    </row>
    <row r="23" spans="2:7" x14ac:dyDescent="0.5">
      <c r="B23" s="2" t="s">
        <v>58</v>
      </c>
      <c r="C23" s="43"/>
    </row>
    <row r="24" spans="2:7" x14ac:dyDescent="0.5">
      <c r="B24" s="53" t="s">
        <v>59</v>
      </c>
      <c r="C24" s="43"/>
    </row>
    <row r="25" spans="2:7" x14ac:dyDescent="0.5">
      <c r="C25" s="43"/>
    </row>
    <row r="26" spans="2:7" x14ac:dyDescent="0.5"/>
    <row r="27" spans="2:7" x14ac:dyDescent="0.5"/>
  </sheetData>
  <mergeCells count="7">
    <mergeCell ref="A1:B1"/>
    <mergeCell ref="C4:E4"/>
    <mergeCell ref="G4:I4"/>
    <mergeCell ref="Q6:Y14"/>
    <mergeCell ref="B4:B5"/>
    <mergeCell ref="R4:S4"/>
    <mergeCell ref="U4:X4"/>
  </mergeCells>
  <hyperlinks>
    <hyperlink ref="A2" location="Cover!A1" display="Return to Cover tab" xr:uid="{78B93671-3E42-473F-9F9F-F8818EA4B7F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8EC3-9A2F-429F-AC37-BB729FA41F82}">
  <sheetPr>
    <pageSetUpPr fitToPage="1"/>
  </sheetPr>
  <dimension ref="A1:K179"/>
  <sheetViews>
    <sheetView zoomScale="80" zoomScaleNormal="80" workbookViewId="0">
      <selection activeCell="I55" sqref="I55"/>
    </sheetView>
  </sheetViews>
  <sheetFormatPr defaultColWidth="0" defaultRowHeight="16" x14ac:dyDescent="0.5"/>
  <cols>
    <col min="1" max="1" width="8.765625" style="2" customWidth="1"/>
    <col min="2" max="2" width="72.4609375" style="2" bestFit="1" customWidth="1"/>
    <col min="3" max="3" width="9.4609375" style="2" customWidth="1"/>
    <col min="4" max="4" width="8.765625" style="2" customWidth="1"/>
    <col min="5" max="5" width="10.15234375" style="2" customWidth="1"/>
    <col min="6" max="6" width="11.765625" style="2" customWidth="1"/>
    <col min="7" max="7" width="10.15234375" style="2" customWidth="1"/>
    <col min="8" max="8" width="8.765625" style="2" customWidth="1"/>
    <col min="9" max="9" width="10.23046875" style="2" customWidth="1"/>
    <col min="10" max="10" width="8.765625" style="2" customWidth="1"/>
    <col min="11" max="11" width="0" style="2" hidden="1" customWidth="1"/>
    <col min="12" max="16384" width="8.765625" style="2" hidden="1"/>
  </cols>
  <sheetData>
    <row r="1" spans="1:8" s="56" customFormat="1" ht="27.5" x14ac:dyDescent="0.8">
      <c r="A1" s="200" t="str" cm="1">
        <f t="array" aca="1" ref="A1" ca="1">RIGHT(CELL("filename",A1),LEN(CELL("filename",A1))-FIND("]",CELL("filename",A1)))</f>
        <v>LRR</v>
      </c>
      <c r="B1" s="200"/>
    </row>
    <row r="2" spans="1:8" x14ac:dyDescent="0.5">
      <c r="A2" s="62" t="s">
        <v>6</v>
      </c>
      <c r="C2" s="192" t="s">
        <v>60</v>
      </c>
    </row>
    <row r="3" spans="1:8" x14ac:dyDescent="0.5">
      <c r="A3" s="62"/>
    </row>
    <row r="4" spans="1:8" ht="27.5" x14ac:dyDescent="0.8">
      <c r="B4" s="58" t="s">
        <v>61</v>
      </c>
      <c r="C4" s="59"/>
      <c r="D4" s="59"/>
      <c r="E4" s="59"/>
      <c r="F4" s="59"/>
      <c r="G4" s="59"/>
      <c r="H4" s="59"/>
    </row>
    <row r="7" spans="1:8" ht="16.5" thickBot="1" x14ac:dyDescent="0.55000000000000004">
      <c r="B7" s="69" t="s">
        <v>62</v>
      </c>
      <c r="C7"/>
      <c r="D7"/>
      <c r="E7"/>
      <c r="F7"/>
    </row>
    <row r="8" spans="1:8" ht="16.5" thickBot="1" x14ac:dyDescent="0.55000000000000004">
      <c r="B8" s="70" t="s">
        <v>63</v>
      </c>
      <c r="C8" s="71" t="s">
        <v>28</v>
      </c>
      <c r="D8" s="71" t="s">
        <v>29</v>
      </c>
      <c r="E8" s="71" t="s">
        <v>64</v>
      </c>
      <c r="F8" s="71" t="s">
        <v>65</v>
      </c>
    </row>
    <row r="9" spans="1:8" ht="16.5" thickBot="1" x14ac:dyDescent="0.55000000000000004">
      <c r="B9" s="72" t="s">
        <v>66</v>
      </c>
      <c r="C9" s="73">
        <v>4.7</v>
      </c>
      <c r="D9" s="73">
        <v>1.3</v>
      </c>
      <c r="E9" s="73">
        <v>31.8</v>
      </c>
      <c r="F9" s="73">
        <v>37.799999999999997</v>
      </c>
    </row>
    <row r="10" spans="1:8" ht="16.5" thickBot="1" x14ac:dyDescent="0.55000000000000004">
      <c r="B10" s="72" t="s">
        <v>67</v>
      </c>
      <c r="C10" s="73">
        <v>1.2</v>
      </c>
      <c r="D10" s="73">
        <v>1.5</v>
      </c>
      <c r="E10" s="73">
        <v>3</v>
      </c>
      <c r="F10" s="73">
        <v>5.7</v>
      </c>
    </row>
    <row r="11" spans="1:8" ht="16.5" thickBot="1" x14ac:dyDescent="0.55000000000000004">
      <c r="B11" s="72" t="s">
        <v>68</v>
      </c>
      <c r="C11" s="73">
        <v>7</v>
      </c>
      <c r="D11" s="73">
        <v>6.2</v>
      </c>
      <c r="E11" s="73">
        <v>42.1</v>
      </c>
      <c r="F11" s="73">
        <v>51.6</v>
      </c>
    </row>
    <row r="12" spans="1:8" ht="16.5" thickBot="1" x14ac:dyDescent="0.55000000000000004">
      <c r="B12" s="74" t="s">
        <v>69</v>
      </c>
      <c r="C12" s="75">
        <v>4.5</v>
      </c>
      <c r="D12" s="75" t="s">
        <v>70</v>
      </c>
      <c r="E12" s="75" t="s">
        <v>70</v>
      </c>
      <c r="F12" s="75">
        <v>4.5</v>
      </c>
    </row>
    <row r="13" spans="1:8" ht="16.5" thickBot="1" x14ac:dyDescent="0.55000000000000004">
      <c r="B13" s="74" t="s">
        <v>71</v>
      </c>
      <c r="C13" s="75">
        <v>0.1</v>
      </c>
      <c r="D13" s="75" t="s">
        <v>70</v>
      </c>
      <c r="E13" s="75" t="s">
        <v>70</v>
      </c>
      <c r="F13" s="75">
        <v>0.1</v>
      </c>
    </row>
    <row r="14" spans="1:8" ht="16.5" thickBot="1" x14ac:dyDescent="0.55000000000000004">
      <c r="B14" s="74" t="s">
        <v>72</v>
      </c>
      <c r="C14" s="75" t="s">
        <v>70</v>
      </c>
      <c r="D14" s="75">
        <v>6</v>
      </c>
      <c r="E14" s="75">
        <v>4.9000000000000004</v>
      </c>
      <c r="F14" s="75">
        <f>D14+E14</f>
        <v>10.9</v>
      </c>
    </row>
    <row r="15" spans="1:8" ht="16.5" thickBot="1" x14ac:dyDescent="0.55000000000000004">
      <c r="B15" s="74" t="s">
        <v>73</v>
      </c>
      <c r="C15" s="75" t="s">
        <v>70</v>
      </c>
      <c r="D15" s="75" t="s">
        <v>70</v>
      </c>
      <c r="E15" s="75">
        <v>5.4</v>
      </c>
      <c r="F15" s="75">
        <v>5.4</v>
      </c>
    </row>
    <row r="16" spans="1:8" ht="16.5" thickBot="1" x14ac:dyDescent="0.55000000000000004">
      <c r="B16" s="74" t="s">
        <v>74</v>
      </c>
      <c r="C16" s="75" t="s">
        <v>70</v>
      </c>
      <c r="D16" s="75">
        <v>0.1</v>
      </c>
      <c r="E16" s="75">
        <v>31.4</v>
      </c>
      <c r="F16" s="75">
        <v>31.5</v>
      </c>
    </row>
    <row r="17" spans="2:6" ht="16.5" thickBot="1" x14ac:dyDescent="0.55000000000000004">
      <c r="B17" s="74" t="s">
        <v>75</v>
      </c>
      <c r="C17" s="75">
        <v>2.4</v>
      </c>
      <c r="D17" s="75" t="s">
        <v>70</v>
      </c>
      <c r="E17" s="75" t="s">
        <v>70</v>
      </c>
      <c r="F17" s="75">
        <v>2.4</v>
      </c>
    </row>
    <row r="18" spans="2:6" ht="16.5" thickBot="1" x14ac:dyDescent="0.55000000000000004">
      <c r="B18" s="74" t="s">
        <v>76</v>
      </c>
      <c r="C18" s="75" t="s">
        <v>70</v>
      </c>
      <c r="D18" s="75">
        <v>0.1</v>
      </c>
      <c r="E18" s="75">
        <v>0.4</v>
      </c>
      <c r="F18" s="75">
        <v>0.5</v>
      </c>
    </row>
    <row r="19" spans="2:6" ht="16.5" thickBot="1" x14ac:dyDescent="0.55000000000000004">
      <c r="B19" s="76" t="s">
        <v>77</v>
      </c>
      <c r="C19" s="73">
        <v>11.3</v>
      </c>
      <c r="D19" s="73">
        <v>7.9</v>
      </c>
      <c r="E19" s="73">
        <v>12.3</v>
      </c>
      <c r="F19" s="73">
        <v>31.4</v>
      </c>
    </row>
    <row r="20" spans="2:6" ht="16.5" thickBot="1" x14ac:dyDescent="0.55000000000000004">
      <c r="B20" s="77" t="s">
        <v>78</v>
      </c>
      <c r="C20" s="78">
        <v>24.1</v>
      </c>
      <c r="D20" s="78">
        <v>16.899999999999999</v>
      </c>
      <c r="E20" s="78">
        <v>89.2</v>
      </c>
      <c r="F20" s="78">
        <v>130.5</v>
      </c>
    </row>
    <row r="21" spans="2:6" x14ac:dyDescent="0.5">
      <c r="B21" s="192" t="s">
        <v>79</v>
      </c>
    </row>
    <row r="23" spans="2:6" ht="16.5" thickBot="1" x14ac:dyDescent="0.55000000000000004">
      <c r="B23" s="69" t="s">
        <v>80</v>
      </c>
      <c r="C23" s="60"/>
      <c r="D23" s="60"/>
      <c r="E23" s="60"/>
    </row>
    <row r="24" spans="2:6" ht="16.5" thickBot="1" x14ac:dyDescent="0.55000000000000004">
      <c r="B24" s="70" t="s">
        <v>63</v>
      </c>
      <c r="C24" s="71" t="s">
        <v>33</v>
      </c>
      <c r="D24" s="71" t="s">
        <v>34</v>
      </c>
      <c r="E24" s="71" t="s">
        <v>78</v>
      </c>
    </row>
    <row r="25" spans="2:6" ht="16.5" thickBot="1" x14ac:dyDescent="0.55000000000000004">
      <c r="B25" s="72" t="s">
        <v>68</v>
      </c>
      <c r="C25" s="73">
        <v>36.9</v>
      </c>
      <c r="D25" s="73">
        <v>1.4</v>
      </c>
      <c r="E25" s="73">
        <v>38.299999999999997</v>
      </c>
    </row>
    <row r="26" spans="2:6" ht="16.5" thickBot="1" x14ac:dyDescent="0.55000000000000004">
      <c r="B26" s="74" t="s">
        <v>81</v>
      </c>
      <c r="C26" s="75">
        <v>36.9</v>
      </c>
      <c r="D26" s="75" t="s">
        <v>70</v>
      </c>
      <c r="E26" s="75">
        <v>36.9</v>
      </c>
    </row>
    <row r="27" spans="2:6" ht="16.5" thickBot="1" x14ac:dyDescent="0.55000000000000004">
      <c r="B27" s="74" t="s">
        <v>82</v>
      </c>
      <c r="C27" s="75" t="s">
        <v>70</v>
      </c>
      <c r="D27" s="75">
        <v>1.4</v>
      </c>
      <c r="E27" s="75">
        <v>1.4</v>
      </c>
    </row>
    <row r="28" spans="2:6" ht="16.5" thickBot="1" x14ac:dyDescent="0.55000000000000004">
      <c r="B28" s="72" t="s">
        <v>83</v>
      </c>
      <c r="C28" s="73">
        <v>26.9</v>
      </c>
      <c r="D28" s="73">
        <v>2.1</v>
      </c>
      <c r="E28" s="73">
        <v>29</v>
      </c>
    </row>
    <row r="29" spans="2:6" ht="16.5" thickBot="1" x14ac:dyDescent="0.55000000000000004">
      <c r="B29" s="72" t="s">
        <v>84</v>
      </c>
      <c r="C29" s="73"/>
      <c r="D29" s="73">
        <v>16.3</v>
      </c>
      <c r="E29" s="73">
        <v>16.3</v>
      </c>
    </row>
    <row r="30" spans="2:6" ht="16.5" thickBot="1" x14ac:dyDescent="0.55000000000000004">
      <c r="B30" s="77" t="s">
        <v>78</v>
      </c>
      <c r="C30" s="78">
        <v>63.8</v>
      </c>
      <c r="D30" s="78">
        <v>19.8</v>
      </c>
      <c r="E30" s="78">
        <v>83.6</v>
      </c>
    </row>
    <row r="33" spans="2:10" ht="27.5" x14ac:dyDescent="0.8">
      <c r="B33" s="58" t="s">
        <v>85</v>
      </c>
      <c r="C33" s="57"/>
      <c r="D33" s="57"/>
      <c r="E33" s="57"/>
      <c r="F33" s="57"/>
      <c r="G33" s="57"/>
      <c r="H33" s="57"/>
      <c r="I33" s="57"/>
    </row>
    <row r="36" spans="2:10" ht="16.5" thickBot="1" x14ac:dyDescent="0.55000000000000004">
      <c r="B36" s="69" t="s">
        <v>86</v>
      </c>
      <c r="C36" s="60"/>
      <c r="D36" s="60"/>
      <c r="E36" s="60"/>
      <c r="F36" s="60"/>
      <c r="G36" s="60"/>
      <c r="H36" s="60"/>
      <c r="I36" s="60"/>
    </row>
    <row r="37" spans="2:10" ht="41" thickBot="1" x14ac:dyDescent="0.55000000000000004">
      <c r="B37" s="70" t="s">
        <v>63</v>
      </c>
      <c r="C37" s="71" t="s">
        <v>87</v>
      </c>
      <c r="D37" s="71" t="s">
        <v>88</v>
      </c>
      <c r="E37" s="71" t="s">
        <v>89</v>
      </c>
      <c r="F37" s="71" t="s">
        <v>90</v>
      </c>
      <c r="G37" s="71" t="s">
        <v>91</v>
      </c>
      <c r="H37" s="71" t="s">
        <v>92</v>
      </c>
      <c r="I37" s="194" t="s">
        <v>93</v>
      </c>
    </row>
    <row r="38" spans="2:10" ht="16.5" thickBot="1" x14ac:dyDescent="0.55000000000000004">
      <c r="B38" s="72" t="s">
        <v>28</v>
      </c>
      <c r="C38" s="79">
        <v>352.1</v>
      </c>
      <c r="D38" s="79">
        <v>172.8</v>
      </c>
      <c r="E38" s="79">
        <v>24.1</v>
      </c>
      <c r="F38" s="164">
        <v>155.20000000000002</v>
      </c>
      <c r="G38" s="79">
        <v>77.900000000000006</v>
      </c>
      <c r="H38" s="79" t="b">
        <f>ABS(F38)&gt;G38</f>
        <v>1</v>
      </c>
      <c r="I38" s="80">
        <f>C127</f>
        <v>33.863700357479047</v>
      </c>
      <c r="J38" s="193"/>
    </row>
    <row r="39" spans="2:10" ht="16.5" thickBot="1" x14ac:dyDescent="0.55000000000000004">
      <c r="B39" s="72" t="s">
        <v>29</v>
      </c>
      <c r="C39" s="79">
        <v>216.4</v>
      </c>
      <c r="D39" s="79">
        <v>120.1</v>
      </c>
      <c r="E39" s="79">
        <v>16.899999999999999</v>
      </c>
      <c r="F39" s="164">
        <v>79.5</v>
      </c>
      <c r="G39" s="79">
        <v>49.8</v>
      </c>
      <c r="H39" s="79" t="b">
        <f t="shared" ref="H39:H51" si="0">ABS(F39)&gt;G39</f>
        <v>1</v>
      </c>
      <c r="I39" s="80">
        <f>D127</f>
        <v>11.397187544591944</v>
      </c>
      <c r="J39" s="193"/>
    </row>
    <row r="40" spans="2:10" ht="16.5" thickBot="1" x14ac:dyDescent="0.55000000000000004">
      <c r="B40" s="72" t="s">
        <v>30</v>
      </c>
      <c r="C40" s="79">
        <v>360.5</v>
      </c>
      <c r="D40" s="79">
        <v>132.6</v>
      </c>
      <c r="E40" s="79">
        <v>89.2</v>
      </c>
      <c r="F40" s="164">
        <v>138.80000000000001</v>
      </c>
      <c r="G40" s="79">
        <v>81.8</v>
      </c>
      <c r="H40" s="79" t="b">
        <f t="shared" si="0"/>
        <v>1</v>
      </c>
      <c r="I40" s="80">
        <f>E127</f>
        <v>0</v>
      </c>
      <c r="J40" s="193"/>
    </row>
    <row r="41" spans="2:10" ht="16.5" thickBot="1" x14ac:dyDescent="0.55000000000000004">
      <c r="B41" s="72" t="s">
        <v>33</v>
      </c>
      <c r="C41" s="79">
        <v>233.1</v>
      </c>
      <c r="D41" s="79">
        <v>149.30000000000001</v>
      </c>
      <c r="E41" s="79">
        <v>63.8</v>
      </c>
      <c r="F41" s="164">
        <v>19.999999999999986</v>
      </c>
      <c r="G41" s="165">
        <v>55</v>
      </c>
      <c r="H41" s="79" t="b">
        <f t="shared" si="0"/>
        <v>0</v>
      </c>
      <c r="I41" s="79" t="s">
        <v>94</v>
      </c>
      <c r="J41" s="193"/>
    </row>
    <row r="42" spans="2:10" ht="16.5" thickBot="1" x14ac:dyDescent="0.55000000000000004">
      <c r="B42" s="72" t="s">
        <v>34</v>
      </c>
      <c r="C42" s="165">
        <v>131</v>
      </c>
      <c r="D42" s="79">
        <v>87.8</v>
      </c>
      <c r="E42" s="79">
        <v>19.8</v>
      </c>
      <c r="F42" s="164">
        <v>23.400000000000002</v>
      </c>
      <c r="G42" s="79">
        <v>30.7</v>
      </c>
      <c r="H42" s="79" t="b">
        <f t="shared" si="0"/>
        <v>0</v>
      </c>
      <c r="I42" s="79" t="s">
        <v>94</v>
      </c>
      <c r="J42" s="193"/>
    </row>
    <row r="43" spans="2:10" ht="16.5" thickBot="1" x14ac:dyDescent="0.55000000000000004">
      <c r="B43" s="72" t="s">
        <v>35</v>
      </c>
      <c r="C43" s="81">
        <v>140.5</v>
      </c>
      <c r="D43" s="81">
        <v>139.4</v>
      </c>
      <c r="E43" s="81">
        <v>0</v>
      </c>
      <c r="F43" s="164">
        <v>1.0999999999999943</v>
      </c>
      <c r="G43" s="81">
        <v>34.6</v>
      </c>
      <c r="H43" s="79" t="b">
        <f t="shared" si="0"/>
        <v>0</v>
      </c>
      <c r="I43" s="81" t="s">
        <v>94</v>
      </c>
      <c r="J43" s="193"/>
    </row>
    <row r="44" spans="2:10" ht="16.5" thickBot="1" x14ac:dyDescent="0.55000000000000004">
      <c r="B44" s="72" t="s">
        <v>36</v>
      </c>
      <c r="C44" s="81">
        <v>166.1</v>
      </c>
      <c r="D44" s="81">
        <v>134.1</v>
      </c>
      <c r="E44" s="81">
        <v>0</v>
      </c>
      <c r="F44" s="164">
        <v>32</v>
      </c>
      <c r="G44" s="166">
        <v>39</v>
      </c>
      <c r="H44" s="79" t="b">
        <f t="shared" si="0"/>
        <v>0</v>
      </c>
      <c r="I44" s="81" t="s">
        <v>94</v>
      </c>
      <c r="J44" s="193"/>
    </row>
    <row r="45" spans="2:10" ht="16.5" thickBot="1" x14ac:dyDescent="0.55000000000000004">
      <c r="B45" s="72" t="s">
        <v>37</v>
      </c>
      <c r="C45" s="81">
        <v>107.2</v>
      </c>
      <c r="D45" s="81">
        <v>82.3</v>
      </c>
      <c r="E45" s="81">
        <v>0</v>
      </c>
      <c r="F45" s="164">
        <v>24.900000000000006</v>
      </c>
      <c r="G45" s="81">
        <v>25.9</v>
      </c>
      <c r="H45" s="79" t="b">
        <f t="shared" si="0"/>
        <v>0</v>
      </c>
      <c r="I45" s="81" t="s">
        <v>94</v>
      </c>
      <c r="J45" s="193"/>
    </row>
    <row r="46" spans="2:10" ht="16.5" thickBot="1" x14ac:dyDescent="0.55000000000000004">
      <c r="B46" s="72" t="s">
        <v>95</v>
      </c>
      <c r="C46" s="81">
        <v>104.5</v>
      </c>
      <c r="D46" s="81">
        <v>91.4</v>
      </c>
      <c r="E46" s="81">
        <v>0</v>
      </c>
      <c r="F46" s="164">
        <v>13.099999999999994</v>
      </c>
      <c r="G46" s="81">
        <v>26.8</v>
      </c>
      <c r="H46" s="79" t="b">
        <f t="shared" si="0"/>
        <v>0</v>
      </c>
      <c r="I46" s="81" t="s">
        <v>94</v>
      </c>
      <c r="J46" s="193"/>
    </row>
    <row r="47" spans="2:10" ht="16.5" thickBot="1" x14ac:dyDescent="0.55000000000000004">
      <c r="B47" s="72" t="s">
        <v>38</v>
      </c>
      <c r="C47" s="81">
        <v>223.2</v>
      </c>
      <c r="D47" s="81">
        <v>206.4</v>
      </c>
      <c r="E47" s="81">
        <v>0</v>
      </c>
      <c r="F47" s="164">
        <v>16.799999999999983</v>
      </c>
      <c r="G47" s="81">
        <v>50.3</v>
      </c>
      <c r="H47" s="79" t="b">
        <f t="shared" si="0"/>
        <v>0</v>
      </c>
      <c r="I47" s="81" t="s">
        <v>94</v>
      </c>
      <c r="J47" s="193"/>
    </row>
    <row r="48" spans="2:10" ht="16.5" thickBot="1" x14ac:dyDescent="0.55000000000000004">
      <c r="B48" s="72" t="s">
        <v>39</v>
      </c>
      <c r="C48" s="81">
        <v>297.2</v>
      </c>
      <c r="D48" s="81">
        <v>277.8</v>
      </c>
      <c r="E48" s="81">
        <v>0</v>
      </c>
      <c r="F48" s="164">
        <v>19.399999999999977</v>
      </c>
      <c r="G48" s="81">
        <v>65.099999999999994</v>
      </c>
      <c r="H48" s="79" t="b">
        <f t="shared" si="0"/>
        <v>0</v>
      </c>
      <c r="I48" s="81" t="s">
        <v>94</v>
      </c>
      <c r="J48" s="193"/>
    </row>
    <row r="49" spans="2:10" ht="16.5" thickBot="1" x14ac:dyDescent="0.55000000000000004">
      <c r="B49" s="72" t="s">
        <v>96</v>
      </c>
      <c r="C49" s="81">
        <v>54.9</v>
      </c>
      <c r="D49" s="81">
        <v>60.4</v>
      </c>
      <c r="E49" s="81">
        <v>0</v>
      </c>
      <c r="F49" s="164">
        <v>-5.5</v>
      </c>
      <c r="G49" s="81">
        <v>13.9</v>
      </c>
      <c r="H49" s="79" t="b">
        <f t="shared" si="0"/>
        <v>0</v>
      </c>
      <c r="I49" s="81" t="s">
        <v>94</v>
      </c>
      <c r="J49" s="193"/>
    </row>
    <row r="50" spans="2:10" ht="16.5" thickBot="1" x14ac:dyDescent="0.55000000000000004">
      <c r="B50" s="72" t="s">
        <v>41</v>
      </c>
      <c r="C50" s="81">
        <v>95.9</v>
      </c>
      <c r="D50" s="81">
        <v>94.7</v>
      </c>
      <c r="E50" s="81">
        <v>0</v>
      </c>
      <c r="F50" s="164">
        <v>1.2000000000000028</v>
      </c>
      <c r="G50" s="81">
        <v>23.4</v>
      </c>
      <c r="H50" s="79" t="b">
        <f t="shared" si="0"/>
        <v>0</v>
      </c>
      <c r="I50" s="81" t="s">
        <v>94</v>
      </c>
      <c r="J50" s="193"/>
    </row>
    <row r="51" spans="2:10" ht="16.5" thickBot="1" x14ac:dyDescent="0.55000000000000004">
      <c r="B51" s="72" t="s">
        <v>27</v>
      </c>
      <c r="C51" s="81">
        <v>135.30000000000001</v>
      </c>
      <c r="D51" s="81">
        <v>109</v>
      </c>
      <c r="E51" s="81">
        <v>0</v>
      </c>
      <c r="F51" s="164">
        <v>26.300000000000011</v>
      </c>
      <c r="G51" s="81">
        <v>33.299999999999997</v>
      </c>
      <c r="H51" s="79" t="b">
        <f t="shared" si="0"/>
        <v>0</v>
      </c>
      <c r="I51" s="81" t="s">
        <v>94</v>
      </c>
      <c r="J51" s="193"/>
    </row>
    <row r="52" spans="2:10" x14ac:dyDescent="0.5">
      <c r="B52"/>
      <c r="C52"/>
      <c r="D52"/>
      <c r="E52"/>
      <c r="F52"/>
      <c r="G52"/>
      <c r="H52"/>
      <c r="I52"/>
    </row>
    <row r="53" spans="2:10" x14ac:dyDescent="0.5">
      <c r="B53" s="197" t="s">
        <v>97</v>
      </c>
      <c r="C53"/>
      <c r="D53"/>
      <c r="E53"/>
      <c r="F53"/>
      <c r="G53"/>
      <c r="H53"/>
      <c r="I53"/>
    </row>
    <row r="54" spans="2:10" x14ac:dyDescent="0.5">
      <c r="B54" s="197" t="s">
        <v>98</v>
      </c>
    </row>
    <row r="56" spans="2:10" ht="27.5" x14ac:dyDescent="0.8">
      <c r="B56" s="58" t="s">
        <v>99</v>
      </c>
      <c r="C56" s="55"/>
      <c r="D56" s="55"/>
      <c r="E56" s="55"/>
      <c r="F56" s="55"/>
    </row>
    <row r="58" spans="2:10" ht="16.5" thickBot="1" x14ac:dyDescent="0.55000000000000004"/>
    <row r="59" spans="2:10" ht="16.5" thickBot="1" x14ac:dyDescent="0.55000000000000004">
      <c r="B59" s="70" t="s">
        <v>100</v>
      </c>
      <c r="C59" s="71"/>
      <c r="D59" s="71"/>
      <c r="E59" s="71"/>
      <c r="F59" s="71"/>
    </row>
    <row r="60" spans="2:10" ht="16.5" thickBot="1" x14ac:dyDescent="0.55000000000000004">
      <c r="B60" s="70"/>
      <c r="C60" s="71" t="s">
        <v>28</v>
      </c>
      <c r="D60" s="71" t="s">
        <v>29</v>
      </c>
      <c r="E60" s="71" t="s">
        <v>64</v>
      </c>
      <c r="F60" s="71" t="s">
        <v>65</v>
      </c>
    </row>
    <row r="61" spans="2:10" ht="16.5" thickBot="1" x14ac:dyDescent="0.55000000000000004">
      <c r="B61" s="72" t="s">
        <v>66</v>
      </c>
      <c r="C61" s="73">
        <v>4.7</v>
      </c>
      <c r="D61" s="73">
        <v>1.3</v>
      </c>
      <c r="E61" s="73">
        <v>31.8</v>
      </c>
      <c r="F61" s="73">
        <v>37.799999999999997</v>
      </c>
    </row>
    <row r="62" spans="2:10" ht="16.5" thickBot="1" x14ac:dyDescent="0.55000000000000004">
      <c r="B62" s="72" t="s">
        <v>67</v>
      </c>
      <c r="C62" s="73">
        <v>1.2</v>
      </c>
      <c r="D62" s="73">
        <v>1.5</v>
      </c>
      <c r="E62" s="154">
        <v>3</v>
      </c>
      <c r="F62" s="73">
        <v>5.7</v>
      </c>
    </row>
    <row r="63" spans="2:10" ht="16.5" thickBot="1" x14ac:dyDescent="0.55000000000000004">
      <c r="B63" s="72" t="s">
        <v>68</v>
      </c>
      <c r="C63" s="73">
        <v>0.7</v>
      </c>
      <c r="D63" s="73">
        <v>0.1</v>
      </c>
      <c r="E63" s="73">
        <v>17.899999999999999</v>
      </c>
      <c r="F63" s="73">
        <v>18.7</v>
      </c>
    </row>
    <row r="64" spans="2:10" ht="16.5" thickBot="1" x14ac:dyDescent="0.55000000000000004">
      <c r="B64" s="74" t="s">
        <v>69</v>
      </c>
      <c r="C64" s="82" t="s">
        <v>94</v>
      </c>
      <c r="D64" s="75" t="s">
        <v>94</v>
      </c>
      <c r="E64" s="75" t="s">
        <v>94</v>
      </c>
      <c r="F64" s="75">
        <v>0</v>
      </c>
    </row>
    <row r="65" spans="2:6" ht="16.5" thickBot="1" x14ac:dyDescent="0.55000000000000004">
      <c r="B65" s="74" t="s">
        <v>71</v>
      </c>
      <c r="C65" s="82" t="s">
        <v>94</v>
      </c>
      <c r="D65" s="75" t="s">
        <v>94</v>
      </c>
      <c r="E65" s="75" t="s">
        <v>94</v>
      </c>
      <c r="F65" s="75">
        <v>0</v>
      </c>
    </row>
    <row r="66" spans="2:6" ht="16.5" thickBot="1" x14ac:dyDescent="0.55000000000000004">
      <c r="B66" s="74" t="s">
        <v>72</v>
      </c>
      <c r="C66" s="75" t="s">
        <v>94</v>
      </c>
      <c r="D66" s="82">
        <v>0</v>
      </c>
      <c r="E66" s="82">
        <v>2.1</v>
      </c>
      <c r="F66" s="75">
        <v>2.1</v>
      </c>
    </row>
    <row r="67" spans="2:6" ht="16.5" thickBot="1" x14ac:dyDescent="0.55000000000000004">
      <c r="B67" s="74" t="s">
        <v>73</v>
      </c>
      <c r="C67" s="75" t="s">
        <v>94</v>
      </c>
      <c r="D67" s="75" t="s">
        <v>94</v>
      </c>
      <c r="E67" s="82" t="s">
        <v>94</v>
      </c>
      <c r="F67" s="75">
        <v>0</v>
      </c>
    </row>
    <row r="68" spans="2:6" ht="16.5" thickBot="1" x14ac:dyDescent="0.55000000000000004">
      <c r="B68" s="74" t="s">
        <v>74</v>
      </c>
      <c r="C68" s="75" t="s">
        <v>94</v>
      </c>
      <c r="D68" s="82" t="s">
        <v>94</v>
      </c>
      <c r="E68" s="82">
        <v>15.4</v>
      </c>
      <c r="F68" s="75">
        <v>15.4</v>
      </c>
    </row>
    <row r="69" spans="2:6" ht="16.5" thickBot="1" x14ac:dyDescent="0.55000000000000004">
      <c r="B69" s="74" t="s">
        <v>75</v>
      </c>
      <c r="C69" s="82">
        <v>0.7</v>
      </c>
      <c r="D69" s="75" t="s">
        <v>94</v>
      </c>
      <c r="E69" s="75" t="s">
        <v>94</v>
      </c>
      <c r="F69" s="75">
        <v>0.7</v>
      </c>
    </row>
    <row r="70" spans="2:6" ht="16.5" thickBot="1" x14ac:dyDescent="0.55000000000000004">
      <c r="B70" s="74" t="s">
        <v>76</v>
      </c>
      <c r="C70" s="75" t="s">
        <v>94</v>
      </c>
      <c r="D70" s="75">
        <v>0.1</v>
      </c>
      <c r="E70" s="75">
        <v>0.4</v>
      </c>
      <c r="F70" s="75">
        <v>0.5</v>
      </c>
    </row>
    <row r="71" spans="2:6" ht="16.5" thickBot="1" x14ac:dyDescent="0.55000000000000004">
      <c r="B71" s="76" t="s">
        <v>77</v>
      </c>
      <c r="C71" s="73">
        <v>11.3</v>
      </c>
      <c r="D71" s="73">
        <v>7.9</v>
      </c>
      <c r="E71" s="73">
        <v>12.3</v>
      </c>
      <c r="F71" s="73">
        <v>31.4</v>
      </c>
    </row>
    <row r="72" spans="2:6" ht="16.5" thickBot="1" x14ac:dyDescent="0.55000000000000004">
      <c r="B72" s="77" t="s">
        <v>78</v>
      </c>
      <c r="C72" s="78">
        <v>17.8</v>
      </c>
      <c r="D72" s="78">
        <v>10.8</v>
      </c>
      <c r="E72" s="153">
        <v>65</v>
      </c>
      <c r="F72" s="78">
        <v>93.6</v>
      </c>
    </row>
    <row r="73" spans="2:6" ht="16.5" thickBot="1" x14ac:dyDescent="0.55000000000000004">
      <c r="E73" s="155"/>
    </row>
    <row r="74" spans="2:6" ht="16.5" thickBot="1" x14ac:dyDescent="0.55000000000000004">
      <c r="B74" s="70" t="s">
        <v>101</v>
      </c>
      <c r="C74" s="71"/>
      <c r="D74" s="71"/>
      <c r="E74" s="71"/>
      <c r="F74" s="71"/>
    </row>
    <row r="75" spans="2:6" ht="16.5" thickBot="1" x14ac:dyDescent="0.55000000000000004">
      <c r="B75" s="70"/>
      <c r="C75" s="71" t="s">
        <v>33</v>
      </c>
      <c r="D75" s="71" t="s">
        <v>34</v>
      </c>
      <c r="E75" s="71"/>
      <c r="F75" s="71" t="s">
        <v>78</v>
      </c>
    </row>
    <row r="76" spans="2:6" ht="16.5" thickBot="1" x14ac:dyDescent="0.55000000000000004">
      <c r="B76" s="72" t="s">
        <v>68</v>
      </c>
      <c r="C76" s="73">
        <v>36.9</v>
      </c>
      <c r="D76" s="73">
        <v>1.3</v>
      </c>
      <c r="E76" s="73"/>
      <c r="F76" s="72">
        <f>SUM(C76:D76)</f>
        <v>38.199999999999996</v>
      </c>
    </row>
    <row r="77" spans="2:6" ht="16.5" thickBot="1" x14ac:dyDescent="0.55000000000000004">
      <c r="B77" s="74" t="s">
        <v>81</v>
      </c>
      <c r="C77" s="75">
        <v>36.9</v>
      </c>
      <c r="D77" s="75" t="s">
        <v>70</v>
      </c>
      <c r="E77" s="75"/>
      <c r="F77" s="74">
        <f t="shared" ref="F77:F81" si="1">SUM(C77:D77)</f>
        <v>36.9</v>
      </c>
    </row>
    <row r="78" spans="2:6" ht="16.5" thickBot="1" x14ac:dyDescent="0.55000000000000004">
      <c r="B78" s="74" t="s">
        <v>82</v>
      </c>
      <c r="C78" s="75" t="s">
        <v>70</v>
      </c>
      <c r="D78" s="82">
        <v>1.3</v>
      </c>
      <c r="E78" s="75"/>
      <c r="F78" s="74">
        <f t="shared" si="1"/>
        <v>1.3</v>
      </c>
    </row>
    <row r="79" spans="2:6" ht="16.5" thickBot="1" x14ac:dyDescent="0.55000000000000004">
      <c r="B79" s="72" t="s">
        <v>83</v>
      </c>
      <c r="C79" s="82" t="s">
        <v>94</v>
      </c>
      <c r="D79" s="82" t="s">
        <v>94</v>
      </c>
      <c r="E79" s="73"/>
      <c r="F79" s="72">
        <f t="shared" si="1"/>
        <v>0</v>
      </c>
    </row>
    <row r="80" spans="2:6" ht="16.5" thickBot="1" x14ac:dyDescent="0.55000000000000004">
      <c r="B80" s="72" t="s">
        <v>84</v>
      </c>
      <c r="C80" s="73" t="s">
        <v>94</v>
      </c>
      <c r="D80" s="82" t="s">
        <v>94</v>
      </c>
      <c r="E80" s="73"/>
      <c r="F80" s="72">
        <f t="shared" si="1"/>
        <v>0</v>
      </c>
    </row>
    <row r="81" spans="2:9" ht="16.5" thickBot="1" x14ac:dyDescent="0.55000000000000004">
      <c r="B81" s="77" t="s">
        <v>78</v>
      </c>
      <c r="C81" s="78">
        <v>36.9</v>
      </c>
      <c r="D81" s="78">
        <v>1.3</v>
      </c>
      <c r="E81" s="78"/>
      <c r="F81" s="77">
        <f t="shared" si="1"/>
        <v>38.199999999999996</v>
      </c>
    </row>
    <row r="84" spans="2:9" ht="16.5" thickBot="1" x14ac:dyDescent="0.55000000000000004">
      <c r="B84" s="69" t="s">
        <v>102</v>
      </c>
    </row>
    <row r="85" spans="2:9" ht="41" thickBot="1" x14ac:dyDescent="0.55000000000000004">
      <c r="B85" s="70" t="s">
        <v>63</v>
      </c>
      <c r="C85" s="71" t="s">
        <v>87</v>
      </c>
      <c r="D85" s="71" t="s">
        <v>88</v>
      </c>
      <c r="E85" s="71" t="s">
        <v>89</v>
      </c>
      <c r="F85" s="71" t="s">
        <v>90</v>
      </c>
      <c r="G85" s="71" t="s">
        <v>91</v>
      </c>
      <c r="H85" s="71" t="s">
        <v>92</v>
      </c>
      <c r="I85" s="194" t="s">
        <v>93</v>
      </c>
    </row>
    <row r="86" spans="2:9" ht="16.5" thickBot="1" x14ac:dyDescent="0.55000000000000004">
      <c r="B86" s="72" t="s">
        <v>28</v>
      </c>
      <c r="C86" s="182">
        <f>F100</f>
        <v>352.1</v>
      </c>
      <c r="D86" s="182">
        <f>F101</f>
        <v>172.77</v>
      </c>
      <c r="E86" s="183">
        <f>F104</f>
        <v>17.832546510617945</v>
      </c>
      <c r="F86" s="164">
        <f>C86-D86-E86</f>
        <v>161.49745348938205</v>
      </c>
      <c r="G86" s="79">
        <v>77.900000000000006</v>
      </c>
      <c r="H86" s="79" t="b">
        <f>ABS(F86)&gt;G86</f>
        <v>1</v>
      </c>
      <c r="I86" s="80">
        <f>F127</f>
        <v>40.194701489382055</v>
      </c>
    </row>
    <row r="87" spans="2:9" ht="16.5" thickBot="1" x14ac:dyDescent="0.55000000000000004">
      <c r="B87" s="72" t="s">
        <v>29</v>
      </c>
      <c r="C87" s="182">
        <f>G100</f>
        <v>216.4</v>
      </c>
      <c r="D87" s="182">
        <f>G101</f>
        <v>119.47</v>
      </c>
      <c r="E87" s="183">
        <f>G104</f>
        <v>10.77654566963098</v>
      </c>
      <c r="F87" s="164">
        <f t="shared" ref="F87:F90" si="2">C87-D87-E87</f>
        <v>86.15345433036903</v>
      </c>
      <c r="G87" s="79">
        <v>49.8</v>
      </c>
      <c r="H87" s="79" t="b">
        <f t="shared" ref="H87:H90" si="3">ABS(F87)&gt;G87</f>
        <v>1</v>
      </c>
      <c r="I87" s="80">
        <f>G127</f>
        <v>17.808174330369027</v>
      </c>
    </row>
    <row r="88" spans="2:9" ht="16.5" thickBot="1" x14ac:dyDescent="0.55000000000000004">
      <c r="B88" s="72" t="s">
        <v>30</v>
      </c>
      <c r="C88" s="182">
        <f>H100</f>
        <v>360.5</v>
      </c>
      <c r="D88" s="182">
        <f>H101</f>
        <v>132.26</v>
      </c>
      <c r="E88" s="183">
        <f>H104</f>
        <v>64.957988455147785</v>
      </c>
      <c r="F88" s="164">
        <f t="shared" si="2"/>
        <v>163.28201154485222</v>
      </c>
      <c r="G88" s="79">
        <v>81.8</v>
      </c>
      <c r="H88" s="79" t="b">
        <f t="shared" si="3"/>
        <v>1</v>
      </c>
      <c r="I88" s="80">
        <f>H127</f>
        <v>18.233403544852209</v>
      </c>
    </row>
    <row r="89" spans="2:9" ht="16.5" thickBot="1" x14ac:dyDescent="0.55000000000000004">
      <c r="B89" s="72" t="s">
        <v>33</v>
      </c>
      <c r="C89" s="182">
        <f>E136</f>
        <v>233.1</v>
      </c>
      <c r="D89" s="182">
        <f>E137</f>
        <v>149.25</v>
      </c>
      <c r="E89" s="184">
        <f>E140</f>
        <v>36.9</v>
      </c>
      <c r="F89" s="164">
        <f t="shared" si="2"/>
        <v>46.949999999999996</v>
      </c>
      <c r="G89" s="164">
        <v>55</v>
      </c>
      <c r="H89" s="79" t="b">
        <f t="shared" si="3"/>
        <v>0</v>
      </c>
      <c r="I89" s="79" t="s">
        <v>94</v>
      </c>
    </row>
    <row r="90" spans="2:9" ht="16.5" thickBot="1" x14ac:dyDescent="0.55000000000000004">
      <c r="B90" s="72" t="s">
        <v>34</v>
      </c>
      <c r="C90" s="182">
        <f>F136</f>
        <v>131</v>
      </c>
      <c r="D90" s="182">
        <f>F137</f>
        <v>87.75</v>
      </c>
      <c r="E90" s="183">
        <f>F140</f>
        <v>1.3</v>
      </c>
      <c r="F90" s="164">
        <f t="shared" si="2"/>
        <v>41.95</v>
      </c>
      <c r="G90" s="79">
        <v>30.7</v>
      </c>
      <c r="H90" s="79" t="b">
        <f t="shared" si="3"/>
        <v>1</v>
      </c>
      <c r="I90" s="80">
        <f>F157</f>
        <v>8.3281349999999961</v>
      </c>
    </row>
    <row r="91" spans="2:9" x14ac:dyDescent="0.5">
      <c r="B91"/>
      <c r="C91"/>
      <c r="D91"/>
      <c r="E91"/>
      <c r="F91"/>
      <c r="G91"/>
      <c r="H91"/>
      <c r="I91"/>
    </row>
    <row r="92" spans="2:9" ht="27.5" x14ac:dyDescent="0.8">
      <c r="B92" s="58" t="s">
        <v>103</v>
      </c>
      <c r="C92" s="59"/>
      <c r="D92" s="59"/>
      <c r="E92" s="59"/>
      <c r="F92" s="59"/>
      <c r="G92" s="59"/>
      <c r="H92" s="59"/>
      <c r="I92" s="59"/>
    </row>
    <row r="95" spans="2:9" ht="17" x14ac:dyDescent="0.5">
      <c r="B95" s="83" t="s">
        <v>100</v>
      </c>
      <c r="C95" s="83"/>
      <c r="D95" s="83"/>
      <c r="E95" s="83"/>
      <c r="F95" s="83"/>
      <c r="G95" s="83"/>
      <c r="H95" s="83"/>
    </row>
    <row r="96" spans="2:9" x14ac:dyDescent="0.5">
      <c r="B96" s="84"/>
      <c r="C96" s="84"/>
      <c r="D96" s="84"/>
      <c r="E96" s="84"/>
      <c r="F96" s="84"/>
      <c r="G96" s="84"/>
      <c r="H96" s="84"/>
    </row>
    <row r="97" spans="2:10" ht="17" x14ac:dyDescent="0.5">
      <c r="B97" s="214" t="s">
        <v>17</v>
      </c>
      <c r="C97" s="215" t="s">
        <v>104</v>
      </c>
      <c r="D97" s="215"/>
      <c r="E97" s="215"/>
      <c r="F97" s="215" t="s">
        <v>105</v>
      </c>
      <c r="G97" s="215"/>
      <c r="H97" s="215"/>
    </row>
    <row r="98" spans="2:10" x14ac:dyDescent="0.5">
      <c r="B98" s="214"/>
      <c r="C98" s="85" t="s">
        <v>28</v>
      </c>
      <c r="D98" s="86" t="s">
        <v>29</v>
      </c>
      <c r="E98" s="87" t="s">
        <v>30</v>
      </c>
      <c r="F98" s="86" t="s">
        <v>28</v>
      </c>
      <c r="G98" s="86" t="s">
        <v>29</v>
      </c>
      <c r="H98" s="87" t="s">
        <v>30</v>
      </c>
    </row>
    <row r="99" spans="2:10" x14ac:dyDescent="0.5">
      <c r="B99" s="88" t="s">
        <v>106</v>
      </c>
      <c r="C99" s="89"/>
      <c r="D99" s="90"/>
      <c r="E99" s="91"/>
      <c r="F99" s="90"/>
      <c r="G99" s="90"/>
      <c r="H99" s="91"/>
    </row>
    <row r="100" spans="2:10" x14ac:dyDescent="0.5">
      <c r="B100" s="92" t="s">
        <v>107</v>
      </c>
      <c r="C100" s="93">
        <v>352.09415138130504</v>
      </c>
      <c r="D100" s="94">
        <v>216.39915208696885</v>
      </c>
      <c r="E100" s="95">
        <v>360.50688320667621</v>
      </c>
      <c r="F100" s="94">
        <v>352.1</v>
      </c>
      <c r="G100" s="94">
        <v>216.4</v>
      </c>
      <c r="H100" s="95">
        <v>360.5</v>
      </c>
      <c r="J100" s="168"/>
    </row>
    <row r="101" spans="2:10" x14ac:dyDescent="0.5">
      <c r="B101" s="96" t="s">
        <v>108</v>
      </c>
      <c r="C101" s="97">
        <v>172.82350641266979</v>
      </c>
      <c r="D101" s="98">
        <v>120.05300557681436</v>
      </c>
      <c r="E101" s="99">
        <v>132.58998166911525</v>
      </c>
      <c r="F101" s="98">
        <v>172.77</v>
      </c>
      <c r="G101" s="98">
        <v>119.47</v>
      </c>
      <c r="H101" s="99">
        <v>132.26</v>
      </c>
      <c r="J101" s="168"/>
    </row>
    <row r="102" spans="2:10" x14ac:dyDescent="0.5">
      <c r="B102" s="100" t="s">
        <v>109</v>
      </c>
      <c r="C102" s="101">
        <f t="shared" ref="C102:H102" si="4">C100-C101</f>
        <v>179.27064496863525</v>
      </c>
      <c r="D102" s="102">
        <f t="shared" si="4"/>
        <v>96.346146510154497</v>
      </c>
      <c r="E102" s="103">
        <f t="shared" si="4"/>
        <v>227.91690153756096</v>
      </c>
      <c r="F102" s="102">
        <f t="shared" si="4"/>
        <v>179.33</v>
      </c>
      <c r="G102" s="102">
        <f t="shared" si="4"/>
        <v>96.93</v>
      </c>
      <c r="H102" s="103">
        <f t="shared" si="4"/>
        <v>228.24</v>
      </c>
      <c r="J102" s="170"/>
    </row>
    <row r="103" spans="2:10" x14ac:dyDescent="0.5">
      <c r="B103" s="104" t="s">
        <v>110</v>
      </c>
      <c r="C103" s="105"/>
      <c r="D103" s="105"/>
      <c r="E103" s="105"/>
      <c r="F103" s="105"/>
      <c r="G103" s="105"/>
      <c r="H103" s="105"/>
    </row>
    <row r="104" spans="2:10" x14ac:dyDescent="0.5">
      <c r="B104" s="106" t="s">
        <v>111</v>
      </c>
      <c r="C104" s="107">
        <f>SUM(C107,C115,C105,C106)</f>
        <v>24.132546510617949</v>
      </c>
      <c r="D104" s="108">
        <f t="shared" ref="D104:H104" si="5">SUM(D107,D115,D105,D106)</f>
        <v>16.876545669630978</v>
      </c>
      <c r="E104" s="109">
        <f t="shared" si="5"/>
        <v>89.157988455147787</v>
      </c>
      <c r="F104" s="108">
        <f t="shared" si="5"/>
        <v>17.832546510617945</v>
      </c>
      <c r="G104" s="108">
        <f t="shared" si="5"/>
        <v>10.77654566963098</v>
      </c>
      <c r="H104" s="108">
        <f t="shared" si="5"/>
        <v>64.957988455147785</v>
      </c>
      <c r="J104" s="168"/>
    </row>
    <row r="105" spans="2:10" x14ac:dyDescent="0.5">
      <c r="B105" s="110" t="s">
        <v>112</v>
      </c>
      <c r="C105" s="97">
        <v>4.6867041102399991</v>
      </c>
      <c r="D105" s="98">
        <v>1.3119688586434308</v>
      </c>
      <c r="E105" s="99">
        <v>31.781561764655265</v>
      </c>
      <c r="F105" s="97">
        <v>4.6867041102399991</v>
      </c>
      <c r="G105" s="98">
        <v>1.3119688586434308</v>
      </c>
      <c r="H105" s="99">
        <v>31.781561764655265</v>
      </c>
    </row>
    <row r="106" spans="2:10" x14ac:dyDescent="0.5">
      <c r="B106" s="110" t="s">
        <v>113</v>
      </c>
      <c r="C106" s="97">
        <v>1.1512055830761572</v>
      </c>
      <c r="D106" s="98">
        <v>1.4947260571501366</v>
      </c>
      <c r="E106" s="99">
        <v>3.0060551118516132</v>
      </c>
      <c r="F106" s="97">
        <v>1.1512055830761572</v>
      </c>
      <c r="G106" s="98">
        <v>1.4947260571501366</v>
      </c>
      <c r="H106" s="99">
        <v>3.0060551118516132</v>
      </c>
    </row>
    <row r="107" spans="2:10" x14ac:dyDescent="0.5">
      <c r="B107" s="110" t="s">
        <v>114</v>
      </c>
      <c r="C107" s="97">
        <f>SUM(C108:C114)</f>
        <v>7</v>
      </c>
      <c r="D107" s="98">
        <f t="shared" ref="D107:E107" si="6">SUM(D108:D114)</f>
        <v>6.1999999999999993</v>
      </c>
      <c r="E107" s="99">
        <f t="shared" si="6"/>
        <v>42.1</v>
      </c>
      <c r="F107" s="97">
        <f>SUM(F108:F114)</f>
        <v>0.7</v>
      </c>
      <c r="G107" s="98">
        <f t="shared" ref="G107:H107" si="7">SUM(G108:G114)</f>
        <v>0.1</v>
      </c>
      <c r="H107" s="99">
        <f t="shared" si="7"/>
        <v>17.899999999999999</v>
      </c>
    </row>
    <row r="108" spans="2:10" x14ac:dyDescent="0.5">
      <c r="B108" s="167" t="s">
        <v>69</v>
      </c>
      <c r="C108" s="111">
        <v>4.5</v>
      </c>
      <c r="D108" s="112" t="s">
        <v>94</v>
      </c>
      <c r="E108" s="113" t="s">
        <v>94</v>
      </c>
      <c r="F108" s="114" t="s">
        <v>94</v>
      </c>
      <c r="G108" s="112" t="s">
        <v>94</v>
      </c>
      <c r="H108" s="113" t="s">
        <v>94</v>
      </c>
    </row>
    <row r="109" spans="2:10" x14ac:dyDescent="0.5">
      <c r="B109" s="167" t="s">
        <v>71</v>
      </c>
      <c r="C109" s="111">
        <v>0.1</v>
      </c>
      <c r="D109" s="112" t="s">
        <v>94</v>
      </c>
      <c r="E109" s="113" t="s">
        <v>94</v>
      </c>
      <c r="F109" s="114" t="s">
        <v>94</v>
      </c>
      <c r="G109" s="112" t="s">
        <v>94</v>
      </c>
      <c r="H109" s="113" t="s">
        <v>94</v>
      </c>
    </row>
    <row r="110" spans="2:10" x14ac:dyDescent="0.5">
      <c r="B110" s="167" t="s">
        <v>72</v>
      </c>
      <c r="C110" s="111" t="s">
        <v>94</v>
      </c>
      <c r="D110" s="112">
        <v>6</v>
      </c>
      <c r="E110" s="113">
        <v>4.9000000000000004</v>
      </c>
      <c r="F110" s="112" t="s">
        <v>94</v>
      </c>
      <c r="G110" s="114" t="s">
        <v>94</v>
      </c>
      <c r="H110" s="114">
        <v>2.1</v>
      </c>
    </row>
    <row r="111" spans="2:10" x14ac:dyDescent="0.5">
      <c r="B111" s="167" t="s">
        <v>73</v>
      </c>
      <c r="C111" s="111" t="s">
        <v>94</v>
      </c>
      <c r="D111" s="112" t="s">
        <v>94</v>
      </c>
      <c r="E111" s="113">
        <v>5.4</v>
      </c>
      <c r="F111" s="112" t="s">
        <v>94</v>
      </c>
      <c r="G111" s="112" t="s">
        <v>94</v>
      </c>
      <c r="H111" s="115" t="s">
        <v>94</v>
      </c>
    </row>
    <row r="112" spans="2:10" x14ac:dyDescent="0.5">
      <c r="B112" s="167" t="s">
        <v>74</v>
      </c>
      <c r="C112" s="111" t="s">
        <v>94</v>
      </c>
      <c r="D112" s="112">
        <v>0.1</v>
      </c>
      <c r="E112" s="113">
        <v>31.4</v>
      </c>
      <c r="F112" s="112" t="s">
        <v>94</v>
      </c>
      <c r="G112" s="114" t="s">
        <v>94</v>
      </c>
      <c r="H112" s="116">
        <v>15.4</v>
      </c>
    </row>
    <row r="113" spans="2:10" x14ac:dyDescent="0.5">
      <c r="B113" s="167" t="s">
        <v>75</v>
      </c>
      <c r="C113" s="111">
        <v>2.4</v>
      </c>
      <c r="D113" s="112" t="s">
        <v>94</v>
      </c>
      <c r="E113" s="113" t="s">
        <v>94</v>
      </c>
      <c r="F113" s="117">
        <v>0.7</v>
      </c>
      <c r="G113" s="112" t="s">
        <v>94</v>
      </c>
      <c r="H113" s="113" t="s">
        <v>94</v>
      </c>
    </row>
    <row r="114" spans="2:10" x14ac:dyDescent="0.5">
      <c r="B114" s="167" t="s">
        <v>76</v>
      </c>
      <c r="C114" s="111" t="s">
        <v>94</v>
      </c>
      <c r="D114" s="112">
        <v>0.1</v>
      </c>
      <c r="E114" s="113">
        <v>0.4</v>
      </c>
      <c r="F114" s="112" t="s">
        <v>94</v>
      </c>
      <c r="G114" s="112">
        <v>0.1</v>
      </c>
      <c r="H114" s="113">
        <v>0.4</v>
      </c>
    </row>
    <row r="115" spans="2:10" x14ac:dyDescent="0.5">
      <c r="B115" s="118" t="s">
        <v>115</v>
      </c>
      <c r="C115" s="101">
        <v>11.294636817301791</v>
      </c>
      <c r="D115" s="102">
        <v>7.8698507538374125</v>
      </c>
      <c r="E115" s="103">
        <v>12.270371578640905</v>
      </c>
      <c r="F115" s="102">
        <v>11.294636817301791</v>
      </c>
      <c r="G115" s="102">
        <v>7.8698507538374125</v>
      </c>
      <c r="H115" s="103">
        <v>12.270371578640905</v>
      </c>
    </row>
    <row r="116" spans="2:10" x14ac:dyDescent="0.5">
      <c r="B116" s="104" t="s">
        <v>116</v>
      </c>
      <c r="C116" s="105"/>
      <c r="D116" s="105"/>
      <c r="E116" s="105"/>
      <c r="F116" s="105"/>
      <c r="G116" s="105"/>
      <c r="H116" s="105"/>
    </row>
    <row r="117" spans="2:10" x14ac:dyDescent="0.5">
      <c r="B117" s="92" t="s">
        <v>117</v>
      </c>
      <c r="C117" s="93">
        <f t="shared" ref="C117:H117" si="8">0.2*C100</f>
        <v>70.418830276261005</v>
      </c>
      <c r="D117" s="94">
        <f t="shared" si="8"/>
        <v>43.279830417393775</v>
      </c>
      <c r="E117" s="95">
        <f t="shared" si="8"/>
        <v>72.10137664133525</v>
      </c>
      <c r="F117" s="94">
        <f t="shared" si="8"/>
        <v>70.42</v>
      </c>
      <c r="G117" s="94">
        <f t="shared" si="8"/>
        <v>43.28</v>
      </c>
      <c r="H117" s="95">
        <f t="shared" si="8"/>
        <v>72.100000000000009</v>
      </c>
      <c r="J117" s="170"/>
    </row>
    <row r="118" spans="2:10" x14ac:dyDescent="0.5">
      <c r="B118" s="96" t="s">
        <v>48</v>
      </c>
      <c r="C118" s="97">
        <v>7.44</v>
      </c>
      <c r="D118" s="98">
        <v>6.52</v>
      </c>
      <c r="E118" s="99">
        <v>9.7200000000000006</v>
      </c>
      <c r="F118" s="98">
        <v>7.44</v>
      </c>
      <c r="G118" s="98">
        <v>6.52</v>
      </c>
      <c r="H118" s="99">
        <v>9.7200000000000006</v>
      </c>
      <c r="J118" s="168"/>
    </row>
    <row r="119" spans="2:10" x14ac:dyDescent="0.5">
      <c r="B119" s="96" t="s">
        <v>118</v>
      </c>
      <c r="C119" s="97">
        <f t="shared" ref="C119:H119" si="9">C117+C118</f>
        <v>77.858830276261003</v>
      </c>
      <c r="D119" s="98">
        <f t="shared" si="9"/>
        <v>49.799830417393778</v>
      </c>
      <c r="E119" s="99">
        <f t="shared" si="9"/>
        <v>81.821376641335249</v>
      </c>
      <c r="F119" s="98">
        <f t="shared" si="9"/>
        <v>77.86</v>
      </c>
      <c r="G119" s="98">
        <f t="shared" si="9"/>
        <v>49.8</v>
      </c>
      <c r="H119" s="99">
        <f t="shared" si="9"/>
        <v>81.820000000000007</v>
      </c>
      <c r="J119" s="170"/>
    </row>
    <row r="120" spans="2:10" x14ac:dyDescent="0.5">
      <c r="B120" s="106" t="s">
        <v>119</v>
      </c>
      <c r="C120" s="119" t="b">
        <f t="shared" ref="C120:H120" si="10">MAX(C100-C101+C104,C101-C100+C104)&gt;C119</f>
        <v>1</v>
      </c>
      <c r="D120" s="120" t="b">
        <f t="shared" si="10"/>
        <v>1</v>
      </c>
      <c r="E120" s="121" t="b">
        <f t="shared" si="10"/>
        <v>1</v>
      </c>
      <c r="F120" s="120" t="b">
        <f t="shared" si="10"/>
        <v>1</v>
      </c>
      <c r="G120" s="120" t="b">
        <f t="shared" si="10"/>
        <v>1</v>
      </c>
      <c r="H120" s="121" t="b">
        <f t="shared" si="10"/>
        <v>1</v>
      </c>
    </row>
    <row r="121" spans="2:10" x14ac:dyDescent="0.5">
      <c r="B121" s="100" t="s">
        <v>120</v>
      </c>
      <c r="C121" s="101">
        <f t="shared" ref="C121:F121" si="11">C102-C117</f>
        <v>108.85181469237425</v>
      </c>
      <c r="D121" s="102">
        <f t="shared" si="11"/>
        <v>53.066316092760722</v>
      </c>
      <c r="E121" s="103">
        <f t="shared" si="11"/>
        <v>155.81552489622572</v>
      </c>
      <c r="F121" s="102">
        <f t="shared" si="11"/>
        <v>108.91000000000001</v>
      </c>
      <c r="G121" s="102">
        <f>G102-G117</f>
        <v>53.650000000000006</v>
      </c>
      <c r="H121" s="103">
        <f>H102-H117</f>
        <v>156.13999999999999</v>
      </c>
      <c r="J121" s="170"/>
    </row>
    <row r="122" spans="2:10" x14ac:dyDescent="0.5">
      <c r="B122" s="122" t="s">
        <v>121</v>
      </c>
      <c r="C122" s="123"/>
      <c r="D122" s="124"/>
      <c r="E122" s="125"/>
      <c r="F122" s="124"/>
      <c r="G122" s="124"/>
      <c r="H122" s="125"/>
    </row>
    <row r="123" spans="2:10" x14ac:dyDescent="0.5">
      <c r="B123" s="92" t="s">
        <v>122</v>
      </c>
      <c r="C123" s="126">
        <v>0.4672</v>
      </c>
      <c r="D123" s="127">
        <v>0.4672</v>
      </c>
      <c r="E123" s="128">
        <v>0.4672</v>
      </c>
      <c r="F123" s="127">
        <v>0.4672</v>
      </c>
      <c r="G123" s="127">
        <v>0.4672</v>
      </c>
      <c r="H123" s="128">
        <v>0.4672</v>
      </c>
    </row>
    <row r="124" spans="2:10" x14ac:dyDescent="0.5">
      <c r="B124" s="96" t="s">
        <v>123</v>
      </c>
      <c r="C124" s="97">
        <f>C123*C117+C121</f>
        <v>141.75149219744338</v>
      </c>
      <c r="D124" s="98">
        <f t="shared" ref="D124:G124" si="12">D123*D117+D121</f>
        <v>73.286652863767102</v>
      </c>
      <c r="E124" s="99">
        <f t="shared" si="12"/>
        <v>189.50128806305756</v>
      </c>
      <c r="F124" s="98">
        <f t="shared" si="12"/>
        <v>141.81022400000001</v>
      </c>
      <c r="G124" s="98">
        <f t="shared" si="12"/>
        <v>73.870416000000006</v>
      </c>
      <c r="H124" s="99">
        <f>H123*H117+H121</f>
        <v>189.82512</v>
      </c>
      <c r="J124" s="170"/>
    </row>
    <row r="125" spans="2:10" x14ac:dyDescent="0.5">
      <c r="B125" s="96" t="s">
        <v>124</v>
      </c>
      <c r="C125" s="97">
        <f t="shared" ref="C125:E125" si="13">C124-C104</f>
        <v>117.61894568682544</v>
      </c>
      <c r="D125" s="98">
        <f t="shared" si="13"/>
        <v>56.410107194136124</v>
      </c>
      <c r="E125" s="99">
        <f t="shared" si="13"/>
        <v>100.34329960790977</v>
      </c>
      <c r="F125" s="98">
        <f>F124-F104</f>
        <v>123.97767748938206</v>
      </c>
      <c r="G125" s="98">
        <f>G124-G104</f>
        <v>63.093870330369029</v>
      </c>
      <c r="H125" s="99">
        <f>H124-H104</f>
        <v>124.86713154485221</v>
      </c>
      <c r="J125" s="170"/>
    </row>
    <row r="126" spans="2:10" x14ac:dyDescent="0.5">
      <c r="B126" s="96" t="s">
        <v>125</v>
      </c>
      <c r="C126" s="97">
        <f t="shared" ref="C126:H126" si="14">C123*C102</f>
        <v>83.755245329346394</v>
      </c>
      <c r="D126" s="98">
        <f t="shared" si="14"/>
        <v>45.01291964954418</v>
      </c>
      <c r="E126" s="99">
        <f t="shared" si="14"/>
        <v>106.48277639834848</v>
      </c>
      <c r="F126" s="98">
        <f t="shared" si="14"/>
        <v>83.782976000000005</v>
      </c>
      <c r="G126" s="98">
        <f t="shared" si="14"/>
        <v>45.285696000000002</v>
      </c>
      <c r="H126" s="99">
        <f t="shared" si="14"/>
        <v>106.633728</v>
      </c>
      <c r="J126" s="170"/>
    </row>
    <row r="127" spans="2:10" x14ac:dyDescent="0.5">
      <c r="B127" s="129" t="s">
        <v>126</v>
      </c>
      <c r="C127" s="130">
        <f t="shared" ref="C127:H127" si="15">MAX(C125-C126,0)</f>
        <v>33.863700357479047</v>
      </c>
      <c r="D127" s="131">
        <f t="shared" si="15"/>
        <v>11.397187544591944</v>
      </c>
      <c r="E127" s="132">
        <f t="shared" si="15"/>
        <v>0</v>
      </c>
      <c r="F127" s="133">
        <f>MAX(F125-F126,0)</f>
        <v>40.194701489382055</v>
      </c>
      <c r="G127" s="133">
        <f t="shared" si="15"/>
        <v>17.808174330369027</v>
      </c>
      <c r="H127" s="134">
        <f t="shared" si="15"/>
        <v>18.233403544852209</v>
      </c>
      <c r="J127" s="170"/>
    </row>
    <row r="128" spans="2:10" x14ac:dyDescent="0.5">
      <c r="B128" s="84"/>
      <c r="C128" s="84"/>
      <c r="D128" s="84"/>
      <c r="E128" s="84"/>
      <c r="F128" s="84"/>
      <c r="G128" s="84"/>
      <c r="H128" s="84"/>
    </row>
    <row r="129" spans="2:9" x14ac:dyDescent="0.5">
      <c r="B129" s="84"/>
      <c r="C129" s="84"/>
      <c r="D129" s="84"/>
      <c r="E129" s="84"/>
      <c r="F129" s="84"/>
      <c r="G129" s="84"/>
      <c r="H129" s="84"/>
      <c r="I129" s="84"/>
    </row>
    <row r="130" spans="2:9" x14ac:dyDescent="0.5">
      <c r="B130" s="84"/>
      <c r="C130" s="84"/>
      <c r="D130" s="84"/>
      <c r="E130" s="84"/>
      <c r="F130" s="135"/>
      <c r="G130" s="135"/>
      <c r="H130" s="135"/>
    </row>
    <row r="131" spans="2:9" ht="17" x14ac:dyDescent="0.5">
      <c r="B131" s="83" t="s">
        <v>101</v>
      </c>
      <c r="C131" s="83"/>
      <c r="D131" s="83"/>
      <c r="E131" s="83"/>
      <c r="F131" s="83"/>
      <c r="G131" s="83"/>
      <c r="H131" s="83"/>
    </row>
    <row r="132" spans="2:9" x14ac:dyDescent="0.5">
      <c r="B132" s="84"/>
      <c r="C132" s="84"/>
      <c r="D132" s="84"/>
      <c r="E132" s="84"/>
      <c r="F132" s="84"/>
      <c r="G132" s="84"/>
      <c r="H132" s="84"/>
    </row>
    <row r="133" spans="2:9" ht="17" x14ac:dyDescent="0.5">
      <c r="B133" s="214" t="s">
        <v>17</v>
      </c>
      <c r="C133" s="215" t="s">
        <v>127</v>
      </c>
      <c r="D133" s="215"/>
      <c r="E133" s="136" t="s">
        <v>105</v>
      </c>
      <c r="F133" s="137"/>
      <c r="G133" s="84"/>
      <c r="H133" s="84"/>
    </row>
    <row r="134" spans="2:9" x14ac:dyDescent="0.5">
      <c r="B134" s="214"/>
      <c r="C134" s="85" t="s">
        <v>33</v>
      </c>
      <c r="D134" s="87" t="s">
        <v>34</v>
      </c>
      <c r="E134" s="85" t="s">
        <v>33</v>
      </c>
      <c r="F134" s="87" t="s">
        <v>34</v>
      </c>
      <c r="G134" s="84"/>
      <c r="H134" s="84"/>
    </row>
    <row r="135" spans="2:9" x14ac:dyDescent="0.5">
      <c r="B135" s="88" t="s">
        <v>106</v>
      </c>
      <c r="C135" s="90"/>
      <c r="D135" s="90"/>
      <c r="E135" s="90"/>
      <c r="F135" s="90"/>
      <c r="G135" s="84"/>
      <c r="H135" s="84"/>
    </row>
    <row r="136" spans="2:9" x14ac:dyDescent="0.5">
      <c r="B136" s="92" t="s">
        <v>107</v>
      </c>
      <c r="C136" s="97">
        <v>233.1</v>
      </c>
      <c r="D136" s="99">
        <v>131</v>
      </c>
      <c r="E136" s="98">
        <v>233.1</v>
      </c>
      <c r="F136" s="99">
        <v>131</v>
      </c>
      <c r="G136" s="84"/>
      <c r="H136" s="84"/>
    </row>
    <row r="137" spans="2:9" x14ac:dyDescent="0.5">
      <c r="B137" s="96" t="s">
        <v>108</v>
      </c>
      <c r="C137" s="97">
        <v>149.30000000000001</v>
      </c>
      <c r="D137" s="99">
        <v>87.8</v>
      </c>
      <c r="E137" s="162">
        <v>149.25</v>
      </c>
      <c r="F137" s="163">
        <v>87.75</v>
      </c>
      <c r="G137" s="84"/>
      <c r="H137" s="84"/>
    </row>
    <row r="138" spans="2:9" x14ac:dyDescent="0.5">
      <c r="B138" s="100" t="s">
        <v>109</v>
      </c>
      <c r="C138" s="97">
        <f>C136-C137</f>
        <v>83.799999999999983</v>
      </c>
      <c r="D138" s="99">
        <f>D136-D137</f>
        <v>43.2</v>
      </c>
      <c r="E138" s="98">
        <f>E136-E137</f>
        <v>83.85</v>
      </c>
      <c r="F138" s="99">
        <f>F136-F137</f>
        <v>43.25</v>
      </c>
      <c r="G138" s="84"/>
      <c r="H138" s="84"/>
    </row>
    <row r="139" spans="2:9" x14ac:dyDescent="0.5">
      <c r="B139" s="104" t="s">
        <v>110</v>
      </c>
      <c r="C139" s="138"/>
      <c r="D139" s="138"/>
      <c r="E139" s="138"/>
      <c r="F139" s="138"/>
      <c r="G139" s="84"/>
      <c r="H139" s="84"/>
    </row>
    <row r="140" spans="2:9" x14ac:dyDescent="0.5">
      <c r="B140" s="106" t="s">
        <v>128</v>
      </c>
      <c r="C140" s="172">
        <f>SUM(C142:C145)</f>
        <v>63.8</v>
      </c>
      <c r="D140" s="179">
        <f>SUM(D142:D145)</f>
        <v>19.829999999999998</v>
      </c>
      <c r="E140" s="172">
        <f>SUM(E142:E145)</f>
        <v>36.9</v>
      </c>
      <c r="F140" s="173">
        <f>SUM(F142:F145)</f>
        <v>1.3</v>
      </c>
      <c r="G140" s="84"/>
      <c r="H140" s="84"/>
    </row>
    <row r="141" spans="2:9" x14ac:dyDescent="0.5">
      <c r="B141" s="110" t="s">
        <v>129</v>
      </c>
      <c r="C141" s="174">
        <f>SUM(C142:C143)</f>
        <v>36.9</v>
      </c>
      <c r="D141" s="171">
        <f t="shared" ref="D141:E141" si="16">SUM(D142:D143)</f>
        <v>1.4</v>
      </c>
      <c r="E141" s="174">
        <f t="shared" si="16"/>
        <v>36.9</v>
      </c>
      <c r="F141" s="175">
        <f>SUM(F142:F143)</f>
        <v>1.3</v>
      </c>
      <c r="G141" s="84"/>
      <c r="H141" s="84"/>
    </row>
    <row r="142" spans="2:9" x14ac:dyDescent="0.5">
      <c r="B142" s="167" t="s">
        <v>81</v>
      </c>
      <c r="C142" s="176">
        <v>36.9</v>
      </c>
      <c r="D142" s="112" t="s">
        <v>94</v>
      </c>
      <c r="E142" s="176">
        <v>36.9</v>
      </c>
      <c r="F142" s="177" t="s">
        <v>94</v>
      </c>
      <c r="G142" s="84"/>
      <c r="H142" s="84"/>
    </row>
    <row r="143" spans="2:9" x14ac:dyDescent="0.5">
      <c r="B143" s="167" t="s">
        <v>130</v>
      </c>
      <c r="C143" s="176" t="s">
        <v>94</v>
      </c>
      <c r="D143" s="112">
        <v>1.4</v>
      </c>
      <c r="E143" s="176" t="s">
        <v>94</v>
      </c>
      <c r="F143" s="115">
        <v>1.3</v>
      </c>
      <c r="G143" s="84"/>
      <c r="H143" s="84"/>
    </row>
    <row r="144" spans="2:9" x14ac:dyDescent="0.5">
      <c r="B144" s="110" t="s">
        <v>131</v>
      </c>
      <c r="C144" s="148" t="s">
        <v>94</v>
      </c>
      <c r="D144" s="98">
        <v>16.3</v>
      </c>
      <c r="E144" s="148" t="s">
        <v>94</v>
      </c>
      <c r="F144" s="115" t="s">
        <v>94</v>
      </c>
      <c r="G144" s="84"/>
      <c r="H144" s="84"/>
    </row>
    <row r="145" spans="2:8" x14ac:dyDescent="0.5">
      <c r="B145" s="110" t="s">
        <v>132</v>
      </c>
      <c r="C145" s="178">
        <v>26.9</v>
      </c>
      <c r="D145" s="180">
        <v>2.13</v>
      </c>
      <c r="E145" s="178" t="s">
        <v>94</v>
      </c>
      <c r="F145" s="181" t="s">
        <v>94</v>
      </c>
      <c r="G145" s="84"/>
      <c r="H145" s="84"/>
    </row>
    <row r="146" spans="2:8" x14ac:dyDescent="0.5">
      <c r="B146" s="104" t="s">
        <v>116</v>
      </c>
      <c r="C146" s="138"/>
      <c r="D146" s="138"/>
      <c r="E146" s="138"/>
      <c r="F146" s="138"/>
      <c r="G146" s="84"/>
      <c r="H146" s="84"/>
    </row>
    <row r="147" spans="2:8" x14ac:dyDescent="0.5">
      <c r="B147" s="92" t="s">
        <v>117</v>
      </c>
      <c r="C147" s="97">
        <f>0.2*C136</f>
        <v>46.620000000000005</v>
      </c>
      <c r="D147" s="99">
        <f>0.2*D136</f>
        <v>26.200000000000003</v>
      </c>
      <c r="E147" s="98">
        <f>0.2*E136</f>
        <v>46.620000000000005</v>
      </c>
      <c r="F147" s="99">
        <f>0.2*F136</f>
        <v>26.200000000000003</v>
      </c>
      <c r="G147" s="84"/>
      <c r="H147" s="84"/>
    </row>
    <row r="148" spans="2:8" x14ac:dyDescent="0.5">
      <c r="B148" s="96" t="s">
        <v>48</v>
      </c>
      <c r="C148" s="97">
        <v>8.42</v>
      </c>
      <c r="D148" s="99">
        <v>4.54</v>
      </c>
      <c r="E148" s="98">
        <v>8.42</v>
      </c>
      <c r="F148" s="99">
        <v>4.54</v>
      </c>
      <c r="G148" s="84"/>
      <c r="H148" s="84"/>
    </row>
    <row r="149" spans="2:8" x14ac:dyDescent="0.5">
      <c r="B149" s="96" t="s">
        <v>118</v>
      </c>
      <c r="C149" s="97">
        <f>C147+C148</f>
        <v>55.040000000000006</v>
      </c>
      <c r="D149" s="99">
        <f>D147+D148</f>
        <v>30.740000000000002</v>
      </c>
      <c r="E149" s="98">
        <f>E147+E148</f>
        <v>55.040000000000006</v>
      </c>
      <c r="F149" s="99">
        <f>F147+F148</f>
        <v>30.740000000000002</v>
      </c>
      <c r="G149" s="84"/>
      <c r="H149" s="84"/>
    </row>
    <row r="150" spans="2:8" x14ac:dyDescent="0.5">
      <c r="B150" s="106" t="s">
        <v>119</v>
      </c>
      <c r="C150" s="139" t="b">
        <f>MAX(C136-(C137+C140),C137-(C136+C140))&gt;C149</f>
        <v>0</v>
      </c>
      <c r="D150" s="140" t="b">
        <f>MAX(D136-(D137+D140),D137-(D136+D140))&gt;D149</f>
        <v>0</v>
      </c>
      <c r="E150" s="141" t="b">
        <f>MAX(E136-(E137+E140),E137-(E136+E140))&gt;E149</f>
        <v>0</v>
      </c>
      <c r="F150" s="142" t="b">
        <f>MAX(F136-(F137+F140),F137-(F136+F140))&gt;F149</f>
        <v>1</v>
      </c>
      <c r="G150" s="84"/>
      <c r="H150" s="84"/>
    </row>
    <row r="151" spans="2:8" x14ac:dyDescent="0.5">
      <c r="B151" s="100" t="s">
        <v>133</v>
      </c>
      <c r="C151" s="97">
        <f>C138-C147</f>
        <v>37.179999999999978</v>
      </c>
      <c r="D151" s="99">
        <f>D138-D147</f>
        <v>17</v>
      </c>
      <c r="E151" s="98">
        <f>E138-E147</f>
        <v>37.22999999999999</v>
      </c>
      <c r="F151" s="99">
        <f>F138-F147</f>
        <v>17.049999999999997</v>
      </c>
      <c r="G151" s="84"/>
      <c r="H151" s="84"/>
    </row>
    <row r="152" spans="2:8" x14ac:dyDescent="0.5">
      <c r="B152" s="122" t="s">
        <v>121</v>
      </c>
      <c r="C152" s="143"/>
      <c r="D152" s="143"/>
      <c r="E152" s="143"/>
      <c r="F152" s="143"/>
      <c r="G152" s="84"/>
      <c r="H152" s="84"/>
    </row>
    <row r="153" spans="2:8" x14ac:dyDescent="0.5">
      <c r="B153" s="92" t="s">
        <v>122</v>
      </c>
      <c r="C153" s="144" t="s">
        <v>134</v>
      </c>
      <c r="D153" s="145" t="s">
        <v>134</v>
      </c>
      <c r="E153" s="146" t="s">
        <v>134</v>
      </c>
      <c r="F153" s="147">
        <v>0.43530000000000002</v>
      </c>
      <c r="G153" s="84"/>
      <c r="H153" s="84"/>
    </row>
    <row r="154" spans="2:8" x14ac:dyDescent="0.5">
      <c r="B154" s="96" t="s">
        <v>123</v>
      </c>
      <c r="C154" s="148" t="s">
        <v>134</v>
      </c>
      <c r="D154" s="99" t="s">
        <v>134</v>
      </c>
      <c r="E154" s="98" t="s">
        <v>134</v>
      </c>
      <c r="F154" s="149">
        <f>F153*F147+F151</f>
        <v>28.454859999999996</v>
      </c>
      <c r="G154" s="84"/>
      <c r="H154" s="84"/>
    </row>
    <row r="155" spans="2:8" x14ac:dyDescent="0.5">
      <c r="B155" s="96" t="s">
        <v>124</v>
      </c>
      <c r="C155" s="148" t="s">
        <v>134</v>
      </c>
      <c r="D155" s="99" t="s">
        <v>134</v>
      </c>
      <c r="E155" s="98" t="s">
        <v>134</v>
      </c>
      <c r="F155" s="149">
        <f>F154-F140</f>
        <v>27.154859999999996</v>
      </c>
      <c r="G155" s="84"/>
      <c r="H155" s="84"/>
    </row>
    <row r="156" spans="2:8" x14ac:dyDescent="0.5">
      <c r="B156" s="96" t="s">
        <v>125</v>
      </c>
      <c r="C156" s="148" t="s">
        <v>134</v>
      </c>
      <c r="D156" s="99" t="s">
        <v>134</v>
      </c>
      <c r="E156" s="98" t="s">
        <v>134</v>
      </c>
      <c r="F156" s="149">
        <f>F153*F138</f>
        <v>18.826725</v>
      </c>
      <c r="G156" s="84"/>
      <c r="H156" s="84"/>
    </row>
    <row r="157" spans="2:8" x14ac:dyDescent="0.5">
      <c r="B157" s="129" t="s">
        <v>126</v>
      </c>
      <c r="C157" s="150" t="s">
        <v>134</v>
      </c>
      <c r="D157" s="151" t="s">
        <v>134</v>
      </c>
      <c r="E157" s="150" t="s">
        <v>134</v>
      </c>
      <c r="F157" s="152">
        <f>MAX(F155-F156,0)</f>
        <v>8.3281349999999961</v>
      </c>
      <c r="G157" s="84"/>
      <c r="H157" s="84"/>
    </row>
    <row r="179" spans="3:3" x14ac:dyDescent="0.5">
      <c r="C179" s="169"/>
    </row>
  </sheetData>
  <mergeCells count="6">
    <mergeCell ref="A1:B1"/>
    <mergeCell ref="B97:B98"/>
    <mergeCell ref="C97:E97"/>
    <mergeCell ref="F97:H97"/>
    <mergeCell ref="B133:B134"/>
    <mergeCell ref="C133:D133"/>
  </mergeCells>
  <hyperlinks>
    <hyperlink ref="A2" location="Cover!A1" display="Return to Cover tab" xr:uid="{37E2EDFE-E515-4B3A-80EE-4DBA48636C1C}"/>
    <hyperlink ref="I37" location="_ftn1" display="_ftn1" xr:uid="{83781F47-449E-4F09-A6A3-26460E7BCF08}"/>
    <hyperlink ref="B53" location="_ftnref1" display="_ftnref1" xr:uid="{2B51E5D0-C1F3-47D6-A0B1-927E63DCFE6B}"/>
    <hyperlink ref="I85" location="_ftn1" display="_ftn1" xr:uid="{F7B09B48-3674-4381-9D93-0FA6D83A01BC}"/>
    <hyperlink ref="B54" location="_ftnref1" display="_ftnref1" xr:uid="{1768C365-0AC4-4123-9417-F82AE0B79D05}"/>
  </hyperlink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6e41ba-5da1-4c18-a655-ac13d5f53462" xsi:nil="true"/>
    <TaxCatchAll xmlns="0ce99671-f09b-4148-8a46-ffda6f023446" xsi:nil="true"/>
    <Ref_x0020_No xmlns="0ce99671-f09b-4148-8a46-ffda6f023446" xsi:nil="true"/>
    <_Flow_SignoffStatus xmlns="6f6e41ba-5da1-4c18-a655-ac13d5f53462" xsi:nil="true"/>
    <Applicable_x0020_Start_x0020_Date xmlns="0ce99671-f09b-4148-8a46-ffda6f023446" xsi:nil="true"/>
    <Applicable_x0020_Duration xmlns="0ce99671-f09b-4148-8a46-ffda6f023446">-</Applicable_x0020_Duration>
    <Classification xmlns="0ce99671-f09b-4148-8a46-ffda6f023446">Unclassified</Classification>
    <_Status xmlns="http://schemas.microsoft.com/sharepoint/v3/fields">Draft</_Status>
    <Organisation xmlns="0ce99671-f09b-4148-8a46-ffda6f023446">Choose an Organisation</Organisation>
    <Publication_x0020_Date_x003a_ xmlns="0ce99671-f09b-4148-8a46-ffda6f023446">2024-06-04T14:22:31+00:00</Publication_x0020_Date_x003a_>
    <_x003a_ xmlns="0ce99671-f09b-4148-8a46-ffda6f023446" xsi:nil="true"/>
    <_x003a__x003a_ xmlns="0ce99671-f09b-4148-8a46-ffda6f023446">-Main Document</_x003a__x003a_>
    <Meeting_x0020_Date xmlns="0ce99671-f09b-4148-8a46-ffda6f023446" xsi:nil="true"/>
    <Descriptor xmlns="0ce99671-f09b-4148-8a46-ffda6f0234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ternal Document" ma:contentTypeID="0x01010023A14EFCF3456C468B143167065047EC00D4A37471DC01034CA16855FF2F6DF351" ma:contentTypeVersion="12" ma:contentTypeDescription="Documents not produced by Ofgem" ma:contentTypeScope="" ma:versionID="b1bc5f0d6d95ff75b0dde723bc5e9ffc">
  <xsd:schema xmlns:xsd="http://www.w3.org/2001/XMLSchema" xmlns:xs="http://www.w3.org/2001/XMLSchema" xmlns:p="http://schemas.microsoft.com/office/2006/metadata/properties" xmlns:ns2="0ce99671-f09b-4148-8a46-ffda6f023446" xmlns:ns3="http://schemas.microsoft.com/sharepoint/v3/fields" xmlns:ns4="6f6e41ba-5da1-4c18-a655-ac13d5f53462" targetNamespace="http://schemas.microsoft.com/office/2006/metadata/properties" ma:root="true" ma:fieldsID="2ba9c6f8f4b08a0aa84eed82d2bf8db7" ns2:_="" ns3:_="" ns4:_="">
    <xsd:import namespace="0ce99671-f09b-4148-8a46-ffda6f023446"/>
    <xsd:import namespace="http://schemas.microsoft.com/sharepoint/v3/fields"/>
    <xsd:import namespace="6f6e41ba-5da1-4c18-a655-ac13d5f53462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3:_Status" minOccurs="0"/>
                <xsd:element ref="ns2:Ref_x0020_No" minOccurs="0"/>
                <xsd:element ref="ns2:Publication_x0020_Date_x003a_" minOccurs="0"/>
                <xsd:element ref="ns2:_x003a_" minOccurs="0"/>
                <xsd:element ref="ns2:_x003a__x003a_" minOccurs="0"/>
                <xsd:element ref="ns2:Applicable_x0020_Start_x0020_Date" minOccurs="0"/>
                <xsd:element ref="ns2:Applicable_x0020_Duration" minOccurs="0"/>
                <xsd:element ref="ns2:Meeting_x0020_Date" minOccurs="0"/>
                <xsd:element ref="ns2:Classification" minOccurs="0"/>
                <xsd:element ref="ns2:Descriptor" minOccurs="0"/>
                <xsd:element ref="ns4:lcf76f155ced4ddcb4097134ff3c332f" minOccurs="0"/>
                <xsd:element ref="ns2:TaxCatchAll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 ma:readOnly="false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Ref_x0020_No" ma:index="11" nillable="true" ma:displayName="Ref No" ma:description="Generally the Ofgem Reference Number assigned by Comms for external publication" ma:internalName="Ref_x0020_No" ma:readOnly="false">
      <xsd:simpleType>
        <xsd:restriction base="dms:Text">
          <xsd:maxLength value="255"/>
        </xsd:restriction>
      </xsd:simpleType>
    </xsd:element>
    <xsd:element name="Publication_x0020_Date_x003a_" ma:index="12" nillable="true" ma:displayName="Publication Date:" ma:default="[today]" ma:description="The Publication Date" ma:format="DateOnly" ma:internalName="Publication_x0020_Date_x003A_" ma:readOnly="false">
      <xsd:simpleType>
        <xsd:restriction base="dms:DateTime"/>
      </xsd:simpleType>
    </xsd:element>
    <xsd:element name="_x003a_" ma:index="13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 ma:readOnly="false">
      <xsd:simpleType>
        <xsd:restriction base="dms:Text">
          <xsd:maxLength value="255"/>
        </xsd:restriction>
      </xsd:simpleType>
    </xsd:element>
    <xsd:element name="_x003a__x003a_" ma:index="14" nillable="true" ma:displayName="::" ma:default="-Main Document" ma:description="Used to place Subsidiary Documents and Responses as 'children' to the Main Document, with Subsidiary Documents first" ma:format="Dropdown" ma:internalName="_x003A__x003A_" ma:readOnly="false">
      <xsd:simpleType>
        <xsd:union memberTypes="dms:Text">
          <xsd:simpleType>
            <xsd:restriction base="dms:Choice">
              <xsd:enumeration value="-Main Document"/>
              <xsd:enumeration value="-Subsidiary Document"/>
              <xsd:enumeration value="Response"/>
            </xsd:restriction>
          </xsd:simpleType>
        </xsd:union>
      </xsd:simpleType>
    </xsd:element>
    <xsd:element name="Applicable_x0020_Start_x0020_Date" ma:index="15" nillable="true" ma:displayName="Applicable Start Date" ma:description="The Starting Date for the work - format is DD/MM/YYYY" ma:format="DateOnly" ma:internalName="Applicable_x0020_Start_x0020_Date" ma:readOnly="false">
      <xsd:simpleType>
        <xsd:restriction base="dms:DateTime"/>
      </xsd:simpleType>
    </xsd:element>
    <xsd:element name="Applicable_x0020_Duration" ma:index="16" nillable="true" ma:displayName="Applicable Duration" ma:default="-" ma:description="For how long is this document applicable, from the Applicable Start Date?" ma:format="Dropdown" ma:internalName="Applicable_x0020_Duration" ma:readOnly="false">
      <xsd:simpleType>
        <xsd:union memberTypes="dms:Text">
          <xsd:simpleType>
            <xsd:restriction base="dms:Choice">
              <xsd:enumeration value="-"/>
              <xsd:enumeration value="Day"/>
              <xsd:enumeration value="Week"/>
              <xsd:enumeration value="Month"/>
              <xsd:enumeration value="Quarter"/>
              <xsd:enumeration value="6 Months"/>
              <xsd:enumeration value="Winter"/>
              <xsd:enumeration value="Summer"/>
              <xsd:enumeration value="1 Year"/>
              <xsd:enumeration value="2 Years"/>
              <xsd:enumeration value="3 Years"/>
              <xsd:enumeration value="5 Years"/>
              <xsd:enumeration value="6 - 10 Years"/>
              <xsd:enumeration value="Enduring"/>
            </xsd:restriction>
          </xsd:simpleType>
        </xsd:union>
      </xsd:simpleType>
    </xsd:element>
    <xsd:element name="Meeting_x0020_Date" ma:index="17" nillable="true" ma:displayName="Meeting Date" ma:description="Enter the date as DD/MM/YYYY" ma:format="DateOnly" ma:internalName="Meeting_x0020_Date" ma:readOnly="false">
      <xsd:simpleType>
        <xsd:restriction base="dms:DateTime"/>
      </xsd:simpleType>
    </xsd:element>
    <xsd:element name="Classification" ma:index="18" nillable="true" ma:displayName="Classification" ma:default="Unclassified" ma:format="Dropdown" ma:internalName="Classification" ma:readOnly="false">
      <xsd:simpleType>
        <xsd:union memberTypes="dms:Text">
          <xsd:simpleType>
            <xsd:restriction base="dms:Choice">
              <xsd:enumeration value="Unclassified"/>
              <xsd:enumeration value="Protect"/>
              <xsd:enumeration value="Restricted"/>
            </xsd:restriction>
          </xsd:simpleType>
        </xsd:union>
      </xsd:simpleType>
    </xsd:element>
    <xsd:element name="Descriptor" ma:index="19" nillable="true" ma:displayName="Descriptor" ma:format="Dropdown" ma:internalName="Descriptor" ma:readOnly="false">
      <xsd:simpleType>
        <xsd:union memberTypes="dms:Text">
          <xsd:simpleType>
            <xsd:restriction base="dms:Choice">
              <xsd:enumeration value="Commercial"/>
              <xsd:enumeration value="Management"/>
              <xsd:enumeration value="Market Sensitive"/>
              <xsd:enumeration value="Staff"/>
            </xsd:restriction>
          </xsd:simpleType>
        </xsd:union>
      </xsd:simpleType>
    </xsd:element>
    <xsd:element name="TaxCatchAll" ma:index="21" nillable="true" ma:displayName="Taxonomy Catch All Column" ma:hidden="true" ma:list="{7f5a386f-55ab-48a5-b86f-ad9be920cf34}" ma:internalName="TaxCatchAll" ma:showField="CatchAllData" ma:web="0ce99671-f09b-4148-8a46-ffda6f023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0" nillable="true" ma:displayName="Status" ma:default="Draft" ma:description="Choose the appropriate status from the drop-down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or comment"/>
              <xsd:enumeration value="Peer Reviewed"/>
              <xsd:enumeration value="Head of Dept Reviewed"/>
              <xsd:enumeration value="Legally Reviewed"/>
              <xsd:enumeration value="MD Approved"/>
              <xsd:enumeration value="Final not for Registry"/>
              <xsd:enumeration value="Final and Sent to Registry"/>
              <xsd:enumeration value="Published"/>
              <xsd:enumeration value="For deletion review"/>
              <xsd:enumeration value="External Draft"/>
              <xsd:enumeration value="External for comment"/>
              <xsd:enumeration value="External for action"/>
              <xsd:enumeration value="External Final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e41ba-5da1-4c18-a655-ac13d5f5346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F6CAB1-8BCA-4613-AD00-F8BBDDD28122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6f6e41ba-5da1-4c18-a655-ac13d5f53462"/>
    <ds:schemaRef ds:uri="0ce99671-f09b-4148-8a46-ffda6f023446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3C96A8-492E-4726-AF38-1B607DBF3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99671-f09b-4148-8a46-ffda6f023446"/>
    <ds:schemaRef ds:uri="http://schemas.microsoft.com/sharepoint/v3/fields"/>
    <ds:schemaRef ds:uri="6f6e41ba-5da1-4c18-a655-ac13d5f53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0396F1-0CC4-4902-9C92-A4F3A7E226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Summary</vt:lpstr>
      <vt:lpstr>HVP</vt:lpstr>
      <vt:lpstr>LRR</vt:lpstr>
      <vt:lpstr>LRR!_ftn1</vt:lpstr>
      <vt:lpstr>LRR!_ftnref1</vt:lpstr>
      <vt:lpstr>LRR!OLE_LINK1</vt:lpstr>
      <vt:lpstr>LRR!Print_Area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Datafile Master</dc:title>
  <dc:subject/>
  <dc:creator>Steven.Alcorn@ofgem.gov.uk</dc:creator>
  <cp:keywords>Data</cp:keywords>
  <dc:description/>
  <cp:lastModifiedBy>Nordin Zaoui</cp:lastModifiedBy>
  <cp:revision/>
  <dcterms:created xsi:type="dcterms:W3CDTF">2018-08-02T11:53:31Z</dcterms:created>
  <dcterms:modified xsi:type="dcterms:W3CDTF">2024-06-06T14:20:04Z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0x01010023A14EFCF3456C468B143167065047EC00D4A37471DC01034CA16855FF2F6DF351</vt:lpwstr>
  </property>
  <property fmtid="{D5CDD505-2E9C-101B-9397-08002B2CF9AE}" pid="5" name="OIAssociatedTeam">
    <vt:lpwstr/>
  </property>
  <property fmtid="{D5CDD505-2E9C-101B-9397-08002B2CF9AE}" pid="6" name="bjDocumentSecurityLabel">
    <vt:lpwstr>OFFICIAL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